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P:\Vedeni\INVESTICE A OPRAVY\2022\4962 - Sociální zařízení v budově školy ( č.p. 475)\PD\Rozpočet_zadání\"/>
    </mc:Choice>
  </mc:AlternateContent>
  <xr:revisionPtr revIDLastSave="0" documentId="13_ncr:1_{18194286-27BC-4694-AED8-F2412A378547}" xr6:coauthVersionLast="47" xr6:coauthVersionMax="47" xr10:uidLastSave="{00000000-0000-0000-0000-000000000000}"/>
  <workbookProtection workbookAlgorithmName="SHA-512" workbookHashValue="Kz5yj+WRQtO1rMnk7EWSSNyUAD0T187ZJqpVnAia5PdbHY7du/nCv/nF3INDUOIF4uhpTlzhmLTgXGuZeatejA==" workbookSaltValue="Jebg0B+BCwokH9oZU/AEFQ==" workbookSpinCount="100000" lockStructure="1"/>
  <bookViews>
    <workbookView xWindow="-120" yWindow="-120" windowWidth="29040" windowHeight="15840" xr2:uid="{00000000-000D-0000-FFFF-FFFF00000000}"/>
  </bookViews>
  <sheets>
    <sheet name="Rekapitulace stavby" sheetId="1" r:id="rId1"/>
    <sheet name="00 - VRN" sheetId="2" r:id="rId2"/>
    <sheet name="01 - 1.NP Východní strana" sheetId="3" r:id="rId3"/>
    <sheet name="02 - 1.NP Západní strana" sheetId="4" r:id="rId4"/>
    <sheet name="03 - 1.NP Úklidová komora..." sheetId="5" r:id="rId5"/>
    <sheet name="04 - 2.NP - Východní strana" sheetId="6" r:id="rId6"/>
    <sheet name="05 - 2.NP - Západní strana" sheetId="7" r:id="rId7"/>
    <sheet name="06 - ZTI" sheetId="10" r:id="rId8"/>
    <sheet name="Pokyny pro vyplnění" sheetId="9" r:id="rId9"/>
  </sheets>
  <definedNames>
    <definedName name="_xlnm._FilterDatabase" localSheetId="1" hidden="1">'00 - VRN'!$C$84:$K$99</definedName>
    <definedName name="_xlnm._FilterDatabase" localSheetId="2" hidden="1">'01 - 1.NP Východní strana'!$C$94:$K$625</definedName>
    <definedName name="_xlnm._FilterDatabase" localSheetId="3" hidden="1">'02 - 1.NP Západní strana'!$C$93:$K$402</definedName>
    <definedName name="_xlnm._FilterDatabase" localSheetId="4" hidden="1">'03 - 1.NP Úklidová komora...'!$C$89:$K$280</definedName>
    <definedName name="_xlnm._FilterDatabase" localSheetId="5" hidden="1">'04 - 2.NP - Východní strana'!$C$95:$K$499</definedName>
    <definedName name="_xlnm._FilterDatabase" localSheetId="6" hidden="1">'05 - 2.NP - Západní strana'!$C$93:$K$416</definedName>
    <definedName name="_xlnm.Print_Titles" localSheetId="1">'00 - VRN'!$84:$84</definedName>
    <definedName name="_xlnm.Print_Titles" localSheetId="2">'01 - 1.NP Východní strana'!$94:$94</definedName>
    <definedName name="_xlnm.Print_Titles" localSheetId="3">'02 - 1.NP Západní strana'!$93:$93</definedName>
    <definedName name="_xlnm.Print_Titles" localSheetId="4">'03 - 1.NP Úklidová komora...'!$89:$89</definedName>
    <definedName name="_xlnm.Print_Titles" localSheetId="5">'04 - 2.NP - Východní strana'!$95:$95</definedName>
    <definedName name="_xlnm.Print_Titles" localSheetId="6">'05 - 2.NP - Západní strana'!$93:$93</definedName>
    <definedName name="_xlnm.Print_Titles" localSheetId="0">'Rekapitulace stavby'!$52:$52</definedName>
    <definedName name="_xlnm.Print_Area" localSheetId="1">'00 - VRN'!$C$4:$J$39,'00 - VRN'!$C$45:$J$66,'00 - VRN'!$C$72:$K$99</definedName>
    <definedName name="_xlnm.Print_Area" localSheetId="2">'01 - 1.NP Východní strana'!$C$4:$J$39,'01 - 1.NP Východní strana'!$C$45:$J$76,'01 - 1.NP Východní strana'!$C$82:$K$625</definedName>
    <definedName name="_xlnm.Print_Area" localSheetId="3">'02 - 1.NP Západní strana'!$C$4:$J$39,'02 - 1.NP Západní strana'!$C$45:$J$75,'02 - 1.NP Západní strana'!$C$81:$K$402</definedName>
    <definedName name="_xlnm.Print_Area" localSheetId="4">'03 - 1.NP Úklidová komora...'!$C$4:$J$39,'03 - 1.NP Úklidová komora...'!$C$45:$J$71,'03 - 1.NP Úklidová komora...'!$C$77:$K$280</definedName>
    <definedName name="_xlnm.Print_Area" localSheetId="5">'04 - 2.NP - Východní strana'!$C$4:$J$39,'04 - 2.NP - Východní strana'!$C$45:$J$77,'04 - 2.NP - Východní strana'!$C$83:$K$499</definedName>
    <definedName name="_xlnm.Print_Area" localSheetId="6">'05 - 2.NP - Západní strana'!$C$4:$J$39,'05 - 2.NP - Západní strana'!$C$45:$J$75,'05 - 2.NP - Západní strana'!$C$81:$K$416</definedName>
    <definedName name="_xlnm.Print_Area" localSheetId="7">'06 - ZTI'!$A$2:$H$122</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0" l="1"/>
  <c r="H14" i="10"/>
  <c r="H25" i="10"/>
  <c r="H26" i="10"/>
  <c r="H27" i="10"/>
  <c r="H28" i="10"/>
  <c r="H29" i="10"/>
  <c r="H30" i="10"/>
  <c r="H31" i="10"/>
  <c r="H32" i="10"/>
  <c r="H33" i="10"/>
  <c r="H34" i="10"/>
  <c r="H35" i="10"/>
  <c r="H36" i="10"/>
  <c r="H37" i="10"/>
  <c r="H38" i="10"/>
  <c r="H39" i="10"/>
  <c r="H40" i="10"/>
  <c r="H41" i="10"/>
  <c r="H42"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16" i="10"/>
  <c r="H117" i="10"/>
  <c r="H118" i="10"/>
  <c r="G76" i="10" l="1"/>
  <c r="H76" i="10" s="1"/>
  <c r="G109" i="10"/>
  <c r="H109" i="10" s="1"/>
  <c r="H78" i="10"/>
  <c r="H10" i="10" s="1"/>
  <c r="G119" i="10"/>
  <c r="H119" i="10" s="1"/>
  <c r="H121" i="10" s="1"/>
  <c r="H12" i="10" s="1"/>
  <c r="G43" i="10"/>
  <c r="H43" i="10" s="1"/>
  <c r="H45" i="10" s="1"/>
  <c r="H9" i="10" s="1"/>
  <c r="H111" i="10"/>
  <c r="H11" i="10" s="1"/>
  <c r="H16" i="10" l="1"/>
  <c r="AG61" i="1" s="1"/>
  <c r="AN61" i="1" s="1"/>
  <c r="AY61" i="1"/>
  <c r="AX61" i="1"/>
  <c r="AU61" i="1"/>
  <c r="J37" i="7"/>
  <c r="J36" i="7"/>
  <c r="AY60" i="1" s="1"/>
  <c r="J35" i="7"/>
  <c r="AX60" i="1" s="1"/>
  <c r="BI416" i="7"/>
  <c r="BH416" i="7"/>
  <c r="BG416" i="7"/>
  <c r="BF416" i="7"/>
  <c r="T416" i="7"/>
  <c r="R416" i="7"/>
  <c r="P416" i="7"/>
  <c r="BI414" i="7"/>
  <c r="BH414" i="7"/>
  <c r="BG414" i="7"/>
  <c r="BF414" i="7"/>
  <c r="T414" i="7"/>
  <c r="R414" i="7"/>
  <c r="P414" i="7"/>
  <c r="BI399" i="7"/>
  <c r="BH399" i="7"/>
  <c r="BG399" i="7"/>
  <c r="BF399" i="7"/>
  <c r="T399" i="7"/>
  <c r="R399" i="7"/>
  <c r="P399" i="7"/>
  <c r="BI396" i="7"/>
  <c r="BH396" i="7"/>
  <c r="BG396" i="7"/>
  <c r="BF396" i="7"/>
  <c r="T396" i="7"/>
  <c r="R396" i="7"/>
  <c r="P396" i="7"/>
  <c r="BI393" i="7"/>
  <c r="BH393" i="7"/>
  <c r="BG393" i="7"/>
  <c r="BF393" i="7"/>
  <c r="T393" i="7"/>
  <c r="R393" i="7"/>
  <c r="P393" i="7"/>
  <c r="BI390" i="7"/>
  <c r="BH390" i="7"/>
  <c r="BG390" i="7"/>
  <c r="BF390" i="7"/>
  <c r="T390" i="7"/>
  <c r="R390" i="7"/>
  <c r="P390" i="7"/>
  <c r="BI388" i="7"/>
  <c r="BH388" i="7"/>
  <c r="BG388" i="7"/>
  <c r="BF388" i="7"/>
  <c r="T388" i="7"/>
  <c r="R388" i="7"/>
  <c r="P388" i="7"/>
  <c r="BI386" i="7"/>
  <c r="BH386" i="7"/>
  <c r="BG386" i="7"/>
  <c r="BF386" i="7"/>
  <c r="T386" i="7"/>
  <c r="R386" i="7"/>
  <c r="P386" i="7"/>
  <c r="BI381" i="7"/>
  <c r="BH381" i="7"/>
  <c r="BG381" i="7"/>
  <c r="BF381" i="7"/>
  <c r="T381" i="7"/>
  <c r="R381" i="7"/>
  <c r="P381" i="7"/>
  <c r="BI378" i="7"/>
  <c r="BH378" i="7"/>
  <c r="BG378" i="7"/>
  <c r="BF378" i="7"/>
  <c r="T378" i="7"/>
  <c r="R378" i="7"/>
  <c r="P378" i="7"/>
  <c r="BI375" i="7"/>
  <c r="BH375" i="7"/>
  <c r="BG375" i="7"/>
  <c r="BF375" i="7"/>
  <c r="T375" i="7"/>
  <c r="R375" i="7"/>
  <c r="P375" i="7"/>
  <c r="BI373" i="7"/>
  <c r="BH373" i="7"/>
  <c r="BG373" i="7"/>
  <c r="BF373" i="7"/>
  <c r="T373" i="7"/>
  <c r="R373" i="7"/>
  <c r="P373" i="7"/>
  <c r="BI371" i="7"/>
  <c r="BH371" i="7"/>
  <c r="BG371" i="7"/>
  <c r="BF371" i="7"/>
  <c r="T371" i="7"/>
  <c r="R371" i="7"/>
  <c r="P371" i="7"/>
  <c r="BI360" i="7"/>
  <c r="BH360" i="7"/>
  <c r="BG360" i="7"/>
  <c r="BF360" i="7"/>
  <c r="T360" i="7"/>
  <c r="R360" i="7"/>
  <c r="P360" i="7"/>
  <c r="BI357" i="7"/>
  <c r="BH357" i="7"/>
  <c r="BG357" i="7"/>
  <c r="BF357" i="7"/>
  <c r="T357" i="7"/>
  <c r="R357" i="7"/>
  <c r="P357" i="7"/>
  <c r="BI355" i="7"/>
  <c r="BH355" i="7"/>
  <c r="BG355" i="7"/>
  <c r="BF355" i="7"/>
  <c r="T355" i="7"/>
  <c r="R355" i="7"/>
  <c r="P355" i="7"/>
  <c r="BI352" i="7"/>
  <c r="BH352" i="7"/>
  <c r="BG352" i="7"/>
  <c r="BF352" i="7"/>
  <c r="T352" i="7"/>
  <c r="R352" i="7"/>
  <c r="P352" i="7"/>
  <c r="BI349" i="7"/>
  <c r="BH349" i="7"/>
  <c r="BG349" i="7"/>
  <c r="BF349" i="7"/>
  <c r="T349" i="7"/>
  <c r="R349" i="7"/>
  <c r="P349" i="7"/>
  <c r="BI347" i="7"/>
  <c r="BH347" i="7"/>
  <c r="BG347" i="7"/>
  <c r="BF347" i="7"/>
  <c r="T347" i="7"/>
  <c r="R347" i="7"/>
  <c r="P347" i="7"/>
  <c r="BI345" i="7"/>
  <c r="BH345" i="7"/>
  <c r="BG345" i="7"/>
  <c r="BF345" i="7"/>
  <c r="T345" i="7"/>
  <c r="R345" i="7"/>
  <c r="P345" i="7"/>
  <c r="BI339" i="7"/>
  <c r="BH339" i="7"/>
  <c r="BG339" i="7"/>
  <c r="BF339" i="7"/>
  <c r="T339" i="7"/>
  <c r="R339" i="7"/>
  <c r="P339" i="7"/>
  <c r="BI336" i="7"/>
  <c r="BH336" i="7"/>
  <c r="BG336" i="7"/>
  <c r="BF336" i="7"/>
  <c r="T336" i="7"/>
  <c r="R336" i="7"/>
  <c r="P336" i="7"/>
  <c r="BI335" i="7"/>
  <c r="BH335" i="7"/>
  <c r="BG335" i="7"/>
  <c r="BF335" i="7"/>
  <c r="T335" i="7"/>
  <c r="R335" i="7"/>
  <c r="P335" i="7"/>
  <c r="BI334" i="7"/>
  <c r="BH334" i="7"/>
  <c r="BG334" i="7"/>
  <c r="BF334" i="7"/>
  <c r="T334" i="7"/>
  <c r="R334" i="7"/>
  <c r="P334" i="7"/>
  <c r="BI333" i="7"/>
  <c r="BH333" i="7"/>
  <c r="BG333" i="7"/>
  <c r="BF333" i="7"/>
  <c r="T333" i="7"/>
  <c r="R333" i="7"/>
  <c r="P333" i="7"/>
  <c r="BI332" i="7"/>
  <c r="BH332" i="7"/>
  <c r="BG332" i="7"/>
  <c r="BF332" i="7"/>
  <c r="T332" i="7"/>
  <c r="R332" i="7"/>
  <c r="P332" i="7"/>
  <c r="BI331" i="7"/>
  <c r="BH331" i="7"/>
  <c r="BG331" i="7"/>
  <c r="BF331" i="7"/>
  <c r="T331" i="7"/>
  <c r="R331" i="7"/>
  <c r="P331" i="7"/>
  <c r="BI329" i="7"/>
  <c r="BH329" i="7"/>
  <c r="BG329" i="7"/>
  <c r="BF329" i="7"/>
  <c r="T329" i="7"/>
  <c r="R329" i="7"/>
  <c r="P329" i="7"/>
  <c r="BI328" i="7"/>
  <c r="BH328" i="7"/>
  <c r="BG328" i="7"/>
  <c r="BF328" i="7"/>
  <c r="T328" i="7"/>
  <c r="R328" i="7"/>
  <c r="P328" i="7"/>
  <c r="BI326" i="7"/>
  <c r="BH326" i="7"/>
  <c r="BG326" i="7"/>
  <c r="BF326" i="7"/>
  <c r="T326" i="7"/>
  <c r="R326" i="7"/>
  <c r="P326" i="7"/>
  <c r="BI323" i="7"/>
  <c r="BH323" i="7"/>
  <c r="BG323" i="7"/>
  <c r="BF323" i="7"/>
  <c r="T323" i="7"/>
  <c r="R323" i="7"/>
  <c r="P323" i="7"/>
  <c r="BI321" i="7"/>
  <c r="BH321" i="7"/>
  <c r="BG321" i="7"/>
  <c r="BF321" i="7"/>
  <c r="T321" i="7"/>
  <c r="R321" i="7"/>
  <c r="P321" i="7"/>
  <c r="BI313" i="7"/>
  <c r="BH313" i="7"/>
  <c r="BG313" i="7"/>
  <c r="BF313" i="7"/>
  <c r="T313" i="7"/>
  <c r="R313" i="7"/>
  <c r="P313" i="7"/>
  <c r="BI310" i="7"/>
  <c r="BH310" i="7"/>
  <c r="BG310" i="7"/>
  <c r="BF310" i="7"/>
  <c r="T310" i="7"/>
  <c r="R310" i="7"/>
  <c r="P310" i="7"/>
  <c r="BI309" i="7"/>
  <c r="BH309" i="7"/>
  <c r="BG309" i="7"/>
  <c r="BF309" i="7"/>
  <c r="T309" i="7"/>
  <c r="R309" i="7"/>
  <c r="P309" i="7"/>
  <c r="BI308" i="7"/>
  <c r="BH308" i="7"/>
  <c r="BG308" i="7"/>
  <c r="BF308" i="7"/>
  <c r="T308" i="7"/>
  <c r="R308" i="7"/>
  <c r="P308" i="7"/>
  <c r="BI307" i="7"/>
  <c r="BH307" i="7"/>
  <c r="BG307" i="7"/>
  <c r="BF307" i="7"/>
  <c r="T307" i="7"/>
  <c r="R307" i="7"/>
  <c r="P307" i="7"/>
  <c r="BI306" i="7"/>
  <c r="BH306" i="7"/>
  <c r="BG306" i="7"/>
  <c r="BF306" i="7"/>
  <c r="T306" i="7"/>
  <c r="R306" i="7"/>
  <c r="P306" i="7"/>
  <c r="BI305" i="7"/>
  <c r="BH305" i="7"/>
  <c r="BG305" i="7"/>
  <c r="BF305" i="7"/>
  <c r="T305" i="7"/>
  <c r="R305" i="7"/>
  <c r="P305" i="7"/>
  <c r="BI304" i="7"/>
  <c r="BH304" i="7"/>
  <c r="BG304" i="7"/>
  <c r="BF304" i="7"/>
  <c r="T304" i="7"/>
  <c r="R304" i="7"/>
  <c r="P304" i="7"/>
  <c r="BI301" i="7"/>
  <c r="BH301" i="7"/>
  <c r="BG301" i="7"/>
  <c r="BF301" i="7"/>
  <c r="T301" i="7"/>
  <c r="R301" i="7"/>
  <c r="P301" i="7"/>
  <c r="BI300" i="7"/>
  <c r="BH300" i="7"/>
  <c r="BG300" i="7"/>
  <c r="BF300" i="7"/>
  <c r="T300" i="7"/>
  <c r="R300" i="7"/>
  <c r="P300" i="7"/>
  <c r="BI299" i="7"/>
  <c r="BH299" i="7"/>
  <c r="BG299" i="7"/>
  <c r="BF299" i="7"/>
  <c r="T299" i="7"/>
  <c r="R299" i="7"/>
  <c r="P299" i="7"/>
  <c r="BI297" i="7"/>
  <c r="BH297" i="7"/>
  <c r="BG297" i="7"/>
  <c r="BF297" i="7"/>
  <c r="T297" i="7"/>
  <c r="R297" i="7"/>
  <c r="P297" i="7"/>
  <c r="BI295" i="7"/>
  <c r="BH295" i="7"/>
  <c r="BG295" i="7"/>
  <c r="BF295" i="7"/>
  <c r="T295" i="7"/>
  <c r="R295" i="7"/>
  <c r="P295" i="7"/>
  <c r="BI292" i="7"/>
  <c r="BH292" i="7"/>
  <c r="BG292" i="7"/>
  <c r="BF292" i="7"/>
  <c r="T292" i="7"/>
  <c r="R292" i="7"/>
  <c r="P292" i="7"/>
  <c r="BI290" i="7"/>
  <c r="BH290" i="7"/>
  <c r="BG290" i="7"/>
  <c r="BF290" i="7"/>
  <c r="T290" i="7"/>
  <c r="R290" i="7"/>
  <c r="P290" i="7"/>
  <c r="BI287" i="7"/>
  <c r="BH287" i="7"/>
  <c r="BG287" i="7"/>
  <c r="BF287" i="7"/>
  <c r="T287" i="7"/>
  <c r="R287" i="7"/>
  <c r="P287" i="7"/>
  <c r="BI281" i="7"/>
  <c r="BH281" i="7"/>
  <c r="BG281" i="7"/>
  <c r="BF281" i="7"/>
  <c r="T281" i="7"/>
  <c r="R281" i="7"/>
  <c r="P281" i="7"/>
  <c r="BI277" i="7"/>
  <c r="BH277" i="7"/>
  <c r="BG277" i="7"/>
  <c r="BF277" i="7"/>
  <c r="T277" i="7"/>
  <c r="T276" i="7" s="1"/>
  <c r="R277" i="7"/>
  <c r="R276" i="7" s="1"/>
  <c r="P277" i="7"/>
  <c r="P276" i="7"/>
  <c r="BI274" i="7"/>
  <c r="BH274" i="7"/>
  <c r="BG274" i="7"/>
  <c r="BF274" i="7"/>
  <c r="T274" i="7"/>
  <c r="R274" i="7"/>
  <c r="P274" i="7"/>
  <c r="BI272" i="7"/>
  <c r="BH272" i="7"/>
  <c r="BG272" i="7"/>
  <c r="BF272" i="7"/>
  <c r="T272" i="7"/>
  <c r="R272" i="7"/>
  <c r="P272" i="7"/>
  <c r="BI270" i="7"/>
  <c r="BH270" i="7"/>
  <c r="BG270" i="7"/>
  <c r="BF270" i="7"/>
  <c r="T270" i="7"/>
  <c r="R270" i="7"/>
  <c r="P270" i="7"/>
  <c r="BI268" i="7"/>
  <c r="BH268" i="7"/>
  <c r="BG268" i="7"/>
  <c r="BF268" i="7"/>
  <c r="T268" i="7"/>
  <c r="R268" i="7"/>
  <c r="P268" i="7"/>
  <c r="BI265" i="7"/>
  <c r="BH265" i="7"/>
  <c r="BG265" i="7"/>
  <c r="BF265" i="7"/>
  <c r="T265" i="7"/>
  <c r="R265" i="7"/>
  <c r="P265" i="7"/>
  <c r="BI263" i="7"/>
  <c r="BH263" i="7"/>
  <c r="BG263" i="7"/>
  <c r="BF263" i="7"/>
  <c r="T263" i="7"/>
  <c r="R263" i="7"/>
  <c r="P263" i="7"/>
  <c r="BI261" i="7"/>
  <c r="BH261" i="7"/>
  <c r="BG261" i="7"/>
  <c r="BF261" i="7"/>
  <c r="T261" i="7"/>
  <c r="R261" i="7"/>
  <c r="P261" i="7"/>
  <c r="BI259" i="7"/>
  <c r="BH259" i="7"/>
  <c r="BG259" i="7"/>
  <c r="BF259" i="7"/>
  <c r="T259" i="7"/>
  <c r="R259" i="7"/>
  <c r="P259" i="7"/>
  <c r="BI256" i="7"/>
  <c r="BH256" i="7"/>
  <c r="BG256" i="7"/>
  <c r="BF256" i="7"/>
  <c r="T256" i="7"/>
  <c r="R256" i="7"/>
  <c r="P256" i="7"/>
  <c r="BI253" i="7"/>
  <c r="BH253" i="7"/>
  <c r="BG253" i="7"/>
  <c r="BF253" i="7"/>
  <c r="T253" i="7"/>
  <c r="R253" i="7"/>
  <c r="P253" i="7"/>
  <c r="BI252" i="7"/>
  <c r="BH252" i="7"/>
  <c r="BG252" i="7"/>
  <c r="BF252" i="7"/>
  <c r="T252" i="7"/>
  <c r="R252" i="7"/>
  <c r="P252" i="7"/>
  <c r="BI251" i="7"/>
  <c r="BH251" i="7"/>
  <c r="BG251" i="7"/>
  <c r="BF251" i="7"/>
  <c r="T251" i="7"/>
  <c r="R251" i="7"/>
  <c r="P251" i="7"/>
  <c r="BI248" i="7"/>
  <c r="BH248" i="7"/>
  <c r="BG248" i="7"/>
  <c r="BF248" i="7"/>
  <c r="T248" i="7"/>
  <c r="R248" i="7"/>
  <c r="P248" i="7"/>
  <c r="BI241" i="7"/>
  <c r="BH241" i="7"/>
  <c r="BG241" i="7"/>
  <c r="BF241" i="7"/>
  <c r="T241" i="7"/>
  <c r="R241" i="7"/>
  <c r="P241" i="7"/>
  <c r="BI229" i="7"/>
  <c r="BH229" i="7"/>
  <c r="BG229" i="7"/>
  <c r="BF229" i="7"/>
  <c r="T229" i="7"/>
  <c r="R229" i="7"/>
  <c r="P229" i="7"/>
  <c r="BI218" i="7"/>
  <c r="BH218" i="7"/>
  <c r="BG218" i="7"/>
  <c r="BF218" i="7"/>
  <c r="T218" i="7"/>
  <c r="R218" i="7"/>
  <c r="P218" i="7"/>
  <c r="BI209" i="7"/>
  <c r="BH209" i="7"/>
  <c r="BG209" i="7"/>
  <c r="BF209" i="7"/>
  <c r="T209" i="7"/>
  <c r="R209" i="7"/>
  <c r="P209" i="7"/>
  <c r="BI199" i="7"/>
  <c r="BH199" i="7"/>
  <c r="BG199" i="7"/>
  <c r="BF199" i="7"/>
  <c r="T199" i="7"/>
  <c r="R199" i="7"/>
  <c r="P199" i="7"/>
  <c r="BI194" i="7"/>
  <c r="BH194" i="7"/>
  <c r="BG194" i="7"/>
  <c r="BF194" i="7"/>
  <c r="T194" i="7"/>
  <c r="R194" i="7"/>
  <c r="P194" i="7"/>
  <c r="BI188" i="7"/>
  <c r="BH188" i="7"/>
  <c r="BG188" i="7"/>
  <c r="BF188" i="7"/>
  <c r="T188" i="7"/>
  <c r="R188" i="7"/>
  <c r="P188" i="7"/>
  <c r="BI186" i="7"/>
  <c r="BH186" i="7"/>
  <c r="BG186" i="7"/>
  <c r="BF186" i="7"/>
  <c r="T186" i="7"/>
  <c r="R186" i="7"/>
  <c r="P186" i="7"/>
  <c r="BI184" i="7"/>
  <c r="BH184" i="7"/>
  <c r="BG184" i="7"/>
  <c r="BF184" i="7"/>
  <c r="T184" i="7"/>
  <c r="R184" i="7"/>
  <c r="P184" i="7"/>
  <c r="BI179" i="7"/>
  <c r="BH179" i="7"/>
  <c r="BG179" i="7"/>
  <c r="BF179" i="7"/>
  <c r="T179" i="7"/>
  <c r="R179" i="7"/>
  <c r="P179" i="7"/>
  <c r="BI178" i="7"/>
  <c r="BH178" i="7"/>
  <c r="BG178" i="7"/>
  <c r="BF178" i="7"/>
  <c r="T178" i="7"/>
  <c r="R178" i="7"/>
  <c r="P178" i="7"/>
  <c r="BI176" i="7"/>
  <c r="BH176" i="7"/>
  <c r="BG176" i="7"/>
  <c r="BF176" i="7"/>
  <c r="T176" i="7"/>
  <c r="R176" i="7"/>
  <c r="P176" i="7"/>
  <c r="BI173" i="7"/>
  <c r="BH173" i="7"/>
  <c r="BG173" i="7"/>
  <c r="BF173" i="7"/>
  <c r="T173" i="7"/>
  <c r="R173" i="7"/>
  <c r="P173" i="7"/>
  <c r="BI161" i="7"/>
  <c r="BH161" i="7"/>
  <c r="BG161" i="7"/>
  <c r="BF161" i="7"/>
  <c r="T161" i="7"/>
  <c r="R161" i="7"/>
  <c r="P161" i="7"/>
  <c r="BI144" i="7"/>
  <c r="BH144" i="7"/>
  <c r="BG144" i="7"/>
  <c r="BF144" i="7"/>
  <c r="T144" i="7"/>
  <c r="R144" i="7"/>
  <c r="P144" i="7"/>
  <c r="BI142" i="7"/>
  <c r="BH142" i="7"/>
  <c r="BG142" i="7"/>
  <c r="BF142" i="7"/>
  <c r="T142" i="7"/>
  <c r="R142" i="7"/>
  <c r="P142" i="7"/>
  <c r="BI131" i="7"/>
  <c r="BH131" i="7"/>
  <c r="BG131" i="7"/>
  <c r="BF131" i="7"/>
  <c r="T131" i="7"/>
  <c r="R131" i="7"/>
  <c r="P131" i="7"/>
  <c r="BI120" i="7"/>
  <c r="BH120" i="7"/>
  <c r="BG120" i="7"/>
  <c r="BF120" i="7"/>
  <c r="T120" i="7"/>
  <c r="R120" i="7"/>
  <c r="P120" i="7"/>
  <c r="BI119" i="7"/>
  <c r="BH119" i="7"/>
  <c r="BG119" i="7"/>
  <c r="BF119" i="7"/>
  <c r="T119" i="7"/>
  <c r="R119" i="7"/>
  <c r="P119" i="7"/>
  <c r="BI117" i="7"/>
  <c r="BH117" i="7"/>
  <c r="BG117" i="7"/>
  <c r="BF117" i="7"/>
  <c r="T117" i="7"/>
  <c r="R117" i="7"/>
  <c r="P117" i="7"/>
  <c r="BI110" i="7"/>
  <c r="BH110" i="7"/>
  <c r="BG110" i="7"/>
  <c r="BF110" i="7"/>
  <c r="T110" i="7"/>
  <c r="R110" i="7"/>
  <c r="P110" i="7"/>
  <c r="BI106" i="7"/>
  <c r="BH106" i="7"/>
  <c r="BG106" i="7"/>
  <c r="BF106" i="7"/>
  <c r="T106" i="7"/>
  <c r="R106" i="7"/>
  <c r="P106" i="7"/>
  <c r="BI103" i="7"/>
  <c r="BH103" i="7"/>
  <c r="BG103" i="7"/>
  <c r="BF103" i="7"/>
  <c r="T103" i="7"/>
  <c r="R103" i="7"/>
  <c r="P103" i="7"/>
  <c r="BI99" i="7"/>
  <c r="BH99" i="7"/>
  <c r="BG99" i="7"/>
  <c r="BF99" i="7"/>
  <c r="T99" i="7"/>
  <c r="R99" i="7"/>
  <c r="P99" i="7"/>
  <c r="BI97" i="7"/>
  <c r="BH97" i="7"/>
  <c r="BG97" i="7"/>
  <c r="BF97" i="7"/>
  <c r="T97" i="7"/>
  <c r="R97" i="7"/>
  <c r="P97" i="7"/>
  <c r="J91" i="7"/>
  <c r="J90" i="7"/>
  <c r="F90" i="7"/>
  <c r="F88" i="7"/>
  <c r="E86" i="7"/>
  <c r="J55" i="7"/>
  <c r="J54" i="7"/>
  <c r="F54" i="7"/>
  <c r="F52" i="7"/>
  <c r="E50" i="7"/>
  <c r="J18" i="7"/>
  <c r="E18" i="7"/>
  <c r="F91" i="7"/>
  <c r="J17" i="7"/>
  <c r="J12" i="7"/>
  <c r="J52" i="7" s="1"/>
  <c r="E7" i="7"/>
  <c r="E48" i="7" s="1"/>
  <c r="J37" i="6"/>
  <c r="J36" i="6"/>
  <c r="AY59" i="1" s="1"/>
  <c r="J35" i="6"/>
  <c r="AX59" i="1" s="1"/>
  <c r="BI499" i="6"/>
  <c r="BH499" i="6"/>
  <c r="BG499" i="6"/>
  <c r="BF499" i="6"/>
  <c r="T499" i="6"/>
  <c r="R499" i="6"/>
  <c r="P499" i="6"/>
  <c r="BI497" i="6"/>
  <c r="BH497" i="6"/>
  <c r="BG497" i="6"/>
  <c r="BF497" i="6"/>
  <c r="T497" i="6"/>
  <c r="R497" i="6"/>
  <c r="P497" i="6"/>
  <c r="BI482" i="6"/>
  <c r="BH482" i="6"/>
  <c r="BG482" i="6"/>
  <c r="BF482" i="6"/>
  <c r="T482" i="6"/>
  <c r="R482" i="6"/>
  <c r="P482" i="6"/>
  <c r="BI478" i="6"/>
  <c r="BH478" i="6"/>
  <c r="BG478" i="6"/>
  <c r="BF478" i="6"/>
  <c r="T478" i="6"/>
  <c r="R478" i="6"/>
  <c r="P478" i="6"/>
  <c r="BI476" i="6"/>
  <c r="BH476" i="6"/>
  <c r="BG476" i="6"/>
  <c r="BF476" i="6"/>
  <c r="T476" i="6"/>
  <c r="R476" i="6"/>
  <c r="P476" i="6"/>
  <c r="BI470" i="6"/>
  <c r="BH470" i="6"/>
  <c r="BG470" i="6"/>
  <c r="BF470" i="6"/>
  <c r="T470" i="6"/>
  <c r="R470" i="6"/>
  <c r="P470" i="6"/>
  <c r="BI467" i="6"/>
  <c r="BH467" i="6"/>
  <c r="BG467" i="6"/>
  <c r="BF467" i="6"/>
  <c r="T467" i="6"/>
  <c r="R467" i="6"/>
  <c r="P467" i="6"/>
  <c r="BI465" i="6"/>
  <c r="BH465" i="6"/>
  <c r="BG465" i="6"/>
  <c r="BF465" i="6"/>
  <c r="T465" i="6"/>
  <c r="R465" i="6"/>
  <c r="P465" i="6"/>
  <c r="BI463" i="6"/>
  <c r="BH463" i="6"/>
  <c r="BG463" i="6"/>
  <c r="BF463" i="6"/>
  <c r="T463" i="6"/>
  <c r="R463" i="6"/>
  <c r="P463" i="6"/>
  <c r="BI458" i="6"/>
  <c r="BH458" i="6"/>
  <c r="BG458" i="6"/>
  <c r="BF458" i="6"/>
  <c r="T458" i="6"/>
  <c r="R458" i="6"/>
  <c r="P458" i="6"/>
  <c r="BI455" i="6"/>
  <c r="BH455" i="6"/>
  <c r="BG455" i="6"/>
  <c r="BF455" i="6"/>
  <c r="T455" i="6"/>
  <c r="R455" i="6"/>
  <c r="P455" i="6"/>
  <c r="BI452" i="6"/>
  <c r="BH452" i="6"/>
  <c r="BG452" i="6"/>
  <c r="BF452" i="6"/>
  <c r="T452" i="6"/>
  <c r="R452" i="6"/>
  <c r="P452" i="6"/>
  <c r="BI450" i="6"/>
  <c r="BH450" i="6"/>
  <c r="BG450" i="6"/>
  <c r="BF450" i="6"/>
  <c r="T450" i="6"/>
  <c r="R450" i="6"/>
  <c r="P450" i="6"/>
  <c r="BI448" i="6"/>
  <c r="BH448" i="6"/>
  <c r="BG448" i="6"/>
  <c r="BF448" i="6"/>
  <c r="T448" i="6"/>
  <c r="R448" i="6"/>
  <c r="P448" i="6"/>
  <c r="BI440" i="6"/>
  <c r="BH440" i="6"/>
  <c r="BG440" i="6"/>
  <c r="BF440" i="6"/>
  <c r="T440" i="6"/>
  <c r="R440" i="6"/>
  <c r="P440" i="6"/>
  <c r="BI437" i="6"/>
  <c r="BH437" i="6"/>
  <c r="BG437" i="6"/>
  <c r="BF437" i="6"/>
  <c r="T437" i="6"/>
  <c r="R437" i="6"/>
  <c r="P437" i="6"/>
  <c r="BI435" i="6"/>
  <c r="BH435" i="6"/>
  <c r="BG435" i="6"/>
  <c r="BF435" i="6"/>
  <c r="T435" i="6"/>
  <c r="R435" i="6"/>
  <c r="P435" i="6"/>
  <c r="BI434" i="6"/>
  <c r="BH434" i="6"/>
  <c r="BG434" i="6"/>
  <c r="BF434" i="6"/>
  <c r="T434" i="6"/>
  <c r="R434" i="6"/>
  <c r="P434" i="6"/>
  <c r="BI433" i="6"/>
  <c r="BH433" i="6"/>
  <c r="BG433" i="6"/>
  <c r="BF433" i="6"/>
  <c r="T433" i="6"/>
  <c r="R433" i="6"/>
  <c r="P433" i="6"/>
  <c r="BI430" i="6"/>
  <c r="BH430" i="6"/>
  <c r="BG430" i="6"/>
  <c r="BF430" i="6"/>
  <c r="T430" i="6"/>
  <c r="R430" i="6"/>
  <c r="P430" i="6"/>
  <c r="BI428" i="6"/>
  <c r="BH428" i="6"/>
  <c r="BG428" i="6"/>
  <c r="BF428" i="6"/>
  <c r="T428" i="6"/>
  <c r="R428" i="6"/>
  <c r="P428" i="6"/>
  <c r="BI425" i="6"/>
  <c r="BH425" i="6"/>
  <c r="BG425" i="6"/>
  <c r="BF425" i="6"/>
  <c r="T425" i="6"/>
  <c r="R425" i="6"/>
  <c r="P425" i="6"/>
  <c r="BI420" i="6"/>
  <c r="BH420" i="6"/>
  <c r="BG420" i="6"/>
  <c r="BF420" i="6"/>
  <c r="T420" i="6"/>
  <c r="R420" i="6"/>
  <c r="P420" i="6"/>
  <c r="BI418" i="6"/>
  <c r="BH418" i="6"/>
  <c r="BG418" i="6"/>
  <c r="BF418" i="6"/>
  <c r="T418" i="6"/>
  <c r="R418" i="6"/>
  <c r="P418" i="6"/>
  <c r="BI416" i="6"/>
  <c r="BH416" i="6"/>
  <c r="BG416" i="6"/>
  <c r="BF416" i="6"/>
  <c r="T416" i="6"/>
  <c r="R416" i="6"/>
  <c r="P416" i="6"/>
  <c r="BI404" i="6"/>
  <c r="BH404" i="6"/>
  <c r="BG404" i="6"/>
  <c r="BF404" i="6"/>
  <c r="T404" i="6"/>
  <c r="R404" i="6"/>
  <c r="P404" i="6"/>
  <c r="BI401" i="6"/>
  <c r="BH401" i="6"/>
  <c r="BG401" i="6"/>
  <c r="BF401" i="6"/>
  <c r="T401" i="6"/>
  <c r="R401" i="6"/>
  <c r="P401" i="6"/>
  <c r="BI400" i="6"/>
  <c r="BH400" i="6"/>
  <c r="BG400" i="6"/>
  <c r="BF400" i="6"/>
  <c r="T400" i="6"/>
  <c r="R400" i="6"/>
  <c r="P400" i="6"/>
  <c r="BI399" i="6"/>
  <c r="BH399" i="6"/>
  <c r="BG399" i="6"/>
  <c r="BF399" i="6"/>
  <c r="T399" i="6"/>
  <c r="R399" i="6"/>
  <c r="P399" i="6"/>
  <c r="BI398" i="6"/>
  <c r="BH398" i="6"/>
  <c r="BG398" i="6"/>
  <c r="BF398" i="6"/>
  <c r="T398" i="6"/>
  <c r="R398" i="6"/>
  <c r="P398" i="6"/>
  <c r="BI397" i="6"/>
  <c r="BH397" i="6"/>
  <c r="BG397" i="6"/>
  <c r="BF397" i="6"/>
  <c r="T397" i="6"/>
  <c r="R397" i="6"/>
  <c r="P397" i="6"/>
  <c r="BI396" i="6"/>
  <c r="BH396" i="6"/>
  <c r="BG396" i="6"/>
  <c r="BF396" i="6"/>
  <c r="T396" i="6"/>
  <c r="R396" i="6"/>
  <c r="P396" i="6"/>
  <c r="BI395" i="6"/>
  <c r="BH395" i="6"/>
  <c r="BG395" i="6"/>
  <c r="BF395" i="6"/>
  <c r="T395" i="6"/>
  <c r="R395" i="6"/>
  <c r="P395" i="6"/>
  <c r="BI394" i="6"/>
  <c r="BH394" i="6"/>
  <c r="BG394" i="6"/>
  <c r="BF394" i="6"/>
  <c r="T394" i="6"/>
  <c r="R394" i="6"/>
  <c r="P394" i="6"/>
  <c r="BI392" i="6"/>
  <c r="BH392" i="6"/>
  <c r="BG392" i="6"/>
  <c r="BF392" i="6"/>
  <c r="T392" i="6"/>
  <c r="R392" i="6"/>
  <c r="P392" i="6"/>
  <c r="BI391" i="6"/>
  <c r="BH391" i="6"/>
  <c r="BG391" i="6"/>
  <c r="BF391" i="6"/>
  <c r="T391" i="6"/>
  <c r="R391" i="6"/>
  <c r="P391" i="6"/>
  <c r="BI390" i="6"/>
  <c r="BH390" i="6"/>
  <c r="BG390" i="6"/>
  <c r="BF390" i="6"/>
  <c r="T390" i="6"/>
  <c r="R390" i="6"/>
  <c r="P390" i="6"/>
  <c r="BI389" i="6"/>
  <c r="BH389" i="6"/>
  <c r="BG389" i="6"/>
  <c r="BF389" i="6"/>
  <c r="T389" i="6"/>
  <c r="R389" i="6"/>
  <c r="P389" i="6"/>
  <c r="BI387" i="6"/>
  <c r="BH387" i="6"/>
  <c r="BG387" i="6"/>
  <c r="BF387" i="6"/>
  <c r="T387" i="6"/>
  <c r="R387" i="6"/>
  <c r="P387" i="6"/>
  <c r="BI382" i="6"/>
  <c r="BH382" i="6"/>
  <c r="BG382" i="6"/>
  <c r="BF382" i="6"/>
  <c r="T382" i="6"/>
  <c r="T381" i="6" s="1"/>
  <c r="R382" i="6"/>
  <c r="R381" i="6"/>
  <c r="P382" i="6"/>
  <c r="P381" i="6" s="1"/>
  <c r="BI379" i="6"/>
  <c r="BH379" i="6"/>
  <c r="BG379" i="6"/>
  <c r="BF379" i="6"/>
  <c r="T379" i="6"/>
  <c r="R379" i="6"/>
  <c r="P379" i="6"/>
  <c r="BI377" i="6"/>
  <c r="BH377" i="6"/>
  <c r="BG377" i="6"/>
  <c r="BF377" i="6"/>
  <c r="T377" i="6"/>
  <c r="R377" i="6"/>
  <c r="P377" i="6"/>
  <c r="BI371" i="6"/>
  <c r="BH371" i="6"/>
  <c r="BG371" i="6"/>
  <c r="BF371" i="6"/>
  <c r="T371" i="6"/>
  <c r="R371" i="6"/>
  <c r="P371" i="6"/>
  <c r="BI368" i="6"/>
  <c r="BH368" i="6"/>
  <c r="BG368" i="6"/>
  <c r="BF368" i="6"/>
  <c r="T368" i="6"/>
  <c r="R368" i="6"/>
  <c r="P368" i="6"/>
  <c r="BI367" i="6"/>
  <c r="BH367" i="6"/>
  <c r="BG367" i="6"/>
  <c r="BF367" i="6"/>
  <c r="T367" i="6"/>
  <c r="R367" i="6"/>
  <c r="P367" i="6"/>
  <c r="BI366" i="6"/>
  <c r="BH366" i="6"/>
  <c r="BG366" i="6"/>
  <c r="BF366" i="6"/>
  <c r="T366" i="6"/>
  <c r="R366" i="6"/>
  <c r="P366" i="6"/>
  <c r="BI365" i="6"/>
  <c r="BH365" i="6"/>
  <c r="BG365" i="6"/>
  <c r="BF365" i="6"/>
  <c r="T365" i="6"/>
  <c r="R365" i="6"/>
  <c r="P365" i="6"/>
  <c r="BI364" i="6"/>
  <c r="BH364" i="6"/>
  <c r="BG364" i="6"/>
  <c r="BF364" i="6"/>
  <c r="T364" i="6"/>
  <c r="R364" i="6"/>
  <c r="P364" i="6"/>
  <c r="BI363" i="6"/>
  <c r="BH363" i="6"/>
  <c r="BG363" i="6"/>
  <c r="BF363" i="6"/>
  <c r="T363" i="6"/>
  <c r="R363" i="6"/>
  <c r="P363" i="6"/>
  <c r="BI362" i="6"/>
  <c r="BH362" i="6"/>
  <c r="BG362" i="6"/>
  <c r="BF362" i="6"/>
  <c r="T362" i="6"/>
  <c r="R362" i="6"/>
  <c r="P362" i="6"/>
  <c r="BI359" i="6"/>
  <c r="BH359" i="6"/>
  <c r="BG359" i="6"/>
  <c r="BF359" i="6"/>
  <c r="T359" i="6"/>
  <c r="R359" i="6"/>
  <c r="P359" i="6"/>
  <c r="BI358" i="6"/>
  <c r="BH358" i="6"/>
  <c r="BG358" i="6"/>
  <c r="BF358" i="6"/>
  <c r="T358" i="6"/>
  <c r="R358" i="6"/>
  <c r="P358" i="6"/>
  <c r="BI357" i="6"/>
  <c r="BH357" i="6"/>
  <c r="BG357" i="6"/>
  <c r="BF357" i="6"/>
  <c r="T357" i="6"/>
  <c r="R357" i="6"/>
  <c r="P357" i="6"/>
  <c r="BI355" i="6"/>
  <c r="BH355" i="6"/>
  <c r="BG355" i="6"/>
  <c r="BF355" i="6"/>
  <c r="T355" i="6"/>
  <c r="R355" i="6"/>
  <c r="P355" i="6"/>
  <c r="BI353" i="6"/>
  <c r="BH353" i="6"/>
  <c r="BG353" i="6"/>
  <c r="BF353" i="6"/>
  <c r="T353" i="6"/>
  <c r="R353" i="6"/>
  <c r="P353" i="6"/>
  <c r="BI348" i="6"/>
  <c r="BH348" i="6"/>
  <c r="BG348" i="6"/>
  <c r="BF348" i="6"/>
  <c r="T348" i="6"/>
  <c r="R348" i="6"/>
  <c r="P348" i="6"/>
  <c r="BI346" i="6"/>
  <c r="BH346" i="6"/>
  <c r="BG346" i="6"/>
  <c r="BF346" i="6"/>
  <c r="T346" i="6"/>
  <c r="R346" i="6"/>
  <c r="P346" i="6"/>
  <c r="BI341" i="6"/>
  <c r="BH341" i="6"/>
  <c r="BG341" i="6"/>
  <c r="BF341" i="6"/>
  <c r="T341" i="6"/>
  <c r="R341" i="6"/>
  <c r="P341" i="6"/>
  <c r="BI329" i="6"/>
  <c r="BH329" i="6"/>
  <c r="BG329" i="6"/>
  <c r="BF329" i="6"/>
  <c r="T329" i="6"/>
  <c r="R329" i="6"/>
  <c r="P329" i="6"/>
  <c r="BI325" i="6"/>
  <c r="BH325" i="6"/>
  <c r="BG325" i="6"/>
  <c r="BF325" i="6"/>
  <c r="T325" i="6"/>
  <c r="T324" i="6"/>
  <c r="R325" i="6"/>
  <c r="R324" i="6" s="1"/>
  <c r="P325" i="6"/>
  <c r="P324" i="6" s="1"/>
  <c r="BI322" i="6"/>
  <c r="BH322" i="6"/>
  <c r="BG322" i="6"/>
  <c r="BF322" i="6"/>
  <c r="T322" i="6"/>
  <c r="R322" i="6"/>
  <c r="P322" i="6"/>
  <c r="BI320" i="6"/>
  <c r="BH320" i="6"/>
  <c r="BG320" i="6"/>
  <c r="BF320" i="6"/>
  <c r="T320" i="6"/>
  <c r="R320" i="6"/>
  <c r="P320" i="6"/>
  <c r="BI318" i="6"/>
  <c r="BH318" i="6"/>
  <c r="BG318" i="6"/>
  <c r="BF318" i="6"/>
  <c r="T318" i="6"/>
  <c r="R318" i="6"/>
  <c r="P318" i="6"/>
  <c r="BI315" i="6"/>
  <c r="BH315" i="6"/>
  <c r="BG315" i="6"/>
  <c r="BF315" i="6"/>
  <c r="T315" i="6"/>
  <c r="R315" i="6"/>
  <c r="P315" i="6"/>
  <c r="BI313" i="6"/>
  <c r="BH313" i="6"/>
  <c r="BG313" i="6"/>
  <c r="BF313" i="6"/>
  <c r="T313" i="6"/>
  <c r="R313" i="6"/>
  <c r="P313" i="6"/>
  <c r="BI311" i="6"/>
  <c r="BH311" i="6"/>
  <c r="BG311" i="6"/>
  <c r="BF311" i="6"/>
  <c r="T311" i="6"/>
  <c r="R311" i="6"/>
  <c r="P311" i="6"/>
  <c r="BI309" i="6"/>
  <c r="BH309" i="6"/>
  <c r="BG309" i="6"/>
  <c r="BF309" i="6"/>
  <c r="T309" i="6"/>
  <c r="R309" i="6"/>
  <c r="P309" i="6"/>
  <c r="BI306" i="6"/>
  <c r="BH306" i="6"/>
  <c r="BG306" i="6"/>
  <c r="BF306" i="6"/>
  <c r="T306" i="6"/>
  <c r="R306" i="6"/>
  <c r="P306" i="6"/>
  <c r="BI303" i="6"/>
  <c r="BH303" i="6"/>
  <c r="BG303" i="6"/>
  <c r="BF303" i="6"/>
  <c r="T303" i="6"/>
  <c r="R303" i="6"/>
  <c r="P303" i="6"/>
  <c r="BI302" i="6"/>
  <c r="BH302" i="6"/>
  <c r="BG302" i="6"/>
  <c r="BF302" i="6"/>
  <c r="T302" i="6"/>
  <c r="R302" i="6"/>
  <c r="P302" i="6"/>
  <c r="BI301" i="6"/>
  <c r="BH301" i="6"/>
  <c r="BG301" i="6"/>
  <c r="BF301" i="6"/>
  <c r="T301" i="6"/>
  <c r="R301" i="6"/>
  <c r="P301" i="6"/>
  <c r="BI298" i="6"/>
  <c r="BH298" i="6"/>
  <c r="BG298" i="6"/>
  <c r="BF298" i="6"/>
  <c r="T298" i="6"/>
  <c r="R298" i="6"/>
  <c r="P298" i="6"/>
  <c r="BI285" i="6"/>
  <c r="BH285" i="6"/>
  <c r="BG285" i="6"/>
  <c r="BF285" i="6"/>
  <c r="T285" i="6"/>
  <c r="R285" i="6"/>
  <c r="P285" i="6"/>
  <c r="BI273" i="6"/>
  <c r="BH273" i="6"/>
  <c r="BG273" i="6"/>
  <c r="BF273" i="6"/>
  <c r="T273" i="6"/>
  <c r="R273" i="6"/>
  <c r="P273" i="6"/>
  <c r="BI262" i="6"/>
  <c r="BH262" i="6"/>
  <c r="BG262" i="6"/>
  <c r="BF262" i="6"/>
  <c r="T262" i="6"/>
  <c r="R262" i="6"/>
  <c r="P262" i="6"/>
  <c r="BI251" i="6"/>
  <c r="BH251" i="6"/>
  <c r="BG251" i="6"/>
  <c r="BF251" i="6"/>
  <c r="T251" i="6"/>
  <c r="R251" i="6"/>
  <c r="P251" i="6"/>
  <c r="BI246" i="6"/>
  <c r="BH246" i="6"/>
  <c r="BG246" i="6"/>
  <c r="BF246" i="6"/>
  <c r="T246" i="6"/>
  <c r="R246" i="6"/>
  <c r="P246" i="6"/>
  <c r="BI244" i="6"/>
  <c r="BH244" i="6"/>
  <c r="BG244" i="6"/>
  <c r="BF244" i="6"/>
  <c r="T244" i="6"/>
  <c r="R244" i="6"/>
  <c r="P244" i="6"/>
  <c r="BI242" i="6"/>
  <c r="BH242" i="6"/>
  <c r="BG242" i="6"/>
  <c r="BF242" i="6"/>
  <c r="T242" i="6"/>
  <c r="R242" i="6"/>
  <c r="P242" i="6"/>
  <c r="BI237" i="6"/>
  <c r="BH237" i="6"/>
  <c r="BG237" i="6"/>
  <c r="BF237" i="6"/>
  <c r="T237" i="6"/>
  <c r="R237" i="6"/>
  <c r="P237" i="6"/>
  <c r="BI234" i="6"/>
  <c r="BH234" i="6"/>
  <c r="BG234" i="6"/>
  <c r="BF234" i="6"/>
  <c r="T234" i="6"/>
  <c r="R234" i="6"/>
  <c r="P234" i="6"/>
  <c r="BI231" i="6"/>
  <c r="BH231" i="6"/>
  <c r="BG231" i="6"/>
  <c r="BF231" i="6"/>
  <c r="T231" i="6"/>
  <c r="R231" i="6"/>
  <c r="P231" i="6"/>
  <c r="BI228" i="6"/>
  <c r="BH228" i="6"/>
  <c r="BG228" i="6"/>
  <c r="BF228" i="6"/>
  <c r="T228" i="6"/>
  <c r="R228" i="6"/>
  <c r="P228" i="6"/>
  <c r="BI226" i="6"/>
  <c r="BH226" i="6"/>
  <c r="BG226" i="6"/>
  <c r="BF226" i="6"/>
  <c r="T226" i="6"/>
  <c r="R226" i="6"/>
  <c r="P226" i="6"/>
  <c r="BI225" i="6"/>
  <c r="BH225" i="6"/>
  <c r="BG225" i="6"/>
  <c r="BF225" i="6"/>
  <c r="T225" i="6"/>
  <c r="R225" i="6"/>
  <c r="P225" i="6"/>
  <c r="BI224" i="6"/>
  <c r="BH224" i="6"/>
  <c r="BG224" i="6"/>
  <c r="BF224" i="6"/>
  <c r="T224" i="6"/>
  <c r="R224" i="6"/>
  <c r="P224" i="6"/>
  <c r="BI222" i="6"/>
  <c r="BH222" i="6"/>
  <c r="BG222" i="6"/>
  <c r="BF222" i="6"/>
  <c r="T222" i="6"/>
  <c r="R222" i="6"/>
  <c r="P222" i="6"/>
  <c r="BI211" i="6"/>
  <c r="BH211" i="6"/>
  <c r="BG211" i="6"/>
  <c r="BF211" i="6"/>
  <c r="T211" i="6"/>
  <c r="R211" i="6"/>
  <c r="P211" i="6"/>
  <c r="BI210" i="6"/>
  <c r="BH210" i="6"/>
  <c r="BG210" i="6"/>
  <c r="BF210" i="6"/>
  <c r="T210" i="6"/>
  <c r="R210" i="6"/>
  <c r="P210" i="6"/>
  <c r="BI209" i="6"/>
  <c r="BH209" i="6"/>
  <c r="BG209" i="6"/>
  <c r="BF209" i="6"/>
  <c r="T209" i="6"/>
  <c r="R209" i="6"/>
  <c r="P209" i="6"/>
  <c r="BI207" i="6"/>
  <c r="BH207" i="6"/>
  <c r="BG207" i="6"/>
  <c r="BF207" i="6"/>
  <c r="T207" i="6"/>
  <c r="R207" i="6"/>
  <c r="P207" i="6"/>
  <c r="BI204" i="6"/>
  <c r="BH204" i="6"/>
  <c r="BG204" i="6"/>
  <c r="BF204" i="6"/>
  <c r="T204" i="6"/>
  <c r="R204" i="6"/>
  <c r="P204" i="6"/>
  <c r="BI191" i="6"/>
  <c r="BH191" i="6"/>
  <c r="BG191" i="6"/>
  <c r="BF191" i="6"/>
  <c r="T191" i="6"/>
  <c r="R191" i="6"/>
  <c r="P191" i="6"/>
  <c r="BI169" i="6"/>
  <c r="BH169" i="6"/>
  <c r="BG169" i="6"/>
  <c r="BF169" i="6"/>
  <c r="T169" i="6"/>
  <c r="R169" i="6"/>
  <c r="P169" i="6"/>
  <c r="BI167" i="6"/>
  <c r="BH167" i="6"/>
  <c r="BG167" i="6"/>
  <c r="BF167" i="6"/>
  <c r="T167" i="6"/>
  <c r="R167" i="6"/>
  <c r="P167" i="6"/>
  <c r="BI160" i="6"/>
  <c r="BH160" i="6"/>
  <c r="BG160" i="6"/>
  <c r="BF160" i="6"/>
  <c r="T160" i="6"/>
  <c r="R160" i="6"/>
  <c r="P160" i="6"/>
  <c r="BI149" i="6"/>
  <c r="BH149" i="6"/>
  <c r="BG149" i="6"/>
  <c r="BF149" i="6"/>
  <c r="T149" i="6"/>
  <c r="R149" i="6"/>
  <c r="P149" i="6"/>
  <c r="BI147" i="6"/>
  <c r="BH147" i="6"/>
  <c r="BG147" i="6"/>
  <c r="BF147" i="6"/>
  <c r="T147" i="6"/>
  <c r="R147" i="6"/>
  <c r="P147" i="6"/>
  <c r="BI145" i="6"/>
  <c r="BH145" i="6"/>
  <c r="BG145" i="6"/>
  <c r="BF145" i="6"/>
  <c r="T145" i="6"/>
  <c r="R145" i="6"/>
  <c r="P145" i="6"/>
  <c r="BI142" i="6"/>
  <c r="BH142" i="6"/>
  <c r="BG142" i="6"/>
  <c r="BF142" i="6"/>
  <c r="T142" i="6"/>
  <c r="R142" i="6"/>
  <c r="P142" i="6"/>
  <c r="BI141" i="6"/>
  <c r="BH141" i="6"/>
  <c r="BG141" i="6"/>
  <c r="BF141" i="6"/>
  <c r="T141" i="6"/>
  <c r="R141" i="6"/>
  <c r="P141" i="6"/>
  <c r="BI139" i="6"/>
  <c r="BH139" i="6"/>
  <c r="BG139" i="6"/>
  <c r="BF139" i="6"/>
  <c r="T139" i="6"/>
  <c r="R139" i="6"/>
  <c r="P139" i="6"/>
  <c r="BI128" i="6"/>
  <c r="BH128" i="6"/>
  <c r="BG128" i="6"/>
  <c r="BF128" i="6"/>
  <c r="T128" i="6"/>
  <c r="R128" i="6"/>
  <c r="P128" i="6"/>
  <c r="BI124" i="6"/>
  <c r="BH124" i="6"/>
  <c r="BG124" i="6"/>
  <c r="BF124" i="6"/>
  <c r="T124" i="6"/>
  <c r="R124" i="6"/>
  <c r="P124" i="6"/>
  <c r="BI119" i="6"/>
  <c r="BH119" i="6"/>
  <c r="BG119" i="6"/>
  <c r="BF119" i="6"/>
  <c r="T119" i="6"/>
  <c r="R119" i="6"/>
  <c r="P119" i="6"/>
  <c r="BI116" i="6"/>
  <c r="BH116" i="6"/>
  <c r="BG116" i="6"/>
  <c r="BF116" i="6"/>
  <c r="T116" i="6"/>
  <c r="R116" i="6"/>
  <c r="P116" i="6"/>
  <c r="BI114" i="6"/>
  <c r="BH114" i="6"/>
  <c r="BG114" i="6"/>
  <c r="BF114" i="6"/>
  <c r="T114" i="6"/>
  <c r="R114" i="6"/>
  <c r="P114" i="6"/>
  <c r="BI108" i="6"/>
  <c r="BH108" i="6"/>
  <c r="BG108" i="6"/>
  <c r="BF108" i="6"/>
  <c r="T108" i="6"/>
  <c r="R108" i="6"/>
  <c r="P108" i="6"/>
  <c r="BI106" i="6"/>
  <c r="BH106" i="6"/>
  <c r="BG106" i="6"/>
  <c r="BF106" i="6"/>
  <c r="T106" i="6"/>
  <c r="R106" i="6"/>
  <c r="P106" i="6"/>
  <c r="BI101" i="6"/>
  <c r="BH101" i="6"/>
  <c r="BG101" i="6"/>
  <c r="BF101" i="6"/>
  <c r="T101" i="6"/>
  <c r="R101" i="6"/>
  <c r="P101" i="6"/>
  <c r="BI99" i="6"/>
  <c r="BH99" i="6"/>
  <c r="BG99" i="6"/>
  <c r="BF99" i="6"/>
  <c r="T99" i="6"/>
  <c r="R99" i="6"/>
  <c r="P99" i="6"/>
  <c r="J93" i="6"/>
  <c r="J92" i="6"/>
  <c r="F92" i="6"/>
  <c r="F90" i="6"/>
  <c r="E88" i="6"/>
  <c r="J55" i="6"/>
  <c r="J54" i="6"/>
  <c r="F54" i="6"/>
  <c r="F52" i="6"/>
  <c r="E50" i="6"/>
  <c r="J18" i="6"/>
  <c r="E18" i="6"/>
  <c r="F55" i="6" s="1"/>
  <c r="J17" i="6"/>
  <c r="J12" i="6"/>
  <c r="J52" i="6" s="1"/>
  <c r="E7" i="6"/>
  <c r="E48" i="6"/>
  <c r="J37" i="5"/>
  <c r="J36" i="5"/>
  <c r="AY58" i="1" s="1"/>
  <c r="J35" i="5"/>
  <c r="AX58" i="1" s="1"/>
  <c r="BI280" i="5"/>
  <c r="BH280" i="5"/>
  <c r="BG280" i="5"/>
  <c r="BF280" i="5"/>
  <c r="T280" i="5"/>
  <c r="R280" i="5"/>
  <c r="P280" i="5"/>
  <c r="BI278" i="5"/>
  <c r="BH278" i="5"/>
  <c r="BG278" i="5"/>
  <c r="BF278" i="5"/>
  <c r="T278" i="5"/>
  <c r="R278" i="5"/>
  <c r="P278" i="5"/>
  <c r="BI270" i="5"/>
  <c r="BH270" i="5"/>
  <c r="BG270" i="5"/>
  <c r="BF270" i="5"/>
  <c r="T270" i="5"/>
  <c r="R270" i="5"/>
  <c r="P270" i="5"/>
  <c r="BI267" i="5"/>
  <c r="BH267" i="5"/>
  <c r="BG267" i="5"/>
  <c r="BF267" i="5"/>
  <c r="T267" i="5"/>
  <c r="R267" i="5"/>
  <c r="P267" i="5"/>
  <c r="BI264" i="5"/>
  <c r="BH264" i="5"/>
  <c r="BG264" i="5"/>
  <c r="BF264" i="5"/>
  <c r="T264" i="5"/>
  <c r="R264" i="5"/>
  <c r="P264" i="5"/>
  <c r="BI261" i="5"/>
  <c r="BH261" i="5"/>
  <c r="BG261" i="5"/>
  <c r="BF261" i="5"/>
  <c r="T261" i="5"/>
  <c r="R261" i="5"/>
  <c r="P261" i="5"/>
  <c r="BI258" i="5"/>
  <c r="BH258" i="5"/>
  <c r="BG258" i="5"/>
  <c r="BF258" i="5"/>
  <c r="T258" i="5"/>
  <c r="R258" i="5"/>
  <c r="P258" i="5"/>
  <c r="BI255" i="5"/>
  <c r="BH255" i="5"/>
  <c r="BG255" i="5"/>
  <c r="BF255" i="5"/>
  <c r="T255" i="5"/>
  <c r="R255" i="5"/>
  <c r="P255" i="5"/>
  <c r="BI253" i="5"/>
  <c r="BH253" i="5"/>
  <c r="BG253" i="5"/>
  <c r="BF253" i="5"/>
  <c r="T253" i="5"/>
  <c r="R253" i="5"/>
  <c r="P253" i="5"/>
  <c r="BI251" i="5"/>
  <c r="BH251" i="5"/>
  <c r="BG251" i="5"/>
  <c r="BF251" i="5"/>
  <c r="T251" i="5"/>
  <c r="R251" i="5"/>
  <c r="P251" i="5"/>
  <c r="BI248" i="5"/>
  <c r="BH248" i="5"/>
  <c r="BG248" i="5"/>
  <c r="BF248" i="5"/>
  <c r="T248" i="5"/>
  <c r="R248" i="5"/>
  <c r="P248" i="5"/>
  <c r="BI245" i="5"/>
  <c r="BH245" i="5"/>
  <c r="BG245" i="5"/>
  <c r="BF245" i="5"/>
  <c r="T245" i="5"/>
  <c r="R245" i="5"/>
  <c r="P245" i="5"/>
  <c r="BI243" i="5"/>
  <c r="BH243" i="5"/>
  <c r="BG243" i="5"/>
  <c r="BF243" i="5"/>
  <c r="T243" i="5"/>
  <c r="R243" i="5"/>
  <c r="P243"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5" i="5"/>
  <c r="BH235" i="5"/>
  <c r="BG235" i="5"/>
  <c r="BF235" i="5"/>
  <c r="T235" i="5"/>
  <c r="R235" i="5"/>
  <c r="P235" i="5"/>
  <c r="BI230" i="5"/>
  <c r="BH230" i="5"/>
  <c r="BG230" i="5"/>
  <c r="BF230" i="5"/>
  <c r="T230" i="5"/>
  <c r="R230" i="5"/>
  <c r="P230" i="5"/>
  <c r="BI228" i="5"/>
  <c r="BH228" i="5"/>
  <c r="BG228" i="5"/>
  <c r="BF228" i="5"/>
  <c r="T228" i="5"/>
  <c r="R228" i="5"/>
  <c r="P228" i="5"/>
  <c r="BI224" i="5"/>
  <c r="BH224" i="5"/>
  <c r="BG224" i="5"/>
  <c r="BF224" i="5"/>
  <c r="T224" i="5"/>
  <c r="R224" i="5"/>
  <c r="P224"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4" i="5"/>
  <c r="BH214" i="5"/>
  <c r="BG214" i="5"/>
  <c r="BF214" i="5"/>
  <c r="T214" i="5"/>
  <c r="R214" i="5"/>
  <c r="P214" i="5"/>
  <c r="BI213" i="5"/>
  <c r="BH213" i="5"/>
  <c r="BG213" i="5"/>
  <c r="BF213" i="5"/>
  <c r="T213" i="5"/>
  <c r="R213" i="5"/>
  <c r="P213" i="5"/>
  <c r="BI211" i="5"/>
  <c r="BH211" i="5"/>
  <c r="BG211" i="5"/>
  <c r="BF211" i="5"/>
  <c r="T211" i="5"/>
  <c r="R211" i="5"/>
  <c r="P211" i="5"/>
  <c r="BI207" i="5"/>
  <c r="BH207" i="5"/>
  <c r="BG207" i="5"/>
  <c r="BF207" i="5"/>
  <c r="T207" i="5"/>
  <c r="T206" i="5" s="1"/>
  <c r="R207" i="5"/>
  <c r="R206" i="5" s="1"/>
  <c r="P207" i="5"/>
  <c r="P206" i="5" s="1"/>
  <c r="BI204" i="5"/>
  <c r="BH204" i="5"/>
  <c r="BG204" i="5"/>
  <c r="BF204" i="5"/>
  <c r="T204" i="5"/>
  <c r="R204" i="5"/>
  <c r="P204" i="5"/>
  <c r="BI202" i="5"/>
  <c r="BH202" i="5"/>
  <c r="BG202" i="5"/>
  <c r="BF202" i="5"/>
  <c r="T202" i="5"/>
  <c r="R202" i="5"/>
  <c r="P202" i="5"/>
  <c r="BI200" i="5"/>
  <c r="BH200" i="5"/>
  <c r="BG200" i="5"/>
  <c r="BF200" i="5"/>
  <c r="T200" i="5"/>
  <c r="R200" i="5"/>
  <c r="P200" i="5"/>
  <c r="BI198" i="5"/>
  <c r="BH198" i="5"/>
  <c r="BG198" i="5"/>
  <c r="BF198" i="5"/>
  <c r="T198" i="5"/>
  <c r="R198" i="5"/>
  <c r="P198"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6" i="5"/>
  <c r="BH186" i="5"/>
  <c r="BG186" i="5"/>
  <c r="BF186" i="5"/>
  <c r="T186" i="5"/>
  <c r="R186" i="5"/>
  <c r="P186" i="5"/>
  <c r="BI181" i="5"/>
  <c r="BH181" i="5"/>
  <c r="BG181" i="5"/>
  <c r="BF181" i="5"/>
  <c r="T181" i="5"/>
  <c r="R181" i="5"/>
  <c r="P181" i="5"/>
  <c r="BI180" i="5"/>
  <c r="BH180" i="5"/>
  <c r="BG180" i="5"/>
  <c r="BF180" i="5"/>
  <c r="T180" i="5"/>
  <c r="R180" i="5"/>
  <c r="P180" i="5"/>
  <c r="BI177" i="5"/>
  <c r="BH177" i="5"/>
  <c r="BG177" i="5"/>
  <c r="BF177" i="5"/>
  <c r="T177" i="5"/>
  <c r="R177" i="5"/>
  <c r="P177" i="5"/>
  <c r="BI171" i="5"/>
  <c r="BH171" i="5"/>
  <c r="BG171" i="5"/>
  <c r="BF171" i="5"/>
  <c r="T171" i="5"/>
  <c r="R171" i="5"/>
  <c r="P171" i="5"/>
  <c r="BI163" i="5"/>
  <c r="BH163" i="5"/>
  <c r="BG163" i="5"/>
  <c r="BF163" i="5"/>
  <c r="T163" i="5"/>
  <c r="R163" i="5"/>
  <c r="P163" i="5"/>
  <c r="BI159" i="5"/>
  <c r="BH159" i="5"/>
  <c r="BG159" i="5"/>
  <c r="BF159" i="5"/>
  <c r="T159" i="5"/>
  <c r="R159" i="5"/>
  <c r="P159" i="5"/>
  <c r="BI156" i="5"/>
  <c r="BH156" i="5"/>
  <c r="BG156" i="5"/>
  <c r="BF156" i="5"/>
  <c r="T156" i="5"/>
  <c r="R156" i="5"/>
  <c r="P156"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6" i="5"/>
  <c r="BH146" i="5"/>
  <c r="BG146" i="5"/>
  <c r="BF146" i="5"/>
  <c r="T146" i="5"/>
  <c r="R146" i="5"/>
  <c r="P146" i="5"/>
  <c r="BI144" i="5"/>
  <c r="BH144" i="5"/>
  <c r="BG144" i="5"/>
  <c r="BF144" i="5"/>
  <c r="T144" i="5"/>
  <c r="R144" i="5"/>
  <c r="P144" i="5"/>
  <c r="BI141" i="5"/>
  <c r="BH141" i="5"/>
  <c r="BG141" i="5"/>
  <c r="BF141" i="5"/>
  <c r="T141" i="5"/>
  <c r="R141" i="5"/>
  <c r="P141" i="5"/>
  <c r="BI138" i="5"/>
  <c r="BH138" i="5"/>
  <c r="BG138" i="5"/>
  <c r="BF138" i="5"/>
  <c r="T138" i="5"/>
  <c r="R138" i="5"/>
  <c r="P138" i="5"/>
  <c r="BI123" i="5"/>
  <c r="BH123" i="5"/>
  <c r="BG123" i="5"/>
  <c r="BF123" i="5"/>
  <c r="T123" i="5"/>
  <c r="R123" i="5"/>
  <c r="P123" i="5"/>
  <c r="BI121" i="5"/>
  <c r="BH121" i="5"/>
  <c r="BG121" i="5"/>
  <c r="BF121" i="5"/>
  <c r="T121" i="5"/>
  <c r="R121" i="5"/>
  <c r="P121" i="5"/>
  <c r="BI117" i="5"/>
  <c r="BH117" i="5"/>
  <c r="BG117" i="5"/>
  <c r="BF117" i="5"/>
  <c r="T117" i="5"/>
  <c r="R117" i="5"/>
  <c r="P117" i="5"/>
  <c r="BI109" i="5"/>
  <c r="BH109" i="5"/>
  <c r="BG109" i="5"/>
  <c r="BF109" i="5"/>
  <c r="T109" i="5"/>
  <c r="R109" i="5"/>
  <c r="P109" i="5"/>
  <c r="BI108" i="5"/>
  <c r="BH108" i="5"/>
  <c r="BG108" i="5"/>
  <c r="BF108" i="5"/>
  <c r="T108" i="5"/>
  <c r="R108" i="5"/>
  <c r="P108" i="5"/>
  <c r="BI106" i="5"/>
  <c r="BH106" i="5"/>
  <c r="BG106" i="5"/>
  <c r="BF106" i="5"/>
  <c r="T106" i="5"/>
  <c r="R106" i="5"/>
  <c r="P106" i="5"/>
  <c r="BI100" i="5"/>
  <c r="BH100" i="5"/>
  <c r="BG100" i="5"/>
  <c r="BF100" i="5"/>
  <c r="T100" i="5"/>
  <c r="R100" i="5"/>
  <c r="P100" i="5"/>
  <c r="BI96" i="5"/>
  <c r="BH96" i="5"/>
  <c r="BG96" i="5"/>
  <c r="BF96" i="5"/>
  <c r="T96" i="5"/>
  <c r="R96" i="5"/>
  <c r="P96" i="5"/>
  <c r="BI93" i="5"/>
  <c r="BH93" i="5"/>
  <c r="BG93" i="5"/>
  <c r="BF93" i="5"/>
  <c r="T93" i="5"/>
  <c r="R93" i="5"/>
  <c r="P93" i="5"/>
  <c r="J87" i="5"/>
  <c r="J86" i="5"/>
  <c r="F86" i="5"/>
  <c r="F84" i="5"/>
  <c r="E82" i="5"/>
  <c r="J55" i="5"/>
  <c r="J54" i="5"/>
  <c r="F54" i="5"/>
  <c r="F52" i="5"/>
  <c r="E50" i="5"/>
  <c r="J18" i="5"/>
  <c r="E18" i="5"/>
  <c r="F87" i="5" s="1"/>
  <c r="J17" i="5"/>
  <c r="J12" i="5"/>
  <c r="J84" i="5" s="1"/>
  <c r="E7" i="5"/>
  <c r="E80" i="5"/>
  <c r="J37" i="4"/>
  <c r="J36" i="4"/>
  <c r="AY57" i="1" s="1"/>
  <c r="J35" i="4"/>
  <c r="AX57" i="1"/>
  <c r="BI402" i="4"/>
  <c r="BH402" i="4"/>
  <c r="BG402" i="4"/>
  <c r="BF402" i="4"/>
  <c r="T402" i="4"/>
  <c r="R402" i="4"/>
  <c r="P402" i="4"/>
  <c r="BI400" i="4"/>
  <c r="BH400" i="4"/>
  <c r="BG400" i="4"/>
  <c r="BF400" i="4"/>
  <c r="T400" i="4"/>
  <c r="R400" i="4"/>
  <c r="P400"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6" i="4"/>
  <c r="BH376" i="4"/>
  <c r="BG376" i="4"/>
  <c r="BF376" i="4"/>
  <c r="T376" i="4"/>
  <c r="R376" i="4"/>
  <c r="P376" i="4"/>
  <c r="BI374" i="4"/>
  <c r="BH374" i="4"/>
  <c r="BG374" i="4"/>
  <c r="BF374" i="4"/>
  <c r="T374" i="4"/>
  <c r="R374" i="4"/>
  <c r="P374" i="4"/>
  <c r="BI371" i="4"/>
  <c r="BH371" i="4"/>
  <c r="BG371" i="4"/>
  <c r="BF371" i="4"/>
  <c r="T371" i="4"/>
  <c r="R371" i="4"/>
  <c r="P371" i="4"/>
  <c r="BI368" i="4"/>
  <c r="BH368" i="4"/>
  <c r="BG368" i="4"/>
  <c r="BF368" i="4"/>
  <c r="T368" i="4"/>
  <c r="R368" i="4"/>
  <c r="P368" i="4"/>
  <c r="BI365" i="4"/>
  <c r="BH365" i="4"/>
  <c r="BG365" i="4"/>
  <c r="BF365" i="4"/>
  <c r="T365" i="4"/>
  <c r="R365" i="4"/>
  <c r="P365" i="4"/>
  <c r="BI363" i="4"/>
  <c r="BH363" i="4"/>
  <c r="BG363" i="4"/>
  <c r="BF363" i="4"/>
  <c r="T363" i="4"/>
  <c r="R363" i="4"/>
  <c r="P363" i="4"/>
  <c r="BI361" i="4"/>
  <c r="BH361" i="4"/>
  <c r="BG361" i="4"/>
  <c r="BF361" i="4"/>
  <c r="T361" i="4"/>
  <c r="R361" i="4"/>
  <c r="P361" i="4"/>
  <c r="BI350" i="4"/>
  <c r="BH350" i="4"/>
  <c r="BG350" i="4"/>
  <c r="BF350" i="4"/>
  <c r="T350" i="4"/>
  <c r="R350" i="4"/>
  <c r="P350" i="4"/>
  <c r="BI347" i="4"/>
  <c r="BH347" i="4"/>
  <c r="BG347" i="4"/>
  <c r="BF347" i="4"/>
  <c r="T347" i="4"/>
  <c r="R347" i="4"/>
  <c r="P347" i="4"/>
  <c r="BI345" i="4"/>
  <c r="BH345" i="4"/>
  <c r="BG345" i="4"/>
  <c r="BF345" i="4"/>
  <c r="T345" i="4"/>
  <c r="R345" i="4"/>
  <c r="P345" i="4"/>
  <c r="BI342" i="4"/>
  <c r="BH342" i="4"/>
  <c r="BG342" i="4"/>
  <c r="BF342" i="4"/>
  <c r="T342" i="4"/>
  <c r="R342" i="4"/>
  <c r="P342" i="4"/>
  <c r="BI339" i="4"/>
  <c r="BH339" i="4"/>
  <c r="BG339" i="4"/>
  <c r="BF339" i="4"/>
  <c r="T339" i="4"/>
  <c r="R339" i="4"/>
  <c r="P339" i="4"/>
  <c r="BI337" i="4"/>
  <c r="BH337" i="4"/>
  <c r="BG337" i="4"/>
  <c r="BF337" i="4"/>
  <c r="T337" i="4"/>
  <c r="R337" i="4"/>
  <c r="P337" i="4"/>
  <c r="BI335" i="4"/>
  <c r="BH335" i="4"/>
  <c r="BG335" i="4"/>
  <c r="BF335" i="4"/>
  <c r="T335" i="4"/>
  <c r="R335" i="4"/>
  <c r="P335" i="4"/>
  <c r="BI329" i="4"/>
  <c r="BH329" i="4"/>
  <c r="BG329" i="4"/>
  <c r="BF329" i="4"/>
  <c r="T329" i="4"/>
  <c r="R329" i="4"/>
  <c r="P329"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19" i="4"/>
  <c r="BH319" i="4"/>
  <c r="BG319" i="4"/>
  <c r="BF319" i="4"/>
  <c r="T319" i="4"/>
  <c r="R319" i="4"/>
  <c r="P319" i="4"/>
  <c r="BI318" i="4"/>
  <c r="BH318" i="4"/>
  <c r="BG318" i="4"/>
  <c r="BF318" i="4"/>
  <c r="T318" i="4"/>
  <c r="R318" i="4"/>
  <c r="P318" i="4"/>
  <c r="BI316" i="4"/>
  <c r="BH316" i="4"/>
  <c r="BG316" i="4"/>
  <c r="BF316" i="4"/>
  <c r="T316" i="4"/>
  <c r="R316" i="4"/>
  <c r="P316" i="4"/>
  <c r="BI313" i="4"/>
  <c r="BH313" i="4"/>
  <c r="BG313" i="4"/>
  <c r="BF313" i="4"/>
  <c r="T313" i="4"/>
  <c r="R313" i="4"/>
  <c r="P313" i="4"/>
  <c r="BI311" i="4"/>
  <c r="BH311" i="4"/>
  <c r="BG311" i="4"/>
  <c r="BF311" i="4"/>
  <c r="T311" i="4"/>
  <c r="R311" i="4"/>
  <c r="P311" i="4"/>
  <c r="BI304" i="4"/>
  <c r="BH304" i="4"/>
  <c r="BG304" i="4"/>
  <c r="BF304" i="4"/>
  <c r="T304" i="4"/>
  <c r="R304" i="4"/>
  <c r="P304"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90" i="4"/>
  <c r="BH290" i="4"/>
  <c r="BG290" i="4"/>
  <c r="BF290" i="4"/>
  <c r="T290" i="4"/>
  <c r="R290" i="4"/>
  <c r="P290" i="4"/>
  <c r="BI288" i="4"/>
  <c r="BH288" i="4"/>
  <c r="BG288" i="4"/>
  <c r="BF288" i="4"/>
  <c r="T288" i="4"/>
  <c r="R288" i="4"/>
  <c r="P288" i="4"/>
  <c r="BI286" i="4"/>
  <c r="BH286" i="4"/>
  <c r="BG286" i="4"/>
  <c r="BF286" i="4"/>
  <c r="T286" i="4"/>
  <c r="R286" i="4"/>
  <c r="P286" i="4"/>
  <c r="BI283" i="4"/>
  <c r="BH283" i="4"/>
  <c r="BG283" i="4"/>
  <c r="BF283" i="4"/>
  <c r="T283" i="4"/>
  <c r="R283" i="4"/>
  <c r="P283" i="4"/>
  <c r="BI281" i="4"/>
  <c r="BH281" i="4"/>
  <c r="BG281" i="4"/>
  <c r="BF281" i="4"/>
  <c r="T281" i="4"/>
  <c r="R281" i="4"/>
  <c r="P281" i="4"/>
  <c r="BI278" i="4"/>
  <c r="BH278" i="4"/>
  <c r="BG278" i="4"/>
  <c r="BF278" i="4"/>
  <c r="T278" i="4"/>
  <c r="R278" i="4"/>
  <c r="P278" i="4"/>
  <c r="BI273" i="4"/>
  <c r="BH273" i="4"/>
  <c r="BG273" i="4"/>
  <c r="BF273" i="4"/>
  <c r="T273" i="4"/>
  <c r="R273" i="4"/>
  <c r="P273" i="4"/>
  <c r="BI269" i="4"/>
  <c r="BH269" i="4"/>
  <c r="BG269" i="4"/>
  <c r="BF269" i="4"/>
  <c r="T269" i="4"/>
  <c r="T268" i="4" s="1"/>
  <c r="R269" i="4"/>
  <c r="R268" i="4"/>
  <c r="P269" i="4"/>
  <c r="P268" i="4" s="1"/>
  <c r="BI266" i="4"/>
  <c r="BH266" i="4"/>
  <c r="BG266" i="4"/>
  <c r="BF266" i="4"/>
  <c r="T266" i="4"/>
  <c r="R266" i="4"/>
  <c r="P266" i="4"/>
  <c r="BI264" i="4"/>
  <c r="BH264" i="4"/>
  <c r="BG264" i="4"/>
  <c r="BF264" i="4"/>
  <c r="T264" i="4"/>
  <c r="R264" i="4"/>
  <c r="P264" i="4"/>
  <c r="BI262" i="4"/>
  <c r="BH262" i="4"/>
  <c r="BG262" i="4"/>
  <c r="BF262" i="4"/>
  <c r="T262" i="4"/>
  <c r="R262" i="4"/>
  <c r="P262" i="4"/>
  <c r="BI259" i="4"/>
  <c r="BH259" i="4"/>
  <c r="BG259" i="4"/>
  <c r="BF259" i="4"/>
  <c r="T259" i="4"/>
  <c r="R259" i="4"/>
  <c r="P259" i="4"/>
  <c r="BI257" i="4"/>
  <c r="BH257" i="4"/>
  <c r="BG257" i="4"/>
  <c r="BF257" i="4"/>
  <c r="T257" i="4"/>
  <c r="R257" i="4"/>
  <c r="P257" i="4"/>
  <c r="BI255" i="4"/>
  <c r="BH255" i="4"/>
  <c r="BG255" i="4"/>
  <c r="BF255" i="4"/>
  <c r="T255" i="4"/>
  <c r="R255" i="4"/>
  <c r="P255" i="4"/>
  <c r="BI253" i="4"/>
  <c r="BH253" i="4"/>
  <c r="BG253" i="4"/>
  <c r="BF253" i="4"/>
  <c r="T253" i="4"/>
  <c r="R253" i="4"/>
  <c r="P253" i="4"/>
  <c r="BI250" i="4"/>
  <c r="BH250" i="4"/>
  <c r="BG250" i="4"/>
  <c r="BF250" i="4"/>
  <c r="T250" i="4"/>
  <c r="R250" i="4"/>
  <c r="P250" i="4"/>
  <c r="BI244" i="4"/>
  <c r="BH244" i="4"/>
  <c r="BG244" i="4"/>
  <c r="BF244" i="4"/>
  <c r="T244" i="4"/>
  <c r="R244" i="4"/>
  <c r="P244" i="4"/>
  <c r="BI243" i="4"/>
  <c r="BH243" i="4"/>
  <c r="BG243" i="4"/>
  <c r="BF243" i="4"/>
  <c r="T243" i="4"/>
  <c r="R243" i="4"/>
  <c r="P243" i="4"/>
  <c r="BI242" i="4"/>
  <c r="BH242" i="4"/>
  <c r="BG242" i="4"/>
  <c r="BF242" i="4"/>
  <c r="T242" i="4"/>
  <c r="R242" i="4"/>
  <c r="P242" i="4"/>
  <c r="BI239" i="4"/>
  <c r="BH239" i="4"/>
  <c r="BG239" i="4"/>
  <c r="BF239" i="4"/>
  <c r="T239" i="4"/>
  <c r="R239" i="4"/>
  <c r="P239" i="4"/>
  <c r="BI232" i="4"/>
  <c r="BH232" i="4"/>
  <c r="BG232" i="4"/>
  <c r="BF232" i="4"/>
  <c r="T232" i="4"/>
  <c r="R232" i="4"/>
  <c r="P232" i="4"/>
  <c r="BI221" i="4"/>
  <c r="BH221" i="4"/>
  <c r="BG221" i="4"/>
  <c r="BF221" i="4"/>
  <c r="T221" i="4"/>
  <c r="R221" i="4"/>
  <c r="P221" i="4"/>
  <c r="BI211" i="4"/>
  <c r="BH211" i="4"/>
  <c r="BG211" i="4"/>
  <c r="BF211" i="4"/>
  <c r="T211" i="4"/>
  <c r="R211" i="4"/>
  <c r="P211" i="4"/>
  <c r="BI202" i="4"/>
  <c r="BH202" i="4"/>
  <c r="BG202" i="4"/>
  <c r="BF202" i="4"/>
  <c r="T202" i="4"/>
  <c r="R202" i="4"/>
  <c r="P202" i="4"/>
  <c r="BI193" i="4"/>
  <c r="BH193" i="4"/>
  <c r="BG193" i="4"/>
  <c r="BF193" i="4"/>
  <c r="T193" i="4"/>
  <c r="R193" i="4"/>
  <c r="P193" i="4"/>
  <c r="BI189" i="4"/>
  <c r="BH189" i="4"/>
  <c r="BG189" i="4"/>
  <c r="BF189" i="4"/>
  <c r="T189" i="4"/>
  <c r="R189" i="4"/>
  <c r="P189" i="4"/>
  <c r="BI184" i="4"/>
  <c r="BH184" i="4"/>
  <c r="BG184" i="4"/>
  <c r="BF184" i="4"/>
  <c r="T184" i="4"/>
  <c r="R184" i="4"/>
  <c r="P184" i="4"/>
  <c r="BI182" i="4"/>
  <c r="BH182" i="4"/>
  <c r="BG182" i="4"/>
  <c r="BF182" i="4"/>
  <c r="T182" i="4"/>
  <c r="R182" i="4"/>
  <c r="P182" i="4"/>
  <c r="BI180" i="4"/>
  <c r="BH180" i="4"/>
  <c r="BG180" i="4"/>
  <c r="BF180" i="4"/>
  <c r="T180" i="4"/>
  <c r="R180" i="4"/>
  <c r="P180" i="4"/>
  <c r="BI175" i="4"/>
  <c r="BH175" i="4"/>
  <c r="BG175" i="4"/>
  <c r="BF175" i="4"/>
  <c r="T175" i="4"/>
  <c r="R175" i="4"/>
  <c r="P175" i="4"/>
  <c r="BI174" i="4"/>
  <c r="BH174" i="4"/>
  <c r="BG174" i="4"/>
  <c r="BF174" i="4"/>
  <c r="T174" i="4"/>
  <c r="R174" i="4"/>
  <c r="P174" i="4"/>
  <c r="BI172" i="4"/>
  <c r="BH172" i="4"/>
  <c r="BG172" i="4"/>
  <c r="BF172" i="4"/>
  <c r="T172" i="4"/>
  <c r="R172" i="4"/>
  <c r="P172" i="4"/>
  <c r="BI169" i="4"/>
  <c r="BH169" i="4"/>
  <c r="BG169" i="4"/>
  <c r="BF169" i="4"/>
  <c r="T169" i="4"/>
  <c r="R169" i="4"/>
  <c r="P169" i="4"/>
  <c r="BI158" i="4"/>
  <c r="BH158" i="4"/>
  <c r="BG158" i="4"/>
  <c r="BF158" i="4"/>
  <c r="T158" i="4"/>
  <c r="R158" i="4"/>
  <c r="P158" i="4"/>
  <c r="BI141" i="4"/>
  <c r="BH141" i="4"/>
  <c r="BG141" i="4"/>
  <c r="BF141" i="4"/>
  <c r="T141" i="4"/>
  <c r="R141" i="4"/>
  <c r="P141" i="4"/>
  <c r="BI139" i="4"/>
  <c r="BH139" i="4"/>
  <c r="BG139" i="4"/>
  <c r="BF139" i="4"/>
  <c r="T139" i="4"/>
  <c r="R139" i="4"/>
  <c r="P139" i="4"/>
  <c r="BI128" i="4"/>
  <c r="BH128" i="4"/>
  <c r="BG128" i="4"/>
  <c r="BF128" i="4"/>
  <c r="T128" i="4"/>
  <c r="R128" i="4"/>
  <c r="P128" i="4"/>
  <c r="BI119" i="4"/>
  <c r="BH119" i="4"/>
  <c r="BG119" i="4"/>
  <c r="BF119" i="4"/>
  <c r="T119" i="4"/>
  <c r="R119" i="4"/>
  <c r="P119" i="4"/>
  <c r="BI118" i="4"/>
  <c r="BH118" i="4"/>
  <c r="BG118" i="4"/>
  <c r="BF118" i="4"/>
  <c r="T118" i="4"/>
  <c r="R118" i="4"/>
  <c r="P118" i="4"/>
  <c r="BI116" i="4"/>
  <c r="BH116" i="4"/>
  <c r="BG116" i="4"/>
  <c r="BF116" i="4"/>
  <c r="T116" i="4"/>
  <c r="R116" i="4"/>
  <c r="P116" i="4"/>
  <c r="BI110" i="4"/>
  <c r="BH110" i="4"/>
  <c r="BG110" i="4"/>
  <c r="BF110" i="4"/>
  <c r="T110" i="4"/>
  <c r="R110" i="4"/>
  <c r="P110" i="4"/>
  <c r="BI106" i="4"/>
  <c r="BH106" i="4"/>
  <c r="BG106" i="4"/>
  <c r="BF106" i="4"/>
  <c r="T106" i="4"/>
  <c r="R106" i="4"/>
  <c r="P106" i="4"/>
  <c r="BI103" i="4"/>
  <c r="BH103" i="4"/>
  <c r="BG103" i="4"/>
  <c r="BF103" i="4"/>
  <c r="T103" i="4"/>
  <c r="R103" i="4"/>
  <c r="P103" i="4"/>
  <c r="BI99" i="4"/>
  <c r="BH99" i="4"/>
  <c r="BG99" i="4"/>
  <c r="BF99" i="4"/>
  <c r="T99" i="4"/>
  <c r="R99" i="4"/>
  <c r="P99" i="4"/>
  <c r="BI97" i="4"/>
  <c r="BH97" i="4"/>
  <c r="BG97" i="4"/>
  <c r="BF97" i="4"/>
  <c r="T97" i="4"/>
  <c r="R97" i="4"/>
  <c r="P97" i="4"/>
  <c r="J91" i="4"/>
  <c r="J90" i="4"/>
  <c r="F90" i="4"/>
  <c r="F88" i="4"/>
  <c r="E86" i="4"/>
  <c r="J55" i="4"/>
  <c r="J54" i="4"/>
  <c r="F54" i="4"/>
  <c r="F52" i="4"/>
  <c r="E50" i="4"/>
  <c r="J18" i="4"/>
  <c r="E18" i="4"/>
  <c r="F91" i="4"/>
  <c r="J17" i="4"/>
  <c r="J12" i="4"/>
  <c r="J88" i="4" s="1"/>
  <c r="E7" i="4"/>
  <c r="E84" i="4"/>
  <c r="J37" i="3"/>
  <c r="J36" i="3"/>
  <c r="AY56" i="1"/>
  <c r="J35" i="3"/>
  <c r="AX56" i="1" s="1"/>
  <c r="BI625" i="3"/>
  <c r="BH625" i="3"/>
  <c r="BG625" i="3"/>
  <c r="BF625" i="3"/>
  <c r="T625" i="3"/>
  <c r="R625" i="3"/>
  <c r="P625" i="3"/>
  <c r="BI623" i="3"/>
  <c r="BH623" i="3"/>
  <c r="BG623" i="3"/>
  <c r="BF623" i="3"/>
  <c r="T623" i="3"/>
  <c r="R623" i="3"/>
  <c r="P623" i="3"/>
  <c r="BI621" i="3"/>
  <c r="BH621" i="3"/>
  <c r="BG621" i="3"/>
  <c r="BF621" i="3"/>
  <c r="T621" i="3"/>
  <c r="R621" i="3"/>
  <c r="P621" i="3"/>
  <c r="BI589" i="3"/>
  <c r="BH589" i="3"/>
  <c r="BG589" i="3"/>
  <c r="BF589" i="3"/>
  <c r="T589" i="3"/>
  <c r="R589" i="3"/>
  <c r="P589" i="3"/>
  <c r="BI585" i="3"/>
  <c r="BH585" i="3"/>
  <c r="BG585" i="3"/>
  <c r="BF585" i="3"/>
  <c r="T585" i="3"/>
  <c r="R585" i="3"/>
  <c r="P585" i="3"/>
  <c r="BI580" i="3"/>
  <c r="BH580" i="3"/>
  <c r="BG580" i="3"/>
  <c r="BF580" i="3"/>
  <c r="T580" i="3"/>
  <c r="R580" i="3"/>
  <c r="P580" i="3"/>
  <c r="BI575" i="3"/>
  <c r="BH575" i="3"/>
  <c r="BG575" i="3"/>
  <c r="BF575" i="3"/>
  <c r="T575" i="3"/>
  <c r="R575" i="3"/>
  <c r="P575" i="3"/>
  <c r="BI572" i="3"/>
  <c r="BH572" i="3"/>
  <c r="BG572" i="3"/>
  <c r="BF572" i="3"/>
  <c r="T572" i="3"/>
  <c r="R572" i="3"/>
  <c r="P572" i="3"/>
  <c r="BI570" i="3"/>
  <c r="BH570" i="3"/>
  <c r="BG570" i="3"/>
  <c r="BF570" i="3"/>
  <c r="T570" i="3"/>
  <c r="R570" i="3"/>
  <c r="P570" i="3"/>
  <c r="BI567" i="3"/>
  <c r="BH567" i="3"/>
  <c r="BG567" i="3"/>
  <c r="BF567" i="3"/>
  <c r="T567" i="3"/>
  <c r="R567" i="3"/>
  <c r="P567" i="3"/>
  <c r="BI565" i="3"/>
  <c r="BH565" i="3"/>
  <c r="BG565" i="3"/>
  <c r="BF565" i="3"/>
  <c r="T565" i="3"/>
  <c r="R565" i="3"/>
  <c r="P565" i="3"/>
  <c r="BI563" i="3"/>
  <c r="BH563" i="3"/>
  <c r="BG563" i="3"/>
  <c r="BF563" i="3"/>
  <c r="T563" i="3"/>
  <c r="R563" i="3"/>
  <c r="P563" i="3"/>
  <c r="BI560" i="3"/>
  <c r="BH560" i="3"/>
  <c r="BG560" i="3"/>
  <c r="BF560" i="3"/>
  <c r="T560" i="3"/>
  <c r="R560" i="3"/>
  <c r="P560" i="3"/>
  <c r="BI555" i="3"/>
  <c r="BH555" i="3"/>
  <c r="BG555" i="3"/>
  <c r="BF555" i="3"/>
  <c r="T555" i="3"/>
  <c r="R555" i="3"/>
  <c r="P555" i="3"/>
  <c r="BI552" i="3"/>
  <c r="BH552" i="3"/>
  <c r="BG552" i="3"/>
  <c r="BF552" i="3"/>
  <c r="T552" i="3"/>
  <c r="R552" i="3"/>
  <c r="P552" i="3"/>
  <c r="BI550" i="3"/>
  <c r="BH550" i="3"/>
  <c r="BG550" i="3"/>
  <c r="BF550" i="3"/>
  <c r="T550" i="3"/>
  <c r="R550" i="3"/>
  <c r="P550" i="3"/>
  <c r="BI548" i="3"/>
  <c r="BH548" i="3"/>
  <c r="BG548" i="3"/>
  <c r="BF548" i="3"/>
  <c r="T548" i="3"/>
  <c r="R548" i="3"/>
  <c r="P548" i="3"/>
  <c r="BI537" i="3"/>
  <c r="BH537" i="3"/>
  <c r="BG537" i="3"/>
  <c r="BF537" i="3"/>
  <c r="T537" i="3"/>
  <c r="R537" i="3"/>
  <c r="P537" i="3"/>
  <c r="BI534" i="3"/>
  <c r="BH534" i="3"/>
  <c r="BG534" i="3"/>
  <c r="BF534" i="3"/>
  <c r="T534" i="3"/>
  <c r="R534" i="3"/>
  <c r="P534" i="3"/>
  <c r="BI532" i="3"/>
  <c r="BH532" i="3"/>
  <c r="BG532" i="3"/>
  <c r="BF532" i="3"/>
  <c r="T532" i="3"/>
  <c r="R532" i="3"/>
  <c r="P532" i="3"/>
  <c r="BI529" i="3"/>
  <c r="BH529" i="3"/>
  <c r="BG529" i="3"/>
  <c r="BF529" i="3"/>
  <c r="T529" i="3"/>
  <c r="R529" i="3"/>
  <c r="P529" i="3"/>
  <c r="BI526" i="3"/>
  <c r="BH526" i="3"/>
  <c r="BG526" i="3"/>
  <c r="BF526" i="3"/>
  <c r="T526" i="3"/>
  <c r="R526" i="3"/>
  <c r="P526" i="3"/>
  <c r="BI523" i="3"/>
  <c r="BH523" i="3"/>
  <c r="BG523" i="3"/>
  <c r="BF523" i="3"/>
  <c r="T523" i="3"/>
  <c r="R523" i="3"/>
  <c r="P523" i="3"/>
  <c r="BI521" i="3"/>
  <c r="BH521" i="3"/>
  <c r="BG521" i="3"/>
  <c r="BF521" i="3"/>
  <c r="T521" i="3"/>
  <c r="R521" i="3"/>
  <c r="P521" i="3"/>
  <c r="BI519" i="3"/>
  <c r="BH519" i="3"/>
  <c r="BG519" i="3"/>
  <c r="BF519" i="3"/>
  <c r="T519" i="3"/>
  <c r="R519" i="3"/>
  <c r="P519" i="3"/>
  <c r="BI517" i="3"/>
  <c r="BH517" i="3"/>
  <c r="BG517" i="3"/>
  <c r="BF517" i="3"/>
  <c r="T517" i="3"/>
  <c r="R517" i="3"/>
  <c r="P517" i="3"/>
  <c r="BI515" i="3"/>
  <c r="BH515" i="3"/>
  <c r="BG515" i="3"/>
  <c r="BF515" i="3"/>
  <c r="T515" i="3"/>
  <c r="R515" i="3"/>
  <c r="P515" i="3"/>
  <c r="BI512" i="3"/>
  <c r="BH512" i="3"/>
  <c r="BG512" i="3"/>
  <c r="BF512" i="3"/>
  <c r="T512" i="3"/>
  <c r="R512" i="3"/>
  <c r="P512" i="3"/>
  <c r="BI511" i="3"/>
  <c r="BH511" i="3"/>
  <c r="BG511" i="3"/>
  <c r="BF511" i="3"/>
  <c r="T511" i="3"/>
  <c r="R511" i="3"/>
  <c r="P511" i="3"/>
  <c r="BI510" i="3"/>
  <c r="BH510" i="3"/>
  <c r="BG510" i="3"/>
  <c r="BF510" i="3"/>
  <c r="T510" i="3"/>
  <c r="R510" i="3"/>
  <c r="P510" i="3"/>
  <c r="BI509" i="3"/>
  <c r="BH509" i="3"/>
  <c r="BG509" i="3"/>
  <c r="BF509" i="3"/>
  <c r="T509" i="3"/>
  <c r="R509" i="3"/>
  <c r="P509" i="3"/>
  <c r="BI508" i="3"/>
  <c r="BH508" i="3"/>
  <c r="BG508" i="3"/>
  <c r="BF508" i="3"/>
  <c r="T508" i="3"/>
  <c r="R508" i="3"/>
  <c r="P508" i="3"/>
  <c r="BI507" i="3"/>
  <c r="BH507" i="3"/>
  <c r="BG507" i="3"/>
  <c r="BF507" i="3"/>
  <c r="T507" i="3"/>
  <c r="R507" i="3"/>
  <c r="P507" i="3"/>
  <c r="BI506" i="3"/>
  <c r="BH506" i="3"/>
  <c r="BG506" i="3"/>
  <c r="BF506" i="3"/>
  <c r="T506" i="3"/>
  <c r="R506" i="3"/>
  <c r="P506" i="3"/>
  <c r="BI504" i="3"/>
  <c r="BH504" i="3"/>
  <c r="BG504" i="3"/>
  <c r="BF504" i="3"/>
  <c r="T504" i="3"/>
  <c r="R504" i="3"/>
  <c r="P504" i="3"/>
  <c r="BI503" i="3"/>
  <c r="BH503" i="3"/>
  <c r="BG503" i="3"/>
  <c r="BF503" i="3"/>
  <c r="T503" i="3"/>
  <c r="R503" i="3"/>
  <c r="P503" i="3"/>
  <c r="BI502" i="3"/>
  <c r="BH502" i="3"/>
  <c r="BG502" i="3"/>
  <c r="BF502" i="3"/>
  <c r="T502" i="3"/>
  <c r="R502" i="3"/>
  <c r="P502" i="3"/>
  <c r="BI500" i="3"/>
  <c r="BH500" i="3"/>
  <c r="BG500" i="3"/>
  <c r="BF500" i="3"/>
  <c r="T500" i="3"/>
  <c r="R500" i="3"/>
  <c r="P500" i="3"/>
  <c r="BI497" i="3"/>
  <c r="BH497" i="3"/>
  <c r="BG497" i="3"/>
  <c r="BF497" i="3"/>
  <c r="T497" i="3"/>
  <c r="T496" i="3" s="1"/>
  <c r="R497" i="3"/>
  <c r="R496" i="3"/>
  <c r="P497" i="3"/>
  <c r="P496" i="3" s="1"/>
  <c r="BI494" i="3"/>
  <c r="BH494" i="3"/>
  <c r="BG494" i="3"/>
  <c r="BF494" i="3"/>
  <c r="T494" i="3"/>
  <c r="R494" i="3"/>
  <c r="P494" i="3"/>
  <c r="BI492" i="3"/>
  <c r="BH492" i="3"/>
  <c r="BG492" i="3"/>
  <c r="BF492" i="3"/>
  <c r="T492" i="3"/>
  <c r="R492" i="3"/>
  <c r="P492" i="3"/>
  <c r="BI484" i="3"/>
  <c r="BH484" i="3"/>
  <c r="BG484" i="3"/>
  <c r="BF484" i="3"/>
  <c r="T484" i="3"/>
  <c r="R484" i="3"/>
  <c r="P484" i="3"/>
  <c r="BI481" i="3"/>
  <c r="BH481" i="3"/>
  <c r="BG481" i="3"/>
  <c r="BF481" i="3"/>
  <c r="T481" i="3"/>
  <c r="R481" i="3"/>
  <c r="P481" i="3"/>
  <c r="BI480" i="3"/>
  <c r="BH480" i="3"/>
  <c r="BG480" i="3"/>
  <c r="BF480" i="3"/>
  <c r="T480" i="3"/>
  <c r="R480" i="3"/>
  <c r="P480" i="3"/>
  <c r="BI479" i="3"/>
  <c r="BH479" i="3"/>
  <c r="BG479" i="3"/>
  <c r="BF479" i="3"/>
  <c r="T479" i="3"/>
  <c r="R479" i="3"/>
  <c r="P479" i="3"/>
  <c r="BI478" i="3"/>
  <c r="BH478" i="3"/>
  <c r="BG478" i="3"/>
  <c r="BF478" i="3"/>
  <c r="T478" i="3"/>
  <c r="R478" i="3"/>
  <c r="P478" i="3"/>
  <c r="BI477" i="3"/>
  <c r="BH477" i="3"/>
  <c r="BG477" i="3"/>
  <c r="BF477" i="3"/>
  <c r="T477" i="3"/>
  <c r="R477" i="3"/>
  <c r="P477" i="3"/>
  <c r="BI476" i="3"/>
  <c r="BH476" i="3"/>
  <c r="BG476" i="3"/>
  <c r="BF476" i="3"/>
  <c r="T476" i="3"/>
  <c r="R476" i="3"/>
  <c r="P476" i="3"/>
  <c r="BI475" i="3"/>
  <c r="BH475" i="3"/>
  <c r="BG475" i="3"/>
  <c r="BF475" i="3"/>
  <c r="T475" i="3"/>
  <c r="R475" i="3"/>
  <c r="P475" i="3"/>
  <c r="BI472" i="3"/>
  <c r="BH472" i="3"/>
  <c r="BG472" i="3"/>
  <c r="BF472" i="3"/>
  <c r="T472" i="3"/>
  <c r="R472" i="3"/>
  <c r="P472" i="3"/>
  <c r="BI471" i="3"/>
  <c r="BH471" i="3"/>
  <c r="BG471" i="3"/>
  <c r="BF471" i="3"/>
  <c r="T471" i="3"/>
  <c r="R471" i="3"/>
  <c r="P471" i="3"/>
  <c r="BI470" i="3"/>
  <c r="BH470" i="3"/>
  <c r="BG470" i="3"/>
  <c r="BF470" i="3"/>
  <c r="T470" i="3"/>
  <c r="R470" i="3"/>
  <c r="P470" i="3"/>
  <c r="BI468" i="3"/>
  <c r="BH468" i="3"/>
  <c r="BG468" i="3"/>
  <c r="BF468" i="3"/>
  <c r="T468" i="3"/>
  <c r="R468" i="3"/>
  <c r="P468" i="3"/>
  <c r="BI466" i="3"/>
  <c r="BH466" i="3"/>
  <c r="BG466" i="3"/>
  <c r="BF466" i="3"/>
  <c r="T466" i="3"/>
  <c r="R466" i="3"/>
  <c r="P466" i="3"/>
  <c r="BI461" i="3"/>
  <c r="BH461" i="3"/>
  <c r="BG461" i="3"/>
  <c r="BF461" i="3"/>
  <c r="T461" i="3"/>
  <c r="R461" i="3"/>
  <c r="P461" i="3"/>
  <c r="BI459" i="3"/>
  <c r="BH459" i="3"/>
  <c r="BG459" i="3"/>
  <c r="BF459" i="3"/>
  <c r="T459" i="3"/>
  <c r="R459" i="3"/>
  <c r="P459" i="3"/>
  <c r="BI454" i="3"/>
  <c r="BH454" i="3"/>
  <c r="BG454" i="3"/>
  <c r="BF454" i="3"/>
  <c r="T454" i="3"/>
  <c r="R454" i="3"/>
  <c r="P454" i="3"/>
  <c r="BI440" i="3"/>
  <c r="BH440" i="3"/>
  <c r="BG440" i="3"/>
  <c r="BF440" i="3"/>
  <c r="T440" i="3"/>
  <c r="R440" i="3"/>
  <c r="P440" i="3"/>
  <c r="BI436" i="3"/>
  <c r="BH436" i="3"/>
  <c r="BG436" i="3"/>
  <c r="BF436" i="3"/>
  <c r="T436" i="3"/>
  <c r="T435" i="3"/>
  <c r="R436" i="3"/>
  <c r="R435" i="3" s="1"/>
  <c r="P436" i="3"/>
  <c r="P435" i="3" s="1"/>
  <c r="BI433" i="3"/>
  <c r="BH433" i="3"/>
  <c r="BG433" i="3"/>
  <c r="BF433" i="3"/>
  <c r="T433" i="3"/>
  <c r="R433" i="3"/>
  <c r="P433" i="3"/>
  <c r="BI431" i="3"/>
  <c r="BH431" i="3"/>
  <c r="BG431" i="3"/>
  <c r="BF431" i="3"/>
  <c r="T431" i="3"/>
  <c r="R431" i="3"/>
  <c r="P431" i="3"/>
  <c r="BI429" i="3"/>
  <c r="BH429" i="3"/>
  <c r="BG429" i="3"/>
  <c r="BF429" i="3"/>
  <c r="T429" i="3"/>
  <c r="R429" i="3"/>
  <c r="P429" i="3"/>
  <c r="BI427" i="3"/>
  <c r="BH427" i="3"/>
  <c r="BG427" i="3"/>
  <c r="BF427" i="3"/>
  <c r="T427" i="3"/>
  <c r="R427" i="3"/>
  <c r="P427" i="3"/>
  <c r="BI424" i="3"/>
  <c r="BH424" i="3"/>
  <c r="BG424" i="3"/>
  <c r="BF424" i="3"/>
  <c r="T424" i="3"/>
  <c r="R424" i="3"/>
  <c r="P424" i="3"/>
  <c r="BI422" i="3"/>
  <c r="BH422" i="3"/>
  <c r="BG422" i="3"/>
  <c r="BF422" i="3"/>
  <c r="T422" i="3"/>
  <c r="R422" i="3"/>
  <c r="P422" i="3"/>
  <c r="BI420" i="3"/>
  <c r="BH420" i="3"/>
  <c r="BG420" i="3"/>
  <c r="BF420" i="3"/>
  <c r="T420" i="3"/>
  <c r="R420" i="3"/>
  <c r="P420" i="3"/>
  <c r="BI418" i="3"/>
  <c r="BH418" i="3"/>
  <c r="BG418" i="3"/>
  <c r="BF418" i="3"/>
  <c r="T418" i="3"/>
  <c r="R418" i="3"/>
  <c r="P418" i="3"/>
  <c r="BI415" i="3"/>
  <c r="BH415" i="3"/>
  <c r="BG415" i="3"/>
  <c r="BF415" i="3"/>
  <c r="T415" i="3"/>
  <c r="R415" i="3"/>
  <c r="P415" i="3"/>
  <c r="BI400" i="3"/>
  <c r="BH400" i="3"/>
  <c r="BG400" i="3"/>
  <c r="BF400" i="3"/>
  <c r="T400" i="3"/>
  <c r="R400" i="3"/>
  <c r="P400" i="3"/>
  <c r="BI399" i="3"/>
  <c r="BH399" i="3"/>
  <c r="BG399" i="3"/>
  <c r="BF399" i="3"/>
  <c r="T399" i="3"/>
  <c r="R399" i="3"/>
  <c r="P399" i="3"/>
  <c r="BI398" i="3"/>
  <c r="BH398" i="3"/>
  <c r="BG398" i="3"/>
  <c r="BF398" i="3"/>
  <c r="T398" i="3"/>
  <c r="R398" i="3"/>
  <c r="P398" i="3"/>
  <c r="BI395" i="3"/>
  <c r="BH395" i="3"/>
  <c r="BG395" i="3"/>
  <c r="BF395" i="3"/>
  <c r="T395" i="3"/>
  <c r="R395" i="3"/>
  <c r="P395" i="3"/>
  <c r="BI380" i="3"/>
  <c r="BH380" i="3"/>
  <c r="BG380" i="3"/>
  <c r="BF380" i="3"/>
  <c r="T380" i="3"/>
  <c r="R380" i="3"/>
  <c r="P380" i="3"/>
  <c r="BI378" i="3"/>
  <c r="BH378" i="3"/>
  <c r="BG378" i="3"/>
  <c r="BF378" i="3"/>
  <c r="T378" i="3"/>
  <c r="R378" i="3"/>
  <c r="P378" i="3"/>
  <c r="BI372" i="3"/>
  <c r="BH372" i="3"/>
  <c r="BG372" i="3"/>
  <c r="BF372" i="3"/>
  <c r="T372" i="3"/>
  <c r="R372" i="3"/>
  <c r="P372" i="3"/>
  <c r="BI356" i="3"/>
  <c r="BH356" i="3"/>
  <c r="BG356" i="3"/>
  <c r="BF356" i="3"/>
  <c r="T356" i="3"/>
  <c r="R356" i="3"/>
  <c r="P356" i="3"/>
  <c r="BI332" i="3"/>
  <c r="BH332" i="3"/>
  <c r="BG332" i="3"/>
  <c r="BF332" i="3"/>
  <c r="T332" i="3"/>
  <c r="R332" i="3"/>
  <c r="P332" i="3"/>
  <c r="BI319" i="3"/>
  <c r="BH319" i="3"/>
  <c r="BG319" i="3"/>
  <c r="BF319" i="3"/>
  <c r="T319" i="3"/>
  <c r="R319" i="3"/>
  <c r="P319" i="3"/>
  <c r="BI309" i="3"/>
  <c r="BH309" i="3"/>
  <c r="BG309" i="3"/>
  <c r="BF309" i="3"/>
  <c r="T309" i="3"/>
  <c r="R309" i="3"/>
  <c r="P309" i="3"/>
  <c r="BI307" i="3"/>
  <c r="BH307" i="3"/>
  <c r="BG307" i="3"/>
  <c r="BF307" i="3"/>
  <c r="T307" i="3"/>
  <c r="R307" i="3"/>
  <c r="P307" i="3"/>
  <c r="BI305" i="3"/>
  <c r="BH305" i="3"/>
  <c r="BG305" i="3"/>
  <c r="BF305" i="3"/>
  <c r="T305" i="3"/>
  <c r="R305" i="3"/>
  <c r="P305" i="3"/>
  <c r="BI303" i="3"/>
  <c r="BH303" i="3"/>
  <c r="BG303" i="3"/>
  <c r="BF303" i="3"/>
  <c r="T303" i="3"/>
  <c r="R303" i="3"/>
  <c r="P303" i="3"/>
  <c r="BI299" i="3"/>
  <c r="BH299" i="3"/>
  <c r="BG299" i="3"/>
  <c r="BF299" i="3"/>
  <c r="T299" i="3"/>
  <c r="R299" i="3"/>
  <c r="P299" i="3"/>
  <c r="BI294" i="3"/>
  <c r="BH294" i="3"/>
  <c r="BG294" i="3"/>
  <c r="BF294" i="3"/>
  <c r="T294" i="3"/>
  <c r="R294" i="3"/>
  <c r="P294" i="3"/>
  <c r="BI289" i="3"/>
  <c r="BH289" i="3"/>
  <c r="BG289" i="3"/>
  <c r="BF289" i="3"/>
  <c r="T289" i="3"/>
  <c r="R289" i="3"/>
  <c r="P289" i="3"/>
  <c r="BI284" i="3"/>
  <c r="BH284" i="3"/>
  <c r="BG284" i="3"/>
  <c r="BF284" i="3"/>
  <c r="T284" i="3"/>
  <c r="R284" i="3"/>
  <c r="P284" i="3"/>
  <c r="BI281" i="3"/>
  <c r="BH281" i="3"/>
  <c r="BG281" i="3"/>
  <c r="BF281" i="3"/>
  <c r="T281" i="3"/>
  <c r="R281" i="3"/>
  <c r="P281" i="3"/>
  <c r="BI279" i="3"/>
  <c r="BH279" i="3"/>
  <c r="BG279" i="3"/>
  <c r="BF279" i="3"/>
  <c r="T279" i="3"/>
  <c r="R279" i="3"/>
  <c r="P279" i="3"/>
  <c r="BI278" i="3"/>
  <c r="BH278" i="3"/>
  <c r="BG278" i="3"/>
  <c r="BF278" i="3"/>
  <c r="T278" i="3"/>
  <c r="R278" i="3"/>
  <c r="P278"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0" i="3"/>
  <c r="BH270" i="3"/>
  <c r="BG270" i="3"/>
  <c r="BF270" i="3"/>
  <c r="T270" i="3"/>
  <c r="R270" i="3"/>
  <c r="P270" i="3"/>
  <c r="BI267" i="3"/>
  <c r="BH267" i="3"/>
  <c r="BG267" i="3"/>
  <c r="BF267" i="3"/>
  <c r="T267" i="3"/>
  <c r="R267" i="3"/>
  <c r="P267" i="3"/>
  <c r="BI253" i="3"/>
  <c r="BH253" i="3"/>
  <c r="BG253" i="3"/>
  <c r="BF253" i="3"/>
  <c r="T253" i="3"/>
  <c r="R253" i="3"/>
  <c r="P253" i="3"/>
  <c r="BI210" i="3"/>
  <c r="BH210" i="3"/>
  <c r="BG210" i="3"/>
  <c r="BF210" i="3"/>
  <c r="T210" i="3"/>
  <c r="R210" i="3"/>
  <c r="P210" i="3"/>
  <c r="BI208" i="3"/>
  <c r="BH208" i="3"/>
  <c r="BG208" i="3"/>
  <c r="BF208" i="3"/>
  <c r="T208" i="3"/>
  <c r="R208" i="3"/>
  <c r="P208" i="3"/>
  <c r="BI196" i="3"/>
  <c r="BH196" i="3"/>
  <c r="BG196" i="3"/>
  <c r="BF196" i="3"/>
  <c r="T196" i="3"/>
  <c r="R196" i="3"/>
  <c r="P196" i="3"/>
  <c r="BI171" i="3"/>
  <c r="BH171" i="3"/>
  <c r="BG171" i="3"/>
  <c r="BF171" i="3"/>
  <c r="T171" i="3"/>
  <c r="R171" i="3"/>
  <c r="P171" i="3"/>
  <c r="BI169" i="3"/>
  <c r="BH169" i="3"/>
  <c r="BG169" i="3"/>
  <c r="BF169" i="3"/>
  <c r="T169" i="3"/>
  <c r="R169" i="3"/>
  <c r="P169" i="3"/>
  <c r="BI167" i="3"/>
  <c r="BH167" i="3"/>
  <c r="BG167" i="3"/>
  <c r="BF167" i="3"/>
  <c r="T167" i="3"/>
  <c r="R167" i="3"/>
  <c r="P167" i="3"/>
  <c r="BI161" i="3"/>
  <c r="BH161" i="3"/>
  <c r="BG161" i="3"/>
  <c r="BF161" i="3"/>
  <c r="T161" i="3"/>
  <c r="R161" i="3"/>
  <c r="P161" i="3"/>
  <c r="BI160" i="3"/>
  <c r="BH160" i="3"/>
  <c r="BG160" i="3"/>
  <c r="BF160" i="3"/>
  <c r="T160" i="3"/>
  <c r="R160" i="3"/>
  <c r="P160" i="3"/>
  <c r="BI158" i="3"/>
  <c r="BH158" i="3"/>
  <c r="BG158" i="3"/>
  <c r="BF158" i="3"/>
  <c r="T158" i="3"/>
  <c r="R158" i="3"/>
  <c r="P158" i="3"/>
  <c r="BI146" i="3"/>
  <c r="BH146" i="3"/>
  <c r="BG146" i="3"/>
  <c r="BF146" i="3"/>
  <c r="T146" i="3"/>
  <c r="R146" i="3"/>
  <c r="P146" i="3"/>
  <c r="BI137" i="3"/>
  <c r="BH137" i="3"/>
  <c r="BG137" i="3"/>
  <c r="BF137" i="3"/>
  <c r="T137" i="3"/>
  <c r="R137" i="3"/>
  <c r="P137" i="3"/>
  <c r="BI131" i="3"/>
  <c r="BH131" i="3"/>
  <c r="BG131" i="3"/>
  <c r="BF131" i="3"/>
  <c r="T131" i="3"/>
  <c r="R131" i="3"/>
  <c r="P131" i="3"/>
  <c r="BI125" i="3"/>
  <c r="BH125" i="3"/>
  <c r="BG125" i="3"/>
  <c r="BF125" i="3"/>
  <c r="T125" i="3"/>
  <c r="R125" i="3"/>
  <c r="P125" i="3"/>
  <c r="BI122" i="3"/>
  <c r="BH122" i="3"/>
  <c r="BG122" i="3"/>
  <c r="BF122" i="3"/>
  <c r="T122" i="3"/>
  <c r="R122" i="3"/>
  <c r="P122" i="3"/>
  <c r="BI118" i="3"/>
  <c r="BH118" i="3"/>
  <c r="BG118" i="3"/>
  <c r="BF118" i="3"/>
  <c r="T118" i="3"/>
  <c r="R118" i="3"/>
  <c r="P118" i="3"/>
  <c r="BI116" i="3"/>
  <c r="BH116" i="3"/>
  <c r="BG116" i="3"/>
  <c r="BF116" i="3"/>
  <c r="T116" i="3"/>
  <c r="R116" i="3"/>
  <c r="P116" i="3"/>
  <c r="BI109" i="3"/>
  <c r="BH109" i="3"/>
  <c r="BG109" i="3"/>
  <c r="BF109" i="3"/>
  <c r="T109" i="3"/>
  <c r="R109" i="3"/>
  <c r="P109" i="3"/>
  <c r="BI107" i="3"/>
  <c r="BH107" i="3"/>
  <c r="BG107" i="3"/>
  <c r="BF107" i="3"/>
  <c r="T107" i="3"/>
  <c r="R107" i="3"/>
  <c r="P107" i="3"/>
  <c r="BI102" i="3"/>
  <c r="BH102" i="3"/>
  <c r="BG102" i="3"/>
  <c r="BF102" i="3"/>
  <c r="T102" i="3"/>
  <c r="R102" i="3"/>
  <c r="P102" i="3"/>
  <c r="BI98" i="3"/>
  <c r="BH98" i="3"/>
  <c r="BG98" i="3"/>
  <c r="BF98" i="3"/>
  <c r="T98" i="3"/>
  <c r="R98" i="3"/>
  <c r="P98" i="3"/>
  <c r="J92" i="3"/>
  <c r="J91" i="3"/>
  <c r="F91" i="3"/>
  <c r="F89" i="3"/>
  <c r="E87" i="3"/>
  <c r="J55" i="3"/>
  <c r="J54" i="3"/>
  <c r="F54" i="3"/>
  <c r="F52" i="3"/>
  <c r="E50" i="3"/>
  <c r="J18" i="3"/>
  <c r="E18" i="3"/>
  <c r="F92" i="3"/>
  <c r="J17" i="3"/>
  <c r="J12" i="3"/>
  <c r="J89" i="3" s="1"/>
  <c r="E7" i="3"/>
  <c r="E85" i="3" s="1"/>
  <c r="J37" i="2"/>
  <c r="J36" i="2"/>
  <c r="AY55" i="1" s="1"/>
  <c r="J35" i="2"/>
  <c r="AX55" i="1"/>
  <c r="BI99" i="2"/>
  <c r="BH99" i="2"/>
  <c r="BG99" i="2"/>
  <c r="BF99" i="2"/>
  <c r="T99" i="2"/>
  <c r="R99" i="2"/>
  <c r="P99" i="2"/>
  <c r="BI98" i="2"/>
  <c r="BH98" i="2"/>
  <c r="BG98" i="2"/>
  <c r="BF98" i="2"/>
  <c r="T98" i="2"/>
  <c r="R98" i="2"/>
  <c r="P98" i="2"/>
  <c r="BI96" i="2"/>
  <c r="BH96" i="2"/>
  <c r="BG96" i="2"/>
  <c r="BF96" i="2"/>
  <c r="T96" i="2"/>
  <c r="T95" i="2"/>
  <c r="R96" i="2"/>
  <c r="R95" i="2" s="1"/>
  <c r="P96" i="2"/>
  <c r="P95" i="2"/>
  <c r="BI94" i="2"/>
  <c r="BH94" i="2"/>
  <c r="BG94" i="2"/>
  <c r="BF94" i="2"/>
  <c r="T94" i="2"/>
  <c r="R94" i="2"/>
  <c r="P94" i="2"/>
  <c r="BI93" i="2"/>
  <c r="BH93" i="2"/>
  <c r="BG93" i="2"/>
  <c r="BF93" i="2"/>
  <c r="T93" i="2"/>
  <c r="R93" i="2"/>
  <c r="P93" i="2"/>
  <c r="BI91" i="2"/>
  <c r="BH91" i="2"/>
  <c r="BG91" i="2"/>
  <c r="BF91" i="2"/>
  <c r="T91" i="2"/>
  <c r="R91" i="2"/>
  <c r="P91" i="2"/>
  <c r="BI90" i="2"/>
  <c r="BH90" i="2"/>
  <c r="BG90" i="2"/>
  <c r="BF90" i="2"/>
  <c r="T90" i="2"/>
  <c r="R90" i="2"/>
  <c r="P90" i="2"/>
  <c r="BI88" i="2"/>
  <c r="BH88" i="2"/>
  <c r="BG88" i="2"/>
  <c r="BF88" i="2"/>
  <c r="T88" i="2"/>
  <c r="T87" i="2" s="1"/>
  <c r="R88" i="2"/>
  <c r="R87" i="2"/>
  <c r="P88" i="2"/>
  <c r="P87" i="2" s="1"/>
  <c r="J82" i="2"/>
  <c r="J81" i="2"/>
  <c r="F81" i="2"/>
  <c r="F79" i="2"/>
  <c r="E77" i="2"/>
  <c r="J55" i="2"/>
  <c r="J54" i="2"/>
  <c r="F54" i="2"/>
  <c r="F52" i="2"/>
  <c r="E50" i="2"/>
  <c r="J18" i="2"/>
  <c r="E18" i="2"/>
  <c r="F82" i="2" s="1"/>
  <c r="J17" i="2"/>
  <c r="J12" i="2"/>
  <c r="J52" i="2" s="1"/>
  <c r="E7" i="2"/>
  <c r="E75" i="2"/>
  <c r="L50" i="1"/>
  <c r="AM49" i="1"/>
  <c r="L49" i="1"/>
  <c r="AM47" i="1"/>
  <c r="L47" i="1"/>
  <c r="L45" i="1"/>
  <c r="L44" i="1"/>
  <c r="BK388" i="7"/>
  <c r="J335" i="7"/>
  <c r="J292" i="7"/>
  <c r="BK199" i="7"/>
  <c r="J131" i="7"/>
  <c r="J478" i="6"/>
  <c r="J418" i="6"/>
  <c r="J368" i="6"/>
  <c r="BK346" i="6"/>
  <c r="J306" i="6"/>
  <c r="BK246" i="6"/>
  <c r="BK210" i="6"/>
  <c r="J128" i="6"/>
  <c r="J253" i="5"/>
  <c r="BK219" i="5"/>
  <c r="BK198" i="5"/>
  <c r="BK177" i="5"/>
  <c r="J109" i="5"/>
  <c r="J387" i="4"/>
  <c r="BK365" i="4"/>
  <c r="J339" i="4"/>
  <c r="J324" i="4"/>
  <c r="BK297" i="4"/>
  <c r="J269" i="4"/>
  <c r="BK242" i="4"/>
  <c r="J169" i="4"/>
  <c r="J116" i="4"/>
  <c r="J560" i="3"/>
  <c r="BK512" i="3"/>
  <c r="BK500" i="3"/>
  <c r="BK422" i="3"/>
  <c r="J356" i="3"/>
  <c r="J276" i="3"/>
  <c r="BK158" i="3"/>
  <c r="J94" i="2"/>
  <c r="J378" i="7"/>
  <c r="J345" i="7"/>
  <c r="J305" i="7"/>
  <c r="J277" i="7"/>
  <c r="BK253" i="7"/>
  <c r="J176" i="7"/>
  <c r="J448" i="6"/>
  <c r="J397" i="6"/>
  <c r="J387" i="6"/>
  <c r="BK329" i="6"/>
  <c r="J262" i="6"/>
  <c r="BK142" i="6"/>
  <c r="BK101" i="6"/>
  <c r="J240" i="5"/>
  <c r="J220" i="5"/>
  <c r="J181" i="5"/>
  <c r="BK141" i="5"/>
  <c r="BK93" i="5"/>
  <c r="BK322" i="4"/>
  <c r="BK299" i="4"/>
  <c r="BK266" i="4"/>
  <c r="BK182" i="4"/>
  <c r="BK623" i="3"/>
  <c r="J552" i="3"/>
  <c r="J510" i="3"/>
  <c r="J476" i="3"/>
  <c r="J440" i="3"/>
  <c r="J418" i="3"/>
  <c r="BK414" i="7"/>
  <c r="J388" i="7"/>
  <c r="BK360" i="7"/>
  <c r="J307" i="7"/>
  <c r="BK120" i="7"/>
  <c r="J499" i="6"/>
  <c r="J465" i="6"/>
  <c r="J440" i="6"/>
  <c r="J401" i="6"/>
  <c r="J382" i="6"/>
  <c r="J329" i="6"/>
  <c r="BK302" i="6"/>
  <c r="J228" i="6"/>
  <c r="J160" i="6"/>
  <c r="BK267" i="5"/>
  <c r="J219" i="5"/>
  <c r="BK159" i="5"/>
  <c r="BK109" i="5"/>
  <c r="BK387" i="4"/>
  <c r="J365" i="4"/>
  <c r="BK337" i="4"/>
  <c r="J299" i="4"/>
  <c r="J255" i="4"/>
  <c r="BK239" i="4"/>
  <c r="J172" i="4"/>
  <c r="J550" i="3"/>
  <c r="J511" i="3"/>
  <c r="J472" i="3"/>
  <c r="BK440" i="3"/>
  <c r="BK372" i="3"/>
  <c r="J279" i="3"/>
  <c r="J169" i="3"/>
  <c r="BK102" i="3"/>
  <c r="BK378" i="7"/>
  <c r="BK347" i="7"/>
  <c r="BK309" i="7"/>
  <c r="BK292" i="7"/>
  <c r="BK265" i="7"/>
  <c r="J253" i="7"/>
  <c r="J199" i="7"/>
  <c r="J450" i="6"/>
  <c r="BK430" i="6"/>
  <c r="J355" i="6"/>
  <c r="J234" i="6"/>
  <c r="BK128" i="6"/>
  <c r="BK625" i="3"/>
  <c r="J572" i="3"/>
  <c r="J534" i="3"/>
  <c r="BK475" i="3"/>
  <c r="J309" i="3"/>
  <c r="BK208" i="3"/>
  <c r="J158" i="3"/>
  <c r="J98" i="3"/>
  <c r="J334" i="7"/>
  <c r="BK310" i="7"/>
  <c r="J274" i="7"/>
  <c r="J194" i="7"/>
  <c r="J142" i="7"/>
  <c r="J467" i="6"/>
  <c r="J398" i="6"/>
  <c r="BK387" i="6"/>
  <c r="J357" i="6"/>
  <c r="BK301" i="6"/>
  <c r="J231" i="6"/>
  <c r="BK167" i="6"/>
  <c r="J280" i="5"/>
  <c r="BK255" i="5"/>
  <c r="J228" i="5"/>
  <c r="BK213" i="5"/>
  <c r="BK186" i="5"/>
  <c r="J156" i="5"/>
  <c r="J117" i="5"/>
  <c r="J363" i="4"/>
  <c r="J329" i="4"/>
  <c r="BK296" i="4"/>
  <c r="BK278" i="4"/>
  <c r="J250" i="4"/>
  <c r="J184" i="4"/>
  <c r="J110" i="4"/>
  <c r="J580" i="3"/>
  <c r="J502" i="3"/>
  <c r="BK472" i="3"/>
  <c r="BK418" i="3"/>
  <c r="J303" i="3"/>
  <c r="BK272" i="3"/>
  <c r="BK167" i="3"/>
  <c r="BK125" i="3"/>
  <c r="BD61" i="1"/>
  <c r="BK328" i="7"/>
  <c r="J300" i="7"/>
  <c r="BK256" i="7"/>
  <c r="J178" i="7"/>
  <c r="BK97" i="7"/>
  <c r="BK448" i="6"/>
  <c r="BK382" i="6"/>
  <c r="BK355" i="6"/>
  <c r="J322" i="6"/>
  <c r="BK251" i="6"/>
  <c r="J222" i="6"/>
  <c r="BK106" i="6"/>
  <c r="J243" i="5"/>
  <c r="J214" i="5"/>
  <c r="J186" i="5"/>
  <c r="J138" i="5"/>
  <c r="BK106" i="5"/>
  <c r="J381" i="4"/>
  <c r="BK361" i="4"/>
  <c r="J326" i="4"/>
  <c r="BK300" i="4"/>
  <c r="J291" i="4"/>
  <c r="BK273" i="4"/>
  <c r="BK244" i="4"/>
  <c r="BK184" i="4"/>
  <c r="BK172" i="4"/>
  <c r="J106" i="4"/>
  <c r="J523" i="3"/>
  <c r="BK510" i="3"/>
  <c r="BK497" i="3"/>
  <c r="J427" i="3"/>
  <c r="BK380" i="3"/>
  <c r="J284" i="3"/>
  <c r="BK160" i="3"/>
  <c r="J98" i="2"/>
  <c r="J93" i="2"/>
  <c r="BK373" i="7"/>
  <c r="BK331" i="7"/>
  <c r="J301" i="7"/>
  <c r="BK281" i="7"/>
  <c r="J265" i="7"/>
  <c r="BK186" i="7"/>
  <c r="J434" i="6"/>
  <c r="J396" i="6"/>
  <c r="J377" i="6"/>
  <c r="BK322" i="6"/>
  <c r="J301" i="6"/>
  <c r="BK207" i="6"/>
  <c r="BK116" i="6"/>
  <c r="J235" i="5"/>
  <c r="J216" i="5"/>
  <c r="J195" i="5"/>
  <c r="J147" i="5"/>
  <c r="BK96" i="5"/>
  <c r="J325" i="4"/>
  <c r="BK311" i="4"/>
  <c r="BK291" i="4"/>
  <c r="BK262" i="4"/>
  <c r="BK189" i="4"/>
  <c r="BK103" i="4"/>
  <c r="J575" i="3"/>
  <c r="BK537" i="3"/>
  <c r="BK478" i="3"/>
  <c r="BK436" i="3"/>
  <c r="J420" i="3"/>
  <c r="J416" i="7"/>
  <c r="J396" i="7"/>
  <c r="BK381" i="7"/>
  <c r="BK357" i="7"/>
  <c r="J331" i="7"/>
  <c r="BK301" i="7"/>
  <c r="BK106" i="7"/>
  <c r="BK470" i="6"/>
  <c r="J433" i="6"/>
  <c r="BK418" i="6"/>
  <c r="BK396" i="6"/>
  <c r="BK365" i="6"/>
  <c r="J341" i="6"/>
  <c r="J251" i="6"/>
  <c r="J225" i="6"/>
  <c r="J169" i="6"/>
  <c r="BK99" i="6"/>
  <c r="J248" i="5"/>
  <c r="BK220" i="5"/>
  <c r="BK200" i="5"/>
  <c r="J141" i="5"/>
  <c r="BK402" i="4"/>
  <c r="BK374" i="4"/>
  <c r="BK326" i="4"/>
  <c r="J311" i="4"/>
  <c r="J266" i="4"/>
  <c r="BK232" i="4"/>
  <c r="J103" i="4"/>
  <c r="J521" i="3"/>
  <c r="J509" i="3"/>
  <c r="BK480" i="3"/>
  <c r="BK431" i="3"/>
  <c r="J305" i="3"/>
  <c r="BK275" i="3"/>
  <c r="J208" i="3"/>
  <c r="J109" i="3"/>
  <c r="J399" i="7"/>
  <c r="BK345" i="7"/>
  <c r="BK304" i="7"/>
  <c r="BK277" i="7"/>
  <c r="BK261" i="7"/>
  <c r="J251" i="7"/>
  <c r="BK173" i="7"/>
  <c r="BK440" i="6"/>
  <c r="BK357" i="6"/>
  <c r="BK309" i="6"/>
  <c r="J211" i="6"/>
  <c r="BK280" i="5"/>
  <c r="BK575" i="3"/>
  <c r="J563" i="3"/>
  <c r="BK511" i="3"/>
  <c r="J480" i="3"/>
  <c r="J454" i="3"/>
  <c r="BK270" i="3"/>
  <c r="J118" i="3"/>
  <c r="BK90" i="2"/>
  <c r="J336" i="7"/>
  <c r="BK313" i="7"/>
  <c r="BK259" i="7"/>
  <c r="BK188" i="7"/>
  <c r="J117" i="7"/>
  <c r="BK476" i="6"/>
  <c r="BK425" i="6"/>
  <c r="J391" i="6"/>
  <c r="J379" i="6"/>
  <c r="BK362" i="6"/>
  <c r="BK311" i="6"/>
  <c r="BK228" i="6"/>
  <c r="BK160" i="6"/>
  <c r="J124" i="6"/>
  <c r="J270" i="5"/>
  <c r="BK243" i="5"/>
  <c r="BK214" i="5"/>
  <c r="BK181" i="5"/>
  <c r="BK151" i="5"/>
  <c r="J106" i="5"/>
  <c r="J371" i="4"/>
  <c r="BK339" i="4"/>
  <c r="BK301" i="4"/>
  <c r="BK283" i="4"/>
  <c r="BK255" i="4"/>
  <c r="J189" i="4"/>
  <c r="J118" i="4"/>
  <c r="J589" i="3"/>
  <c r="BK567" i="3"/>
  <c r="BK515" i="3"/>
  <c r="J478" i="3"/>
  <c r="J429" i="3"/>
  <c r="J372" i="3"/>
  <c r="J289" i="3"/>
  <c r="J270" i="3"/>
  <c r="J171" i="3"/>
  <c r="J131" i="3"/>
  <c r="J102" i="3"/>
  <c r="AW61" i="1"/>
  <c r="J381" i="7"/>
  <c r="J313" i="7"/>
  <c r="BK297" i="7"/>
  <c r="J218" i="7"/>
  <c r="BK179" i="7"/>
  <c r="J110" i="7"/>
  <c r="J476" i="6"/>
  <c r="BK400" i="6"/>
  <c r="J362" i="6"/>
  <c r="BK318" i="6"/>
  <c r="BK262" i="6"/>
  <c r="BK226" i="6"/>
  <c r="BK169" i="6"/>
  <c r="BK114" i="6"/>
  <c r="J224" i="5"/>
  <c r="J202" i="5"/>
  <c r="J149" i="5"/>
  <c r="J93" i="5"/>
  <c r="J378" i="4"/>
  <c r="J335" i="4"/>
  <c r="BK292" i="4"/>
  <c r="J278" i="4"/>
  <c r="BK250" i="4"/>
  <c r="J193" i="4"/>
  <c r="J174" i="4"/>
  <c r="BK119" i="4"/>
  <c r="BK519" i="3"/>
  <c r="J503" i="3"/>
  <c r="J492" i="3"/>
  <c r="BK378" i="3"/>
  <c r="BK278" i="3"/>
  <c r="BK169" i="3"/>
  <c r="BK99" i="2"/>
  <c r="BK396" i="7"/>
  <c r="J357" i="7"/>
  <c r="BK308" i="7"/>
  <c r="BK290" i="7"/>
  <c r="J268" i="7"/>
  <c r="J241" i="7"/>
  <c r="BK455" i="6"/>
  <c r="BK399" i="6"/>
  <c r="J390" i="6"/>
  <c r="BK366" i="6"/>
  <c r="J303" i="6"/>
  <c r="BK237" i="6"/>
  <c r="J139" i="6"/>
  <c r="BK248" i="5"/>
  <c r="J207" i="5"/>
  <c r="J198" i="5"/>
  <c r="J163" i="5"/>
  <c r="J108" i="5"/>
  <c r="BK319" i="4"/>
  <c r="J298" i="4"/>
  <c r="J283" i="4"/>
  <c r="J180" i="4"/>
  <c r="J128" i="4"/>
  <c r="BK570" i="3"/>
  <c r="J548" i="3"/>
  <c r="BK504" i="3"/>
  <c r="BK466" i="3"/>
  <c r="BK429" i="3"/>
  <c r="BK395" i="3"/>
  <c r="J414" i="7"/>
  <c r="J386" i="7"/>
  <c r="J339" i="7"/>
  <c r="J329" i="7"/>
  <c r="J161" i="7"/>
  <c r="BK103" i="7"/>
  <c r="J482" i="6"/>
  <c r="BK463" i="6"/>
  <c r="J435" i="6"/>
  <c r="J399" i="6"/>
  <c r="BK394" i="6"/>
  <c r="J364" i="6"/>
  <c r="BK320" i="6"/>
  <c r="J285" i="6"/>
  <c r="BK211" i="6"/>
  <c r="BK141" i="6"/>
  <c r="BK270" i="5"/>
  <c r="BK224" i="5"/>
  <c r="BK217" i="5"/>
  <c r="BK153" i="5"/>
  <c r="J123" i="5"/>
  <c r="BK376" i="4"/>
  <c r="BK363" i="4"/>
  <c r="J318" i="4"/>
  <c r="J300" i="4"/>
  <c r="J259" i="4"/>
  <c r="BK221" i="4"/>
  <c r="BK106" i="4"/>
  <c r="J517" i="3"/>
  <c r="J500" i="3"/>
  <c r="BK468" i="3"/>
  <c r="BK415" i="3"/>
  <c r="BK276" i="3"/>
  <c r="BK210" i="3"/>
  <c r="BK137" i="3"/>
  <c r="J91" i="2"/>
  <c r="BK334" i="7"/>
  <c r="BK300" i="7"/>
  <c r="J270" i="7"/>
  <c r="J248" i="7"/>
  <c r="BK194" i="7"/>
  <c r="BK117" i="7"/>
  <c r="BK435" i="6"/>
  <c r="BK391" i="6"/>
  <c r="J320" i="6"/>
  <c r="J226" i="6"/>
  <c r="J119" i="6"/>
  <c r="J245" i="5"/>
  <c r="BK565" i="3"/>
  <c r="BK532" i="3"/>
  <c r="J504" i="3"/>
  <c r="J484" i="3"/>
  <c r="J471" i="3"/>
  <c r="J378" i="3"/>
  <c r="BK279" i="3"/>
  <c r="BK196" i="3"/>
  <c r="J125" i="3"/>
  <c r="J99" i="2"/>
  <c r="J360" i="7"/>
  <c r="J323" i="7"/>
  <c r="BK287" i="7"/>
  <c r="BK251" i="7"/>
  <c r="BK161" i="7"/>
  <c r="J106" i="7"/>
  <c r="BK458" i="6"/>
  <c r="BK395" i="6"/>
  <c r="J366" i="6"/>
  <c r="J346" i="6"/>
  <c r="J209" i="6"/>
  <c r="BK147" i="6"/>
  <c r="J106" i="6"/>
  <c r="BK258" i="5"/>
  <c r="J242" i="5"/>
  <c r="BK218" i="5"/>
  <c r="BK193" i="5"/>
  <c r="J180" i="5"/>
  <c r="BK147" i="5"/>
  <c r="J342" i="4"/>
  <c r="BK324" i="4"/>
  <c r="J316" i="4"/>
  <c r="J286" i="4"/>
  <c r="BK264" i="4"/>
  <c r="J221" i="4"/>
  <c r="BK141" i="4"/>
  <c r="J621" i="3"/>
  <c r="J526" i="3"/>
  <c r="J479" i="3"/>
  <c r="J422" i="3"/>
  <c r="J307" i="3"/>
  <c r="J273" i="3"/>
  <c r="J196" i="3"/>
  <c r="BK118" i="3"/>
  <c r="AS54" i="1"/>
  <c r="J393" i="7"/>
  <c r="BK336" i="7"/>
  <c r="BK268" i="7"/>
  <c r="J188" i="7"/>
  <c r="J120" i="7"/>
  <c r="J455" i="6"/>
  <c r="BK433" i="6"/>
  <c r="J371" i="6"/>
  <c r="J353" i="6"/>
  <c r="BK315" i="6"/>
  <c r="BK242" i="6"/>
  <c r="BK209" i="6"/>
  <c r="J147" i="6"/>
  <c r="J255" i="5"/>
  <c r="BK228" i="5"/>
  <c r="J204" i="5"/>
  <c r="BK180" i="5"/>
  <c r="J146" i="5"/>
  <c r="BK108" i="5"/>
  <c r="J384" i="4"/>
  <c r="J368" i="4"/>
  <c r="J337" i="4"/>
  <c r="BK323" i="4"/>
  <c r="J290" i="4"/>
  <c r="J257" i="4"/>
  <c r="J232" i="4"/>
  <c r="BK180" i="4"/>
  <c r="J141" i="4"/>
  <c r="J97" i="4"/>
  <c r="BK534" i="3"/>
  <c r="J507" i="3"/>
  <c r="J475" i="3"/>
  <c r="BK420" i="3"/>
  <c r="J319" i="3"/>
  <c r="J281" i="3"/>
  <c r="J272" i="3"/>
  <c r="J116" i="3"/>
  <c r="BK91" i="2"/>
  <c r="J375" i="7"/>
  <c r="J332" i="7"/>
  <c r="BK307" i="7"/>
  <c r="J287" i="7"/>
  <c r="J263" i="7"/>
  <c r="BK119" i="7"/>
  <c r="J400" i="6"/>
  <c r="J389" i="6"/>
  <c r="BK358" i="6"/>
  <c r="BK313" i="6"/>
  <c r="J273" i="6"/>
  <c r="BK222" i="6"/>
  <c r="J108" i="6"/>
  <c r="BK245" i="5"/>
  <c r="BK230" i="5"/>
  <c r="BK202" i="5"/>
  <c r="J171" i="5"/>
  <c r="BK121" i="5"/>
  <c r="BK329" i="4"/>
  <c r="BK313" i="4"/>
  <c r="J297" i="4"/>
  <c r="J264" i="4"/>
  <c r="BK175" i="4"/>
  <c r="BK110" i="4"/>
  <c r="BK585" i="3"/>
  <c r="BK526" i="3"/>
  <c r="BK503" i="3"/>
  <c r="BK461" i="3"/>
  <c r="J415" i="3"/>
  <c r="BK309" i="3"/>
  <c r="J390" i="7"/>
  <c r="BK375" i="7"/>
  <c r="BK349" i="7"/>
  <c r="J321" i="7"/>
  <c r="J184" i="7"/>
  <c r="J99" i="7"/>
  <c r="BK467" i="6"/>
  <c r="BK452" i="6"/>
  <c r="J428" i="6"/>
  <c r="BK398" i="6"/>
  <c r="BK371" i="6"/>
  <c r="BK348" i="6"/>
  <c r="J315" i="6"/>
  <c r="J246" i="6"/>
  <c r="J224" i="6"/>
  <c r="BK191" i="6"/>
  <c r="BK124" i="6"/>
  <c r="J258" i="5"/>
  <c r="BK235" i="5"/>
  <c r="BK189" i="5"/>
  <c r="BK146" i="5"/>
  <c r="BK400" i="4"/>
  <c r="BK368" i="4"/>
  <c r="J345" i="4"/>
  <c r="BK316" i="4"/>
  <c r="BK286" i="4"/>
  <c r="J243" i="4"/>
  <c r="BK118" i="4"/>
  <c r="J537" i="3"/>
  <c r="J508" i="3"/>
  <c r="BK471" i="3"/>
  <c r="J424" i="3"/>
  <c r="BK299" i="3"/>
  <c r="BK273" i="3"/>
  <c r="BK116" i="3"/>
  <c r="BK93" i="2"/>
  <c r="J371" i="7"/>
  <c r="BK323" i="7"/>
  <c r="J295" i="7"/>
  <c r="BK263" i="7"/>
  <c r="BK218" i="7"/>
  <c r="BK176" i="7"/>
  <c r="BK99" i="7"/>
  <c r="BK420" i="6"/>
  <c r="BK353" i="6"/>
  <c r="J298" i="6"/>
  <c r="J142" i="6"/>
  <c r="J261" i="5"/>
  <c r="BK580" i="3"/>
  <c r="BK552" i="3"/>
  <c r="J529" i="3"/>
  <c r="J497" i="3"/>
  <c r="J481" i="3"/>
  <c r="J468" i="3"/>
  <c r="BK332" i="3"/>
  <c r="BK281" i="3"/>
  <c r="BK171" i="3"/>
  <c r="BK122" i="3"/>
  <c r="BK96" i="2"/>
  <c r="J355" i="7"/>
  <c r="BK333" i="7"/>
  <c r="J309" i="7"/>
  <c r="BK252" i="7"/>
  <c r="J179" i="7"/>
  <c r="BK142" i="7"/>
  <c r="J470" i="6"/>
  <c r="BK416" i="6"/>
  <c r="BK389" i="6"/>
  <c r="J367" i="6"/>
  <c r="J325" i="6"/>
  <c r="BK285" i="6"/>
  <c r="J191" i="6"/>
  <c r="BK108" i="6"/>
  <c r="BK253" i="5"/>
  <c r="BK221" i="5"/>
  <c r="J211" i="5"/>
  <c r="J177" i="5"/>
  <c r="BK149" i="5"/>
  <c r="BK381" i="4"/>
  <c r="BK345" i="4"/>
  <c r="BK298" i="4"/>
  <c r="J281" i="4"/>
  <c r="J262" i="4"/>
  <c r="BK211" i="4"/>
  <c r="BK169" i="4"/>
  <c r="BK116" i="4"/>
  <c r="J585" i="3"/>
  <c r="BK523" i="3"/>
  <c r="J494" i="3"/>
  <c r="J470" i="3"/>
  <c r="J395" i="3"/>
  <c r="J299" i="3"/>
  <c r="J274" i="3"/>
  <c r="BK146" i="3"/>
  <c r="BK98" i="3"/>
  <c r="BB61" i="1"/>
  <c r="J310" i="7"/>
  <c r="BK295" i="7"/>
  <c r="BK184" i="7"/>
  <c r="BK499" i="6"/>
  <c r="BK437" i="6"/>
  <c r="BK367" i="6"/>
  <c r="J348" i="6"/>
  <c r="J302" i="6"/>
  <c r="J237" i="6"/>
  <c r="J167" i="6"/>
  <c r="J101" i="6"/>
  <c r="BK240" i="5"/>
  <c r="BK207" i="5"/>
  <c r="BK191" i="5"/>
  <c r="BK163" i="5"/>
  <c r="BK117" i="5"/>
  <c r="J400" i="4"/>
  <c r="BK371" i="4"/>
  <c r="BK350" i="4"/>
  <c r="BK325" i="4"/>
  <c r="J296" i="4"/>
  <c r="J288" i="4"/>
  <c r="BK253" i="4"/>
  <c r="BK202" i="4"/>
  <c r="J175" i="4"/>
  <c r="BK139" i="4"/>
  <c r="BK563" i="3"/>
  <c r="BK529" i="3"/>
  <c r="BK508" i="3"/>
  <c r="BK481" i="3"/>
  <c r="BK424" i="3"/>
  <c r="BK398" i="3"/>
  <c r="BK307" i="3"/>
  <c r="J275" i="3"/>
  <c r="J146" i="3"/>
  <c r="BK386" i="7"/>
  <c r="J347" i="7"/>
  <c r="J328" i="7"/>
  <c r="J299" i="7"/>
  <c r="BK270" i="7"/>
  <c r="J252" i="7"/>
  <c r="J229" i="7"/>
  <c r="BK110" i="7"/>
  <c r="J420" i="6"/>
  <c r="J395" i="6"/>
  <c r="BK379" i="6"/>
  <c r="BK341" i="6"/>
  <c r="J309" i="6"/>
  <c r="BK244" i="6"/>
  <c r="BK119" i="6"/>
  <c r="J264" i="5"/>
  <c r="BK236" i="5"/>
  <c r="BK204" i="5"/>
  <c r="J193" i="5"/>
  <c r="J144" i="5"/>
  <c r="J361" i="4"/>
  <c r="BK318" i="4"/>
  <c r="J304" i="4"/>
  <c r="BK269" i="4"/>
  <c r="J242" i="4"/>
  <c r="J139" i="4"/>
  <c r="BK621" i="3"/>
  <c r="J565" i="3"/>
  <c r="J532" i="3"/>
  <c r="BK484" i="3"/>
  <c r="J459" i="3"/>
  <c r="J431" i="3"/>
  <c r="BK400" i="3"/>
  <c r="BK416" i="7"/>
  <c r="BK399" i="7"/>
  <c r="BK371" i="7"/>
  <c r="BK332" i="7"/>
  <c r="J304" i="7"/>
  <c r="BK131" i="7"/>
  <c r="J97" i="7"/>
  <c r="BK478" i="6"/>
  <c r="BK450" i="6"/>
  <c r="J425" i="6"/>
  <c r="BK397" i="6"/>
  <c r="BK377" i="6"/>
  <c r="J358" i="6"/>
  <c r="J313" i="6"/>
  <c r="BK231" i="6"/>
  <c r="J210" i="6"/>
  <c r="J114" i="6"/>
  <c r="BK242" i="5"/>
  <c r="J221" i="5"/>
  <c r="J213" i="5"/>
  <c r="J151" i="5"/>
  <c r="J100" i="5"/>
  <c r="BK378" i="4"/>
  <c r="J347" i="4"/>
  <c r="J319" i="4"/>
  <c r="BK304" i="4"/>
  <c r="BK281" i="4"/>
  <c r="J244" i="4"/>
  <c r="J211" i="4"/>
  <c r="J99" i="4"/>
  <c r="BK517" i="3"/>
  <c r="J506" i="3"/>
  <c r="BK477" i="3"/>
  <c r="BK454" i="3"/>
  <c r="J380" i="3"/>
  <c r="BK289" i="3"/>
  <c r="BK253" i="3"/>
  <c r="BK131" i="3"/>
  <c r="J90" i="2"/>
  <c r="J352" i="7"/>
  <c r="J306" i="7"/>
  <c r="J290" i="7"/>
  <c r="J259" i="7"/>
  <c r="BK241" i="7"/>
  <c r="J186" i="7"/>
  <c r="J452" i="6"/>
  <c r="BK434" i="6"/>
  <c r="BK364" i="6"/>
  <c r="J242" i="6"/>
  <c r="BK145" i="6"/>
  <c r="J251" i="5"/>
  <c r="J567" i="3"/>
  <c r="BK548" i="3"/>
  <c r="J519" i="3"/>
  <c r="BK492" i="3"/>
  <c r="J477" i="3"/>
  <c r="J436" i="3"/>
  <c r="BK303" i="3"/>
  <c r="J161" i="3"/>
  <c r="J107" i="3"/>
  <c r="J88" i="2"/>
  <c r="BK335" i="7"/>
  <c r="BK321" i="7"/>
  <c r="BK306" i="7"/>
  <c r="J272" i="7"/>
  <c r="BK229" i="7"/>
  <c r="BK144" i="7"/>
  <c r="J497" i="6"/>
  <c r="J463" i="6"/>
  <c r="J394" i="6"/>
  <c r="J365" i="6"/>
  <c r="BK298" i="6"/>
  <c r="J207" i="6"/>
  <c r="BK149" i="6"/>
  <c r="J116" i="6"/>
  <c r="BK264" i="5"/>
  <c r="J238" i="5"/>
  <c r="J217" i="5"/>
  <c r="J189" i="5"/>
  <c r="J153" i="5"/>
  <c r="J121" i="5"/>
  <c r="J374" i="4"/>
  <c r="BK335" i="4"/>
  <c r="J322" i="4"/>
  <c r="BK295" i="4"/>
  <c r="BK257" i="4"/>
  <c r="BK193" i="4"/>
  <c r="BK128" i="4"/>
  <c r="BK99" i="4"/>
  <c r="BK555" i="3"/>
  <c r="BK506" i="3"/>
  <c r="BK433" i="3"/>
  <c r="J398" i="3"/>
  <c r="BK319" i="3"/>
  <c r="BK284" i="3"/>
  <c r="J267" i="3"/>
  <c r="BK161" i="3"/>
  <c r="BK107" i="3"/>
  <c r="BC61" i="1"/>
  <c r="BK390" i="7"/>
  <c r="BK339" i="7"/>
  <c r="J308" i="7"/>
  <c r="J261" i="7"/>
  <c r="J144" i="7"/>
  <c r="J103" i="7"/>
  <c r="BK465" i="6"/>
  <c r="BK404" i="6"/>
  <c r="J359" i="6"/>
  <c r="BK325" i="6"/>
  <c r="BK273" i="6"/>
  <c r="BK225" i="6"/>
  <c r="J149" i="6"/>
  <c r="BK261" i="5"/>
  <c r="BK216" i="5"/>
  <c r="BK195" i="5"/>
  <c r="BK171" i="5"/>
  <c r="BK123" i="5"/>
  <c r="J402" i="4"/>
  <c r="J376" i="4"/>
  <c r="BK342" i="4"/>
  <c r="J313" i="4"/>
  <c r="J295" i="4"/>
  <c r="BK259" i="4"/>
  <c r="J239" i="4"/>
  <c r="J182" i="4"/>
  <c r="BK158" i="4"/>
  <c r="BK560" i="3"/>
  <c r="J515" i="3"/>
  <c r="BK502" i="3"/>
  <c r="J466" i="3"/>
  <c r="J400" i="3"/>
  <c r="J294" i="3"/>
  <c r="BK274" i="3"/>
  <c r="J122" i="3"/>
  <c r="BK88" i="2"/>
  <c r="BK352" i="7"/>
  <c r="BK329" i="7"/>
  <c r="J297" i="7"/>
  <c r="BK272" i="7"/>
  <c r="BK248" i="7"/>
  <c r="J209" i="7"/>
  <c r="J416" i="6"/>
  <c r="J392" i="6"/>
  <c r="J363" i="6"/>
  <c r="J311" i="6"/>
  <c r="BK234" i="6"/>
  <c r="J141" i="6"/>
  <c r="J99" i="6"/>
  <c r="BK238" i="5"/>
  <c r="BK211" i="5"/>
  <c r="J191" i="5"/>
  <c r="BK138" i="5"/>
  <c r="BK100" i="5"/>
  <c r="BK321" i="4"/>
  <c r="J301" i="4"/>
  <c r="BK290" i="4"/>
  <c r="BK243" i="4"/>
  <c r="J158" i="4"/>
  <c r="BK589" i="3"/>
  <c r="J555" i="3"/>
  <c r="BK521" i="3"/>
  <c r="BK470" i="3"/>
  <c r="J433" i="3"/>
  <c r="BK427" i="3"/>
  <c r="BK356" i="3"/>
  <c r="BK393" i="7"/>
  <c r="J373" i="7"/>
  <c r="J333" i="7"/>
  <c r="J281" i="7"/>
  <c r="J119" i="7"/>
  <c r="BK497" i="6"/>
  <c r="J458" i="6"/>
  <c r="J430" i="6"/>
  <c r="J404" i="6"/>
  <c r="BK392" i="6"/>
  <c r="BK363" i="6"/>
  <c r="BK306" i="6"/>
  <c r="J244" i="6"/>
  <c r="J204" i="6"/>
  <c r="BK139" i="6"/>
  <c r="BK278" i="5"/>
  <c r="J236" i="5"/>
  <c r="J218" i="5"/>
  <c r="BK156" i="5"/>
  <c r="BK144" i="5"/>
  <c r="BK384" i="4"/>
  <c r="J350" i="4"/>
  <c r="J323" i="4"/>
  <c r="BK288" i="4"/>
  <c r="J253" i="4"/>
  <c r="BK174" i="4"/>
  <c r="BK97" i="4"/>
  <c r="J512" i="3"/>
  <c r="BK494" i="3"/>
  <c r="J461" i="3"/>
  <c r="J399" i="3"/>
  <c r="BK294" i="3"/>
  <c r="BK267" i="3"/>
  <c r="J160" i="3"/>
  <c r="BK98" i="2"/>
  <c r="BK355" i="7"/>
  <c r="J326" i="7"/>
  <c r="BK299" i="7"/>
  <c r="BK274" i="7"/>
  <c r="J256" i="7"/>
  <c r="BK209" i="7"/>
  <c r="J173" i="7"/>
  <c r="J437" i="6"/>
  <c r="BK401" i="6"/>
  <c r="BK303" i="6"/>
  <c r="BK224" i="6"/>
  <c r="J267" i="5"/>
  <c r="J623" i="3"/>
  <c r="J570" i="3"/>
  <c r="BK550" i="3"/>
  <c r="BK509" i="3"/>
  <c r="BK479" i="3"/>
  <c r="BK459" i="3"/>
  <c r="BK305" i="3"/>
  <c r="J253" i="3"/>
  <c r="J167" i="3"/>
  <c r="BK109" i="3"/>
  <c r="BK94" i="2"/>
  <c r="J349" i="7"/>
  <c r="BK326" i="7"/>
  <c r="BK305" i="7"/>
  <c r="BK178" i="7"/>
  <c r="BK482" i="6"/>
  <c r="BK428" i="6"/>
  <c r="BK390" i="6"/>
  <c r="BK368" i="6"/>
  <c r="BK359" i="6"/>
  <c r="J318" i="6"/>
  <c r="BK204" i="6"/>
  <c r="J145" i="6"/>
  <c r="J278" i="5"/>
  <c r="BK251" i="5"/>
  <c r="J230" i="5"/>
  <c r="J200" i="5"/>
  <c r="J159" i="5"/>
  <c r="J96" i="5"/>
  <c r="BK347" i="4"/>
  <c r="J321" i="4"/>
  <c r="J292" i="4"/>
  <c r="J273" i="4"/>
  <c r="J202" i="4"/>
  <c r="J119" i="4"/>
  <c r="J625" i="3"/>
  <c r="BK572" i="3"/>
  <c r="BK507" i="3"/>
  <c r="BK476" i="3"/>
  <c r="BK399" i="3"/>
  <c r="J332" i="3"/>
  <c r="J278" i="3"/>
  <c r="J210" i="3"/>
  <c r="J137" i="3"/>
  <c r="J96" i="2"/>
  <c r="P89" i="2" l="1"/>
  <c r="R92" i="2"/>
  <c r="R97" i="2"/>
  <c r="P97" i="3"/>
  <c r="T97" i="3"/>
  <c r="T280" i="3"/>
  <c r="T417" i="3"/>
  <c r="R439" i="3"/>
  <c r="R474" i="3"/>
  <c r="P483" i="3"/>
  <c r="BK499" i="3"/>
  <c r="J499" i="3" s="1"/>
  <c r="J71" i="3" s="1"/>
  <c r="R499" i="3"/>
  <c r="R514" i="3"/>
  <c r="T536" i="3"/>
  <c r="P569" i="3"/>
  <c r="R588" i="3"/>
  <c r="BK96" i="4"/>
  <c r="P96" i="4"/>
  <c r="R96" i="4"/>
  <c r="T96" i="4"/>
  <c r="T183" i="4"/>
  <c r="R102" i="4"/>
  <c r="P183" i="4"/>
  <c r="T252" i="4"/>
  <c r="P272" i="4"/>
  <c r="BK294" i="4"/>
  <c r="J294" i="4"/>
  <c r="J68" i="4" s="1"/>
  <c r="BK303" i="4"/>
  <c r="J303" i="4" s="1"/>
  <c r="J69" i="4" s="1"/>
  <c r="T303" i="4"/>
  <c r="T315" i="4"/>
  <c r="P328" i="4"/>
  <c r="R349" i="4"/>
  <c r="T380" i="4"/>
  <c r="P386" i="4"/>
  <c r="R92" i="5"/>
  <c r="T152" i="5"/>
  <c r="R210" i="5"/>
  <c r="T223" i="5"/>
  <c r="R263" i="5"/>
  <c r="T263" i="5"/>
  <c r="R118" i="6"/>
  <c r="P227" i="6"/>
  <c r="P308" i="6"/>
  <c r="R328" i="6"/>
  <c r="T361" i="6"/>
  <c r="R386" i="6"/>
  <c r="R403" i="6"/>
  <c r="P439" i="6"/>
  <c r="P469" i="6"/>
  <c r="R481" i="6"/>
  <c r="R89" i="2"/>
  <c r="R86" i="2" s="1"/>
  <c r="R85" i="2" s="1"/>
  <c r="P92" i="2"/>
  <c r="T97" i="2"/>
  <c r="BK97" i="3"/>
  <c r="J97" i="3" s="1"/>
  <c r="J61" i="3" s="1"/>
  <c r="R97" i="3"/>
  <c r="T124" i="3"/>
  <c r="BK474" i="3"/>
  <c r="J474" i="3" s="1"/>
  <c r="J68" i="3" s="1"/>
  <c r="BK483" i="3"/>
  <c r="J483" i="3"/>
  <c r="J69" i="3" s="1"/>
  <c r="P499" i="3"/>
  <c r="P514" i="3"/>
  <c r="P536" i="3"/>
  <c r="T92" i="5"/>
  <c r="T188" i="5"/>
  <c r="BK223" i="5"/>
  <c r="J223" i="5" s="1"/>
  <c r="J67" i="5" s="1"/>
  <c r="BK247" i="5"/>
  <c r="J247" i="5" s="1"/>
  <c r="J68" i="5" s="1"/>
  <c r="BK263" i="5"/>
  <c r="J263" i="5" s="1"/>
  <c r="J69" i="5" s="1"/>
  <c r="T269" i="5"/>
  <c r="BK98" i="6"/>
  <c r="J98" i="6"/>
  <c r="J61" i="6" s="1"/>
  <c r="T118" i="6"/>
  <c r="BK308" i="6"/>
  <c r="J308" i="6" s="1"/>
  <c r="J64" i="6" s="1"/>
  <c r="BK328" i="6"/>
  <c r="J328" i="6" s="1"/>
  <c r="J67" i="6" s="1"/>
  <c r="BK361" i="6"/>
  <c r="J361" i="6" s="1"/>
  <c r="J68" i="6" s="1"/>
  <c r="BK370" i="6"/>
  <c r="J370" i="6" s="1"/>
  <c r="J69" i="6" s="1"/>
  <c r="BK403" i="6"/>
  <c r="J403" i="6" s="1"/>
  <c r="J72" i="6" s="1"/>
  <c r="BK432" i="6"/>
  <c r="J432" i="6" s="1"/>
  <c r="J73" i="6" s="1"/>
  <c r="R432" i="6"/>
  <c r="T432" i="6"/>
  <c r="R469" i="6"/>
  <c r="BK481" i="6"/>
  <c r="J481" i="6" s="1"/>
  <c r="J76" i="6" s="1"/>
  <c r="T187" i="7"/>
  <c r="BK92" i="2"/>
  <c r="J92" i="2"/>
  <c r="J63" i="2" s="1"/>
  <c r="BK97" i="2"/>
  <c r="J97" i="2" s="1"/>
  <c r="J65" i="2" s="1"/>
  <c r="R124" i="3"/>
  <c r="BK280" i="3"/>
  <c r="J280" i="3" s="1"/>
  <c r="J63" i="3" s="1"/>
  <c r="BK417" i="3"/>
  <c r="J417" i="3"/>
  <c r="J64" i="3"/>
  <c r="P439" i="3"/>
  <c r="P474" i="3"/>
  <c r="T483" i="3"/>
  <c r="BK514" i="3"/>
  <c r="J514" i="3" s="1"/>
  <c r="J72" i="3" s="1"/>
  <c r="BK536" i="3"/>
  <c r="J536" i="3"/>
  <c r="J73" i="3" s="1"/>
  <c r="BK569" i="3"/>
  <c r="J569" i="3" s="1"/>
  <c r="J74" i="3" s="1"/>
  <c r="R569" i="3"/>
  <c r="T588" i="3"/>
  <c r="T102" i="4"/>
  <c r="R252" i="4"/>
  <c r="T272" i="4"/>
  <c r="T294" i="4"/>
  <c r="R303" i="4"/>
  <c r="P315" i="4"/>
  <c r="R328" i="4"/>
  <c r="T349" i="4"/>
  <c r="R380" i="4"/>
  <c r="R386" i="4"/>
  <c r="P92" i="5"/>
  <c r="R152" i="5"/>
  <c r="R188" i="5"/>
  <c r="R223" i="5"/>
  <c r="T247" i="5"/>
  <c r="P269" i="5"/>
  <c r="P98" i="6"/>
  <c r="R98" i="6"/>
  <c r="T98" i="6"/>
  <c r="BK227" i="6"/>
  <c r="J227" i="6" s="1"/>
  <c r="J63" i="6" s="1"/>
  <c r="T308" i="6"/>
  <c r="P361" i="6"/>
  <c r="P370" i="6"/>
  <c r="BK386" i="6"/>
  <c r="J386" i="6" s="1"/>
  <c r="J71" i="6" s="1"/>
  <c r="T386" i="6"/>
  <c r="BK439" i="6"/>
  <c r="J439" i="6" s="1"/>
  <c r="J74" i="6" s="1"/>
  <c r="BK469" i="6"/>
  <c r="J469" i="6"/>
  <c r="J75" i="6"/>
  <c r="P481" i="6"/>
  <c r="BK96" i="7"/>
  <c r="J96" i="7" s="1"/>
  <c r="J61" i="7" s="1"/>
  <c r="P96" i="7"/>
  <c r="T96" i="7"/>
  <c r="T338" i="7"/>
  <c r="BK124" i="3"/>
  <c r="J124" i="3" s="1"/>
  <c r="J62" i="3" s="1"/>
  <c r="R280" i="3"/>
  <c r="R417" i="3"/>
  <c r="P588" i="3"/>
  <c r="BK102" i="4"/>
  <c r="J102" i="4" s="1"/>
  <c r="J62" i="4" s="1"/>
  <c r="R183" i="4"/>
  <c r="P252" i="4"/>
  <c r="BK272" i="4"/>
  <c r="J272" i="4" s="1"/>
  <c r="J67" i="4" s="1"/>
  <c r="P294" i="4"/>
  <c r="R315" i="4"/>
  <c r="T328" i="4"/>
  <c r="P349" i="4"/>
  <c r="P380" i="4"/>
  <c r="T386" i="4"/>
  <c r="BK92" i="5"/>
  <c r="P152" i="5"/>
  <c r="P188" i="5"/>
  <c r="P210" i="5"/>
  <c r="T210" i="5"/>
  <c r="T209" i="5" s="1"/>
  <c r="P247" i="5"/>
  <c r="P263" i="5"/>
  <c r="BK269" i="5"/>
  <c r="J269" i="5"/>
  <c r="J70" i="5" s="1"/>
  <c r="BK118" i="6"/>
  <c r="J118" i="6" s="1"/>
  <c r="J62" i="6" s="1"/>
  <c r="R227" i="6"/>
  <c r="R308" i="6"/>
  <c r="T328" i="6"/>
  <c r="R370" i="6"/>
  <c r="P386" i="6"/>
  <c r="P403" i="6"/>
  <c r="P432" i="6"/>
  <c r="T439" i="6"/>
  <c r="T481" i="6"/>
  <c r="R96" i="7"/>
  <c r="P102" i="7"/>
  <c r="T102" i="7"/>
  <c r="P187" i="7"/>
  <c r="BK258" i="7"/>
  <c r="J258" i="7" s="1"/>
  <c r="J64" i="7" s="1"/>
  <c r="R258" i="7"/>
  <c r="BK280" i="7"/>
  <c r="R280" i="7"/>
  <c r="BK303" i="7"/>
  <c r="J303" i="7" s="1"/>
  <c r="J68" i="7" s="1"/>
  <c r="P303" i="7"/>
  <c r="BK312" i="7"/>
  <c r="J312" i="7"/>
  <c r="J69" i="7"/>
  <c r="P312" i="7"/>
  <c r="T312" i="7"/>
  <c r="P325" i="7"/>
  <c r="T325" i="7"/>
  <c r="P338" i="7"/>
  <c r="BK359" i="7"/>
  <c r="J359" i="7" s="1"/>
  <c r="J72" i="7" s="1"/>
  <c r="T359" i="7"/>
  <c r="P392" i="7"/>
  <c r="BK398" i="7"/>
  <c r="J398" i="7" s="1"/>
  <c r="J74" i="7" s="1"/>
  <c r="T398" i="7"/>
  <c r="BK89" i="2"/>
  <c r="J89" i="2"/>
  <c r="J62" i="2" s="1"/>
  <c r="T89" i="2"/>
  <c r="T92" i="2"/>
  <c r="P97" i="2"/>
  <c r="P124" i="3"/>
  <c r="P280" i="3"/>
  <c r="P417" i="3"/>
  <c r="BK439" i="3"/>
  <c r="J439" i="3" s="1"/>
  <c r="J67" i="3" s="1"/>
  <c r="T439" i="3"/>
  <c r="T474" i="3"/>
  <c r="R483" i="3"/>
  <c r="T499" i="3"/>
  <c r="T514" i="3"/>
  <c r="R536" i="3"/>
  <c r="T569" i="3"/>
  <c r="BK588" i="3"/>
  <c r="J588" i="3" s="1"/>
  <c r="J75" i="3" s="1"/>
  <c r="P102" i="4"/>
  <c r="BK183" i="4"/>
  <c r="J183" i="4" s="1"/>
  <c r="J63" i="4" s="1"/>
  <c r="BK252" i="4"/>
  <c r="J252" i="4" s="1"/>
  <c r="J64" i="4" s="1"/>
  <c r="R272" i="4"/>
  <c r="R294" i="4"/>
  <c r="P303" i="4"/>
  <c r="BK315" i="4"/>
  <c r="J315" i="4"/>
  <c r="J70" i="4" s="1"/>
  <c r="BK328" i="4"/>
  <c r="J328" i="4"/>
  <c r="J71" i="4" s="1"/>
  <c r="BK349" i="4"/>
  <c r="J349" i="4" s="1"/>
  <c r="J72" i="4" s="1"/>
  <c r="BK380" i="4"/>
  <c r="J380" i="4"/>
  <c r="J73" i="4" s="1"/>
  <c r="BK386" i="4"/>
  <c r="J386" i="4"/>
  <c r="J74" i="4"/>
  <c r="BK152" i="5"/>
  <c r="J152" i="5" s="1"/>
  <c r="J62" i="5" s="1"/>
  <c r="BK188" i="5"/>
  <c r="J188" i="5"/>
  <c r="J63" i="5"/>
  <c r="BK210" i="5"/>
  <c r="J210" i="5"/>
  <c r="J66" i="5" s="1"/>
  <c r="P223" i="5"/>
  <c r="R247" i="5"/>
  <c r="R269" i="5"/>
  <c r="P118" i="6"/>
  <c r="T227" i="6"/>
  <c r="P328" i="6"/>
  <c r="P327" i="6" s="1"/>
  <c r="R361" i="6"/>
  <c r="T370" i="6"/>
  <c r="T403" i="6"/>
  <c r="R439" i="6"/>
  <c r="T469" i="6"/>
  <c r="BK102" i="7"/>
  <c r="J102" i="7" s="1"/>
  <c r="J62" i="7" s="1"/>
  <c r="R102" i="7"/>
  <c r="BK187" i="7"/>
  <c r="J187" i="7" s="1"/>
  <c r="J63" i="7" s="1"/>
  <c r="R187" i="7"/>
  <c r="P258" i="7"/>
  <c r="T258" i="7"/>
  <c r="P280" i="7"/>
  <c r="T280" i="7"/>
  <c r="R303" i="7"/>
  <c r="T303" i="7"/>
  <c r="R312" i="7"/>
  <c r="BK325" i="7"/>
  <c r="J325" i="7"/>
  <c r="J70" i="7" s="1"/>
  <c r="R325" i="7"/>
  <c r="BK338" i="7"/>
  <c r="J338" i="7" s="1"/>
  <c r="J71" i="7" s="1"/>
  <c r="R338" i="7"/>
  <c r="P359" i="7"/>
  <c r="R359" i="7"/>
  <c r="BK392" i="7"/>
  <c r="J392" i="7"/>
  <c r="J73" i="7"/>
  <c r="R392" i="7"/>
  <c r="T392" i="7"/>
  <c r="P398" i="7"/>
  <c r="R398" i="7"/>
  <c r="J79" i="2"/>
  <c r="BE88" i="2"/>
  <c r="BE90" i="2"/>
  <c r="BE99" i="2"/>
  <c r="BK87" i="2"/>
  <c r="J87" i="2" s="1"/>
  <c r="J61" i="2" s="1"/>
  <c r="J52" i="3"/>
  <c r="BE109" i="3"/>
  <c r="BE158" i="3"/>
  <c r="BE160" i="3"/>
  <c r="BE169" i="3"/>
  <c r="BE171" i="3"/>
  <c r="BE196" i="3"/>
  <c r="BE210" i="3"/>
  <c r="BE278" i="3"/>
  <c r="BE305" i="3"/>
  <c r="BE356" i="3"/>
  <c r="BE380" i="3"/>
  <c r="BE415" i="3"/>
  <c r="BE420" i="3"/>
  <c r="BE427" i="3"/>
  <c r="BE431" i="3"/>
  <c r="BE436" i="3"/>
  <c r="BE454" i="3"/>
  <c r="BE468" i="3"/>
  <c r="BE471" i="3"/>
  <c r="BE477" i="3"/>
  <c r="BE500" i="3"/>
  <c r="BE510" i="3"/>
  <c r="BE511" i="3"/>
  <c r="BE560" i="3"/>
  <c r="BE563" i="3"/>
  <c r="BE565" i="3"/>
  <c r="BE575" i="3"/>
  <c r="BE580" i="3"/>
  <c r="BE589" i="3"/>
  <c r="BE103" i="4"/>
  <c r="BE172" i="4"/>
  <c r="BE180" i="4"/>
  <c r="BE221" i="4"/>
  <c r="BE232" i="4"/>
  <c r="BE242" i="4"/>
  <c r="BE243" i="4"/>
  <c r="BE253" i="4"/>
  <c r="BE269" i="4"/>
  <c r="BE288" i="4"/>
  <c r="BE299" i="4"/>
  <c r="BE304" i="4"/>
  <c r="BE318" i="4"/>
  <c r="BE322" i="4"/>
  <c r="BE325" i="4"/>
  <c r="BE337" i="4"/>
  <c r="BE345" i="4"/>
  <c r="BE361" i="4"/>
  <c r="BE365" i="4"/>
  <c r="BE374" i="4"/>
  <c r="BE376" i="4"/>
  <c r="BE378" i="4"/>
  <c r="BK268" i="4"/>
  <c r="J268" i="4" s="1"/>
  <c r="J65" i="4" s="1"/>
  <c r="BE339" i="4"/>
  <c r="F55" i="5"/>
  <c r="BE96" i="5"/>
  <c r="BE141" i="5"/>
  <c r="BE195" i="5"/>
  <c r="BE202" i="5"/>
  <c r="BE204" i="5"/>
  <c r="BE216" i="5"/>
  <c r="BE219" i="5"/>
  <c r="BE235" i="5"/>
  <c r="BE267" i="5"/>
  <c r="BE278" i="5"/>
  <c r="BE280" i="5"/>
  <c r="E86" i="6"/>
  <c r="BE101" i="6"/>
  <c r="BE114" i="6"/>
  <c r="BE116" i="6"/>
  <c r="BE119" i="6"/>
  <c r="BE142" i="6"/>
  <c r="BE234" i="6"/>
  <c r="BE244" i="6"/>
  <c r="BE315" i="6"/>
  <c r="BE353" i="6"/>
  <c r="BE363" i="6"/>
  <c r="BE364" i="6"/>
  <c r="BE377" i="6"/>
  <c r="BE392" i="6"/>
  <c r="BE396" i="6"/>
  <c r="BE397" i="6"/>
  <c r="BE418" i="6"/>
  <c r="BE430" i="6"/>
  <c r="BE435" i="6"/>
  <c r="BE450" i="6"/>
  <c r="BE470" i="6"/>
  <c r="BK324" i="6"/>
  <c r="J324" i="6"/>
  <c r="J65" i="6"/>
  <c r="BK381" i="6"/>
  <c r="J381" i="6" s="1"/>
  <c r="J70" i="6" s="1"/>
  <c r="BE97" i="7"/>
  <c r="BE103" i="7"/>
  <c r="BE110" i="7"/>
  <c r="BE131" i="7"/>
  <c r="BE176" i="7"/>
  <c r="BE199" i="7"/>
  <c r="BE229" i="7"/>
  <c r="BE256" i="7"/>
  <c r="BE261" i="7"/>
  <c r="BE265" i="7"/>
  <c r="BE274" i="7"/>
  <c r="BE281" i="7"/>
  <c r="BE292" i="7"/>
  <c r="BE332" i="7"/>
  <c r="BE345" i="7"/>
  <c r="F55" i="2"/>
  <c r="BE91" i="2"/>
  <c r="BE98" i="2"/>
  <c r="F55" i="3"/>
  <c r="BE102" i="3"/>
  <c r="BE267" i="3"/>
  <c r="BE284" i="3"/>
  <c r="BE294" i="3"/>
  <c r="BE307" i="3"/>
  <c r="BE372" i="3"/>
  <c r="BE400" i="3"/>
  <c r="BE422" i="3"/>
  <c r="BE433" i="3"/>
  <c r="BE440" i="3"/>
  <c r="BE466" i="3"/>
  <c r="BE470" i="3"/>
  <c r="BE476" i="3"/>
  <c r="BE502" i="3"/>
  <c r="BE503" i="3"/>
  <c r="BE508" i="3"/>
  <c r="BE512" i="3"/>
  <c r="BE519" i="3"/>
  <c r="BE570" i="3"/>
  <c r="BE585" i="3"/>
  <c r="BE621" i="3"/>
  <c r="BK496" i="3"/>
  <c r="J496" i="3"/>
  <c r="J70" i="3" s="1"/>
  <c r="BE240" i="5"/>
  <c r="BE243" i="5"/>
  <c r="BE248" i="5"/>
  <c r="BE253" i="5"/>
  <c r="F93" i="6"/>
  <c r="BE106" i="6"/>
  <c r="BE139" i="6"/>
  <c r="BE167" i="6"/>
  <c r="BE169" i="6"/>
  <c r="BE209" i="6"/>
  <c r="BE211" i="6"/>
  <c r="BE226" i="6"/>
  <c r="BE237" i="6"/>
  <c r="BE246" i="6"/>
  <c r="BE262" i="6"/>
  <c r="BE273" i="6"/>
  <c r="BE285" i="6"/>
  <c r="BE301" i="6"/>
  <c r="BE311" i="6"/>
  <c r="BE322" i="6"/>
  <c r="BE348" i="6"/>
  <c r="BE359" i="6"/>
  <c r="BE368" i="6"/>
  <c r="BE387" i="6"/>
  <c r="BE389" i="6"/>
  <c r="BE394" i="6"/>
  <c r="BE404" i="6"/>
  <c r="BE428" i="6"/>
  <c r="F55" i="7"/>
  <c r="BE106" i="7"/>
  <c r="BE161" i="7"/>
  <c r="BE184" i="7"/>
  <c r="BE188" i="7"/>
  <c r="BE268" i="7"/>
  <c r="BE272" i="7"/>
  <c r="BE305" i="7"/>
  <c r="BE308" i="7"/>
  <c r="BE310" i="7"/>
  <c r="BE313" i="7"/>
  <c r="BE331" i="7"/>
  <c r="BE336" i="7"/>
  <c r="BE349" i="7"/>
  <c r="BE357" i="7"/>
  <c r="BE360" i="7"/>
  <c r="BE371" i="7"/>
  <c r="BE373" i="7"/>
  <c r="BE378" i="7"/>
  <c r="BE381" i="7"/>
  <c r="BE386" i="7"/>
  <c r="BE393" i="7"/>
  <c r="E48" i="2"/>
  <c r="BK95" i="2"/>
  <c r="J95" i="2"/>
  <c r="J64" i="2" s="1"/>
  <c r="BE118" i="3"/>
  <c r="BE131" i="3"/>
  <c r="BE137" i="3"/>
  <c r="BE146" i="3"/>
  <c r="BE270" i="3"/>
  <c r="BE274" i="3"/>
  <c r="BE275" i="3"/>
  <c r="BE276" i="3"/>
  <c r="BE281" i="3"/>
  <c r="BE303" i="3"/>
  <c r="BE309" i="3"/>
  <c r="BE332" i="3"/>
  <c r="BE378" i="3"/>
  <c r="BE395" i="3"/>
  <c r="BE398" i="3"/>
  <c r="BE429" i="3"/>
  <c r="BE459" i="3"/>
  <c r="BE492" i="3"/>
  <c r="BE497" i="3"/>
  <c r="BE504" i="3"/>
  <c r="BE507" i="3"/>
  <c r="BE509" i="3"/>
  <c r="BE515" i="3"/>
  <c r="BE517" i="3"/>
  <c r="BE526" i="3"/>
  <c r="BE534" i="3"/>
  <c r="BE555" i="3"/>
  <c r="BK435" i="3"/>
  <c r="J435" i="3"/>
  <c r="J65" i="3" s="1"/>
  <c r="E48" i="4"/>
  <c r="J52" i="4"/>
  <c r="BE110" i="4"/>
  <c r="BE119" i="4"/>
  <c r="BE128" i="4"/>
  <c r="BE139" i="4"/>
  <c r="BE141" i="4"/>
  <c r="BE158" i="4"/>
  <c r="BE175" i="4"/>
  <c r="BE182" i="4"/>
  <c r="BE184" i="4"/>
  <c r="BE250" i="4"/>
  <c r="BE255" i="4"/>
  <c r="BE262" i="4"/>
  <c r="BE266" i="4"/>
  <c r="BE273" i="4"/>
  <c r="BE290" i="4"/>
  <c r="BE291" i="4"/>
  <c r="BE296" i="4"/>
  <c r="BE297" i="4"/>
  <c r="BE300" i="4"/>
  <c r="BE311" i="4"/>
  <c r="BE313" i="4"/>
  <c r="BE323" i="4"/>
  <c r="BE335" i="4"/>
  <c r="BE371" i="4"/>
  <c r="BE387" i="4"/>
  <c r="BE400" i="4"/>
  <c r="BE402" i="4"/>
  <c r="J52" i="5"/>
  <c r="BE93" i="5"/>
  <c r="BE109" i="5"/>
  <c r="BE123" i="5"/>
  <c r="BE144" i="5"/>
  <c r="BE147" i="5"/>
  <c r="BE163" i="5"/>
  <c r="BE177" i="5"/>
  <c r="BE180" i="5"/>
  <c r="BE191" i="5"/>
  <c r="BE193" i="5"/>
  <c r="BE207" i="5"/>
  <c r="BE218" i="5"/>
  <c r="BE228" i="5"/>
  <c r="BE238" i="5"/>
  <c r="BE255" i="5"/>
  <c r="BE264" i="5"/>
  <c r="BE270" i="5"/>
  <c r="BE108" i="6"/>
  <c r="BE145" i="6"/>
  <c r="BE149" i="6"/>
  <c r="BE207" i="6"/>
  <c r="BE222" i="6"/>
  <c r="BE224" i="6"/>
  <c r="BE242" i="6"/>
  <c r="BE303" i="6"/>
  <c r="BE318" i="6"/>
  <c r="BE325" i="6"/>
  <c r="BE329" i="6"/>
  <c r="BE346" i="6"/>
  <c r="BE357" i="6"/>
  <c r="BE400" i="6"/>
  <c r="BE437" i="6"/>
  <c r="BE448" i="6"/>
  <c r="BE455" i="6"/>
  <c r="BE465" i="6"/>
  <c r="BE478" i="6"/>
  <c r="BE482" i="6"/>
  <c r="BE499" i="6"/>
  <c r="E84" i="7"/>
  <c r="J88" i="7"/>
  <c r="BE117" i="7"/>
  <c r="BE144" i="7"/>
  <c r="BE178" i="7"/>
  <c r="BE179" i="7"/>
  <c r="BE194" i="7"/>
  <c r="BE218" i="7"/>
  <c r="BE241" i="7"/>
  <c r="BE248" i="7"/>
  <c r="BE287" i="7"/>
  <c r="BE295" i="7"/>
  <c r="BE301" i="7"/>
  <c r="BE306" i="7"/>
  <c r="BE309" i="7"/>
  <c r="BE321" i="7"/>
  <c r="BE328" i="7"/>
  <c r="BE329" i="7"/>
  <c r="BE339" i="7"/>
  <c r="BE347" i="7"/>
  <c r="BE352" i="7"/>
  <c r="BE390" i="7"/>
  <c r="BE396" i="7"/>
  <c r="BE399" i="7"/>
  <c r="BE414" i="7"/>
  <c r="BE416" i="7"/>
  <c r="BE319" i="3"/>
  <c r="BE399" i="3"/>
  <c r="BE424" i="3"/>
  <c r="BE475" i="3"/>
  <c r="BE481" i="3"/>
  <c r="BE523" i="3"/>
  <c r="BE529" i="3"/>
  <c r="BE550" i="3"/>
  <c r="BE552" i="3"/>
  <c r="BE567" i="3"/>
  <c r="BE572" i="3"/>
  <c r="BE623" i="3"/>
  <c r="BE625" i="3"/>
  <c r="F55" i="4"/>
  <c r="BE116" i="4"/>
  <c r="BE118" i="4"/>
  <c r="BE169" i="4"/>
  <c r="BE174" i="4"/>
  <c r="BE193" i="4"/>
  <c r="BE202" i="4"/>
  <c r="BE211" i="4"/>
  <c r="BE239" i="4"/>
  <c r="BE244" i="4"/>
  <c r="BE259" i="4"/>
  <c r="BE278" i="4"/>
  <c r="BE292" i="4"/>
  <c r="BE316" i="4"/>
  <c r="BE326" i="4"/>
  <c r="BE350" i="4"/>
  <c r="E48" i="5"/>
  <c r="BE106" i="5"/>
  <c r="BE108" i="5"/>
  <c r="BE121" i="5"/>
  <c r="BE146" i="5"/>
  <c r="BE149" i="5"/>
  <c r="BE159" i="5"/>
  <c r="BE171" i="5"/>
  <c r="BE181" i="5"/>
  <c r="BE186" i="5"/>
  <c r="BE198" i="5"/>
  <c r="BE213" i="5"/>
  <c r="BE214" i="5"/>
  <c r="BE217" i="5"/>
  <c r="BE221" i="5"/>
  <c r="BE224" i="5"/>
  <c r="BE242" i="5"/>
  <c r="BE261" i="5"/>
  <c r="J90" i="6"/>
  <c r="BE128" i="6"/>
  <c r="BE141" i="6"/>
  <c r="BE147" i="6"/>
  <c r="BE204" i="6"/>
  <c r="BE210" i="6"/>
  <c r="BE225" i="6"/>
  <c r="BE251" i="6"/>
  <c r="BE298" i="6"/>
  <c r="BE302" i="6"/>
  <c r="BE306" i="6"/>
  <c r="BE355" i="6"/>
  <c r="BE362" i="6"/>
  <c r="BE365" i="6"/>
  <c r="BE367" i="6"/>
  <c r="BE371" i="6"/>
  <c r="BE382" i="6"/>
  <c r="BE391" i="6"/>
  <c r="BE398" i="6"/>
  <c r="BE425" i="6"/>
  <c r="BE433" i="6"/>
  <c r="BE120" i="7"/>
  <c r="BE142" i="7"/>
  <c r="BE186" i="7"/>
  <c r="BE251" i="7"/>
  <c r="BE252" i="7"/>
  <c r="BE259" i="7"/>
  <c r="BE277" i="7"/>
  <c r="BE297" i="7"/>
  <c r="BE304" i="7"/>
  <c r="BE323" i="7"/>
  <c r="BE326" i="7"/>
  <c r="BE335" i="7"/>
  <c r="BE388" i="7"/>
  <c r="BK276" i="7"/>
  <c r="J276" i="7" s="1"/>
  <c r="J65" i="7" s="1"/>
  <c r="BE93" i="2"/>
  <c r="BE94" i="2"/>
  <c r="BE96" i="2"/>
  <c r="E48" i="3"/>
  <c r="BE98" i="3"/>
  <c r="BE107" i="3"/>
  <c r="BE116" i="3"/>
  <c r="BE122" i="3"/>
  <c r="BE125" i="3"/>
  <c r="BE161" i="3"/>
  <c r="BE167" i="3"/>
  <c r="BE208" i="3"/>
  <c r="BE253" i="3"/>
  <c r="BE272" i="3"/>
  <c r="BE273" i="3"/>
  <c r="BE279" i="3"/>
  <c r="BE289" i="3"/>
  <c r="BE299" i="3"/>
  <c r="BE418" i="3"/>
  <c r="BE461" i="3"/>
  <c r="BE472" i="3"/>
  <c r="BE478" i="3"/>
  <c r="BE479" i="3"/>
  <c r="BE480" i="3"/>
  <c r="BE484" i="3"/>
  <c r="BE494" i="3"/>
  <c r="BE506" i="3"/>
  <c r="BE521" i="3"/>
  <c r="BE532" i="3"/>
  <c r="BE537" i="3"/>
  <c r="BE548" i="3"/>
  <c r="BE97" i="4"/>
  <c r="BE99" i="4"/>
  <c r="BE106" i="4"/>
  <c r="BE189" i="4"/>
  <c r="BE257" i="4"/>
  <c r="BE264" i="4"/>
  <c r="BE281" i="4"/>
  <c r="BE283" i="4"/>
  <c r="BE286" i="4"/>
  <c r="BE295" i="4"/>
  <c r="BE298" i="4"/>
  <c r="BE301" i="4"/>
  <c r="BE319" i="4"/>
  <c r="BE321" i="4"/>
  <c r="BE324" i="4"/>
  <c r="BE329" i="4"/>
  <c r="BE342" i="4"/>
  <c r="BE347" i="4"/>
  <c r="BE363" i="4"/>
  <c r="BE368" i="4"/>
  <c r="BE381" i="4"/>
  <c r="BE384" i="4"/>
  <c r="BE100" i="5"/>
  <c r="BE117" i="5"/>
  <c r="BE138" i="5"/>
  <c r="BE151" i="5"/>
  <c r="BE153" i="5"/>
  <c r="BE156" i="5"/>
  <c r="BE189" i="5"/>
  <c r="BE200" i="5"/>
  <c r="BE211" i="5"/>
  <c r="BE220" i="5"/>
  <c r="BE230" i="5"/>
  <c r="BE236" i="5"/>
  <c r="BE245" i="5"/>
  <c r="BE251" i="5"/>
  <c r="BE258" i="5"/>
  <c r="BK206" i="5"/>
  <c r="J206" i="5" s="1"/>
  <c r="J64" i="5" s="1"/>
  <c r="BE99" i="6"/>
  <c r="BE124" i="6"/>
  <c r="BE160" i="6"/>
  <c r="BE191" i="6"/>
  <c r="BE228" i="6"/>
  <c r="BE231" i="6"/>
  <c r="BE309" i="6"/>
  <c r="BE313" i="6"/>
  <c r="BE320" i="6"/>
  <c r="BE341" i="6"/>
  <c r="BE358" i="6"/>
  <c r="BE366" i="6"/>
  <c r="BE379" i="6"/>
  <c r="BE390" i="6"/>
  <c r="BE395" i="6"/>
  <c r="BE399" i="6"/>
  <c r="BE401" i="6"/>
  <c r="BE416" i="6"/>
  <c r="BE420" i="6"/>
  <c r="BE434" i="6"/>
  <c r="BE440" i="6"/>
  <c r="BE452" i="6"/>
  <c r="BE458" i="6"/>
  <c r="BE463" i="6"/>
  <c r="BE467" i="6"/>
  <c r="BE476" i="6"/>
  <c r="BE497" i="6"/>
  <c r="BE99" i="7"/>
  <c r="BE119" i="7"/>
  <c r="BE173" i="7"/>
  <c r="BE209" i="7"/>
  <c r="BE253" i="7"/>
  <c r="BE263" i="7"/>
  <c r="BE270" i="7"/>
  <c r="BE290" i="7"/>
  <c r="BE299" i="7"/>
  <c r="BE300" i="7"/>
  <c r="BE307" i="7"/>
  <c r="BE333" i="7"/>
  <c r="BE334" i="7"/>
  <c r="BE355" i="7"/>
  <c r="BE375" i="7"/>
  <c r="F37" i="5"/>
  <c r="BD58" i="1" s="1"/>
  <c r="F37" i="6"/>
  <c r="BD59" i="1"/>
  <c r="F35" i="4"/>
  <c r="BB57" i="1" s="1"/>
  <c r="J34" i="4"/>
  <c r="AW57" i="1" s="1"/>
  <c r="F36" i="6"/>
  <c r="BC59" i="1"/>
  <c r="F37" i="7"/>
  <c r="BD60" i="1" s="1"/>
  <c r="J34" i="3"/>
  <c r="AW56" i="1" s="1"/>
  <c r="F36" i="5"/>
  <c r="BC58" i="1"/>
  <c r="J34" i="5"/>
  <c r="AW58" i="1" s="1"/>
  <c r="F36" i="4"/>
  <c r="BC57" i="1" s="1"/>
  <c r="J34" i="6"/>
  <c r="AW59" i="1"/>
  <c r="F35" i="5"/>
  <c r="BB58" i="1" s="1"/>
  <c r="F34" i="5"/>
  <c r="BA58" i="1" s="1"/>
  <c r="F35" i="2"/>
  <c r="BB55" i="1"/>
  <c r="F35" i="3"/>
  <c r="BB56" i="1" s="1"/>
  <c r="AV61" i="1"/>
  <c r="AT61" i="1" s="1"/>
  <c r="F37" i="4"/>
  <c r="BD57" i="1" s="1"/>
  <c r="J34" i="2"/>
  <c r="AW55" i="1"/>
  <c r="F35" i="7"/>
  <c r="BB60" i="1" s="1"/>
  <c r="BA61" i="1"/>
  <c r="F37" i="2"/>
  <c r="BD55" i="1" s="1"/>
  <c r="F36" i="2"/>
  <c r="BC55" i="1"/>
  <c r="F34" i="4"/>
  <c r="BA57" i="1" s="1"/>
  <c r="F37" i="3"/>
  <c r="BD56" i="1" s="1"/>
  <c r="F34" i="6"/>
  <c r="BA59" i="1"/>
  <c r="F36" i="7"/>
  <c r="BC60" i="1" s="1"/>
  <c r="J34" i="7"/>
  <c r="AW60" i="1"/>
  <c r="F34" i="2"/>
  <c r="BA55" i="1" s="1"/>
  <c r="F34" i="3"/>
  <c r="BA56" i="1" s="1"/>
  <c r="F36" i="3"/>
  <c r="BC56" i="1"/>
  <c r="F34" i="7"/>
  <c r="BA60" i="1" s="1"/>
  <c r="F35" i="6"/>
  <c r="BB59" i="1" s="1"/>
  <c r="T86" i="2" l="1"/>
  <c r="T85" i="2" s="1"/>
  <c r="R271" i="4"/>
  <c r="T91" i="5"/>
  <c r="T90" i="5" s="1"/>
  <c r="P86" i="2"/>
  <c r="P85" i="2" s="1"/>
  <c r="AU55" i="1" s="1"/>
  <c r="P279" i="7"/>
  <c r="BK279" i="7"/>
  <c r="J279" i="7"/>
  <c r="J66" i="7" s="1"/>
  <c r="P209" i="5"/>
  <c r="P97" i="6"/>
  <c r="P96" i="6" s="1"/>
  <c r="AU59" i="1" s="1"/>
  <c r="P91" i="5"/>
  <c r="P90" i="5" s="1"/>
  <c r="AU58" i="1" s="1"/>
  <c r="T327" i="6"/>
  <c r="T95" i="7"/>
  <c r="T271" i="4"/>
  <c r="R327" i="6"/>
  <c r="R209" i="5"/>
  <c r="T95" i="4"/>
  <c r="P95" i="4"/>
  <c r="R438" i="3"/>
  <c r="P96" i="3"/>
  <c r="BK91" i="5"/>
  <c r="J91" i="5"/>
  <c r="J60" i="5" s="1"/>
  <c r="T97" i="6"/>
  <c r="T96" i="6"/>
  <c r="P438" i="3"/>
  <c r="T96" i="3"/>
  <c r="T279" i="7"/>
  <c r="T438" i="3"/>
  <c r="R95" i="7"/>
  <c r="R96" i="3"/>
  <c r="R95" i="3" s="1"/>
  <c r="R91" i="5"/>
  <c r="R90" i="5" s="1"/>
  <c r="P271" i="4"/>
  <c r="R279" i="7"/>
  <c r="P95" i="7"/>
  <c r="P94" i="7" s="1"/>
  <c r="AU60" i="1" s="1"/>
  <c r="R97" i="6"/>
  <c r="R96" i="6" s="1"/>
  <c r="R95" i="4"/>
  <c r="R94" i="4"/>
  <c r="BK95" i="4"/>
  <c r="J95" i="4"/>
  <c r="J60" i="4" s="1"/>
  <c r="BK86" i="2"/>
  <c r="J86" i="2"/>
  <c r="J60" i="2"/>
  <c r="BK96" i="3"/>
  <c r="J96" i="3" s="1"/>
  <c r="J60" i="3" s="1"/>
  <c r="BK438" i="3"/>
  <c r="J438" i="3"/>
  <c r="J66" i="3"/>
  <c r="J96" i="4"/>
  <c r="J61" i="4"/>
  <c r="BK271" i="4"/>
  <c r="J271" i="4" s="1"/>
  <c r="J66" i="4" s="1"/>
  <c r="BK327" i="6"/>
  <c r="J327" i="6" s="1"/>
  <c r="J66" i="6" s="1"/>
  <c r="BK209" i="5"/>
  <c r="J209" i="5" s="1"/>
  <c r="J65" i="5" s="1"/>
  <c r="BK97" i="6"/>
  <c r="J97" i="6" s="1"/>
  <c r="J60" i="6" s="1"/>
  <c r="J92" i="5"/>
  <c r="J61" i="5" s="1"/>
  <c r="BK95" i="7"/>
  <c r="J95" i="7" s="1"/>
  <c r="J60" i="7" s="1"/>
  <c r="J280" i="7"/>
  <c r="J67" i="7" s="1"/>
  <c r="BB54" i="1"/>
  <c r="W31" i="1" s="1"/>
  <c r="F33" i="3"/>
  <c r="AZ56" i="1" s="1"/>
  <c r="F33" i="5"/>
  <c r="AZ58" i="1"/>
  <c r="J33" i="2"/>
  <c r="AV55" i="1"/>
  <c r="AT55" i="1" s="1"/>
  <c r="BD54" i="1"/>
  <c r="W33" i="1"/>
  <c r="J33" i="6"/>
  <c r="AV59" i="1" s="1"/>
  <c r="AT59" i="1" s="1"/>
  <c r="F33" i="7"/>
  <c r="AZ60" i="1" s="1"/>
  <c r="BA54" i="1"/>
  <c r="F33" i="6"/>
  <c r="AZ59" i="1"/>
  <c r="J33" i="5"/>
  <c r="AV58" i="1" s="1"/>
  <c r="AT58" i="1" s="1"/>
  <c r="F33" i="4"/>
  <c r="AZ57" i="1" s="1"/>
  <c r="AZ61" i="1"/>
  <c r="BC54" i="1"/>
  <c r="AY54" i="1" s="1"/>
  <c r="F33" i="2"/>
  <c r="AZ55" i="1" s="1"/>
  <c r="J33" i="7"/>
  <c r="AV60" i="1"/>
  <c r="AT60" i="1" s="1"/>
  <c r="J33" i="3"/>
  <c r="AV56" i="1" s="1"/>
  <c r="AT56" i="1" s="1"/>
  <c r="J33" i="4"/>
  <c r="AV57" i="1"/>
  <c r="AT57" i="1" s="1"/>
  <c r="T94" i="4" l="1"/>
  <c r="P95" i="3"/>
  <c r="AU56" i="1"/>
  <c r="R94" i="7"/>
  <c r="T94" i="7"/>
  <c r="T95" i="3"/>
  <c r="P94" i="4"/>
  <c r="AU57" i="1" s="1"/>
  <c r="BK95" i="3"/>
  <c r="J95" i="3" s="1"/>
  <c r="J30" i="3" s="1"/>
  <c r="AG56" i="1" s="1"/>
  <c r="AN56" i="1" s="1"/>
  <c r="BK94" i="4"/>
  <c r="J94" i="4"/>
  <c r="J30" i="4" s="1"/>
  <c r="AG57" i="1" s="1"/>
  <c r="AN57" i="1" s="1"/>
  <c r="BK85" i="2"/>
  <c r="J85" i="2" s="1"/>
  <c r="J30" i="2" s="1"/>
  <c r="AG55" i="1" s="1"/>
  <c r="AN55" i="1" s="1"/>
  <c r="BK96" i="6"/>
  <c r="J96" i="6" s="1"/>
  <c r="J30" i="6" s="1"/>
  <c r="AG59" i="1" s="1"/>
  <c r="AN59" i="1" s="1"/>
  <c r="BK94" i="7"/>
  <c r="J94" i="7"/>
  <c r="J30" i="7" s="1"/>
  <c r="AG60" i="1" s="1"/>
  <c r="AN60" i="1" s="1"/>
  <c r="BK90" i="5"/>
  <c r="J90" i="5" s="1"/>
  <c r="J59" i="5" s="1"/>
  <c r="AX54" i="1"/>
  <c r="AW54" i="1"/>
  <c r="AZ54" i="1"/>
  <c r="W32" i="1"/>
  <c r="J59" i="3" l="1"/>
  <c r="J59" i="6"/>
  <c r="J39" i="2"/>
  <c r="J59" i="2"/>
  <c r="J39" i="7"/>
  <c r="J39" i="3"/>
  <c r="J59" i="4"/>
  <c r="J59" i="7"/>
  <c r="J39" i="6"/>
  <c r="J39" i="4"/>
  <c r="AV54" i="1"/>
  <c r="J30" i="5"/>
  <c r="AG58" i="1"/>
  <c r="AN58" i="1"/>
  <c r="AN54" i="1" s="1"/>
  <c r="AU54" i="1"/>
  <c r="J39" i="5" l="1"/>
  <c r="AT54" i="1"/>
  <c r="AG54" i="1"/>
  <c r="AK26" i="1" l="1"/>
  <c r="W29" i="1" l="1"/>
  <c r="AK29" i="1" s="1"/>
  <c r="AK35" i="1" s="1"/>
</calcChain>
</file>

<file path=xl/sharedStrings.xml><?xml version="1.0" encoding="utf-8"?>
<sst xmlns="http://schemas.openxmlformats.org/spreadsheetml/2006/main" count="18901" uniqueCount="1900">
  <si>
    <t>Export Komplet</t>
  </si>
  <si>
    <t>VZ</t>
  </si>
  <si>
    <t>2.0</t>
  </si>
  <si>
    <t>ZAMOK</t>
  </si>
  <si>
    <t>False</t>
  </si>
  <si>
    <t>{d1ca0c9c-7f41-41de-94f6-c26320d147d8}</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</si>
  <si>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</si>
  <si>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</si>
  <si>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</si>
  <si>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</si>
  <si>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</si>
  <si>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</si>
  <si>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</si>
  <si>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</si>
  <si>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</si>
  <si>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</si>
  <si>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</si>
  <si>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Střední školy - Lysá nad Labem č.p. 475</t>
  </si>
  <si>
    <t>KSO:</t>
  </si>
  <si>
    <t/>
  </si>
  <si>
    <t>CC-CZ:</t>
  </si>
  <si>
    <t>Místo:</t>
  </si>
  <si>
    <t>289 22 Lysá nad Labem, Stržiště 475</t>
  </si>
  <si>
    <t>Datum:</t>
  </si>
  <si>
    <t>Zadavatel:</t>
  </si>
  <si>
    <t>IČ:</t>
  </si>
  <si>
    <t>SŠ designu Lysá nad Labem</t>
  </si>
  <si>
    <t>DIČ:</t>
  </si>
  <si>
    <t>Uchazeč:</t>
  </si>
  <si>
    <t>Vyplň údaj</t>
  </si>
  <si>
    <t>Projektant:</t>
  </si>
  <si>
    <t>www.projektyrd.cz</t>
  </si>
  <si>
    <t>True</t>
  </si>
  <si>
    <t>Zpracovatel:</t>
  </si>
  <si>
    <t>www.stavebnikalkulace.cz</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</si>
  <si>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</si>
  <si>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</si>
  <si>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</si>
  <si>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</si>
  <si>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</si>
  <si>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</si>
  <si>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</si>
  <si>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</si>
  <si>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</si>
  <si>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</si>
  <si>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</si>
  <si>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</si>
  <si>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</si>
  <si>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</si>
  <si>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</si>
  <si>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</si>
  <si>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</si>
  <si>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</si>
  <si>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</si>
  <si>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</si>
  <si>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</si>
  <si>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</si>
  <si>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</si>
  <si>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</si>
  <si>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</si>
  <si>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</si>
  <si>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</si>
  <si>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</si>
  <si>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</si>
  <si>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</si>
  <si>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</si>
  <si>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</si>
  <si>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</si>
  <si>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</si>
  <si>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</si>
  <si>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</si>
  <si>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</si>
  <si>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</si>
  <si>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</si>
  <si>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</si>
  <si>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</si>
  <si>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</si>
  <si>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STA</t>
  </si>
  <si>
    <t>1</t>
  </si>
  <si>
    <t>{d40350da-21f1-43dd-8caa-7b54aebd9c96}</t>
  </si>
  <si>
    <t>2</t>
  </si>
  <si>
    <t>01</t>
  </si>
  <si>
    <t>1.NP Východní strana</t>
  </si>
  <si>
    <t>{f219b40d-acb0-4ffc-ae6d-be2eb44d137a}</t>
  </si>
  <si>
    <t>02</t>
  </si>
  <si>
    <t>1.NP Západní strana</t>
  </si>
  <si>
    <t>{ff7215e3-4465-4c3c-86e2-744c4aca1d4a}</t>
  </si>
  <si>
    <t>03</t>
  </si>
  <si>
    <t>1.NP Úklidová komora - kabinet</t>
  </si>
  <si>
    <t>{5d80d723-a05c-4c1a-9526-3817bd2274db}</t>
  </si>
  <si>
    <t>04</t>
  </si>
  <si>
    <t>2.NP - Východní strana</t>
  </si>
  <si>
    <t>{f6784fb9-9461-42cb-aab4-e3f8b01e60bf}</t>
  </si>
  <si>
    <t>05</t>
  </si>
  <si>
    <t>2.NP - Západní strana</t>
  </si>
  <si>
    <t>{b90dcbed-da72-4986-8c14-5350e2aab83c}</t>
  </si>
  <si>
    <t>06</t>
  </si>
  <si>
    <t>ZTI</t>
  </si>
  <si>
    <t>{e00e3c9e-fd49-4c52-9eda-1b31be627e26}</t>
  </si>
  <si>
    <t>KRYCÍ LIST SOUPISU PRACÍ</t>
  </si>
  <si>
    <t>Objekt:</t>
  </si>
  <si>
    <t>00 - VRN</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</si>
  <si>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</si>
  <si>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</si>
  <si>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</si>
  <si>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</si>
  <si>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</si>
  <si>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</si>
  <si>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</si>
  <si>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</si>
  <si>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</si>
  <si>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</si>
  <si>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</si>
  <si>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</si>
  <si>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</si>
  <si>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</si>
  <si>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</si>
  <si>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</si>
  <si>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</si>
  <si>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</si>
  <si>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</si>
  <si>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</si>
  <si>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</si>
  <si>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</si>
  <si>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</si>
  <si>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</si>
  <si>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</si>
  <si>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</si>
  <si>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VRN1</t>
  </si>
  <si>
    <t>Průzkumné, geodetické a projektové práce</t>
  </si>
  <si>
    <t>K</t>
  </si>
  <si>
    <t>013254000</t>
  </si>
  <si>
    <t>Dokumentace skutečného provedení stavby</t>
  </si>
  <si>
    <t>soubor</t>
  </si>
  <si>
    <t>CS ÚRS 2020 02</t>
  </si>
  <si>
    <t>1024</t>
  </si>
  <si>
    <t>1005713115</t>
  </si>
  <si>
    <t>VRN3</t>
  </si>
  <si>
    <t>Zařízení staveniště</t>
  </si>
  <si>
    <t>3</t>
  </si>
  <si>
    <t>030001000</t>
  </si>
  <si>
    <t>232503388</t>
  </si>
  <si>
    <t>4</t>
  </si>
  <si>
    <t>033002000</t>
  </si>
  <si>
    <t>Náklady na energie (voda, elektro...)</t>
  </si>
  <si>
    <t>-743046720</t>
  </si>
  <si>
    <t>VRN4</t>
  </si>
  <si>
    <t>Inženýrská činnost</t>
  </si>
  <si>
    <t>6</t>
  </si>
  <si>
    <t>045203000</t>
  </si>
  <si>
    <t>Kompletační činnost - vyhotovení a předání kompletní dokladové části stavby po dokončení díla</t>
  </si>
  <si>
    <t>-1831488974</t>
  </si>
  <si>
    <t>7</t>
  </si>
  <si>
    <t>045303000</t>
  </si>
  <si>
    <t>Koordinační činnost</t>
  </si>
  <si>
    <t>1963007128</t>
  </si>
  <si>
    <t>VRN6</t>
  </si>
  <si>
    <t>Územní vlivy</t>
  </si>
  <si>
    <t>8</t>
  </si>
  <si>
    <t>065002000</t>
  </si>
  <si>
    <t>Mimostaveništní doprava materiálů</t>
  </si>
  <si>
    <t>1402014126</t>
  </si>
  <si>
    <t>VRN9</t>
  </si>
  <si>
    <t>Ostatní náklady</t>
  </si>
  <si>
    <t>9</t>
  </si>
  <si>
    <t>094002000</t>
  </si>
  <si>
    <t>Ostatní náklady související s výstavbou - náklady dle uvážení zhotovitele - např. inženýrská činnost, likvidace odpadu spojená s výstavbou apod....</t>
  </si>
  <si>
    <t>1965932740</t>
  </si>
  <si>
    <t>10</t>
  </si>
  <si>
    <t>VRN9-x1</t>
  </si>
  <si>
    <t>Průběžný úklid školy, zakrývání proti prašnosti apod....</t>
  </si>
  <si>
    <t>-1491115818</t>
  </si>
  <si>
    <t>01 - 1.NP Východní strana</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</si>
  <si>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</si>
  <si>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</si>
  <si>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</si>
  <si>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</si>
  <si>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</si>
  <si>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</si>
  <si>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</si>
  <si>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</si>
  <si>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</si>
  <si>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763 - Konstrukce suché výstavby</t>
  </si>
  <si>
    <t xml:space="preserve">    764 - Konstrukce klempířské</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</si>
  <si>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</si>
  <si>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</si>
  <si>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</si>
  <si>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</si>
  <si>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</si>
  <si>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HSV</t>
  </si>
  <si>
    <t>Práce a dodávky HSV</t>
  </si>
  <si>
    <t>Svislé a kompletní konstrukce</t>
  </si>
  <si>
    <t>340271045</t>
  </si>
  <si>
    <t>Zazdívka otvorů v příčkách nebo stěnách pórobetonovými tvárnicemi plochy přes 1 m2 do 4 m2, objemová hmotnost 500 kg/m3, tloušťka příčky 150 mm</t>
  </si>
  <si>
    <t>m2</t>
  </si>
  <si>
    <t>-1985803448</t>
  </si>
  <si>
    <t>VV</t>
  </si>
  <si>
    <t>(0,9*2,1)*2</t>
  </si>
  <si>
    <t>0,7*2,1</t>
  </si>
  <si>
    <t>Součet</t>
  </si>
  <si>
    <t>342272225</t>
  </si>
  <si>
    <t>Příčky z pórobetonových tvárnic hladkých na tenké maltové lože objemová hmotnost do 500 kg/m3, tloušťka příčky 100 mm</t>
  </si>
  <si>
    <t>1482237344</t>
  </si>
  <si>
    <t>1,9*3,245</t>
  </si>
  <si>
    <t>0,8*3,045</t>
  </si>
  <si>
    <t>-0,9*2,1</t>
  </si>
  <si>
    <t>346272256</t>
  </si>
  <si>
    <t>Přizdívky z pórobetonových tvárnic objemová hmotnost do 500 kg/m3, na tenké maltové lože, tloušťka přizdívky 150 mm</t>
  </si>
  <si>
    <t>1694876603</t>
  </si>
  <si>
    <t>(2,275+2,25+0,975+4,95)*1,2</t>
  </si>
  <si>
    <t>342291121</t>
  </si>
  <si>
    <t>Ukotvení příček plochými kotvami, do konstrukce cihelné</t>
  </si>
  <si>
    <t>m</t>
  </si>
  <si>
    <t>1013762630</t>
  </si>
  <si>
    <t>PSC</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</si>
  <si>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</si>
  <si>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3,245*2</t>
  </si>
  <si>
    <t>1,2*4</t>
  </si>
  <si>
    <t>2,1*6</t>
  </si>
  <si>
    <t>3,045</t>
  </si>
  <si>
    <t>317142422</t>
  </si>
  <si>
    <t>Překlady nenosné z pórobetonu osazené do tenkého maltového lože, výšky do 250 mm, šířky překladu 100 mm, délky překladu přes 1000 do 1250 mm</t>
  </si>
  <si>
    <t>kus</t>
  </si>
  <si>
    <t>-615950304</t>
  </si>
  <si>
    <t xml:space="preserve">Poznámka k souboru cen:_x000D_
1. V cenách jsou započteny náklady na dodání a uložení překladu, včetně podmazání ložné plochy tenkovrstvou maltou._x000D_
</t>
  </si>
  <si>
    <t>317944323</t>
  </si>
  <si>
    <t>Válcované nosníky dodatečně osazované do připravených otvorů bez zazdění hlav č. 14 až 22</t>
  </si>
  <si>
    <t>t</t>
  </si>
  <si>
    <t>-23600154</t>
  </si>
  <si>
    <t xml:space="preserve">Poznámka k souboru cen:_x000D_
1. V cenách jsou zahrnuty náklady na dodávku a montáž válcovaných nosníků._x000D_
2. Ceny jsou určeny pouze pro ocenění konstrukce překladů nad otvory._x000D_
</t>
  </si>
  <si>
    <t>IPN 220</t>
  </si>
  <si>
    <t>((1,2*3)*31,1)/1000</t>
  </si>
  <si>
    <t>346244382</t>
  </si>
  <si>
    <t>Plentování ocelových válcovaných nosníků jednostranné cihlami na maltu, výška stojiny přes 200 do 300 mm</t>
  </si>
  <si>
    <t>148036665</t>
  </si>
  <si>
    <t>(1,2*0,22)*2</t>
  </si>
  <si>
    <t>Úpravy povrchů, podlahy a osazování výplní</t>
  </si>
  <si>
    <t>629991011</t>
  </si>
  <si>
    <t>Zakrytí vnějších ploch před znečištěním včetně pozdějšího odkrytí výplní otvorů a svislých ploch fólií přilepenou lepící páskou</t>
  </si>
  <si>
    <t>-1948658590</t>
  </si>
  <si>
    <t xml:space="preserve">Poznámka k souboru cen:_x000D_
1. V ceně -1012 nejsou započteny náklady na dodávku a montáž začišťovací lišty; tyto se oceňují cenou 622 14-3004 této části katalogu a materiálem ve specifikaci._x000D_
</t>
  </si>
  <si>
    <t>(0,6*0,9)*3</t>
  </si>
  <si>
    <t>1,25*2,25</t>
  </si>
  <si>
    <t>1,825*2,25</t>
  </si>
  <si>
    <t>619991001</t>
  </si>
  <si>
    <t>Zakrytí vnitřních ploch před znečištěním včetně pozdějšího odkrytí podlah fólií přilepenou lepící páskou</t>
  </si>
  <si>
    <t>1176606887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</si>
  <si>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</si>
  <si>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m.č. 1.01</t>
  </si>
  <si>
    <t>1,95*1,9</t>
  </si>
  <si>
    <t>1,125*0,45</t>
  </si>
  <si>
    <t>611325412</t>
  </si>
  <si>
    <t>Oprava vápenocementové omítky vnitřních ploch hladké, tloušťky do 20 mm stropů, v rozsahu opravované plochy přes 10 do 30%</t>
  </si>
  <si>
    <t>-457453239</t>
  </si>
  <si>
    <t xml:space="preserve">Poznámka k souboru cen:_x000D_
1. Pro ocenění opravy omítek plochy do 1 m2 se použijí ceny souboru cen 61. 32-52.. Vápenocementová omítka jednotlivých malých ploch._x000D_
</t>
  </si>
  <si>
    <t>Odfouklé/popraskané omítky, rýhy po odbourání zdiva apod...</t>
  </si>
  <si>
    <t>1,9*2,8</t>
  </si>
  <si>
    <t>(1,85+0,15+0,3+2,05+0,15+1)*1,7</t>
  </si>
  <si>
    <t>2,5*1,9</t>
  </si>
  <si>
    <t>2,65*4,95</t>
  </si>
  <si>
    <t>4,95*2,7</t>
  </si>
  <si>
    <t>11</t>
  </si>
  <si>
    <t>611131121</t>
  </si>
  <si>
    <t>Podkladní a spojovací vrstva vnitřních omítaných ploch penetrace akrylát-silikonová nanášená ručně stropů</t>
  </si>
  <si>
    <t>-1599352162</t>
  </si>
  <si>
    <t>Pod perlinku</t>
  </si>
  <si>
    <t>(2,275+2,25+0,975)*1,7</t>
  </si>
  <si>
    <t>3,45*1,9</t>
  </si>
  <si>
    <t>1,9*1,95</t>
  </si>
  <si>
    <t>-1*0,1</t>
  </si>
  <si>
    <t>Mezisoučet</t>
  </si>
  <si>
    <t>Pod štuk</t>
  </si>
  <si>
    <t>45,993</t>
  </si>
  <si>
    <t>12</t>
  </si>
  <si>
    <t>611142001</t>
  </si>
  <si>
    <t>Potažení vnitřních ploch pletivem v ploše nebo pruzích, na plném podkladu sklovláknitým vtlačením do tmelu stropů</t>
  </si>
  <si>
    <t>2071450378</t>
  </si>
  <si>
    <t xml:space="preserve">Poznámka k souboru cen:_x000D_
1. V cenách -2001 jsou započteny i náklady na tmel._x000D_
</t>
  </si>
  <si>
    <t>13</t>
  </si>
  <si>
    <t>611311131</t>
  </si>
  <si>
    <t>Potažení vnitřních ploch štukem tloušťky do 3 mm vodorovných konstrukcí stropů rovných</t>
  </si>
  <si>
    <t>-378787533</t>
  </si>
  <si>
    <t>14</t>
  </si>
  <si>
    <t>612131100</t>
  </si>
  <si>
    <t>Podkladní a spojovací vrstva vnitřních omítaných ploch vápenný postřik nanášený ručně celoplošně stěn</t>
  </si>
  <si>
    <t>1773300602</t>
  </si>
  <si>
    <t>Zazdívky nad přizdívkama, odbourané ostění otvoru a kolem měněných oken</t>
  </si>
  <si>
    <t>(0,9+0,9+0,7)*0,9</t>
  </si>
  <si>
    <t>((0,6+0,9+0,9)*0,35)*3</t>
  </si>
  <si>
    <t>2*0,5</t>
  </si>
  <si>
    <t>612321121</t>
  </si>
  <si>
    <t>Omítka vápenocementová vnitřních ploch nanášená ručně jednovrstvá, tloušťky do 10 mm hladká svislých konstrukcí stěn</t>
  </si>
  <si>
    <t>-1742943186</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</si>
  <si>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</si>
  <si>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t>
  </si>
  <si>
    <t>612321191</t>
  </si>
  <si>
    <t>Omítka vápenocementová vnitřních ploch nanášená ručně Příplatek k cenám za každých dalších i započatých 5 mm tloušťky omítky přes 10 mm stěn</t>
  </si>
  <si>
    <t>-1387970402</t>
  </si>
  <si>
    <t>17</t>
  </si>
  <si>
    <t>612325412</t>
  </si>
  <si>
    <t>Oprava vápenocementové omítky vnitřních ploch hladké, tloušťky do 20 mm stěn, v rozsahu opravované plochy přes 10 do 30%</t>
  </si>
  <si>
    <t>-1748073203</t>
  </si>
  <si>
    <t>(1,85+0,45+2,05+1,15+1,15+2,05+0,45+1,85+1,7+1,7)*3,045</t>
  </si>
  <si>
    <t>-(0,9*2)*2</t>
  </si>
  <si>
    <t>-0,7*2</t>
  </si>
  <si>
    <t>(1+2,1+2,1)*0,1</t>
  </si>
  <si>
    <t>-(0,6*0,9)*3</t>
  </si>
  <si>
    <t>(2,8+0,15+2,55+2,55+0,15+2,8+0,775+1,9)*3,245</t>
  </si>
  <si>
    <t>-0,9*2</t>
  </si>
  <si>
    <t>(2,7+2,7+4,95+4,95)*3,245</t>
  </si>
  <si>
    <t>-0,85*2,25</t>
  </si>
  <si>
    <t>(1,25+2,65+2,65)*0,35</t>
  </si>
  <si>
    <t>(4,95+4,95+2,65+2,65)*3,045</t>
  </si>
  <si>
    <t>-1,825*2,25</t>
  </si>
  <si>
    <t>(2,225+2,65+2,65)*0,35</t>
  </si>
  <si>
    <t>(1+2,1+2,1)*0,4</t>
  </si>
  <si>
    <t>18</t>
  </si>
  <si>
    <t>612135001</t>
  </si>
  <si>
    <t>Vyrovnání nerovností podkladu vnitřních omítaných ploch maltou, tloušťky do 10 mm vápenocementovou stěn</t>
  </si>
  <si>
    <t>-1262717521</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</si>
  <si>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</si>
  <si>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Pod obklady na stávajících omítkách</t>
  </si>
  <si>
    <t>(2,275+2,25+0,975+4,95+0,15+0,15+0,15+0,15)*0,9</t>
  </si>
  <si>
    <t>(1,55+1,55+2,275+2,25+0,975+3,45+3,45+1,9+4,95+1,015+1,015+1,535+1,535)*2,1</t>
  </si>
  <si>
    <t>-0,8*1,97</t>
  </si>
  <si>
    <t>-(0,6*0,6)*3</t>
  </si>
  <si>
    <t>-(0,8*2)*2</t>
  </si>
  <si>
    <t>0,4*2</t>
  </si>
  <si>
    <t>-1,65*1,2</t>
  </si>
  <si>
    <t>(0,8+0,8+1)*2,1</t>
  </si>
  <si>
    <t>19</t>
  </si>
  <si>
    <t>612135091</t>
  </si>
  <si>
    <t>Vyrovnání nerovností podkladu vnitřních omítaných ploch Příplatek k ceně za každých dalších 5 mm tloušťky podkladní vrstvy přes 10 mm maltou vápenocementovou stěn</t>
  </si>
  <si>
    <t>2072755408</t>
  </si>
  <si>
    <t>20</t>
  </si>
  <si>
    <t>612131121</t>
  </si>
  <si>
    <t>Podkladní a spojovací vrstva vnitřních omítaných ploch penetrace akrylát-silikonová nanášená ručně stěn</t>
  </si>
  <si>
    <t>15519859</t>
  </si>
  <si>
    <t>Na omítkách pod perlinku</t>
  </si>
  <si>
    <t>(1,9+1,95+1,95+0,775)*3,245</t>
  </si>
  <si>
    <t>(2,275+2,275+2,25+2,25+0,975+0,975+1,7+1,7)*0,945</t>
  </si>
  <si>
    <t>(3,45+3,45+1,9+1,9+4,95+4,95+2,7+2,7)*1,35</t>
  </si>
  <si>
    <t>(4,95+2,65+0,8+0,1+2,65-0,8)*3,045</t>
  </si>
  <si>
    <t>(0,8+1+0,8)*0,945</t>
  </si>
  <si>
    <t>-1,25*1,05</t>
  </si>
  <si>
    <t>-1,825*1,05</t>
  </si>
  <si>
    <t>-(0,6*0,3)*3</t>
  </si>
  <si>
    <t>(0,6+0,9+0,9+0,6+0,9+0,9+0,6+0,9+0,9+1,65+2,65+2,65+1,825+2,65+2,65)*0,35</t>
  </si>
  <si>
    <t>(0,9+2+2)*0,4</t>
  </si>
  <si>
    <t>-(0,8*1,97)*4</t>
  </si>
  <si>
    <t>(0,9+2,1+2,1)*0,15</t>
  </si>
  <si>
    <t>612142001</t>
  </si>
  <si>
    <t>Potažení vnitřních ploch pletivem v ploše nebo pruzích, na plném podkladu sklovláknitým vtlačením do tmelu stěn</t>
  </si>
  <si>
    <t>-1221256885</t>
  </si>
  <si>
    <t>(0,775+1,95+1,95+1,9+1,9+1,9+3,45+3,45+4,95+4,95+2,7+2,7)*3,245</t>
  </si>
  <si>
    <t>(2,65+2,65+4,95+4,95+0,8+0,8+2,275+2,275+1,7+1,7+2,25+2,25+0,975+0,975)*3,045</t>
  </si>
  <si>
    <t>(2,275+2,25+0,975+4,95)*0,15</t>
  </si>
  <si>
    <t>-1,25*2,25</t>
  </si>
  <si>
    <t>(0,6+0,9+0,9+0,6+0,9+0,9+0,6+0,9+0,9+2,225+2,65+2,65+1,25+2,65+2,65)*0,35</t>
  </si>
  <si>
    <t>-(0,8*1,97)*8</t>
  </si>
  <si>
    <t>(1+2,1+2,1)*0,05</t>
  </si>
  <si>
    <t>22</t>
  </si>
  <si>
    <t>622143003</t>
  </si>
  <si>
    <t>Montáž omítkových profilů plastových, pozinkovaných nebo dřevěných upevněných vtlačením do podkladní vrstvy nebo přibitím rohových s tkaninou</t>
  </si>
  <si>
    <t>333736266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</si>
  <si>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</si>
  <si>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2,1+2,1+1+1+2,1+2,1+0,6+0,9+0,9+0,6+0,9+0,9+0,6+0,9+0,9+0,9+2+2+3,045+3,045+2,65+2,65+2,65+2,65+4,95+2,275+2,25+0,975</t>
  </si>
  <si>
    <t>23</t>
  </si>
  <si>
    <t>M</t>
  </si>
  <si>
    <t>59051486</t>
  </si>
  <si>
    <t>profil rohový PVC 15x15mm s výztužnou tkaninou š 100mm pro ETICS</t>
  </si>
  <si>
    <t>-268393276</t>
  </si>
  <si>
    <t>49,64*1,15 'Přepočtené koeficientem množství</t>
  </si>
  <si>
    <t>24</t>
  </si>
  <si>
    <t>612311131</t>
  </si>
  <si>
    <t>Potažení vnitřních ploch štukem tloušťky do 3 mm svislých konstrukcí stěn</t>
  </si>
  <si>
    <t>458984873</t>
  </si>
  <si>
    <t>25</t>
  </si>
  <si>
    <t>006-x1</t>
  </si>
  <si>
    <t>Zednické začištění + malba zazdívek do původních místností 1.10, 1.11 a 1.12 z vnější strany</t>
  </si>
  <si>
    <t>-758915139</t>
  </si>
  <si>
    <t>26</t>
  </si>
  <si>
    <t>006-x2</t>
  </si>
  <si>
    <t>Oprava fasády po výměně okna - lešení, oprava , nátěr, přesuny hmot apod...</t>
  </si>
  <si>
    <t>1257695796</t>
  </si>
  <si>
    <t>27</t>
  </si>
  <si>
    <t>632451105</t>
  </si>
  <si>
    <t>Potěr cementový samonivelační ze suchých směsí tloušťky přes 10 do 15 mm vč. podkladní penetrace</t>
  </si>
  <si>
    <t>-990687666</t>
  </si>
  <si>
    <t>28</t>
  </si>
  <si>
    <t>642942111</t>
  </si>
  <si>
    <t>Osazování zárubní nebo rámů kovových dveřních lisovaných nebo z úhelníků bez dveřních křídel na cementovou maltu, plochy otvoru do 2,5 m2</t>
  </si>
  <si>
    <t>-1356129449</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</si>
  <si>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</si>
  <si>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29</t>
  </si>
  <si>
    <t>55331487</t>
  </si>
  <si>
    <t>zárubeň jednokřídlá ocelová pro zdění tl stěny 110-150mm rozměru 800/1970, 2100mm</t>
  </si>
  <si>
    <t>-476208343</t>
  </si>
  <si>
    <t>30</t>
  </si>
  <si>
    <t>55331492</t>
  </si>
  <si>
    <t>zárubeň jednokřídlá ocelová pro zdění tl stěny 160-200mm rozměru 800/1970, 2100mm</t>
  </si>
  <si>
    <t>975082275</t>
  </si>
  <si>
    <t>Ostatní konstrukce a práce, bourání</t>
  </si>
  <si>
    <t>31</t>
  </si>
  <si>
    <t>968062354</t>
  </si>
  <si>
    <t>Vybourání dřevěných rámů oken s křídly, dveřních zárubní, vrat, stěn, ostění nebo obkladů rámů oken s křídly dvojitých, plochy do 1 m2</t>
  </si>
  <si>
    <t>1128578385</t>
  </si>
  <si>
    <t xml:space="preserve">Poznámka k souboru cen:_x000D_
1. V cenách -2244 až -2747 jsou započteny i náklady na vyvěšení křídel._x000D_
</t>
  </si>
  <si>
    <t>(0,2*0,6)*3</t>
  </si>
  <si>
    <t>32</t>
  </si>
  <si>
    <t>968072455</t>
  </si>
  <si>
    <t>Vybourání kovových rámů oken s křídly, dveřních zárubní, vrat, stěn, ostění nebo obkladů dveřních zárubní, plochy do 2 m2</t>
  </si>
  <si>
    <t>-1818879220</t>
  </si>
  <si>
    <t xml:space="preserve">Poznámka k souboru cen:_x000D_
1. V cenách -2244 až -2559 jsou započteny i náklady na vyvěšení křídel._x000D_
2. Cenou -2641 se oceňuje i vybourání nosné ocelové konstrukce pro sádrokartonové příčky._x000D_
</t>
  </si>
  <si>
    <t>(0,6*1,97)*6</t>
  </si>
  <si>
    <t>(0,8*1,97)*4</t>
  </si>
  <si>
    <t>33</t>
  </si>
  <si>
    <t>962031132</t>
  </si>
  <si>
    <t>Bourání příček z cihel, tvárnic nebo příčkovek z cihel pálených, plných nebo dutých na maltu vápennou nebo vápenocementovou, tl. do 100 mm</t>
  </si>
  <si>
    <t>-1252614421</t>
  </si>
  <si>
    <t>(4,95+1,1+1,1+1,1+1,1)*2,125</t>
  </si>
  <si>
    <t>-(0,6*1,97)*5</t>
  </si>
  <si>
    <t>(0,3+0,3+0,2)*3,045</t>
  </si>
  <si>
    <t>34</t>
  </si>
  <si>
    <t>962031133</t>
  </si>
  <si>
    <t>Bourání příček z cihel, tvárnic nebo příčkovek z cihel pálených, plných nebo dutých na maltu vápennou nebo vápenocementovou, tl. do 150 mm</t>
  </si>
  <si>
    <t>-1605322563</t>
  </si>
  <si>
    <t>(1,7+1,7)*3,045</t>
  </si>
  <si>
    <t>35</t>
  </si>
  <si>
    <t>971033541</t>
  </si>
  <si>
    <t>Vybourání otvorů ve zdivu základovém nebo nadzákladovém z cihel, tvárnic, příčkovek z cihel pálených na maltu vápennou nebo vápenocementovou plochy do 1 m2, tl. do 300 mm</t>
  </si>
  <si>
    <t>m3</t>
  </si>
  <si>
    <t>523635710</t>
  </si>
  <si>
    <t>((0,6*0,9)*0,3)*3</t>
  </si>
  <si>
    <t>-((0,2*0,9)*0,3)*3</t>
  </si>
  <si>
    <t>36</t>
  </si>
  <si>
    <t>971033631</t>
  </si>
  <si>
    <t>Vybourání otvorů ve zdivu základovém nebo nadzákladovém z cihel, tvárnic, příčkovek z cihel pálených na maltu vápennou nebo vápenocementovou plochy do 4 m2, tl. do 150 mm</t>
  </si>
  <si>
    <t>-1026161414</t>
  </si>
  <si>
    <t>0,9*2,1</t>
  </si>
  <si>
    <t>37</t>
  </si>
  <si>
    <t>974031666</t>
  </si>
  <si>
    <t>Vysekání rýh ve zdivu cihelném na maltu vápennou nebo vápenocementovou pro vtahování nosníků do zdí, před vybouráním otvoru do hl. 150 mm, při v. nosníku do 250 mm</t>
  </si>
  <si>
    <t>-1293178149</t>
  </si>
  <si>
    <t>1,2*2</t>
  </si>
  <si>
    <t>38</t>
  </si>
  <si>
    <t>967031732</t>
  </si>
  <si>
    <t>Přisekání (špicování) plošné nebo rovných ostění zdiva z cihel pálených plošné, na maltu vápennou nebo vápenocementovou, tl. na maltu vápennou nebo vápenocementovou, tl. do 100 mm</t>
  </si>
  <si>
    <t>-429487637</t>
  </si>
  <si>
    <t>39</t>
  </si>
  <si>
    <t>978059541</t>
  </si>
  <si>
    <t>Odsekání obkladů stěn včetně otlučení podkladní omítky až na zdivo z obkládaček vnitřních, z jakýchkoliv materiálů, plochy přes 1 m2</t>
  </si>
  <si>
    <t>-2035523649</t>
  </si>
  <si>
    <t xml:space="preserve">Poznámka k souboru cen:_x000D_
1. Odsekání soklíků se oceňuje cenami souboru cen 965 08._x000D_
</t>
  </si>
  <si>
    <t>(2,55+2,55+1,9+1,9+4,95+4,95+1,5+1,5+0,95+0,95+0,9+0,9+0,9+0,9+0,9+0,9+0,9+0,9+(1,1*10))*2,1</t>
  </si>
  <si>
    <t>-(0,6*0,7)*2</t>
  </si>
  <si>
    <t>(0,5*2)*2</t>
  </si>
  <si>
    <t>-(0,6*1,97)*10</t>
  </si>
  <si>
    <t>-1,25*1,2</t>
  </si>
  <si>
    <t>40</t>
  </si>
  <si>
    <t>978011121</t>
  </si>
  <si>
    <t>Otlučení vápenných nebo vápenocementových omítek vnitřních ploch stropů, v rozsahu přes 5 do 10 %</t>
  </si>
  <si>
    <t>-1944125289</t>
  </si>
  <si>
    <t xml:space="preserve">Poznámka k souboru cen:_x000D_
1. Položky lze použít i pro ocenění otlučení sádrových, hliněných apod. vnitřních omítek._x000D_
</t>
  </si>
  <si>
    <t>Odfouklé/popraskané omítky</t>
  </si>
  <si>
    <t>1,85*1,7</t>
  </si>
  <si>
    <t>2,08*1,7</t>
  </si>
  <si>
    <t>0,3*1,4</t>
  </si>
  <si>
    <t>1*1,7</t>
  </si>
  <si>
    <t>2,55*1,9</t>
  </si>
  <si>
    <t>4,95*1,5</t>
  </si>
  <si>
    <t>4,95*2,65</t>
  </si>
  <si>
    <t>(0,95+0,9+0,9+0,9+0,9)*1,1</t>
  </si>
  <si>
    <t>41</t>
  </si>
  <si>
    <t>978013121</t>
  </si>
  <si>
    <t>Otlučení vápenných nebo vápenocementových omítek vnitřních ploch stěn s vyškrabáním spar, s očištěním zdiva, v rozsahu přes 5 do 10 %</t>
  </si>
  <si>
    <t>1654502586</t>
  </si>
  <si>
    <t>(1,85+1,85+1,7+2,05+2,35+1+1+1,7)*3,045</t>
  </si>
  <si>
    <t>-(0,8*1,97)*2</t>
  </si>
  <si>
    <t>-0,6*1,97</t>
  </si>
  <si>
    <t>(1+2,1+2,1)*0,15</t>
  </si>
  <si>
    <t>(0,775+2,8+2,8+2,55+2,55+1,9+1,5+1,1+1,5+1,1+4,95+4,95+0,1+0,1)*3,245</t>
  </si>
  <si>
    <t>-(0.9*2)*2</t>
  </si>
  <si>
    <t>(0,8+2+2)*0,5</t>
  </si>
  <si>
    <t>-(0,1*2,125)*6</t>
  </si>
  <si>
    <t>42</t>
  </si>
  <si>
    <t>965081213</t>
  </si>
  <si>
    <t>Bourání podlah z dlaždic bez podkladního lože nebo mazaniny, s jakoukoliv výplní spár keramických nebo xylolitových tl. do 10 mm, plochy přes 1 m2</t>
  </si>
  <si>
    <t>-1013964300</t>
  </si>
  <si>
    <t>(0,9*1,1)*4</t>
  </si>
  <si>
    <t>0,95*1,1</t>
  </si>
  <si>
    <t>(0,6*0,1)*5</t>
  </si>
  <si>
    <t>1,5*4,95</t>
  </si>
  <si>
    <t>0,8*0,5</t>
  </si>
  <si>
    <t>1,9*2,55</t>
  </si>
  <si>
    <t>2,05*1,7</t>
  </si>
  <si>
    <t>0,8*0,15</t>
  </si>
  <si>
    <t>0,6*0,15</t>
  </si>
  <si>
    <t>43</t>
  </si>
  <si>
    <t>965081313</t>
  </si>
  <si>
    <t>Bourání podlah z dlaždic bez podkladního lože nebo mazaniny, s jakoukoliv výplní spár betonových, teracových nebo čedičových tl. do 20 mm, plochy přes 1 m2</t>
  </si>
  <si>
    <t>1328870963</t>
  </si>
  <si>
    <t>1*0,4</t>
  </si>
  <si>
    <t>1,9*0,9</t>
  </si>
  <si>
    <t>44</t>
  </si>
  <si>
    <t>965081611</t>
  </si>
  <si>
    <t>Odsekání soklíků včetně otlučení podkladní omítky až na zdivo rovných</t>
  </si>
  <si>
    <t>2076664285</t>
  </si>
  <si>
    <t>1,9+0,9+4,95+4,95+2,65+2,65-0,8+0,4+0,4+1+1+1,7+1,7+2,05+2,05+1,7+1,7+1,7+1,7+1,85+1,85-0,8-0,8-0,6</t>
  </si>
  <si>
    <t>45</t>
  </si>
  <si>
    <t>965046111</t>
  </si>
  <si>
    <t>Broušení stávajících betonových podlah úběr do 3 mm</t>
  </si>
  <si>
    <t>-1180694841</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</si>
  <si>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</si>
  <si>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Pod nivelačku</t>
  </si>
  <si>
    <t>(2,275+2,25+0,975)*1,55</t>
  </si>
  <si>
    <t>1*0,15</t>
  </si>
  <si>
    <t>0,9*0,15</t>
  </si>
  <si>
    <t>0,9*0,1</t>
  </si>
  <si>
    <t>0,9*0,5</t>
  </si>
  <si>
    <t>4,95*2,55</t>
  </si>
  <si>
    <t>-0,8*0,1</t>
  </si>
  <si>
    <t>46</t>
  </si>
  <si>
    <t>965046119</t>
  </si>
  <si>
    <t>Broušení stávajících betonových podlah Příplatek k ceně za každý další 1 mm úběru</t>
  </si>
  <si>
    <t>-1423350465</t>
  </si>
  <si>
    <t>42,056*2</t>
  </si>
  <si>
    <t>47</t>
  </si>
  <si>
    <t>009-x1</t>
  </si>
  <si>
    <t>Vytápění - vypuštění systému, demontáž radiátorů, úprava potrubí a armatur v případě přesunu radiátorů, montáž radiátorů, napuštění a odvzdušnění systému</t>
  </si>
  <si>
    <t>112965686</t>
  </si>
  <si>
    <t>48</t>
  </si>
  <si>
    <t>009-x2</t>
  </si>
  <si>
    <t>Elektroinstalace - demontáž a likvidace koncových prvků (svítidla, vypínače...), D+M nových koncových prvků, lokální natažení kabeláže (k novým světlům, vypínačům apod...), revize</t>
  </si>
  <si>
    <t>549384869</t>
  </si>
  <si>
    <t>49</t>
  </si>
  <si>
    <t>949101111</t>
  </si>
  <si>
    <t>Lešení pomocné pracovní pro objekty pozemních staveb pro zatížení do 150 kg/m2, o výšce lešeňové podlahy do 1,9 m</t>
  </si>
  <si>
    <t>1088492834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</si>
  <si>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</si>
  <si>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50</t>
  </si>
  <si>
    <t>952901111</t>
  </si>
  <si>
    <t>Vyčištění budov nebo objektů před předáním do užívání budov bytové nebo občanské výstavby, světlé výšky podlaží do 4 m</t>
  </si>
  <si>
    <t>447373938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</si>
  <si>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</si>
  <si>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997</t>
  </si>
  <si>
    <t>Přesun sutě</t>
  </si>
  <si>
    <t>51</t>
  </si>
  <si>
    <t>997013211</t>
  </si>
  <si>
    <t>Vnitrostaveništní doprava suti a vybouraných hmot vodorovně do 50 m svisle ručně pro budovy a haly výšky do 6 m</t>
  </si>
  <si>
    <t>461811921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</si>
  <si>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</si>
  <si>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52</t>
  </si>
  <si>
    <t>997002611</t>
  </si>
  <si>
    <t>Nakládání suti a vybouraných hmot na dopravní prostředek pro vodorovné přemístění</t>
  </si>
  <si>
    <t>212478339</t>
  </si>
  <si>
    <t xml:space="preserve">Poznámka k souboru cen:_x000D_
1. Cena platí i pro překládání při lomené dopravě._x000D_
2. Cenu nelze použít při dopravě po železnici, po vodě nebo ručně._x000D_
</t>
  </si>
  <si>
    <t>53</t>
  </si>
  <si>
    <t>997013501</t>
  </si>
  <si>
    <t>Odvoz suti a vybouraných hmot na skládku nebo meziskládku se složením, na vzdálenost do 1 km</t>
  </si>
  <si>
    <t>-783857626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</si>
  <si>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</si>
  <si>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54</t>
  </si>
  <si>
    <t>997013509</t>
  </si>
  <si>
    <t>Odvoz suti a vybouraných hmot na skládku nebo meziskládku se složením, na vzdálenost Příplatek k ceně za každý další i započatý 1 km přes 1 km</t>
  </si>
  <si>
    <t>309914624</t>
  </si>
  <si>
    <t>16,69*10</t>
  </si>
  <si>
    <t>55</t>
  </si>
  <si>
    <t>997013601</t>
  </si>
  <si>
    <t>Poplatek za uložení stavebního odpadu na skládce (skládkovné) z prostého betonu zatříděného do Katalogu odpadů pod kódem 17 01 01</t>
  </si>
  <si>
    <t>494781861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</si>
  <si>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</si>
  <si>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56</t>
  </si>
  <si>
    <t>997013603</t>
  </si>
  <si>
    <t>Poplatek za uložení stavebního odpadu na skládce (skládkovné) cihelného zatříděného do Katalogu odpadů pod kódem 17 01 02</t>
  </si>
  <si>
    <t>-2004948392</t>
  </si>
  <si>
    <t>57</t>
  </si>
  <si>
    <t>997013607</t>
  </si>
  <si>
    <t>Poplatek za uložení stavebního odpadu na skládce (skládkovné) z tašek a keramických výrobků zatříděného do Katalogu odpadů pod kódem 17 01 03</t>
  </si>
  <si>
    <t>-1718922025</t>
  </si>
  <si>
    <t>58</t>
  </si>
  <si>
    <t>997013631</t>
  </si>
  <si>
    <t>Poplatek za uložení stavebního odpadu na skládce (skládkovné) směsného stavebního a demoličního zatříděného do Katalogu odpadů pod kódem 17 09 04</t>
  </si>
  <si>
    <t>-240287484</t>
  </si>
  <si>
    <t>998</t>
  </si>
  <si>
    <t>Přesun hmot</t>
  </si>
  <si>
    <t>59</t>
  </si>
  <si>
    <t>998018001</t>
  </si>
  <si>
    <t>Přesun hmot pro budovy občanské výstavby, bydlení, výrobu a služby ruční - bez užití mechanizace vodorovná dopravní vzdálenost do 100 m pro budovy s jakoukoliv nosnou konstrukcí výšky do 6 m</t>
  </si>
  <si>
    <t>-665091617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</si>
  <si>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</si>
  <si>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</si>
  <si>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</si>
  <si>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</si>
  <si>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</si>
  <si>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60</t>
  </si>
  <si>
    <t>711191201</t>
  </si>
  <si>
    <t>Provedení izolace proti zemní vlhkosti hydroizolační stěrkou na ploše vodorovné V dvouvrstvá na betonu</t>
  </si>
  <si>
    <t>405583194</t>
  </si>
  <si>
    <t xml:space="preserve">Poznámka k souboru cen:_x000D_
1. V cenách nejsou započteny náklady na dodávku materiálu, tyto se oceňují ve specifikaci._x000D_
</t>
  </si>
  <si>
    <t>61</t>
  </si>
  <si>
    <t>711192202</t>
  </si>
  <si>
    <t>Provedení izolace proti zemní vlhkosti hydroizolační stěrkou na ploše svislé S dvouvrstvá na zdivu</t>
  </si>
  <si>
    <t>325423999</t>
  </si>
  <si>
    <t>(2,275+2,275+2,25+2,25+0,975+0,975+1,55+1,55-0,8+0,15+0,15+1,9+1,9+3,45+3,45-0,8-0,8+4,95+4,95+2,7+2,7-0,8+0,4+0,4+4,95+4,95+2,65+2,65+0,8+0,8)*0,15</t>
  </si>
  <si>
    <t>(-0,8+0,4+0,4)*0,15</t>
  </si>
  <si>
    <t>62</t>
  </si>
  <si>
    <t>24551128</t>
  </si>
  <si>
    <t>stěrka hydroizolační dvousložková cementová pod keramickou dlažbu</t>
  </si>
  <si>
    <t>kg</t>
  </si>
  <si>
    <t>1172629665</t>
  </si>
  <si>
    <t>(42,056+8,22)*1,5</t>
  </si>
  <si>
    <t>63</t>
  </si>
  <si>
    <t>711199101</t>
  </si>
  <si>
    <t>Provedení izolace proti zemní vlhkosti hydroizolační stěrkou doplňků vodotěsné těsnící pásky pro dilatační a styčné spáry</t>
  </si>
  <si>
    <t>1465113676</t>
  </si>
  <si>
    <t>2,275+2,275+2,25+2,25+0,975+0,975+1,55+1,55-0,8+0,15+0,15+1,9+1,9+3,45+3,45-0,8-0,8+4,95+4,95+2,7+2,7-0,8+0,4+0,4+4,95+4,95+2,65+2,65+0,8+0,8-0,8+0,4</t>
  </si>
  <si>
    <t>0,4</t>
  </si>
  <si>
    <t>64</t>
  </si>
  <si>
    <t>28355023</t>
  </si>
  <si>
    <t>páska pružná těsnící hydroizolační š do 150mm</t>
  </si>
  <si>
    <t>-366372004</t>
  </si>
  <si>
    <t>54,8*1,05 'Přepočtené koeficientem množství</t>
  </si>
  <si>
    <t>65</t>
  </si>
  <si>
    <t>711199102</t>
  </si>
  <si>
    <t>Provedení izolace proti zemní vlhkosti hydroizolační stěrkou doplňků vodotěsné těsnící pásky pro vnější a vnitřní roh</t>
  </si>
  <si>
    <t>-1399552142</t>
  </si>
  <si>
    <t>66</t>
  </si>
  <si>
    <t>59054004</t>
  </si>
  <si>
    <t>páska pružná těsnící hydroizolační-roh</t>
  </si>
  <si>
    <t>-597062649</t>
  </si>
  <si>
    <t>67</t>
  </si>
  <si>
    <t>59054242</t>
  </si>
  <si>
    <t>páska pružná těsnící hydroizolační -kout</t>
  </si>
  <si>
    <t>-912863523</t>
  </si>
  <si>
    <t>68</t>
  </si>
  <si>
    <t>998711201</t>
  </si>
  <si>
    <t>Přesun hmot pro izolace proti vodě, vlhkosti a plynům stanovený procentní sazbou (%) z ceny vodorovná dopravní vzdálenost do 50 m v objektech výšky do 6 m</t>
  </si>
  <si>
    <t>%</t>
  </si>
  <si>
    <t>-1446582869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</si>
  <si>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</si>
  <si>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725</t>
  </si>
  <si>
    <t>Zdravotechnika - zařizovací předměty</t>
  </si>
  <si>
    <t>69</t>
  </si>
  <si>
    <t>725291511/R</t>
  </si>
  <si>
    <t>Doplňky zařízení koupelen a záchodů nerezové dávkovač tekutého mýdla na 350 ml</t>
  </si>
  <si>
    <t>563800486</t>
  </si>
  <si>
    <t>70</t>
  </si>
  <si>
    <t>725291621</t>
  </si>
  <si>
    <t>Doplňky zařízení koupelen a záchodů nerezové zásobník toaletních papírů d=300 mm</t>
  </si>
  <si>
    <t>-1702750579</t>
  </si>
  <si>
    <t>71</t>
  </si>
  <si>
    <t>725291631</t>
  </si>
  <si>
    <t>Doplňky zařízení koupelen a záchodů nerezové zásobník papírových ručníků</t>
  </si>
  <si>
    <t>-2093416231</t>
  </si>
  <si>
    <t>72</t>
  </si>
  <si>
    <t>725-x1</t>
  </si>
  <si>
    <t>Doplňky zařízení koupelen a záchodů nerezové WC štětka</t>
  </si>
  <si>
    <t>1832043852</t>
  </si>
  <si>
    <t>73</t>
  </si>
  <si>
    <t>725-x2</t>
  </si>
  <si>
    <t>Doplňky zařízení koupelen a záchodů nerezové koš k WC dívky (menší)</t>
  </si>
  <si>
    <t>2056091045</t>
  </si>
  <si>
    <t>74</t>
  </si>
  <si>
    <t>725-x3</t>
  </si>
  <si>
    <t>Doplňky zařízení koupelen a záchodů nerezové koš k umyvadlu (větší)</t>
  </si>
  <si>
    <t>536713119</t>
  </si>
  <si>
    <t>75</t>
  </si>
  <si>
    <t>998725201</t>
  </si>
  <si>
    <t>Přesun hmot pro zařizovací předměty stanovený procentní sazbou (%) z ceny vodorovná dopravní vzdálenost do 50 m v objektech výšky do 6 m</t>
  </si>
  <si>
    <t>-1495604276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</si>
  <si>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</si>
  <si>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763</t>
  </si>
  <si>
    <t>Konstrukce suché výstavby</t>
  </si>
  <si>
    <t>76</t>
  </si>
  <si>
    <t>763411116</t>
  </si>
  <si>
    <t>Sanitární příčky vhodné do mokrého prostředí dělící z kompaktních desek tl. 13 mm</t>
  </si>
  <si>
    <t>633417779</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</si>
  <si>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</si>
  <si>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(1,55*2,1)*2</t>
  </si>
  <si>
    <t>(0,15*0,9)*6</t>
  </si>
  <si>
    <t>4,95*2,1</t>
  </si>
  <si>
    <t>1,015*4</t>
  </si>
  <si>
    <t>-(0,7*2)*7</t>
  </si>
  <si>
    <t>77</t>
  </si>
  <si>
    <t>763411126</t>
  </si>
  <si>
    <t>Sanitární příčky vhodné do mokrého prostředí dveře vnitřní do sanitárních příček šířky do 800 mm, výšky do 2 000 mm z kompaktních desek včetně nerezového kování tl. 13 mm</t>
  </si>
  <si>
    <t>1332405938</t>
  </si>
  <si>
    <t>78</t>
  </si>
  <si>
    <t>998763401</t>
  </si>
  <si>
    <t>Přesun hmot pro konstrukce montované z desek stanovený procentní sazbou (%) z ceny vodorovná dopravní vzdálenost do 50 m v objektech výšky do 6 m</t>
  </si>
  <si>
    <t>-1050728770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</si>
  <si>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</si>
  <si>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</si>
  <si>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</si>
  <si>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79</t>
  </si>
  <si>
    <t>764002851</t>
  </si>
  <si>
    <t>Demontáž klempířských konstrukcí oplechování parapetů do suti</t>
  </si>
  <si>
    <t>-1032537560</t>
  </si>
  <si>
    <t>0,2*3</t>
  </si>
  <si>
    <t>766</t>
  </si>
  <si>
    <t>Konstrukce truhlářské</t>
  </si>
  <si>
    <t>80</t>
  </si>
  <si>
    <t>766691914</t>
  </si>
  <si>
    <t>Ostatní práce vyvěšení nebo zavěšení křídel s případným uložením a opětovným zavěšením po provedení stavebních změn dřevěných dveřních, plochy do 2 m2</t>
  </si>
  <si>
    <t>-236164226</t>
  </si>
  <si>
    <t xml:space="preserve">Poznámka k souboru cen:_x000D_
1. Ceny -1931 a -1932 lze užít jen pro křídlo mající současně obě jmenované funkce._x000D_
</t>
  </si>
  <si>
    <t>81</t>
  </si>
  <si>
    <t>766662811/R</t>
  </si>
  <si>
    <t>Demontáž dveřních prahů dveří jednokřídlových</t>
  </si>
  <si>
    <t>1341054665</t>
  </si>
  <si>
    <t>82</t>
  </si>
  <si>
    <t>766-x1</t>
  </si>
  <si>
    <t>Výroba, dodávka a montáž okno plastové vel. 600x900mm - izolační trojsklo, otevíravě-sklopné, vnitřní a vnější parapet, parotěsné utěsnění</t>
  </si>
  <si>
    <t>535139452</t>
  </si>
  <si>
    <t>83</t>
  </si>
  <si>
    <t>766660001</t>
  </si>
  <si>
    <t>Montáž dveřních křídel dřevěných nebo plastových otevíravých do ocelové zárubně povrchově upravených jednokřídlových, šířky do 800 mm</t>
  </si>
  <si>
    <t>-2059297143</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</si>
  <si>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</si>
  <si>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84</t>
  </si>
  <si>
    <t>61162086</t>
  </si>
  <si>
    <t>dveře jednokřídlé dřevotřískové povrch laminátový plné 800x1970/2100mm</t>
  </si>
  <si>
    <t>-2050198915</t>
  </si>
  <si>
    <t>85</t>
  </si>
  <si>
    <t>766660729</t>
  </si>
  <si>
    <t>Montáž dveřních doplňků dveřního kování interiérového štítku s klikou</t>
  </si>
  <si>
    <t>-769825260</t>
  </si>
  <si>
    <t>86</t>
  </si>
  <si>
    <t>54914622</t>
  </si>
  <si>
    <t>kování dveřní - výběr dle investora</t>
  </si>
  <si>
    <t>855012397</t>
  </si>
  <si>
    <t>87</t>
  </si>
  <si>
    <t>766660728</t>
  </si>
  <si>
    <t>Montáž dveřních doplňků dveřního kování interiérového zámku</t>
  </si>
  <si>
    <t>826937132</t>
  </si>
  <si>
    <t>88</t>
  </si>
  <si>
    <t>54964150</t>
  </si>
  <si>
    <t>vložka zámková cylindrická oboustranná+4 klíče</t>
  </si>
  <si>
    <t>-1122747497</t>
  </si>
  <si>
    <t>89</t>
  </si>
  <si>
    <t>766-x2</t>
  </si>
  <si>
    <t>Výroba, dodávka a montáž - úklidová skříň do m.č. 1.02 - spec. dle investora</t>
  </si>
  <si>
    <t>364064000</t>
  </si>
  <si>
    <t>90</t>
  </si>
  <si>
    <t>998766201</t>
  </si>
  <si>
    <t>Přesun hmot pro konstrukce truhlářské stanovený procentní sazbou (%) z ceny vodorovná dopravní vzdálenost do 50 m v objektech výšky do 6 m</t>
  </si>
  <si>
    <t>-1783826233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</si>
  <si>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</si>
  <si>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</si>
  <si>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</si>
  <si>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91</t>
  </si>
  <si>
    <t>771121011</t>
  </si>
  <si>
    <t>Příprava podkladu před provedením dlažby nátěr penetrační na podlahu</t>
  </si>
  <si>
    <t>3132247</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</si>
  <si>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</si>
  <si>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92</t>
  </si>
  <si>
    <t>771574112</t>
  </si>
  <si>
    <t>Montáž podlah z dlaždic keramických lepených flexibilním lepidlem maloformátových hladkých přes 9 do 12 ks/m2</t>
  </si>
  <si>
    <t>-147112599</t>
  </si>
  <si>
    <t xml:space="preserve">Poznámka k souboru cen:_x000D_
1. Položky jsou učeny pro všechy druhy povrchových úprav._x000D_
</t>
  </si>
  <si>
    <t>93</t>
  </si>
  <si>
    <t>59761003</t>
  </si>
  <si>
    <t>dlažba keramická - výběr dle investora, protiskluznost R10</t>
  </si>
  <si>
    <t>578986305</t>
  </si>
  <si>
    <t>42,056*1,1 'Přepočtené koeficientem množství</t>
  </si>
  <si>
    <t>94</t>
  </si>
  <si>
    <t>771474112</t>
  </si>
  <si>
    <t>Montáž soklů z dlaždic keramických lepených flexibilním lepidlem rovných, výšky přes 65 do 90 mm</t>
  </si>
  <si>
    <t>1981581663</t>
  </si>
  <si>
    <t>1,9-0,8+4,95+4,95-1+2,65+2,65-0,8+0,4+0,4</t>
  </si>
  <si>
    <t>95</t>
  </si>
  <si>
    <t>59761275</t>
  </si>
  <si>
    <t>sokl-dlažba keramická slinutá hladká do interiéru i exteriéru 330x80mm - výběr dle investora</t>
  </si>
  <si>
    <t>-245179495</t>
  </si>
  <si>
    <t>15,3*3,333</t>
  </si>
  <si>
    <t>50,995*1,1 'Přepočtené koeficientem množství</t>
  </si>
  <si>
    <t>96</t>
  </si>
  <si>
    <t>771591115</t>
  </si>
  <si>
    <t>Podlahy - dokončovací práce spárování silikonem</t>
  </si>
  <si>
    <t>1208401726</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</si>
  <si>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</si>
  <si>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15,3+2,275+2,275+2,25+2,25+0,975+0,975+1,55+1,55-0,8+0,15+0,15+1,9+1,9+3,45+3,45-0,8-0,8+0,4+0,4+4,95+4,95+2,55+2,55-0,8</t>
  </si>
  <si>
    <t>97</t>
  </si>
  <si>
    <t>771161021</t>
  </si>
  <si>
    <t>Příprava podkladu před provedením dlažby montáž profilu ukončujícího profilu pro plynulý přechod (dlažba-koberec apod.)</t>
  </si>
  <si>
    <t>1726111094</t>
  </si>
  <si>
    <t>0,8*3</t>
  </si>
  <si>
    <t>98</t>
  </si>
  <si>
    <t>55343120</t>
  </si>
  <si>
    <t>profil přechodový Al vrtaný 30mm</t>
  </si>
  <si>
    <t>-1098340996</t>
  </si>
  <si>
    <t>2,4*1,05 'Přepočtené koeficientem množství</t>
  </si>
  <si>
    <t>99</t>
  </si>
  <si>
    <t>998771201</t>
  </si>
  <si>
    <t>Přesun hmot pro podlahy z dlaždic stanovený procentní sazbou (%) z ceny vodorovná dopravní vzdálenost do 50 m v objektech výšky do 6 m</t>
  </si>
  <si>
    <t>1994145288</t>
  </si>
  <si>
    <t>781</t>
  </si>
  <si>
    <t>Dokončovací práce - obklady</t>
  </si>
  <si>
    <t>100</t>
  </si>
  <si>
    <t>781121011</t>
  </si>
  <si>
    <t>Příprava podkladu před provedením obkladu nátěr penetrační na stěnu</t>
  </si>
  <si>
    <t>1463445173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</si>
  <si>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</si>
  <si>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(2,275+2,275+2,25+2,25+0,975+0,975+1,7+1,7+3,45+3,45+1,9+1,9+0,8+1+0,8+4,95+4,95+2,7+2,7)*2,1</t>
  </si>
  <si>
    <t>-(0,15*1,2)*2</t>
  </si>
  <si>
    <t>(0,4*2)*2</t>
  </si>
  <si>
    <t>101</t>
  </si>
  <si>
    <t>781474115</t>
  </si>
  <si>
    <t>Montáž obkladů vnitřních stěn z dlaždic keramických lepených flexibilním lepidlem maloformátových hladkých přes 22 do 25 ks/m2</t>
  </si>
  <si>
    <t>411549285</t>
  </si>
  <si>
    <t xml:space="preserve">Poznámka k souboru cen:_x000D_
1. Položky jsou určeny pro všechny druhy povrchových úprav._x000D_
</t>
  </si>
  <si>
    <t>102</t>
  </si>
  <si>
    <t>59761039</t>
  </si>
  <si>
    <t>obklad keramický - výběr dle investora</t>
  </si>
  <si>
    <t>-356454035</t>
  </si>
  <si>
    <t>85,004*1,1 'Přepočtené koeficientem množství</t>
  </si>
  <si>
    <t>103</t>
  </si>
  <si>
    <t>781494111</t>
  </si>
  <si>
    <t>Obklad - dokončující práce profily ukončovací lepené flexibilním lepidlem rohové</t>
  </si>
  <si>
    <t>-1733712786</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</si>
  <si>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</si>
  <si>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4,95+2+2+0,975+2,25+2,275</t>
  </si>
  <si>
    <t>104</t>
  </si>
  <si>
    <t>781494511</t>
  </si>
  <si>
    <t>Obklad - dokončující práce profily ukončovací lepené flexibilním lepidlem ukončovací</t>
  </si>
  <si>
    <t>-1874458088</t>
  </si>
  <si>
    <t>2,275+2,275+2,25+2,25+0,975+0,975+1,7+1,7+2,1+2,1-0,6+0,6+0,6+3,45+3,45+1,9+1,9-0,6-0,6+0,6+0,6+0,6+0,6+0,8+1+0,8+2,1+2,1</t>
  </si>
  <si>
    <t>4,95+4,95+2,7+2,7-1,25+1,2+1,2+2+2+0,9</t>
  </si>
  <si>
    <t>105</t>
  </si>
  <si>
    <t>781495115</t>
  </si>
  <si>
    <t>Obklad - dokončující práce ostatní práce spárování silikonem</t>
  </si>
  <si>
    <t>-819583494</t>
  </si>
  <si>
    <t>2,275+2,25+0,975+0,15+0,15+2,1+2,1+2,1+2,1+2,1+2,1+2,1+2,1+2,1+2,1+4,95+2,1+2,1+2,1+2,1+0,15+0,15</t>
  </si>
  <si>
    <t>106</t>
  </si>
  <si>
    <t>781491011</t>
  </si>
  <si>
    <t>Montáž zrcadel lepených silikonovým tmelem na podkladní omítku, plochy do 1 m2</t>
  </si>
  <si>
    <t>2118557983</t>
  </si>
  <si>
    <t>(0,6*0,8)*8</t>
  </si>
  <si>
    <t>107</t>
  </si>
  <si>
    <t>63465122</t>
  </si>
  <si>
    <t>zrcadlo nemontované čiré tl 3mm max rozměr 3210x2250mm</t>
  </si>
  <si>
    <t>-1832001279</t>
  </si>
  <si>
    <t>3,84*1,1 'Přepočtené koeficientem množství</t>
  </si>
  <si>
    <t>108</t>
  </si>
  <si>
    <t>998781201</t>
  </si>
  <si>
    <t>Přesun hmot pro obklady keramické stanovený procentní sazbou (%) z ceny vodorovná dopravní vzdálenost do 50 m v objektech výšky do 6 m</t>
  </si>
  <si>
    <t>-1861592286</t>
  </si>
  <si>
    <t>783</t>
  </si>
  <si>
    <t>Dokončovací práce - nátěry</t>
  </si>
  <si>
    <t>109</t>
  </si>
  <si>
    <t>783806805</t>
  </si>
  <si>
    <t>Odstranění nátěrů z omítek opálením s obroušením</t>
  </si>
  <si>
    <t>2113740805</t>
  </si>
  <si>
    <t>(2,8+2,8-0,8-0,9)*1,6</t>
  </si>
  <si>
    <t>110</t>
  </si>
  <si>
    <t>783314203</t>
  </si>
  <si>
    <t>Základní antikorozní nátěr zámečnických konstrukcí jednonásobný syntetický samozákladující</t>
  </si>
  <si>
    <t>539854309</t>
  </si>
  <si>
    <t>(1,2*2)*(0,22+0,22+0,098+0,098+0,098+0,098)</t>
  </si>
  <si>
    <t>111</t>
  </si>
  <si>
    <t>783315101</t>
  </si>
  <si>
    <t>Mezinátěr zámečnických konstrukcí jednonásobný syntetický standardní</t>
  </si>
  <si>
    <t>-1861553811</t>
  </si>
  <si>
    <t>Zárubně</t>
  </si>
  <si>
    <t>((0,8+1,97+1,97)*0,25)*3</t>
  </si>
  <si>
    <t>(0,8+1,97+1,97)*0,3</t>
  </si>
  <si>
    <t>112</t>
  </si>
  <si>
    <t>783317101</t>
  </si>
  <si>
    <t>Krycí nátěr (email) zámečnických konstrukcí jednonásobný syntetický standardní</t>
  </si>
  <si>
    <t>421447991</t>
  </si>
  <si>
    <t>113</t>
  </si>
  <si>
    <t>783-x1</t>
  </si>
  <si>
    <t>D+M Olejový nátěr stěn dvojnásbný vč. podkladní penetrace</t>
  </si>
  <si>
    <t>454155850</t>
  </si>
  <si>
    <t>(0,775+1,95+1,95+1,9+1,9-0,8-0,8-0,8)*1,6</t>
  </si>
  <si>
    <t>784</t>
  </si>
  <si>
    <t>Dokončovací práce - malby a tapety</t>
  </si>
  <si>
    <t>114</t>
  </si>
  <si>
    <t>784121001</t>
  </si>
  <si>
    <t>Oškrabání malby v místnostech výšky do 3,80 m</t>
  </si>
  <si>
    <t>-1077160426</t>
  </si>
  <si>
    <t xml:space="preserve">Poznámka k souboru cen:_x000D_
1. Cenami souboru cen se oceňuje jakýkoli počet současně škrabaných vrstev barvy._x000D_
</t>
  </si>
  <si>
    <t>(0,775+2,8+2,8)*1,645</t>
  </si>
  <si>
    <t>-0,9*0,4</t>
  </si>
  <si>
    <t>(1,85+1,7+1,85+2,35+2,05+1+1+1,7)*3,045</t>
  </si>
  <si>
    <t>-0,9*1,97</t>
  </si>
  <si>
    <t>-0,2*0,9</t>
  </si>
  <si>
    <t>(0,6+1,3+1,3)*0,45</t>
  </si>
  <si>
    <t>(2,55+2,55+1,9+4,95+1,5+1,5+1,1+1,1+0,95+0,9+0,9+0,9+0,9)*1,145</t>
  </si>
  <si>
    <t>-(0,2*0,9)*2</t>
  </si>
  <si>
    <t>((0,6+1,3+1,3)*2)*0,45</t>
  </si>
  <si>
    <t>(0,6*1,3)*2</t>
  </si>
  <si>
    <t>(1,25+2,65+2,65)*0,45</t>
  </si>
  <si>
    <t>(2,225+2,65+2,65)*0,45</t>
  </si>
  <si>
    <t>(1+2,2+2,2)*0,4</t>
  </si>
  <si>
    <t>115</t>
  </si>
  <si>
    <t>784131101</t>
  </si>
  <si>
    <t>Odstranění linkrustace v místnostech výšky do 3,80 m</t>
  </si>
  <si>
    <t>182536929</t>
  </si>
  <si>
    <t>116</t>
  </si>
  <si>
    <t>784181121</t>
  </si>
  <si>
    <t>Penetrace podkladu jednonásobná hloubková v místnostech výšky do 3,80 m</t>
  </si>
  <si>
    <t>-891234257</t>
  </si>
  <si>
    <t>45,993+106,195-9,72</t>
  </si>
  <si>
    <t>117</t>
  </si>
  <si>
    <t>784211101</t>
  </si>
  <si>
    <t>Malby z malířských směsí otěruvzdorných za mokra dvojnásobné, bílé za mokra otěruvzdorné výborně v místnostech výšky do 3,80 m</t>
  </si>
  <si>
    <t>-1682098792</t>
  </si>
  <si>
    <t>02 - 1.NP Západní strana</t>
  </si>
  <si>
    <t>1521074112</t>
  </si>
  <si>
    <t>(0,995+0,98+1,825)*1,2</t>
  </si>
  <si>
    <t>-307289266</t>
  </si>
  <si>
    <t>1912383051</t>
  </si>
  <si>
    <t>1,99*1,4</t>
  </si>
  <si>
    <t>2062725468</t>
  </si>
  <si>
    <t>(1,825+0,98+0,995)*2,42</t>
  </si>
  <si>
    <t>1702954570</t>
  </si>
  <si>
    <t>9,196</t>
  </si>
  <si>
    <t>989072349</t>
  </si>
  <si>
    <t>403085213</t>
  </si>
  <si>
    <t>-1686802046</t>
  </si>
  <si>
    <t>(1,825+1,825+0,98+0,98+0,995+0,995+2,42+2,42)*3,45</t>
  </si>
  <si>
    <t>-1,99*1,4</t>
  </si>
  <si>
    <t>(1,99+1,4+1,4)*0,175</t>
  </si>
  <si>
    <t>(1,05+2+2)*0,53</t>
  </si>
  <si>
    <t>241502402</t>
  </si>
  <si>
    <t>(1,825+0,98+0,995+2,19+2,19)*2,1</t>
  </si>
  <si>
    <t>(0,53*2)*2</t>
  </si>
  <si>
    <t>-1,99*0,35</t>
  </si>
  <si>
    <t>(1,825+0,98+0,995)*0,08</t>
  </si>
  <si>
    <t>(1,825+0,98+0,995+0,15+0,15)*0,9</t>
  </si>
  <si>
    <t>(0,08*0,69)*2</t>
  </si>
  <si>
    <t>2061627657</t>
  </si>
  <si>
    <t>-382598138</t>
  </si>
  <si>
    <t>-(1,825+0,98+0,995+0,15+0,15)*1,2</t>
  </si>
  <si>
    <t>(1,825+0,98+0,995+0,15+0,15)*0,08</t>
  </si>
  <si>
    <t>(2*0,53)*2</t>
  </si>
  <si>
    <t>(1,825+1,825+0,98+0,98+0,995+0,995+2,42+2,42)*1,35</t>
  </si>
  <si>
    <t>-1,99*1,05</t>
  </si>
  <si>
    <t>1,05*0,53</t>
  </si>
  <si>
    <t>-1551767225</t>
  </si>
  <si>
    <t>-(1,825+0,98+0,995)*0,15</t>
  </si>
  <si>
    <t>-1935035922</t>
  </si>
  <si>
    <t>1,05+2+2+1,99+1,4+1,4+1,825+1,825+0,98+0,98+0,995+0,995</t>
  </si>
  <si>
    <t>1946943089</t>
  </si>
  <si>
    <t>17,44*1,15 'Přepočtené koeficientem množství</t>
  </si>
  <si>
    <t>920323757</t>
  </si>
  <si>
    <t>1405533223</t>
  </si>
  <si>
    <t>(1,825+0,98+0,995)*2,19</t>
  </si>
  <si>
    <t>119362939</t>
  </si>
  <si>
    <t>-838868485</t>
  </si>
  <si>
    <t>-1956867560</t>
  </si>
  <si>
    <t>(0,6*1,97)*3</t>
  </si>
  <si>
    <t>0,8*1,97</t>
  </si>
  <si>
    <t>413223647</t>
  </si>
  <si>
    <t>(0,97+0,97+0,97+1,02+1,02+1,01)*3,45</t>
  </si>
  <si>
    <t>-(0,6*1,97)*3</t>
  </si>
  <si>
    <t>1547755465</t>
  </si>
  <si>
    <t>(0,97+0,97+0,97+0,97+0,97+0,97+0,92+0,92+0,92+0,92+0,91+0,91+3,8+3,8+0,69+0,69+1,05+1,05+0,68+0,68)*2,1</t>
  </si>
  <si>
    <t>1,05*2</t>
  </si>
  <si>
    <t>3,8*0,08</t>
  </si>
  <si>
    <t>-(0,08*1,41)*2</t>
  </si>
  <si>
    <t>-(0,6*1,97)*6</t>
  </si>
  <si>
    <t>1629329736</t>
  </si>
  <si>
    <t>0,91*0,97</t>
  </si>
  <si>
    <t>0,92*0,97</t>
  </si>
  <si>
    <t>1,07*0,75</t>
  </si>
  <si>
    <t>3,8*1,34</t>
  </si>
  <si>
    <t>831413724</t>
  </si>
  <si>
    <t>(0,97+0,91+0,92+0,92+0,75+0,69+1,05+0,68+3,8+1,34)*3,45</t>
  </si>
  <si>
    <t>-166514305</t>
  </si>
  <si>
    <t>0,75*1,07</t>
  </si>
  <si>
    <t>3,8*1,26</t>
  </si>
  <si>
    <t>(0,7*0,1)*3</t>
  </si>
  <si>
    <t>1710857321</t>
  </si>
  <si>
    <t>3,8*2,19</t>
  </si>
  <si>
    <t>38691191</t>
  </si>
  <si>
    <t>8,969*2</t>
  </si>
  <si>
    <t>1622852652</t>
  </si>
  <si>
    <t>2014000235</t>
  </si>
  <si>
    <t>1344624817</t>
  </si>
  <si>
    <t>-1265742789</t>
  </si>
  <si>
    <t>1428143255</t>
  </si>
  <si>
    <t>106472003</t>
  </si>
  <si>
    <t>2137493498</t>
  </si>
  <si>
    <t>-327107578</t>
  </si>
  <si>
    <t>6,258*10</t>
  </si>
  <si>
    <t>-286826473</t>
  </si>
  <si>
    <t>1656741501</t>
  </si>
  <si>
    <t>1170847898</t>
  </si>
  <si>
    <t>1083618619</t>
  </si>
  <si>
    <t>1865280918</t>
  </si>
  <si>
    <t>21544658</t>
  </si>
  <si>
    <t>(3,8+3,8+2,19+2,19+0,53+0,53-0,8)*0,15</t>
  </si>
  <si>
    <t>882521143</t>
  </si>
  <si>
    <t>(8,879+1,836)*1,5</t>
  </si>
  <si>
    <t>312365423</t>
  </si>
  <si>
    <t>3,8+3,8+2,19+2,19+0,53+0,53-0,8</t>
  </si>
  <si>
    <t>-1486711118</t>
  </si>
  <si>
    <t>12,24*1,05 'Přepočtené koeficientem množství</t>
  </si>
  <si>
    <t>-819439446</t>
  </si>
  <si>
    <t>994931756</t>
  </si>
  <si>
    <t>-1291789661</t>
  </si>
  <si>
    <t>374975068</t>
  </si>
  <si>
    <t>373723463</t>
  </si>
  <si>
    <t>-232170680</t>
  </si>
  <si>
    <t>-1311951980</t>
  </si>
  <si>
    <t>-1346090489</t>
  </si>
  <si>
    <t>1144812250</t>
  </si>
  <si>
    <t>1470313330</t>
  </si>
  <si>
    <t>1409453293</t>
  </si>
  <si>
    <t>-22155928</t>
  </si>
  <si>
    <t>(2,19+0,98+0,995+1,015)*2,1</t>
  </si>
  <si>
    <t>(0,15*0,9)*2</t>
  </si>
  <si>
    <t>0,08*0,69</t>
  </si>
  <si>
    <t>-(0,7*2)*3</t>
  </si>
  <si>
    <t>1805752778</t>
  </si>
  <si>
    <t>366924932</t>
  </si>
  <si>
    <t>127931045</t>
  </si>
  <si>
    <t>709157666</t>
  </si>
  <si>
    <t>-1821499053</t>
  </si>
  <si>
    <t>-905308222</t>
  </si>
  <si>
    <t>166908336</t>
  </si>
  <si>
    <t>-1479773602</t>
  </si>
  <si>
    <t>148131510</t>
  </si>
  <si>
    <t>1797283879</t>
  </si>
  <si>
    <t>-418846844</t>
  </si>
  <si>
    <t>2073499500</t>
  </si>
  <si>
    <t>-947704180</t>
  </si>
  <si>
    <t>1213192637</t>
  </si>
  <si>
    <t>8,969*1,1 'Přepočtené koeficientem množství</t>
  </si>
  <si>
    <t>-2001902792</t>
  </si>
  <si>
    <t>2,19+2,19+3,8+3,8+0,53+0,53-0,8</t>
  </si>
  <si>
    <t>-116661660</t>
  </si>
  <si>
    <t>0,8</t>
  </si>
  <si>
    <t>1106889630</t>
  </si>
  <si>
    <t>0,8*1,05 'Přepočtené koeficientem množství</t>
  </si>
  <si>
    <t>479403117</t>
  </si>
  <si>
    <t>1876309729</t>
  </si>
  <si>
    <t>(3,8+3,8+2,19+2,19)*2,1</t>
  </si>
  <si>
    <t>3,8*0,15</t>
  </si>
  <si>
    <t>-1661138184</t>
  </si>
  <si>
    <t>-992489998</t>
  </si>
  <si>
    <t>26,259*1,1 'Přepočtené koeficientem množství</t>
  </si>
  <si>
    <t>-368859757</t>
  </si>
  <si>
    <t>3,8+3,8+2+2</t>
  </si>
  <si>
    <t>-2019577914</t>
  </si>
  <si>
    <t>3,8+3,8+2,42+2,42+1,05+1,99+0,35+0,35-1,99</t>
  </si>
  <si>
    <t>-1312785386</t>
  </si>
  <si>
    <t>3,8+3,8+0,08+0,08+0,15+0,15+2,1+2,1+2,1+2,1+2+2</t>
  </si>
  <si>
    <t>-447162749</t>
  </si>
  <si>
    <t>(0,6*0,8)*2</t>
  </si>
  <si>
    <t>234672686</t>
  </si>
  <si>
    <t>0,96*1,1 'Přepočtené koeficientem množství</t>
  </si>
  <si>
    <t>-826795189</t>
  </si>
  <si>
    <t>2027517365</t>
  </si>
  <si>
    <t>(0,8+1,97+1,97)*0,25</t>
  </si>
  <si>
    <t>-1000243233</t>
  </si>
  <si>
    <t>1,185</t>
  </si>
  <si>
    <t>-781269693</t>
  </si>
  <si>
    <t>0,97*0,91</t>
  </si>
  <si>
    <t>(0,97+0,91+0,92+0,92+0,75+0,69+1,05+0,68+3,8+1,25)*1,35</t>
  </si>
  <si>
    <t>-1,05*2</t>
  </si>
  <si>
    <t>63847393</t>
  </si>
  <si>
    <t>9,196+16,099</t>
  </si>
  <si>
    <t>1927824080</t>
  </si>
  <si>
    <t>03 - 1.NP Úklidová komora - kabinet</t>
  </si>
  <si>
    <t xml:space="preserve">    776 - Podlahy povlakové</t>
  </si>
  <si>
    <t>-531214210</t>
  </si>
  <si>
    <t>1,77*2,08</t>
  </si>
  <si>
    <t>-1684163158</t>
  </si>
  <si>
    <t>2,8*2,33</t>
  </si>
  <si>
    <t>924070207</t>
  </si>
  <si>
    <t>6,524</t>
  </si>
  <si>
    <t>781506043</t>
  </si>
  <si>
    <t>-1049135094</t>
  </si>
  <si>
    <t>40082471</t>
  </si>
  <si>
    <t>(2,8+2,8+2,33+2,33)*2,42</t>
  </si>
  <si>
    <t>-1,77*2,08</t>
  </si>
  <si>
    <t>(1,77+2,08+2,08)*0,175</t>
  </si>
  <si>
    <t>-623043377</t>
  </si>
  <si>
    <t>(1,33+1,2)*2,1</t>
  </si>
  <si>
    <t>1611565161</t>
  </si>
  <si>
    <t>-152625944</t>
  </si>
  <si>
    <t>(2,8+2,8+2,3+2,3)*2,42</t>
  </si>
  <si>
    <t>-(1,33+1,2)*2,1</t>
  </si>
  <si>
    <t>-975566220</t>
  </si>
  <si>
    <t>20,464</t>
  </si>
  <si>
    <t>-43878212</t>
  </si>
  <si>
    <t>1,77+2,08+2,08</t>
  </si>
  <si>
    <t>-1128687203</t>
  </si>
  <si>
    <t>5,93*1,15 'Přepočtené koeficientem množství</t>
  </si>
  <si>
    <t>-959953993</t>
  </si>
  <si>
    <t>-1061743215</t>
  </si>
  <si>
    <t>1007152692</t>
  </si>
  <si>
    <t>-1904211030</t>
  </si>
  <si>
    <t>1194763587</t>
  </si>
  <si>
    <t>276029938</t>
  </si>
  <si>
    <t>226264717</t>
  </si>
  <si>
    <t>312061251</t>
  </si>
  <si>
    <t>769091982</t>
  </si>
  <si>
    <t>0,9*0,18</t>
  </si>
  <si>
    <t>-429251044</t>
  </si>
  <si>
    <t>6,686*2</t>
  </si>
  <si>
    <t>-134596099</t>
  </si>
  <si>
    <t>-128330713</t>
  </si>
  <si>
    <t>-31308571</t>
  </si>
  <si>
    <t>1481500489</t>
  </si>
  <si>
    <t>-942920897</t>
  </si>
  <si>
    <t>-86793775</t>
  </si>
  <si>
    <t>-888914266</t>
  </si>
  <si>
    <t>0,643*10</t>
  </si>
  <si>
    <t>1989819830</t>
  </si>
  <si>
    <t>773126615</t>
  </si>
  <si>
    <t>-278106415</t>
  </si>
  <si>
    <t>997013813</t>
  </si>
  <si>
    <t>Poplatek za uložení stavebního odpadu na skládce (skládkovné) z plastických hmot zatříděného do Katalogu odpadů pod kódem 17 02 03</t>
  </si>
  <si>
    <t>-394790448</t>
  </si>
  <si>
    <t>220084842</t>
  </si>
  <si>
    <t>-352664975</t>
  </si>
  <si>
    <t>1577801918</t>
  </si>
  <si>
    <t>140787649</t>
  </si>
  <si>
    <t>195063255</t>
  </si>
  <si>
    <t>1897762818</t>
  </si>
  <si>
    <t>300181333</t>
  </si>
  <si>
    <t>-70016255</t>
  </si>
  <si>
    <t>-171744983</t>
  </si>
  <si>
    <t>-1788103950</t>
  </si>
  <si>
    <t>776</t>
  </si>
  <si>
    <t>Podlahy povlakové</t>
  </si>
  <si>
    <t>776201811</t>
  </si>
  <si>
    <t>Demontáž povlakových podlahovin lepených ručně bez podložky</t>
  </si>
  <si>
    <t>-244960555</t>
  </si>
  <si>
    <t>776410811</t>
  </si>
  <si>
    <t>Demontáž soklíků nebo lišt pryžových nebo plastových</t>
  </si>
  <si>
    <t>-1962556197</t>
  </si>
  <si>
    <t>2,33+2,33+2,8+2,8-0,9</t>
  </si>
  <si>
    <t>776121111</t>
  </si>
  <si>
    <t>Příprava podkladu penetrace vodou ředitelná na savý podklad (válečkováním) ředěná v poměru 1:3 podlah</t>
  </si>
  <si>
    <t>1593836742</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</si>
  <si>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</si>
  <si>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776221111</t>
  </si>
  <si>
    <t>Montáž podlahovin z PVC lepením standardním lepidlem z pásů standardních</t>
  </si>
  <si>
    <t>-893557198</t>
  </si>
  <si>
    <t>28412285/R</t>
  </si>
  <si>
    <t>krytina podlahová PVC tl. 2,5mm, nášlapná vrstva 0,7mm, protiskluzná - výběr dle investora</t>
  </si>
  <si>
    <t>-1670720857</t>
  </si>
  <si>
    <t>6,686*1,15 'Přepočtené koeficientem množství</t>
  </si>
  <si>
    <t>776411111</t>
  </si>
  <si>
    <t>Montáž soklíků lepením obvodových, výšky do 80 mm</t>
  </si>
  <si>
    <t>838488262</t>
  </si>
  <si>
    <t>28411003</t>
  </si>
  <si>
    <t>lišta soklová PVC 30x30mm</t>
  </si>
  <si>
    <t>-1295359086</t>
  </si>
  <si>
    <t>9,36*1,05 'Přepočtené koeficientem množství</t>
  </si>
  <si>
    <t>776421312</t>
  </si>
  <si>
    <t>Montáž lišt přechodových šroubovaných</t>
  </si>
  <si>
    <t>-1090892182</t>
  </si>
  <si>
    <t>-1810541977</t>
  </si>
  <si>
    <t>998776201</t>
  </si>
  <si>
    <t>Přesun hmot pro podlahy povlakové stanovený procentní sazbou (%) z ceny vodorovná dopravní vzdálenost do 50 m v objektech výšky do 6 m</t>
  </si>
  <si>
    <t>32782373</t>
  </si>
  <si>
    <t>1798970106</t>
  </si>
  <si>
    <t>1000164144</t>
  </si>
  <si>
    <t>-1044314232</t>
  </si>
  <si>
    <t>5,313*1,1 'Přepočtené koeficientem množství</t>
  </si>
  <si>
    <t>-155415327</t>
  </si>
  <si>
    <t>1,33+1,2+2,1+2,1</t>
  </si>
  <si>
    <t>-425926056</t>
  </si>
  <si>
    <t>2,1</t>
  </si>
  <si>
    <t>2066683282</t>
  </si>
  <si>
    <t>2098320484</t>
  </si>
  <si>
    <t>24729439</t>
  </si>
  <si>
    <t>1308631681</t>
  </si>
  <si>
    <t>1478407700</t>
  </si>
  <si>
    <t>26,988</t>
  </si>
  <si>
    <t>-2100534340</t>
  </si>
  <si>
    <t>04 - 2.NP - Východní strana</t>
  </si>
  <si>
    <t>-1206717075</t>
  </si>
  <si>
    <t>-1233794078</t>
  </si>
  <si>
    <t>(1,2+0,1+0,6+1,3+2,175+0,525)*3,45</t>
  </si>
  <si>
    <t>-0,8*2,1</t>
  </si>
  <si>
    <t>-1629524959</t>
  </si>
  <si>
    <t>(0,98+0,99+0,95)*1,2</t>
  </si>
  <si>
    <t>-1453849450</t>
  </si>
  <si>
    <t>3,245*3</t>
  </si>
  <si>
    <t>1,2*3</t>
  </si>
  <si>
    <t>2,1*2</t>
  </si>
  <si>
    <t>-1797621351</t>
  </si>
  <si>
    <t>317142442</t>
  </si>
  <si>
    <t>Překlady nenosné z pórobetonu osazené do tenkého maltového lože, výšky do 250 mm, šířky překladu 150 mm, délky překladu přes 1000 do 1250 mm</t>
  </si>
  <si>
    <t>-494172</t>
  </si>
  <si>
    <t>-1318293241</t>
  </si>
  <si>
    <t>(0,6*0,9)*5</t>
  </si>
  <si>
    <t>1,3*0,9</t>
  </si>
  <si>
    <t>2071289263</t>
  </si>
  <si>
    <t>2,7*6</t>
  </si>
  <si>
    <t>1277065248</t>
  </si>
  <si>
    <t>2,7*(1,325+0,99+0,98)</t>
  </si>
  <si>
    <t>1,05*1,4</t>
  </si>
  <si>
    <t>1,2*1,65</t>
  </si>
  <si>
    <t>1,3*0,95</t>
  </si>
  <si>
    <t>1.55*1.3</t>
  </si>
  <si>
    <t>15,597</t>
  </si>
  <si>
    <t>-1827076712</t>
  </si>
  <si>
    <t>1998989516</t>
  </si>
  <si>
    <t>-1167572492</t>
  </si>
  <si>
    <t>Zazdívka dveří</t>
  </si>
  <si>
    <t>(0,7*2,1)*2</t>
  </si>
  <si>
    <t>-2033411535</t>
  </si>
  <si>
    <t>2073729581</t>
  </si>
  <si>
    <t>-1980979377</t>
  </si>
  <si>
    <t>(6+6+2,7+2,7)*3,45</t>
  </si>
  <si>
    <t>-(0,6*0,9)*5</t>
  </si>
  <si>
    <t>-1,3*0,9</t>
  </si>
  <si>
    <t>((0,6+0,9+0,9)*5)*0,2</t>
  </si>
  <si>
    <t>(1,3+0,9+0,9)*0,2</t>
  </si>
  <si>
    <t>918838646</t>
  </si>
  <si>
    <t>(1,975+1,325+0,1+0,45+0,95+1,2+1,05+0,6+0,525+2,175-0,15+1,325+1,3+1,285-0,15)*2,1</t>
  </si>
  <si>
    <t>(0,15+0,98+0,99+0,15+0,95)*0,9</t>
  </si>
  <si>
    <t>799732687</t>
  </si>
  <si>
    <t>341605629</t>
  </si>
  <si>
    <t>(1,975+1,325+0,45+0,95+1,2+1,05+0,6+1,285-0,15+1,3+1,325+0,525+2,175-0,15)*3,45</t>
  </si>
  <si>
    <t>(0,15+0,98+0,99+0,15+0,95)*2,25</t>
  </si>
  <si>
    <t>(1,975+1,325+0,45+0,95+1,2+1,05+0,6+1,2+0,6+0,95+0,45+1,05+2,175+2,175+0,525+0,525+1,325+0,99+0,98+1,075+0,475+1,075+0,475+1,3+1,3+1,3+1,3)*1,35</t>
  </si>
  <si>
    <t>-1358256912</t>
  </si>
  <si>
    <t>(0,45+0,45+0,95+0,95+1,2+1,2+1,05+1,05+0,6+0,6+1,075+0,475+0,7+1,3+1,3+1,285+1,285-0,15-0,15+2,175+2,175-0,15+0,525+0,525+1,325+1,325+0,99+0,98)*3,45</t>
  </si>
  <si>
    <t>(0,15+0,15+0,95+0,99+0,98+0,15)*3,45</t>
  </si>
  <si>
    <t>-(0,15*3)*1,2</t>
  </si>
  <si>
    <t>(0,95+0,99+0,98)*0,15</t>
  </si>
  <si>
    <t>-(0,8*2,1)*2</t>
  </si>
  <si>
    <t>-(0,9*2,1)*3</t>
  </si>
  <si>
    <t>1043619935</t>
  </si>
  <si>
    <t>3,45+3,45+0,95+0,99+0,98+1,2+0,15+0,6+0,6+0,6+0,6+0,6+1,3+0,9+0,9+0,9+0,9+0,9+0,9+0,9+0,9+0,9+0,9+0,9+0,9</t>
  </si>
  <si>
    <t>-315098157</t>
  </si>
  <si>
    <t>26,27*1,15 'Přepočtené koeficientem množství</t>
  </si>
  <si>
    <t>-388705894</t>
  </si>
  <si>
    <t>-1958534375</t>
  </si>
  <si>
    <t>722246072</t>
  </si>
  <si>
    <t>0,95*1,15</t>
  </si>
  <si>
    <t>1,55*1,3</t>
  </si>
  <si>
    <t>0,8*0,1</t>
  </si>
  <si>
    <t>-(0,99+0,98)*0,15</t>
  </si>
  <si>
    <t>-2014465172</t>
  </si>
  <si>
    <t>55331486</t>
  </si>
  <si>
    <t>zárubeň jednokřídlá ocelová pro zdění tl stěny 110-150mm rozměru 700/1970, 2100mm</t>
  </si>
  <si>
    <t>-1637513873</t>
  </si>
  <si>
    <t>-287690745</t>
  </si>
  <si>
    <t>-2135456114</t>
  </si>
  <si>
    <t>968062374</t>
  </si>
  <si>
    <t>Vybourání dřevěných rámů oken s křídly, dveřních zárubní, vrat, stěn, ostění nebo obkladů rámů oken s křídly zdvojených, plochy do 1 m2</t>
  </si>
  <si>
    <t>1708181166</t>
  </si>
  <si>
    <t>968062375</t>
  </si>
  <si>
    <t>Vybourání dřevěných rámů oken s křídly, dveřních zárubní, vrat, stěn, ostění nebo obkladů rámů oken s křídly zdvojených, plochy do 2 m2</t>
  </si>
  <si>
    <t>-1136216200</t>
  </si>
  <si>
    <t>-1727619833</t>
  </si>
  <si>
    <t>-55988475</t>
  </si>
  <si>
    <t>(0,4+0,95+0,95+0,4+1,4+1,4)*2,125</t>
  </si>
  <si>
    <t>(1,5+2,5+0,45+0,95)*3,45</t>
  </si>
  <si>
    <t>-(0,6*1,97)*4</t>
  </si>
  <si>
    <t>971033531</t>
  </si>
  <si>
    <t>Vybourání otvorů ve zdivu základovém nebo nadzákladovém z cihel, tvárnic, příčkovek z cihel pálených na maltu vápennou nebo vápenocementovou plochy do 1 m2, tl. do 150 mm</t>
  </si>
  <si>
    <t>-1532244767</t>
  </si>
  <si>
    <t>2*0,2</t>
  </si>
  <si>
    <t>-254207345</t>
  </si>
  <si>
    <t>1,25</t>
  </si>
  <si>
    <t>1184296782</t>
  </si>
  <si>
    <t>(0,8+0,8+0,9+0,9+0,8+0,8+1,4+1,4+1,4+1,4+1,4+1,4+0,4+0,4+0,95+0,95+0,95+0,95+0,4+0,4+2,5+2,5+2+2+0,9+0,9+1,4+1,4+1,4+1,4+1,4+1,4)*2,1</t>
  </si>
  <si>
    <t>-1703470171</t>
  </si>
  <si>
    <t>0,8*1,4</t>
  </si>
  <si>
    <t>0,9*1,4</t>
  </si>
  <si>
    <t>2*2,7</t>
  </si>
  <si>
    <t>2,5*1,2</t>
  </si>
  <si>
    <t>1,4*1,4</t>
  </si>
  <si>
    <t>1784188379</t>
  </si>
  <si>
    <t>(0,8+0,9+0,8+1,4+1,4+2+2,5+1,2+2+0,9+1,4+1,4)*3,45</t>
  </si>
  <si>
    <t>-0,7*2,1</t>
  </si>
  <si>
    <t>-227410267</t>
  </si>
  <si>
    <t>(0,7*0,1)*4</t>
  </si>
  <si>
    <t>(0,7*0,15)*2</t>
  </si>
  <si>
    <t>1933698883</t>
  </si>
  <si>
    <t>-57305433</t>
  </si>
  <si>
    <t>15,464*2</t>
  </si>
  <si>
    <t>-1918783065</t>
  </si>
  <si>
    <t>-988327912</t>
  </si>
  <si>
    <t>831456478</t>
  </si>
  <si>
    <t>15,464</t>
  </si>
  <si>
    <t>1955141902</t>
  </si>
  <si>
    <t>997013212</t>
  </si>
  <si>
    <t>Vnitrostaveništní doprava suti a vybouraných hmot vodorovně do 50 m svisle ručně pro budovy a haly výšky přes 6 do 9 m</t>
  </si>
  <si>
    <t>-153484263</t>
  </si>
  <si>
    <t>-125686066</t>
  </si>
  <si>
    <t>1822324743</t>
  </si>
  <si>
    <t>1253915764</t>
  </si>
  <si>
    <t>9,871*10</t>
  </si>
  <si>
    <t>1209625372</t>
  </si>
  <si>
    <t>-1894122328</t>
  </si>
  <si>
    <t>445434387</t>
  </si>
  <si>
    <t>998018002</t>
  </si>
  <si>
    <t>Přesun hmot pro budovy občanské výstavby, bydlení, výrobu a služby ruční - bez užití mechanizace vodorovná dopravní vzdálenost do 100 m pro budovy s jakoukoliv nosnou konstrukcí výšky přes 6 do 12 m</t>
  </si>
  <si>
    <t>127281474</t>
  </si>
  <si>
    <t>-756396944</t>
  </si>
  <si>
    <t>693163</t>
  </si>
  <si>
    <t>(1,05+1,05+0,6+0,6+1,2+1,2+0,95+0,95+0,45+0,45-0,9-0,8-0,9+1,3+1,3+1,3+1,3+1,075+1,075+0,475+0,475-0,15-0,15-0,8+1,325+1,325+0,99+0,98+0,99+0,98)*0,15</t>
  </si>
  <si>
    <t>(2,175+2,175+0,525+0,525-0,9)*0,15</t>
  </si>
  <si>
    <t>1504418892</t>
  </si>
  <si>
    <t>(15,464+3,629)*1,5</t>
  </si>
  <si>
    <t>1881706970</t>
  </si>
  <si>
    <t>1,05+1,05+0,6+0,6+1,2+1,2+0,95+0,95+0,45+0,45-0,9-0,8-0,9+1,3+1,3+1,3+1,3+1,075+1,075+0,475+0,475-0,15-0,15-0,8+1,325+1,325+0,99+0,98+0,99+0,98</t>
  </si>
  <si>
    <t>2,175+2,175+0,525+0,525-0,9</t>
  </si>
  <si>
    <t>827058101</t>
  </si>
  <si>
    <t>24,19*1,05 'Přepočtené koeficientem množství</t>
  </si>
  <si>
    <t>27385665</t>
  </si>
  <si>
    <t>-635185263</t>
  </si>
  <si>
    <t>943489101</t>
  </si>
  <si>
    <t>998711202</t>
  </si>
  <si>
    <t>Přesun hmot pro izolace proti vodě, vlhkosti a plynům stanovený procentní sazbou (%) z ceny vodorovná dopravní vzdálenost do 50 m v objektech výšky přes 6 do 12 m</t>
  </si>
  <si>
    <t>-2145876878</t>
  </si>
  <si>
    <t>1844220111</t>
  </si>
  <si>
    <t>-360012943</t>
  </si>
  <si>
    <t>-1122249046</t>
  </si>
  <si>
    <t>-398191176</t>
  </si>
  <si>
    <t>-1169355883</t>
  </si>
  <si>
    <t>74769838</t>
  </si>
  <si>
    <t>998725202</t>
  </si>
  <si>
    <t>Přesun hmot pro zařizovací předměty stanovený procentní sazbou (%) z ceny vodorovná dopravní vzdálenost do 50 m v objektech výšky přes 6 do 12 m</t>
  </si>
  <si>
    <t>148722622</t>
  </si>
  <si>
    <t>-186945535</t>
  </si>
  <si>
    <t>(0,95+2,175+0,525+0,99+0,98+1,175-0,15)*2,1</t>
  </si>
  <si>
    <t>0,15*0,9</t>
  </si>
  <si>
    <t>-1293865592</t>
  </si>
  <si>
    <t>998763402</t>
  </si>
  <si>
    <t>Přesun hmot pro konstrukce montované z desek stanovený procentní sazbou (%) z ceny vodorovná dopravní vzdálenost do 50 m v objektech výšky přes 6 do 12 m</t>
  </si>
  <si>
    <t>540169494</t>
  </si>
  <si>
    <t>-738934629</t>
  </si>
  <si>
    <t>0,6*5</t>
  </si>
  <si>
    <t>1,3</t>
  </si>
  <si>
    <t>436462426</t>
  </si>
  <si>
    <t>333713131</t>
  </si>
  <si>
    <t>-1532942810</t>
  </si>
  <si>
    <t>Výroba, dodávka a montáž okno plastové vel. 1300x900mm - izolační trojsklo, sklopné, vnitřní a vnější parapet, parotěsné utěsnění</t>
  </si>
  <si>
    <t>-423637277</t>
  </si>
  <si>
    <t>-1351988592</t>
  </si>
  <si>
    <t>61162085</t>
  </si>
  <si>
    <t>dveře jednokřídlé dřevotřískové povrch laminátový plné 700x1970/2100mm</t>
  </si>
  <si>
    <t>1135361870</t>
  </si>
  <si>
    <t>-8078871</t>
  </si>
  <si>
    <t>737840713</t>
  </si>
  <si>
    <t>-2066702663</t>
  </si>
  <si>
    <t>-164136196</t>
  </si>
  <si>
    <t>-2044274494</t>
  </si>
  <si>
    <t>766-x3</t>
  </si>
  <si>
    <t>Výroba, dodávka a montáž - úklidová skříň do m.č. 2.16 - spec. dle investora</t>
  </si>
  <si>
    <t>-689072431</t>
  </si>
  <si>
    <t>998766202</t>
  </si>
  <si>
    <t>Přesun hmot pro konstrukce truhlářské stanovený procentní sazbou (%) z ceny vodorovná dopravní vzdálenost do 50 m v objektech výšky přes 6 do 12 m</t>
  </si>
  <si>
    <t>-1631174721</t>
  </si>
  <si>
    <t>-624958580</t>
  </si>
  <si>
    <t>1303254178</t>
  </si>
  <si>
    <t>-518595582</t>
  </si>
  <si>
    <t>15,464*1,1 'Přepočtené koeficientem množství</t>
  </si>
  <si>
    <t>-2013022442</t>
  </si>
  <si>
    <t>1520253620</t>
  </si>
  <si>
    <t>-1501850101</t>
  </si>
  <si>
    <t>998771202</t>
  </si>
  <si>
    <t>Přesun hmot pro podlahy z dlaždic stanovený procentní sazbou (%) z ceny vodorovná dopravní vzdálenost do 50 m v objektech výšky přes 6 do 12 m</t>
  </si>
  <si>
    <t>565504631</t>
  </si>
  <si>
    <t>-668424427</t>
  </si>
  <si>
    <t>-933210075</t>
  </si>
  <si>
    <t>-23698697</t>
  </si>
  <si>
    <t>0,7*1,05 'Přepočtené koeficientem množství</t>
  </si>
  <si>
    <t>998776202</t>
  </si>
  <si>
    <t>Přesun hmot pro podlahy povlakové stanovený procentní sazbou (%) z ceny vodorovná dopravní vzdálenost do 50 m v objektech výšky přes 6 do 12 m</t>
  </si>
  <si>
    <t>-1004963548</t>
  </si>
  <si>
    <t>1277553898</t>
  </si>
  <si>
    <t>(2,175+2,175+0,525+0,525+1,325+1,325+0,99+0,99+0,98+0,98+1,3+1,3+1,3+1,3+0,475+0,475+1,075+1,075+0,45+0,45+0,95+0,95+1,2+1,2+1,05+1,05+0,6+0,6)*2,1</t>
  </si>
  <si>
    <t>(0,99+0,98+0,95)*0,15</t>
  </si>
  <si>
    <t>522797378</t>
  </si>
  <si>
    <t>-1332392943</t>
  </si>
  <si>
    <t>51,507*1,1 'Přepočtené koeficientem množství</t>
  </si>
  <si>
    <t>1649303229</t>
  </si>
  <si>
    <t>0,99+0,98+0,15+1,2+0,95+2,1+2,1</t>
  </si>
  <si>
    <t>-90428789</t>
  </si>
  <si>
    <t>2,175+2,175+0,525+0,525+1,325+1,325+0,99+0,99+0,98+0,98+1,3+1,3+1,3+1,3+0,475+0,475+1,075+1,075+0,45+0,45+0,95+0,95+1,2+1,2+1,05+1,05+0,6+0,6</t>
  </si>
  <si>
    <t>805377889</t>
  </si>
  <si>
    <t>0,99+0,98+1,2+0,15+0,15+0,15+0,95+0,95</t>
  </si>
  <si>
    <t>2,1*14</t>
  </si>
  <si>
    <t>1275047199</t>
  </si>
  <si>
    <t>(0,6*0,8)*3</t>
  </si>
  <si>
    <t>601962225</t>
  </si>
  <si>
    <t>1,44*1,1 'Přepočtené koeficientem množství</t>
  </si>
  <si>
    <t>998781202</t>
  </si>
  <si>
    <t>Přesun hmot pro obklady keramické stanovený procentní sazbou (%) z ceny vodorovná dopravní vzdálenost do 50 m v objektech výšky přes 6 do 12 m</t>
  </si>
  <si>
    <t>-1641985391</t>
  </si>
  <si>
    <t>215413909</t>
  </si>
  <si>
    <t>(0,7+1,97+1,97)*0,25</t>
  </si>
  <si>
    <t>1281194537</t>
  </si>
  <si>
    <t>3,767</t>
  </si>
  <si>
    <t>1975338495</t>
  </si>
  <si>
    <t>m.č. 2.01</t>
  </si>
  <si>
    <t>0,7*1,6</t>
  </si>
  <si>
    <t>-172631952</t>
  </si>
  <si>
    <t>2,7*2</t>
  </si>
  <si>
    <t>(2,5+2+1,4+0,8+0,9+0,8+1,4+2+0,9+1,4+1,4+1,2)*1,25</t>
  </si>
  <si>
    <t>-1352082337</t>
  </si>
  <si>
    <t>15,597+39,913-1,12</t>
  </si>
  <si>
    <t>-148704579</t>
  </si>
  <si>
    <t>05 - 2.NP - Západní strana</t>
  </si>
  <si>
    <t>-1724862976</t>
  </si>
  <si>
    <t>5,03*1,2</t>
  </si>
  <si>
    <t>1543655727</t>
  </si>
  <si>
    <t>-1914582729</t>
  </si>
  <si>
    <t>1,98*1,16</t>
  </si>
  <si>
    <t>-1822178928</t>
  </si>
  <si>
    <t>5,03*2,65</t>
  </si>
  <si>
    <t>-471616406</t>
  </si>
  <si>
    <t>13,33</t>
  </si>
  <si>
    <t>313896108</t>
  </si>
  <si>
    <t>41651795</t>
  </si>
  <si>
    <t>1467360538</t>
  </si>
  <si>
    <t>(5,03+5,03+2,65+2,65)*3,88</t>
  </si>
  <si>
    <t>-(1,48*0,08)*2</t>
  </si>
  <si>
    <t>5,03*0,08</t>
  </si>
  <si>
    <t>-1,98*1,16</t>
  </si>
  <si>
    <t>(1,98+1,16+1,16)*0,175</t>
  </si>
  <si>
    <t>(1,06+2,1+2,1)*0,4</t>
  </si>
  <si>
    <t>-1921741202</t>
  </si>
  <si>
    <t>(5,03+0,15+0,15)*0,9</t>
  </si>
  <si>
    <t>(5,03+1,46+1,19-0,15-0,08+1,46+1,19-0,15-0,08)*2,1</t>
  </si>
  <si>
    <t>(2,1*0,4)*2</t>
  </si>
  <si>
    <t>-1,98*0,05</t>
  </si>
  <si>
    <t>-628323324</t>
  </si>
  <si>
    <t>-1484721737</t>
  </si>
  <si>
    <t>(5,03+0,15+0,15)*2,68</t>
  </si>
  <si>
    <t>(5,03+0,08+0,08)*2,47</t>
  </si>
  <si>
    <t>(2,65-0,15-0,08+2,65-0,15-0,08)*3,88</t>
  </si>
  <si>
    <t>(5,03+5,03+2,65+2,65)*1,78</t>
  </si>
  <si>
    <t>1,06*0,4</t>
  </si>
  <si>
    <t>-1,98*1,11</t>
  </si>
  <si>
    <t>416456100</t>
  </si>
  <si>
    <t>-(0,08*1,48)*2</t>
  </si>
  <si>
    <t>5,03*0,15</t>
  </si>
  <si>
    <t>-2130771614</t>
  </si>
  <si>
    <t>5,03+5,03+1,98+1,16+1,16+1,06+2,1+2,1</t>
  </si>
  <si>
    <t>-279979829</t>
  </si>
  <si>
    <t>19,62*1,15 'Přepočtené koeficientem množství</t>
  </si>
  <si>
    <t>1724799617</t>
  </si>
  <si>
    <t>1089909712</t>
  </si>
  <si>
    <t>5,03*2,42</t>
  </si>
  <si>
    <t>1310295937</t>
  </si>
  <si>
    <t>2007331278</t>
  </si>
  <si>
    <t>675868574</t>
  </si>
  <si>
    <t>0,6*1,97</t>
  </si>
  <si>
    <t>(0,65*1,97)*2</t>
  </si>
  <si>
    <t>-317136661</t>
  </si>
  <si>
    <t>(0,55+1+0,46+2,1+0,55+1,03+1,03)*2,14</t>
  </si>
  <si>
    <t>-(0,75*2,1)*2</t>
  </si>
  <si>
    <t>578735000</t>
  </si>
  <si>
    <t>(2,65+2,65+0,96+0,96+0,9+0,9+0,88+0,88+1,03+1,03+1,03+1,03+1,99+1,99+1,55+1,55+0,43+0,43+1,13+1,13+1,52+1,52)*2,1</t>
  </si>
  <si>
    <t>-1,06*2,1</t>
  </si>
  <si>
    <t>-(0,7*2,1)*2</t>
  </si>
  <si>
    <t>-(0,75*2,1)*4</t>
  </si>
  <si>
    <t>-(0,08*1,48)*4</t>
  </si>
  <si>
    <t>(3,97+0,96)*0,08</t>
  </si>
  <si>
    <t>-1701256722</t>
  </si>
  <si>
    <t>2,65*0,96</t>
  </si>
  <si>
    <t>0,9*1,03</t>
  </si>
  <si>
    <t>0,88*1,03</t>
  </si>
  <si>
    <t>(1,13+1,52)*1,99</t>
  </si>
  <si>
    <t>1,98*1,52</t>
  </si>
  <si>
    <t>346025977</t>
  </si>
  <si>
    <t>(2,65+0,96+0,96+0,9+0,88+1,99+1,32+1,33+3,97)*3,88</t>
  </si>
  <si>
    <t>-(0,88*1,48)*2</t>
  </si>
  <si>
    <t>-1618222330</t>
  </si>
  <si>
    <t>2,57*0,96</t>
  </si>
  <si>
    <t>1,99*2,57</t>
  </si>
  <si>
    <t>1,44*1,98</t>
  </si>
  <si>
    <t>0,7*0,1</t>
  </si>
  <si>
    <t>(0,75*0,1)*2</t>
  </si>
  <si>
    <t>765009194</t>
  </si>
  <si>
    <t>-1587044526</t>
  </si>
  <si>
    <t>12,687*2</t>
  </si>
  <si>
    <t>-291313854</t>
  </si>
  <si>
    <t>-1389063768</t>
  </si>
  <si>
    <t>759442064</t>
  </si>
  <si>
    <t>12,687</t>
  </si>
  <si>
    <t>-1194521449</t>
  </si>
  <si>
    <t>1805501356</t>
  </si>
  <si>
    <t>475883171</t>
  </si>
  <si>
    <t>-1025416147</t>
  </si>
  <si>
    <t>1417532046</t>
  </si>
  <si>
    <t>6,073*10</t>
  </si>
  <si>
    <t>-867977277</t>
  </si>
  <si>
    <t>1238673471</t>
  </si>
  <si>
    <t>-2104212217</t>
  </si>
  <si>
    <t>-786314999</t>
  </si>
  <si>
    <t>-949062914</t>
  </si>
  <si>
    <t>475488760</t>
  </si>
  <si>
    <t>-236200767</t>
  </si>
  <si>
    <t>(5,03+5,03+2,42+2,42+0,4+0,4-0,9)*0,15</t>
  </si>
  <si>
    <t>637563332</t>
  </si>
  <si>
    <t>(12,687+2,22)*1,5</t>
  </si>
  <si>
    <t>1383959504</t>
  </si>
  <si>
    <t>5,03+5,03+2,42+2,42+0,4+0,4-0,9</t>
  </si>
  <si>
    <t>854579804</t>
  </si>
  <si>
    <t>14,8*1,05 'Přepočtené koeficientem množství</t>
  </si>
  <si>
    <t>1786789675</t>
  </si>
  <si>
    <t>2128040272</t>
  </si>
  <si>
    <t>2109788981</t>
  </si>
  <si>
    <t>-728401874</t>
  </si>
  <si>
    <t>1767510292</t>
  </si>
  <si>
    <t>1966420332</t>
  </si>
  <si>
    <t>-351285449</t>
  </si>
  <si>
    <t>1233702693</t>
  </si>
  <si>
    <t>-1943548096</t>
  </si>
  <si>
    <t>-436781460</t>
  </si>
  <si>
    <t>1949016654</t>
  </si>
  <si>
    <t>-556239456</t>
  </si>
  <si>
    <t>(2,42+2,42+2+1,14)*2,1</t>
  </si>
  <si>
    <t>(0,15*0,9)*3</t>
  </si>
  <si>
    <t>(0,08*0,62)*2</t>
  </si>
  <si>
    <t>-0,8*2</t>
  </si>
  <si>
    <t>1367058678</t>
  </si>
  <si>
    <t>-1754444619</t>
  </si>
  <si>
    <t>970986961</t>
  </si>
  <si>
    <t>-1480788288</t>
  </si>
  <si>
    <t>625240719</t>
  </si>
  <si>
    <t>1936510208</t>
  </si>
  <si>
    <t>37176907</t>
  </si>
  <si>
    <t>-1788012612</t>
  </si>
  <si>
    <t>-1332090133</t>
  </si>
  <si>
    <t>-1781234673</t>
  </si>
  <si>
    <t>5630640</t>
  </si>
  <si>
    <t>-618908233</t>
  </si>
  <si>
    <t>-755342825</t>
  </si>
  <si>
    <t>193079548</t>
  </si>
  <si>
    <t>12,687*1,1 'Přepočtené koeficientem množství</t>
  </si>
  <si>
    <t>1235591079</t>
  </si>
  <si>
    <t>-492729734</t>
  </si>
  <si>
    <t>292961293</t>
  </si>
  <si>
    <t>-1059187171</t>
  </si>
  <si>
    <t>66480929</t>
  </si>
  <si>
    <t>(5,03+5,03+2,65+2,65)*2,1</t>
  </si>
  <si>
    <t>-(0,15*2)*1,2</t>
  </si>
  <si>
    <t>-884305616</t>
  </si>
  <si>
    <t>113781255</t>
  </si>
  <si>
    <t>32,507*1,1 'Přepočtené koeficientem množství</t>
  </si>
  <si>
    <t>-409606958</t>
  </si>
  <si>
    <t>5,03+5,03+2,1+2,1</t>
  </si>
  <si>
    <t>-569223675</t>
  </si>
  <si>
    <t>5,03+5,03+2,65+2,65-1,98+0,05+0,05</t>
  </si>
  <si>
    <t>130176648</t>
  </si>
  <si>
    <t>2,1*4</t>
  </si>
  <si>
    <t>5,03+5,03+0,15+0,15+0,08+0,08</t>
  </si>
  <si>
    <t>175566062</t>
  </si>
  <si>
    <t>172242605</t>
  </si>
  <si>
    <t>1940555420</t>
  </si>
  <si>
    <t>413710978</t>
  </si>
  <si>
    <t>-1662052394</t>
  </si>
  <si>
    <t>931554940</t>
  </si>
  <si>
    <t>930359194</t>
  </si>
  <si>
    <t>13,33+26,32</t>
  </si>
  <si>
    <t>-1725948383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</si>
  <si>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</si>
  <si>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</si>
  <si>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</si>
  <si>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</si>
  <si>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</si>
  <si>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</si>
  <si>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</si>
  <si>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</si>
  <si>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</si>
  <si>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</si>
  <si>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</si>
  <si>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</si>
  <si>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</si>
  <si>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</si>
  <si>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</si>
  <si>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</si>
  <si>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</si>
  <si>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</si>
  <si>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</si>
  <si>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</si>
  <si>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</si>
  <si>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</si>
  <si>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</si>
  <si>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</si>
  <si>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</si>
  <si>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</si>
  <si>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</si>
  <si>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</si>
  <si>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</si>
  <si>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</si>
  <si>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</si>
  <si>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</si>
  <si>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</si>
  <si>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</si>
  <si>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</si>
  <si>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</si>
  <si>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</si>
  <si>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</si>
  <si>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</si>
  <si>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</si>
  <si>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</si>
  <si>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</si>
  <si>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</si>
  <si>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</si>
  <si>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</si>
  <si>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</si>
  <si>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</si>
  <si>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</si>
  <si>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</si>
  <si>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</si>
  <si>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</si>
  <si>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</si>
  <si>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</si>
  <si>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</si>
  <si>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</si>
  <si>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</si>
  <si>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</si>
  <si>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</si>
  <si>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</si>
  <si>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</si>
  <si>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</si>
  <si>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</si>
  <si>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</si>
  <si>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</si>
  <si>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</si>
  <si>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</si>
  <si>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</si>
  <si>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</si>
  <si>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</si>
  <si>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</si>
  <si>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</si>
  <si>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</si>
  <si>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</si>
  <si>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</si>
  <si>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</si>
  <si>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</si>
  <si>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</si>
  <si>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</si>
  <si>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</si>
  <si>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</si>
  <si>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</si>
  <si>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</si>
  <si>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</si>
  <si>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</si>
  <si>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</si>
  <si>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</si>
  <si>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</si>
  <si>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</si>
  <si>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</si>
  <si>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</si>
  <si>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</si>
  <si>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</si>
  <si>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</si>
  <si>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</si>
  <si>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</si>
  <si>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</si>
  <si>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</si>
  <si>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</si>
  <si>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</si>
  <si>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</si>
  <si>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</si>
  <si>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</si>
  <si>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</si>
  <si>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</si>
  <si>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</si>
  <si>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</si>
  <si>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</si>
  <si>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</si>
  <si>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</si>
  <si>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</si>
  <si>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</si>
  <si>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</si>
  <si>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</si>
  <si>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</si>
  <si>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</si>
  <si>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</si>
  <si>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</si>
  <si>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</si>
  <si>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</si>
  <si>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</si>
  <si>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</si>
  <si>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</si>
  <si>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</si>
  <si>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</si>
  <si>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</si>
  <si>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</si>
  <si>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</si>
  <si>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</si>
  <si>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</si>
  <si>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</si>
  <si>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</si>
  <si>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</si>
  <si>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</si>
  <si>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</si>
  <si>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</si>
  <si>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</si>
  <si>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</si>
  <si>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</si>
  <si>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</si>
  <si>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</si>
  <si>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</si>
  <si>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</si>
  <si>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</si>
  <si>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</si>
  <si>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</si>
  <si>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</si>
  <si>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</si>
  <si>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</si>
  <si>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</si>
  <si>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</si>
  <si>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</si>
  <si>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</si>
  <si>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</si>
  <si>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</si>
  <si>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</si>
  <si>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</si>
  <si>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</si>
  <si>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</si>
  <si>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</si>
  <si>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</si>
  <si>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</si>
  <si>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</si>
  <si>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</si>
  <si>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</si>
  <si>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</si>
  <si>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</si>
  <si>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</si>
  <si>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</si>
  <si>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</si>
  <si>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</si>
  <si>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</si>
  <si>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</si>
  <si>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</si>
  <si>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</si>
  <si>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</si>
  <si>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</si>
  <si>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</si>
  <si>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</si>
  <si>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</si>
  <si>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</si>
  <si>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</si>
  <si>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</si>
  <si>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</si>
  <si>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</si>
  <si>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</si>
  <si>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Celkem</t>
  </si>
  <si>
    <t>přesun hmot</t>
  </si>
  <si>
    <t>998 72-6211</t>
  </si>
  <si>
    <t>sb</t>
  </si>
  <si>
    <t>závěsné zařízení pro záv.výlevku (WASTE SINK SYSTÉM)</t>
  </si>
  <si>
    <t>PC</t>
  </si>
  <si>
    <t>kplt.</t>
  </si>
  <si>
    <t>závěsné zařízení pro závěsné WC,ovládání zepředu</t>
  </si>
  <si>
    <t>13-1041</t>
  </si>
  <si>
    <t>závěsná zařízení pro bidet</t>
  </si>
  <si>
    <t>13-1011</t>
  </si>
  <si>
    <t>Předstěnové instalace</t>
  </si>
  <si>
    <t>99872-5101</t>
  </si>
  <si>
    <t>hod</t>
  </si>
  <si>
    <t>demontáž-WC14,U-9,O-5,VL-1</t>
  </si>
  <si>
    <t>ks</t>
  </si>
  <si>
    <t>dvířka</t>
  </si>
  <si>
    <t>98-0123</t>
  </si>
  <si>
    <t>ZU dn 40 napojení přepadu PV ohříváku</t>
  </si>
  <si>
    <t>ZU umývadlová</t>
  </si>
  <si>
    <t>86-1102</t>
  </si>
  <si>
    <t>podomítkový bidetový set se sprškou např. KP 103</t>
  </si>
  <si>
    <t>84-13PC</t>
  </si>
  <si>
    <t>baterie bidetová stojánková</t>
  </si>
  <si>
    <t>82-3121</t>
  </si>
  <si>
    <t xml:space="preserve">baterie stojánková  s otoč.ramínkem např.POLARLIFE PL-L15 </t>
  </si>
  <si>
    <t>82-1326 PC</t>
  </si>
  <si>
    <t>baterie nástěnná páková např.POLAR LIFE PL-L03B</t>
  </si>
  <si>
    <t>82-1315</t>
  </si>
  <si>
    <t>připojovací trubičky</t>
  </si>
  <si>
    <t>81-3141</t>
  </si>
  <si>
    <t xml:space="preserve">rohový ventil např.RV 1314 -1/2" </t>
  </si>
  <si>
    <t>81-3111</t>
  </si>
  <si>
    <t>EO 200 l</t>
  </si>
  <si>
    <t>53-2126</t>
  </si>
  <si>
    <t>EO 80 l</t>
  </si>
  <si>
    <t>53-2114</t>
  </si>
  <si>
    <t>montáž ohřívače  20 a 50 l( použity stávající)</t>
  </si>
  <si>
    <t>53-9202</t>
  </si>
  <si>
    <t>beztlaký ohřívač 5 l pod umývadlo vč. stoj.beztla.baterie</t>
  </si>
  <si>
    <t>53-11PC</t>
  </si>
  <si>
    <t xml:space="preserve"> zrcadlo 500x600</t>
  </si>
  <si>
    <t>výlevka keramická se sklop.mřížkou dn 70( např.DUORO)</t>
  </si>
  <si>
    <t>33-1111</t>
  </si>
  <si>
    <t>výlevka keramická závěsná dn 100( např. MIRAč. 851049)</t>
  </si>
  <si>
    <t>zásobník papírových ručníků</t>
  </si>
  <si>
    <t>29-1631</t>
  </si>
  <si>
    <t>zásobník toalet.papíru</t>
  </si>
  <si>
    <t>29-1621</t>
  </si>
  <si>
    <t>sb.</t>
  </si>
  <si>
    <t>umývadlo 55 cm s krytem sifonu</t>
  </si>
  <si>
    <t>21-1622</t>
  </si>
  <si>
    <t>bidet závěsný keramický</t>
  </si>
  <si>
    <t>23-1203</t>
  </si>
  <si>
    <t>dělící keramická pisoár.stěna např. SPLIT H 847601</t>
  </si>
  <si>
    <t>napájecí zdroj pro 2a3 pisoárů</t>
  </si>
  <si>
    <t>pisoár automatický ( např. GOLEM ANTIVANDAL)</t>
  </si>
  <si>
    <t>12-1525</t>
  </si>
  <si>
    <t>montáž závěs.mís</t>
  </si>
  <si>
    <t>11-9125</t>
  </si>
  <si>
    <t>WC závěsné ( např. LYRA č.8.2338.1) se sedátkem</t>
  </si>
  <si>
    <t>11-2022</t>
  </si>
  <si>
    <t>Zařizovací předměty</t>
  </si>
  <si>
    <t>celkem</t>
  </si>
  <si>
    <t>99872-2101</t>
  </si>
  <si>
    <t>demontáž stáv.rozvodů</t>
  </si>
  <si>
    <t xml:space="preserve">napojení na stáv.potrubí </t>
  </si>
  <si>
    <t>proplach potrubí</t>
  </si>
  <si>
    <t>29-0234</t>
  </si>
  <si>
    <t>zkouška těsnosti</t>
  </si>
  <si>
    <t>29-0226</t>
  </si>
  <si>
    <t xml:space="preserve">   -"-    R 250D-1 "</t>
  </si>
  <si>
    <t>23-2048</t>
  </si>
  <si>
    <t>kulový kohout přímý  např.R250D-3/4"</t>
  </si>
  <si>
    <t>23-2044</t>
  </si>
  <si>
    <t>kulový kohout s vypouštěním-5/4"např.R 250 DS</t>
  </si>
  <si>
    <t>23-2064</t>
  </si>
  <si>
    <t xml:space="preserve">     -"-                                          1"</t>
  </si>
  <si>
    <t>23-2063</t>
  </si>
  <si>
    <t xml:space="preserve">       -"-                                       3/4"</t>
  </si>
  <si>
    <t>23-2062</t>
  </si>
  <si>
    <t>kulový kohout s vypouštěním 1/2"</t>
  </si>
  <si>
    <t>23-2061</t>
  </si>
  <si>
    <t>kulový kohout podomítkový 1/2"</t>
  </si>
  <si>
    <t>23-2011</t>
  </si>
  <si>
    <t>ventil pojistný k ohříváku</t>
  </si>
  <si>
    <t>23-1222</t>
  </si>
  <si>
    <t xml:space="preserve">    -"-              1"</t>
  </si>
  <si>
    <t>23-1074</t>
  </si>
  <si>
    <t>zpětný ventil 3/4"</t>
  </si>
  <si>
    <t>23-1073</t>
  </si>
  <si>
    <t>nástěnka pro baterii</t>
  </si>
  <si>
    <t>22-0121</t>
  </si>
  <si>
    <t>nástěnka pro ventil</t>
  </si>
  <si>
    <t>22-0111</t>
  </si>
  <si>
    <t xml:space="preserve">vyvedení a upevnění výpustek </t>
  </si>
  <si>
    <t>19-0401</t>
  </si>
  <si>
    <t xml:space="preserve">     -"-                              D 42-D63</t>
  </si>
  <si>
    <t>18-1233</t>
  </si>
  <si>
    <t xml:space="preserve">     -"-                              D 25- D 40</t>
  </si>
  <si>
    <t>18-1232</t>
  </si>
  <si>
    <t>ochrana izol.trubicemi  D 20 tl..10mm</t>
  </si>
  <si>
    <t>18-1231</t>
  </si>
  <si>
    <t xml:space="preserve">  -"-             D50</t>
  </si>
  <si>
    <t>17-4026</t>
  </si>
  <si>
    <t xml:space="preserve">   -"-           D 40</t>
  </si>
  <si>
    <t>17-4025</t>
  </si>
  <si>
    <t xml:space="preserve">  -"-            D 32</t>
  </si>
  <si>
    <t>17-4024</t>
  </si>
  <si>
    <t xml:space="preserve">  -"-            D 25</t>
  </si>
  <si>
    <t>17-4023</t>
  </si>
  <si>
    <t>potrubí PPr D 20</t>
  </si>
  <si>
    <t>17-4022</t>
  </si>
  <si>
    <t>Vodovod</t>
  </si>
  <si>
    <t>99872-1201</t>
  </si>
  <si>
    <t>demontáž stávajícího potrubí</t>
  </si>
  <si>
    <t>zkouška těsnosti do DN 200</t>
  </si>
  <si>
    <t>29-0112</t>
  </si>
  <si>
    <t>zkouška těsnosti do DN 125</t>
  </si>
  <si>
    <t>29-0111</t>
  </si>
  <si>
    <t>přivzdušňovací ventil pod omítku HL 905-110</t>
  </si>
  <si>
    <t>27-41PC</t>
  </si>
  <si>
    <t>přivzdušňovací ventil pod omítku HL 905-75</t>
  </si>
  <si>
    <t>27- 41PC</t>
  </si>
  <si>
    <t>ventilační hlavice dn 110</t>
  </si>
  <si>
    <t>27-4103</t>
  </si>
  <si>
    <t>zjištění trasy stáv. vedení pro napojení</t>
  </si>
  <si>
    <t>napojení na stávající potrubí- propojení</t>
  </si>
  <si>
    <t xml:space="preserve"> -"-                                     do 110</t>
  </si>
  <si>
    <t>19-4109</t>
  </si>
  <si>
    <t>vyvedení a upevnění výpustky 50</t>
  </si>
  <si>
    <t>19-4105</t>
  </si>
  <si>
    <t>vyvedení a upevnění výpustky 40</t>
  </si>
  <si>
    <t>19-4104</t>
  </si>
  <si>
    <t>potrubí HT 110</t>
  </si>
  <si>
    <t>potrubí HT 75</t>
  </si>
  <si>
    <t>potrubí HT 50</t>
  </si>
  <si>
    <t>17-4043</t>
  </si>
  <si>
    <t>potrubí HT 40</t>
  </si>
  <si>
    <t>17-4042</t>
  </si>
  <si>
    <t>potrubí PVC 160</t>
  </si>
  <si>
    <t>17-3403</t>
  </si>
  <si>
    <t>PVC 125</t>
  </si>
  <si>
    <t>17-3402</t>
  </si>
  <si>
    <t>potrubí PVC 110x3,0</t>
  </si>
  <si>
    <t>17-3401</t>
  </si>
  <si>
    <t>Kanalizace</t>
  </si>
  <si>
    <t>celkem bez DPH</t>
  </si>
  <si>
    <t>Stavební přípomoc - bourací práce, likvidace suti, hrubé začištění</t>
  </si>
  <si>
    <t>kontejner na demontované potrubí a zařiz předměty</t>
  </si>
  <si>
    <t>SO - 01   Rekapitulace - zdravotní 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</si>
</sst>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charset val="204"/>
    </font>
    <font>
      <sz val="14"/>
      <name val="Arial"/>
      <family val="2"/>
      <charset val="238"/>
    </font>
    <font>
      <sz val="14"/>
      <name val="Arial"/>
      <charset val="204"/>
    </font>
    <font>
      <b/>
      <sz val="14"/>
      <name val="Arial"/>
      <charset val="204"/>
    </font>
    <font>
      <b/>
      <sz val="14"/>
      <name val="Arial"/>
      <family val="2"/>
      <charset val="238"/>
    </font>
    <font>
      <sz val="16"/>
      <name val="Arial"/>
      <charset val="204"/>
    </font>
    <font>
      <sz val="16"/>
      <name val="Arial"/>
      <family val="2"/>
      <charset val="238"/>
    </font>
    <font>
      <b/>
      <u/>
      <sz val="14"/>
      <name val="Arial"/>
      <charset val="204"/>
    </font>
    <font>
      <sz val="22"/>
      <name val="Arial"/>
      <family val="2"/>
      <charset val="238"/>
    </font>
    <font>
      <b/>
      <sz val="22"/>
      <name val="Arial"/>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7" fillId="0" borderId="0" applyNumberFormat="0" applyFill="0" applyBorder="0" applyAlignment="0" applyProtection="0"/>
    <xf numFmtId="0" fontId="49" fillId="0" borderId="1"/>
  </cellStyleXfs>
  <cellXfs count="33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9" fillId="0" borderId="4"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49" fillId="0" borderId="1" xfId="2"/>
    <xf numFmtId="0" fontId="50" fillId="0" borderId="1" xfId="2" applyFont="1" applyAlignment="1">
      <alignment horizontal="right"/>
    </xf>
    <xf numFmtId="0" fontId="50" fillId="0" borderId="1" xfId="2" applyFont="1"/>
    <xf numFmtId="0" fontId="51" fillId="0" borderId="1" xfId="2" applyFont="1"/>
    <xf numFmtId="0" fontId="52" fillId="0" borderId="1" xfId="2" applyFont="1"/>
    <xf numFmtId="2" fontId="52" fillId="0" borderId="1" xfId="2" applyNumberFormat="1" applyFont="1"/>
    <xf numFmtId="0" fontId="53" fillId="0" borderId="1" xfId="2" applyFont="1"/>
    <xf numFmtId="2" fontId="50" fillId="0" borderId="1" xfId="2" applyNumberFormat="1" applyFont="1"/>
    <xf numFmtId="2" fontId="51" fillId="0" borderId="1" xfId="2" applyNumberFormat="1" applyFont="1"/>
    <xf numFmtId="49" fontId="50" fillId="0" borderId="1" xfId="2" applyNumberFormat="1" applyFont="1"/>
    <xf numFmtId="17" fontId="51" fillId="0" borderId="1" xfId="2" applyNumberFormat="1" applyFont="1"/>
    <xf numFmtId="0" fontId="54" fillId="0" borderId="1" xfId="2" applyFont="1"/>
    <xf numFmtId="0" fontId="55" fillId="0" borderId="1" xfId="2" applyFont="1"/>
    <xf numFmtId="49" fontId="55" fillId="0" borderId="1" xfId="2" applyNumberFormat="1" applyFont="1"/>
    <xf numFmtId="4" fontId="56" fillId="0" borderId="1" xfId="2" applyNumberFormat="1" applyFont="1"/>
    <xf numFmtId="4" fontId="53" fillId="0" borderId="1" xfId="2" applyNumberFormat="1" applyFont="1"/>
    <xf numFmtId="0" fontId="51" fillId="0" borderId="1" xfId="2" applyFont="1" applyAlignment="1">
      <alignment horizontal="right"/>
    </xf>
    <xf numFmtId="4" fontId="52" fillId="0" borderId="1" xfId="2" applyNumberFormat="1" applyFont="1"/>
    <xf numFmtId="0" fontId="57" fillId="0" borderId="1" xfId="2" applyFont="1"/>
    <xf numFmtId="0" fontId="58" fillId="0" borderId="1" xfId="2" applyFont="1"/>
    <xf numFmtId="0" fontId="47" fillId="0" borderId="0" xfId="1" applyAlignment="1" applyProtection="1">
      <alignment horizontal="left" vertical="center"/>
    </xf>
    <xf numFmtId="0" fontId="0" fillId="0" borderId="0" xfId="0"/>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47" fillId="0" borderId="0" xfId="1" applyAlignment="1" applyProtection="1">
      <alignmen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1"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29" xfId="0" applyFont="1" applyBorder="1" applyAlignment="1">
      <alignment horizontal="left" wrapText="1"/>
    </xf>
    <xf numFmtId="0" fontId="39" fillId="0" borderId="1" xfId="0" applyFont="1" applyBorder="1" applyAlignment="1">
      <alignment horizontal="center" vertical="center"/>
    </xf>
    <xf numFmtId="49" fontId="41" fillId="0" borderId="1" xfId="0" applyNumberFormat="1"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xf numFmtId="14" fontId="2" fillId="2" borderId="0" xfId="0" applyNumberFormat="1" applyFont="1" applyFill="1" applyAlignment="1" applyProtection="1">
      <alignment horizontal="left" vertical="center"/>
      <protection locked="0"/>
    </xf>
  </cellXfs>
  <cellStyles count="3">
    <cellStyle name="Hypertextový odkaz" xfId="1" builtinId="8"/>
    <cellStyle name="Normální" xfId="0" builtinId="0" customBuiltin="1"/>
    <cellStyle name="Normální 2" xfId="2" xr:uid="{BE75E775-A591-4B73-8DF6-322372C93114}"/>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tabSelected="1" workbookViewId="0">
      <selection activeCell="AN10" sqref="AN10"/>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88"/>
      <c r="AS2" s="288"/>
      <c r="AT2" s="288"/>
      <c r="AU2" s="288"/>
      <c r="AV2" s="288"/>
      <c r="AW2" s="288"/>
      <c r="AX2" s="288"/>
      <c r="AY2" s="288"/>
      <c r="AZ2" s="288"/>
      <c r="BA2" s="288"/>
      <c r="BB2" s="288"/>
      <c r="BC2" s="288"/>
      <c r="BD2" s="288"/>
      <c r="BE2" s="288"/>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9" t="s">
        <v>14</v>
      </c>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R5" s="21"/>
      <c r="BE5" s="296" t="s">
        <v>15</v>
      </c>
      <c r="BS5" s="18" t="s">
        <v>6</v>
      </c>
    </row>
    <row r="6" spans="1:74" ht="36.950000000000003" customHeight="1">
      <c r="B6" s="21"/>
      <c r="D6" s="27" t="s">
        <v>16</v>
      </c>
      <c r="K6" s="300" t="s">
        <v>17</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R6" s="21"/>
      <c r="BE6" s="297"/>
      <c r="BS6" s="18" t="s">
        <v>6</v>
      </c>
    </row>
    <row r="7" spans="1:74" ht="12" customHeight="1">
      <c r="B7" s="21"/>
      <c r="D7" s="28" t="s">
        <v>18</v>
      </c>
      <c r="K7" s="26" t="s">
        <v>19</v>
      </c>
      <c r="AK7" s="28" t="s">
        <v>20</v>
      </c>
      <c r="AN7" s="26" t="s">
        <v>19</v>
      </c>
      <c r="AR7" s="21"/>
      <c r="BE7" s="297"/>
      <c r="BS7" s="18" t="s">
        <v>6</v>
      </c>
    </row>
    <row r="8" spans="1:74" ht="12" customHeight="1">
      <c r="B8" s="21"/>
      <c r="D8" s="28" t="s">
        <v>21</v>
      </c>
      <c r="K8" s="26" t="s">
        <v>22</v>
      </c>
      <c r="AK8" s="28" t="s">
        <v>23</v>
      </c>
      <c r="AN8" s="338">
        <v>44988</v>
      </c>
      <c r="AR8" s="21"/>
      <c r="BE8" s="297"/>
      <c r="BS8" s="18" t="s">
        <v>6</v>
      </c>
    </row>
    <row r="9" spans="1:74" ht="14.45" customHeight="1">
      <c r="B9" s="21"/>
      <c r="AR9" s="21"/>
      <c r="BE9" s="297"/>
      <c r="BS9" s="18" t="s">
        <v>6</v>
      </c>
    </row>
    <row r="10" spans="1:74" ht="12" customHeight="1">
      <c r="B10" s="21"/>
      <c r="D10" s="28" t="s">
        <v>24</v>
      </c>
      <c r="AK10" s="28" t="s">
        <v>25</v>
      </c>
      <c r="AN10" s="26" t="s">
        <v>19</v>
      </c>
      <c r="AR10" s="21"/>
      <c r="BE10" s="297"/>
      <c r="BS10" s="18" t="s">
        <v>6</v>
      </c>
    </row>
    <row r="11" spans="1:74" ht="18.399999999999999" customHeight="1">
      <c r="B11" s="21"/>
      <c r="E11" s="26" t="s">
        <v>26</v>
      </c>
      <c r="AK11" s="28" t="s">
        <v>27</v>
      </c>
      <c r="AN11" s="26" t="s">
        <v>19</v>
      </c>
      <c r="AR11" s="21"/>
      <c r="BE11" s="297"/>
      <c r="BS11" s="18" t="s">
        <v>6</v>
      </c>
    </row>
    <row r="12" spans="1:74" ht="6.95" customHeight="1">
      <c r="B12" s="21"/>
      <c r="AR12" s="21"/>
      <c r="BE12" s="297"/>
      <c r="BS12" s="18" t="s">
        <v>6</v>
      </c>
    </row>
    <row r="13" spans="1:74" ht="12" customHeight="1">
      <c r="B13" s="21"/>
      <c r="D13" s="28" t="s">
        <v>28</v>
      </c>
      <c r="AK13" s="28" t="s">
        <v>25</v>
      </c>
      <c r="AN13" s="30" t="s">
        <v>29</v>
      </c>
      <c r="AR13" s="21"/>
      <c r="BE13" s="297"/>
      <c r="BS13" s="18" t="s">
        <v>6</v>
      </c>
    </row>
    <row r="14" spans="1:74" ht="12.75">
      <c r="B14" s="21"/>
      <c r="E14" s="301" t="s">
        <v>29</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28" t="s">
        <v>27</v>
      </c>
      <c r="AN14" s="30" t="s">
        <v>29</v>
      </c>
      <c r="AR14" s="21"/>
      <c r="BE14" s="297"/>
      <c r="BS14" s="18" t="s">
        <v>6</v>
      </c>
    </row>
    <row r="15" spans="1:74" ht="6.95" customHeight="1">
      <c r="B15" s="21"/>
      <c r="AR15" s="21"/>
      <c r="BE15" s="297"/>
      <c r="BS15" s="18" t="s">
        <v>4</v>
      </c>
    </row>
    <row r="16" spans="1:74" ht="12" customHeight="1">
      <c r="B16" s="21"/>
      <c r="D16" s="28" t="s">
        <v>30</v>
      </c>
      <c r="AK16" s="28" t="s">
        <v>25</v>
      </c>
      <c r="AN16" s="26" t="s">
        <v>19</v>
      </c>
      <c r="AR16" s="21"/>
      <c r="BE16" s="297"/>
      <c r="BS16" s="18" t="s">
        <v>4</v>
      </c>
    </row>
    <row r="17" spans="2:71" ht="18.399999999999999" customHeight="1">
      <c r="B17" s="21"/>
      <c r="E17" s="26" t="s">
        <v>31</v>
      </c>
      <c r="AK17" s="28" t="s">
        <v>27</v>
      </c>
      <c r="AN17" s="26" t="s">
        <v>19</v>
      </c>
      <c r="AR17" s="21"/>
      <c r="BE17" s="297"/>
      <c r="BS17" s="18" t="s">
        <v>32</v>
      </c>
    </row>
    <row r="18" spans="2:71" ht="6.95" customHeight="1">
      <c r="B18" s="21"/>
      <c r="AR18" s="21"/>
      <c r="BE18" s="297"/>
      <c r="BS18" s="18" t="s">
        <v>6</v>
      </c>
    </row>
    <row r="19" spans="2:71" ht="12" customHeight="1">
      <c r="B19" s="21"/>
      <c r="D19" s="28" t="s">
        <v>33</v>
      </c>
      <c r="AK19" s="28" t="s">
        <v>25</v>
      </c>
      <c r="AN19" s="26" t="s">
        <v>19</v>
      </c>
      <c r="AR19" s="21"/>
      <c r="BE19" s="297"/>
      <c r="BS19" s="18" t="s">
        <v>6</v>
      </c>
    </row>
    <row r="20" spans="2:71" ht="18.399999999999999" customHeight="1">
      <c r="B20" s="21"/>
      <c r="E20" s="287" t="s">
        <v>34</v>
      </c>
      <c r="AK20" s="28" t="s">
        <v>27</v>
      </c>
      <c r="AN20" s="26" t="s">
        <v>19</v>
      </c>
      <c r="AR20" s="21"/>
      <c r="BE20" s="297"/>
      <c r="BS20" s="18" t="s">
        <v>4</v>
      </c>
    </row>
    <row r="21" spans="2:71" ht="6.95" customHeight="1">
      <c r="B21" s="21"/>
      <c r="AR21" s="21"/>
      <c r="BE21" s="297"/>
    </row>
    <row r="22" spans="2:71" ht="12" customHeight="1">
      <c r="B22" s="21"/>
      <c r="D22" s="28" t="s">
        <v>35</v>
      </c>
      <c r="AR22" s="21"/>
      <c r="BE22" s="297"/>
    </row>
    <row r="23" spans="2:71" ht="47.25" customHeight="1">
      <c r="B23" s="21"/>
      <c r="E23" s="303" t="s">
        <v>36</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R23" s="21"/>
      <c r="BE23" s="297"/>
    </row>
    <row r="24" spans="2:71" ht="6.95" customHeight="1">
      <c r="B24" s="21"/>
      <c r="AR24" s="21"/>
      <c r="BE24" s="297"/>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7"/>
    </row>
    <row r="26" spans="2:71" s="1" customFormat="1" ht="25.9" customHeight="1">
      <c r="B26" s="33"/>
      <c r="D26" s="34" t="s">
        <v>37</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4">
        <f>ROUND(AG54,2)</f>
        <v>0</v>
      </c>
      <c r="AL26" s="305"/>
      <c r="AM26" s="305"/>
      <c r="AN26" s="305"/>
      <c r="AO26" s="305"/>
      <c r="AR26" s="33"/>
      <c r="BE26" s="297"/>
    </row>
    <row r="27" spans="2:71" s="1" customFormat="1" ht="6.95" customHeight="1">
      <c r="B27" s="33"/>
      <c r="AR27" s="33"/>
      <c r="BE27" s="297"/>
    </row>
    <row r="28" spans="2:71" s="1" customFormat="1" ht="12.75">
      <c r="B28" s="33"/>
      <c r="L28" s="306" t="s">
        <v>38</v>
      </c>
      <c r="M28" s="306"/>
      <c r="N28" s="306"/>
      <c r="O28" s="306"/>
      <c r="P28" s="306"/>
      <c r="W28" s="306" t="s">
        <v>39</v>
      </c>
      <c r="X28" s="306"/>
      <c r="Y28" s="306"/>
      <c r="Z28" s="306"/>
      <c r="AA28" s="306"/>
      <c r="AB28" s="306"/>
      <c r="AC28" s="306"/>
      <c r="AD28" s="306"/>
      <c r="AE28" s="306"/>
      <c r="AK28" s="306" t="s">
        <v>40</v>
      </c>
      <c r="AL28" s="306"/>
      <c r="AM28" s="306"/>
      <c r="AN28" s="306"/>
      <c r="AO28" s="306"/>
      <c r="AR28" s="33"/>
      <c r="BE28" s="297"/>
    </row>
    <row r="29" spans="2:71" s="2" customFormat="1" ht="14.45" customHeight="1">
      <c r="B29" s="36"/>
      <c r="D29" s="28" t="s">
        <v>41</v>
      </c>
      <c r="F29" s="28" t="s">
        <v>42</v>
      </c>
      <c r="L29" s="291">
        <v>0.21</v>
      </c>
      <c r="M29" s="290"/>
      <c r="N29" s="290"/>
      <c r="O29" s="290"/>
      <c r="P29" s="290"/>
      <c r="W29" s="289">
        <f>SUM(AK26)</f>
        <v>0</v>
      </c>
      <c r="X29" s="290"/>
      <c r="Y29" s="290"/>
      <c r="Z29" s="290"/>
      <c r="AA29" s="290"/>
      <c r="AB29" s="290"/>
      <c r="AC29" s="290"/>
      <c r="AD29" s="290"/>
      <c r="AE29" s="290"/>
      <c r="AK29" s="289">
        <f>SUM(W29*L29)</f>
        <v>0</v>
      </c>
      <c r="AL29" s="290"/>
      <c r="AM29" s="290"/>
      <c r="AN29" s="290"/>
      <c r="AO29" s="290"/>
      <c r="AR29" s="36"/>
      <c r="BE29" s="298"/>
    </row>
    <row r="30" spans="2:71" s="2" customFormat="1" ht="14.45" customHeight="1">
      <c r="B30" s="36"/>
      <c r="F30" s="28" t="s">
        <v>43</v>
      </c>
      <c r="L30" s="291">
        <v>0.15</v>
      </c>
      <c r="M30" s="290"/>
      <c r="N30" s="290"/>
      <c r="O30" s="290"/>
      <c r="P30" s="290"/>
      <c r="W30" s="289">
        <v>0</v>
      </c>
      <c r="X30" s="290"/>
      <c r="Y30" s="290"/>
      <c r="Z30" s="290"/>
      <c r="AA30" s="290"/>
      <c r="AB30" s="290"/>
      <c r="AC30" s="290"/>
      <c r="AD30" s="290"/>
      <c r="AE30" s="290"/>
      <c r="AK30" s="289">
        <v>0</v>
      </c>
      <c r="AL30" s="290"/>
      <c r="AM30" s="290"/>
      <c r="AN30" s="290"/>
      <c r="AO30" s="290"/>
      <c r="AR30" s="36"/>
      <c r="BE30" s="298"/>
    </row>
    <row r="31" spans="2:71" s="2" customFormat="1" ht="14.45" hidden="1" customHeight="1">
      <c r="B31" s="36"/>
      <c r="F31" s="28" t="s">
        <v>44</v>
      </c>
      <c r="L31" s="291">
        <v>0.21</v>
      </c>
      <c r="M31" s="290"/>
      <c r="N31" s="290"/>
      <c r="O31" s="290"/>
      <c r="P31" s="290"/>
      <c r="W31" s="289" t="e">
        <f>ROUND(BB54, 2)</f>
        <v>#REF!</v>
      </c>
      <c r="X31" s="290"/>
      <c r="Y31" s="290"/>
      <c r="Z31" s="290"/>
      <c r="AA31" s="290"/>
      <c r="AB31" s="290"/>
      <c r="AC31" s="290"/>
      <c r="AD31" s="290"/>
      <c r="AE31" s="290"/>
      <c r="AK31" s="289">
        <v>0</v>
      </c>
      <c r="AL31" s="290"/>
      <c r="AM31" s="290"/>
      <c r="AN31" s="290"/>
      <c r="AO31" s="290"/>
      <c r="AR31" s="36"/>
      <c r="BE31" s="298"/>
    </row>
    <row r="32" spans="2:71" s="2" customFormat="1" ht="14.45" hidden="1" customHeight="1">
      <c r="B32" s="36"/>
      <c r="F32" s="28" t="s">
        <v>45</v>
      </c>
      <c r="L32" s="291">
        <v>0.15</v>
      </c>
      <c r="M32" s="290"/>
      <c r="N32" s="290"/>
      <c r="O32" s="290"/>
      <c r="P32" s="290"/>
      <c r="W32" s="289" t="e">
        <f>ROUND(BC54, 2)</f>
        <v>#REF!</v>
      </c>
      <c r="X32" s="290"/>
      <c r="Y32" s="290"/>
      <c r="Z32" s="290"/>
      <c r="AA32" s="290"/>
      <c r="AB32" s="290"/>
      <c r="AC32" s="290"/>
      <c r="AD32" s="290"/>
      <c r="AE32" s="290"/>
      <c r="AK32" s="289">
        <v>0</v>
      </c>
      <c r="AL32" s="290"/>
      <c r="AM32" s="290"/>
      <c r="AN32" s="290"/>
      <c r="AO32" s="290"/>
      <c r="AR32" s="36"/>
      <c r="BE32" s="298"/>
    </row>
    <row r="33" spans="2:44" s="2" customFormat="1" ht="14.45" hidden="1" customHeight="1">
      <c r="B33" s="36"/>
      <c r="F33" s="28" t="s">
        <v>46</v>
      </c>
      <c r="L33" s="291">
        <v>0</v>
      </c>
      <c r="M33" s="290"/>
      <c r="N33" s="290"/>
      <c r="O33" s="290"/>
      <c r="P33" s="290"/>
      <c r="W33" s="289" t="e">
        <f>ROUND(BD54, 2)</f>
        <v>#REF!</v>
      </c>
      <c r="X33" s="290"/>
      <c r="Y33" s="290"/>
      <c r="Z33" s="290"/>
      <c r="AA33" s="290"/>
      <c r="AB33" s="290"/>
      <c r="AC33" s="290"/>
      <c r="AD33" s="290"/>
      <c r="AE33" s="290"/>
      <c r="AK33" s="289">
        <v>0</v>
      </c>
      <c r="AL33" s="290"/>
      <c r="AM33" s="290"/>
      <c r="AN33" s="290"/>
      <c r="AO33" s="290"/>
      <c r="AR33" s="36"/>
    </row>
    <row r="34" spans="2:44" s="1" customFormat="1" ht="6.95" customHeight="1">
      <c r="B34" s="33"/>
      <c r="AR34" s="33"/>
    </row>
    <row r="35" spans="2:44" s="1" customFormat="1" ht="25.9" customHeight="1">
      <c r="B35" s="33"/>
      <c r="C35" s="37"/>
      <c r="D35" s="38" t="s">
        <v>47</v>
      </c>
      <c r="E35" s="39"/>
      <c r="F35" s="39"/>
      <c r="G35" s="39"/>
      <c r="H35" s="39"/>
      <c r="I35" s="39"/>
      <c r="J35" s="39"/>
      <c r="K35" s="39"/>
      <c r="L35" s="39"/>
      <c r="M35" s="39"/>
      <c r="N35" s="39"/>
      <c r="O35" s="39"/>
      <c r="P35" s="39"/>
      <c r="Q35" s="39"/>
      <c r="R35" s="39"/>
      <c r="S35" s="39"/>
      <c r="T35" s="40" t="s">
        <v>48</v>
      </c>
      <c r="U35" s="39"/>
      <c r="V35" s="39"/>
      <c r="W35" s="39"/>
      <c r="X35" s="295" t="s">
        <v>49</v>
      </c>
      <c r="Y35" s="293"/>
      <c r="Z35" s="293"/>
      <c r="AA35" s="293"/>
      <c r="AB35" s="293"/>
      <c r="AC35" s="39"/>
      <c r="AD35" s="39"/>
      <c r="AE35" s="39"/>
      <c r="AF35" s="39"/>
      <c r="AG35" s="39"/>
      <c r="AH35" s="39"/>
      <c r="AI35" s="39"/>
      <c r="AJ35" s="39"/>
      <c r="AK35" s="292">
        <f>SUM(AK26:AK33)</f>
        <v>0</v>
      </c>
      <c r="AL35" s="293"/>
      <c r="AM35" s="293"/>
      <c r="AN35" s="293"/>
      <c r="AO35" s="294"/>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50</v>
      </c>
      <c r="AR42" s="33"/>
    </row>
    <row r="43" spans="2:44" s="1" customFormat="1" ht="6.95" customHeight="1">
      <c r="B43" s="33"/>
      <c r="AR43" s="33"/>
    </row>
    <row r="44" spans="2:44" s="3" customFormat="1" ht="12" customHeight="1">
      <c r="B44" s="45"/>
      <c r="C44" s="28" t="s">
        <v>13</v>
      </c>
      <c r="L44" s="3" t="str">
        <f>K5</f>
        <v>00</v>
      </c>
      <c r="AR44" s="45"/>
    </row>
    <row r="45" spans="2:44" s="4" customFormat="1" ht="36.950000000000003" customHeight="1">
      <c r="B45" s="46"/>
      <c r="C45" s="47" t="s">
        <v>16</v>
      </c>
      <c r="L45" s="316" t="str">
        <f>K6</f>
        <v>Stavební úpravy Střední školy - Lysá nad Labem č.p. 475</v>
      </c>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R45" s="46"/>
    </row>
    <row r="46" spans="2:44" s="1" customFormat="1" ht="6.95" customHeight="1">
      <c r="B46" s="33"/>
      <c r="AR46" s="33"/>
    </row>
    <row r="47" spans="2:44" s="1" customFormat="1" ht="12" customHeight="1">
      <c r="B47" s="33"/>
      <c r="C47" s="28" t="s">
        <v>21</v>
      </c>
      <c r="L47" s="48" t="str">
        <f>IF(K8="","",K8)</f>
        <v>289 22 Lysá nad Labem, Stržiště 475</v>
      </c>
      <c r="AI47" s="28" t="s">
        <v>23</v>
      </c>
      <c r="AM47" s="318">
        <f>IF(AN8= "","",AN8)</f>
        <v>44988</v>
      </c>
      <c r="AN47" s="318"/>
      <c r="AR47" s="33"/>
    </row>
    <row r="48" spans="2:44" s="1" customFormat="1" ht="6.95" customHeight="1">
      <c r="B48" s="33"/>
      <c r="AR48" s="33"/>
    </row>
    <row r="49" spans="1:91" s="1" customFormat="1" ht="15.2" customHeight="1">
      <c r="B49" s="33"/>
      <c r="C49" s="28" t="s">
        <v>24</v>
      </c>
      <c r="L49" s="3" t="str">
        <f>IF(E11= "","",E11)</f>
        <v>SŠ designu Lysá nad Labem</v>
      </c>
      <c r="AI49" s="28" t="s">
        <v>30</v>
      </c>
      <c r="AM49" s="319" t="str">
        <f>IF(E17="","",E17)</f>
        <v>www.projektyrd.cz</v>
      </c>
      <c r="AN49" s="320"/>
      <c r="AO49" s="320"/>
      <c r="AP49" s="320"/>
      <c r="AR49" s="33"/>
      <c r="AS49" s="321" t="s">
        <v>51</v>
      </c>
      <c r="AT49" s="322"/>
      <c r="AU49" s="50"/>
      <c r="AV49" s="50"/>
      <c r="AW49" s="50"/>
      <c r="AX49" s="50"/>
      <c r="AY49" s="50"/>
      <c r="AZ49" s="50"/>
      <c r="BA49" s="50"/>
      <c r="BB49" s="50"/>
      <c r="BC49" s="50"/>
      <c r="BD49" s="51"/>
    </row>
    <row r="50" spans="1:91" s="1" customFormat="1" ht="15.2" customHeight="1">
      <c r="B50" s="33"/>
      <c r="C50" s="28" t="s">
        <v>28</v>
      </c>
      <c r="L50" s="3" t="str">
        <f>IF(E14= "Vyplň údaj","",E14)</f>
        <v/>
      </c>
      <c r="AI50" s="28" t="s">
        <v>33</v>
      </c>
      <c r="AM50" s="325" t="s">
        <v>34</v>
      </c>
      <c r="AN50" s="320"/>
      <c r="AO50" s="320"/>
      <c r="AP50" s="320"/>
      <c r="AR50" s="33"/>
      <c r="AS50" s="323"/>
      <c r="AT50" s="324"/>
      <c r="BD50" s="52"/>
    </row>
    <row r="51" spans="1:91" s="1" customFormat="1" ht="10.9" customHeight="1">
      <c r="B51" s="33"/>
      <c r="AR51" s="33"/>
      <c r="AS51" s="323"/>
      <c r="AT51" s="324"/>
      <c r="BD51" s="52"/>
    </row>
    <row r="52" spans="1:91" s="1" customFormat="1" ht="29.25" customHeight="1">
      <c r="B52" s="33"/>
      <c r="C52" s="310" t="s">
        <v>52</v>
      </c>
      <c r="D52" s="311"/>
      <c r="E52" s="311"/>
      <c r="F52" s="311"/>
      <c r="G52" s="311"/>
      <c r="H52" s="53"/>
      <c r="I52" s="313" t="s">
        <v>53</v>
      </c>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2" t="s">
        <v>54</v>
      </c>
      <c r="AH52" s="311"/>
      <c r="AI52" s="311"/>
      <c r="AJ52" s="311"/>
      <c r="AK52" s="311"/>
      <c r="AL52" s="311"/>
      <c r="AM52" s="311"/>
      <c r="AN52" s="313" t="s">
        <v>55</v>
      </c>
      <c r="AO52" s="311"/>
      <c r="AP52" s="311"/>
      <c r="AQ52" s="54" t="s">
        <v>56</v>
      </c>
      <c r="AR52" s="33"/>
      <c r="AS52" s="55" t="s">
        <v>57</v>
      </c>
      <c r="AT52" s="56" t="s">
        <v>58</v>
      </c>
      <c r="AU52" s="56" t="s">
        <v>59</v>
      </c>
      <c r="AV52" s="56" t="s">
        <v>60</v>
      </c>
      <c r="AW52" s="56" t="s">
        <v>61</v>
      </c>
      <c r="AX52" s="56" t="s">
        <v>62</v>
      </c>
      <c r="AY52" s="56" t="s">
        <v>63</v>
      </c>
      <c r="AZ52" s="56" t="s">
        <v>64</v>
      </c>
      <c r="BA52" s="56" t="s">
        <v>65</v>
      </c>
      <c r="BB52" s="56" t="s">
        <v>66</v>
      </c>
      <c r="BC52" s="56" t="s">
        <v>67</v>
      </c>
      <c r="BD52" s="57" t="s">
        <v>68</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69</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14">
        <f>ROUND(SUM(AG55:AG61),2)</f>
        <v>0</v>
      </c>
      <c r="AH54" s="314"/>
      <c r="AI54" s="314"/>
      <c r="AJ54" s="314"/>
      <c r="AK54" s="314"/>
      <c r="AL54" s="314"/>
      <c r="AM54" s="314"/>
      <c r="AN54" s="315">
        <f>SUM(AN55:AP61)</f>
        <v>0</v>
      </c>
      <c r="AO54" s="315"/>
      <c r="AP54" s="315"/>
      <c r="AQ54" s="63" t="s">
        <v>19</v>
      </c>
      <c r="AR54" s="59"/>
      <c r="AS54" s="64">
        <f>ROUND(SUM(AS55:AS61),2)</f>
        <v>0</v>
      </c>
      <c r="AT54" s="65" t="e">
        <f t="shared" ref="AT54:AT61" si="0">ROUND(SUM(AV54:AW54),2)</f>
        <v>#REF!</v>
      </c>
      <c r="AU54" s="66" t="e">
        <f>ROUND(SUM(AU55:AU61),5)</f>
        <v>#REF!</v>
      </c>
      <c r="AV54" s="65" t="e">
        <f>ROUND(AZ54*L29,2)</f>
        <v>#REF!</v>
      </c>
      <c r="AW54" s="65" t="e">
        <f>ROUND(BA54*L30,2)</f>
        <v>#REF!</v>
      </c>
      <c r="AX54" s="65" t="e">
        <f>ROUND(BB54*L29,2)</f>
        <v>#REF!</v>
      </c>
      <c r="AY54" s="65" t="e">
        <f>ROUND(BC54*L30,2)</f>
        <v>#REF!</v>
      </c>
      <c r="AZ54" s="65" t="e">
        <f>ROUND(SUM(AZ55:AZ61),2)</f>
        <v>#REF!</v>
      </c>
      <c r="BA54" s="65" t="e">
        <f>ROUND(SUM(BA55:BA61),2)</f>
        <v>#REF!</v>
      </c>
      <c r="BB54" s="65" t="e">
        <f>ROUND(SUM(BB55:BB61),2)</f>
        <v>#REF!</v>
      </c>
      <c r="BC54" s="65" t="e">
        <f>ROUND(SUM(BC55:BC61),2)</f>
        <v>#REF!</v>
      </c>
      <c r="BD54" s="67" t="e">
        <f>ROUND(SUM(BD55:BD61),2)</f>
        <v>#REF!</v>
      </c>
      <c r="BS54" s="68" t="s">
        <v>70</v>
      </c>
      <c r="BT54" s="68" t="s">
        <v>71</v>
      </c>
      <c r="BU54" s="69" t="s">
        <v>72</v>
      </c>
      <c r="BV54" s="68" t="s">
        <v>73</v>
      </c>
      <c r="BW54" s="68" t="s">
        <v>5</v>
      </c>
      <c r="BX54" s="68" t="s">
        <v>74</v>
      </c>
      <c r="CL54" s="68" t="s">
        <v>19</v>
      </c>
    </row>
    <row r="55" spans="1:91" s="6" customFormat="1" ht="16.5" customHeight="1">
      <c r="A55" s="70" t="s">
        <v>75</v>
      </c>
      <c r="B55" s="71"/>
      <c r="C55" s="72"/>
      <c r="D55" s="309" t="s">
        <v>14</v>
      </c>
      <c r="E55" s="309"/>
      <c r="F55" s="309"/>
      <c r="G55" s="309"/>
      <c r="H55" s="309"/>
      <c r="I55" s="73"/>
      <c r="J55" s="309" t="s">
        <v>76</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7">
        <f>'00 - VRN'!J30</f>
        <v>0</v>
      </c>
      <c r="AH55" s="308"/>
      <c r="AI55" s="308"/>
      <c r="AJ55" s="308"/>
      <c r="AK55" s="308"/>
      <c r="AL55" s="308"/>
      <c r="AM55" s="308"/>
      <c r="AN55" s="307">
        <f t="shared" ref="AN55:AN60" si="1">SUM(AG55,AT55)</f>
        <v>0</v>
      </c>
      <c r="AO55" s="308"/>
      <c r="AP55" s="308"/>
      <c r="AQ55" s="74" t="s">
        <v>77</v>
      </c>
      <c r="AR55" s="71"/>
      <c r="AS55" s="75">
        <v>0</v>
      </c>
      <c r="AT55" s="76">
        <f t="shared" si="0"/>
        <v>0</v>
      </c>
      <c r="AU55" s="77">
        <f>'00 - VRN'!P85</f>
        <v>0</v>
      </c>
      <c r="AV55" s="76">
        <f>'00 - VRN'!J33</f>
        <v>0</v>
      </c>
      <c r="AW55" s="76">
        <f>'00 - VRN'!J34</f>
        <v>0</v>
      </c>
      <c r="AX55" s="76">
        <f>'00 - VRN'!J35</f>
        <v>0</v>
      </c>
      <c r="AY55" s="76">
        <f>'00 - VRN'!J36</f>
        <v>0</v>
      </c>
      <c r="AZ55" s="76">
        <f>'00 - VRN'!F33</f>
        <v>0</v>
      </c>
      <c r="BA55" s="76">
        <f>'00 - VRN'!F34</f>
        <v>0</v>
      </c>
      <c r="BB55" s="76">
        <f>'00 - VRN'!F35</f>
        <v>0</v>
      </c>
      <c r="BC55" s="76">
        <f>'00 - VRN'!F36</f>
        <v>0</v>
      </c>
      <c r="BD55" s="78">
        <f>'00 - VRN'!F37</f>
        <v>0</v>
      </c>
      <c r="BT55" s="79" t="s">
        <v>78</v>
      </c>
      <c r="BV55" s="79" t="s">
        <v>73</v>
      </c>
      <c r="BW55" s="79" t="s">
        <v>79</v>
      </c>
      <c r="BX55" s="79" t="s">
        <v>5</v>
      </c>
      <c r="CL55" s="79" t="s">
        <v>19</v>
      </c>
      <c r="CM55" s="79" t="s">
        <v>80</v>
      </c>
    </row>
    <row r="56" spans="1:91" s="6" customFormat="1" ht="16.5" customHeight="1">
      <c r="A56" s="70" t="s">
        <v>75</v>
      </c>
      <c r="B56" s="71"/>
      <c r="C56" s="72"/>
      <c r="D56" s="309" t="s">
        <v>81</v>
      </c>
      <c r="E56" s="309"/>
      <c r="F56" s="309"/>
      <c r="G56" s="309"/>
      <c r="H56" s="309"/>
      <c r="I56" s="73"/>
      <c r="J56" s="309" t="s">
        <v>82</v>
      </c>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7">
        <f>'01 - 1.NP Východní strana'!J30</f>
        <v>0</v>
      </c>
      <c r="AH56" s="308"/>
      <c r="AI56" s="308"/>
      <c r="AJ56" s="308"/>
      <c r="AK56" s="308"/>
      <c r="AL56" s="308"/>
      <c r="AM56" s="308"/>
      <c r="AN56" s="307">
        <f t="shared" si="1"/>
        <v>0</v>
      </c>
      <c r="AO56" s="308"/>
      <c r="AP56" s="308"/>
      <c r="AQ56" s="74" t="s">
        <v>77</v>
      </c>
      <c r="AR56" s="71"/>
      <c r="AS56" s="75">
        <v>0</v>
      </c>
      <c r="AT56" s="76">
        <f t="shared" si="0"/>
        <v>0</v>
      </c>
      <c r="AU56" s="77">
        <f>'01 - 1.NP Východní strana'!P95</f>
        <v>0</v>
      </c>
      <c r="AV56" s="76">
        <f>'01 - 1.NP Východní strana'!J33</f>
        <v>0</v>
      </c>
      <c r="AW56" s="76">
        <f>'01 - 1.NP Východní strana'!J34</f>
        <v>0</v>
      </c>
      <c r="AX56" s="76">
        <f>'01 - 1.NP Východní strana'!J35</f>
        <v>0</v>
      </c>
      <c r="AY56" s="76">
        <f>'01 - 1.NP Východní strana'!J36</f>
        <v>0</v>
      </c>
      <c r="AZ56" s="76">
        <f>'01 - 1.NP Východní strana'!F33</f>
        <v>0</v>
      </c>
      <c r="BA56" s="76">
        <f>'01 - 1.NP Východní strana'!F34</f>
        <v>0</v>
      </c>
      <c r="BB56" s="76">
        <f>'01 - 1.NP Východní strana'!F35</f>
        <v>0</v>
      </c>
      <c r="BC56" s="76">
        <f>'01 - 1.NP Východní strana'!F36</f>
        <v>0</v>
      </c>
      <c r="BD56" s="78">
        <f>'01 - 1.NP Východní strana'!F37</f>
        <v>0</v>
      </c>
      <c r="BT56" s="79" t="s">
        <v>78</v>
      </c>
      <c r="BV56" s="79" t="s">
        <v>73</v>
      </c>
      <c r="BW56" s="79" t="s">
        <v>83</v>
      </c>
      <c r="BX56" s="79" t="s">
        <v>5</v>
      </c>
      <c r="CL56" s="79" t="s">
        <v>19</v>
      </c>
      <c r="CM56" s="79" t="s">
        <v>80</v>
      </c>
    </row>
    <row r="57" spans="1:91" s="6" customFormat="1" ht="16.5" customHeight="1">
      <c r="A57" s="70" t="s">
        <v>75</v>
      </c>
      <c r="B57" s="71"/>
      <c r="C57" s="72"/>
      <c r="D57" s="309" t="s">
        <v>84</v>
      </c>
      <c r="E57" s="309"/>
      <c r="F57" s="309"/>
      <c r="G57" s="309"/>
      <c r="H57" s="309"/>
      <c r="I57" s="73"/>
      <c r="J57" s="309" t="s">
        <v>85</v>
      </c>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7">
        <f>'02 - 1.NP Západní strana'!J30</f>
        <v>0</v>
      </c>
      <c r="AH57" s="308"/>
      <c r="AI57" s="308"/>
      <c r="AJ57" s="308"/>
      <c r="AK57" s="308"/>
      <c r="AL57" s="308"/>
      <c r="AM57" s="308"/>
      <c r="AN57" s="307">
        <f t="shared" si="1"/>
        <v>0</v>
      </c>
      <c r="AO57" s="308"/>
      <c r="AP57" s="308"/>
      <c r="AQ57" s="74" t="s">
        <v>77</v>
      </c>
      <c r="AR57" s="71"/>
      <c r="AS57" s="75">
        <v>0</v>
      </c>
      <c r="AT57" s="76">
        <f t="shared" si="0"/>
        <v>0</v>
      </c>
      <c r="AU57" s="77">
        <f>'02 - 1.NP Západní strana'!P94</f>
        <v>0</v>
      </c>
      <c r="AV57" s="76">
        <f>'02 - 1.NP Západní strana'!J33</f>
        <v>0</v>
      </c>
      <c r="AW57" s="76">
        <f>'02 - 1.NP Západní strana'!J34</f>
        <v>0</v>
      </c>
      <c r="AX57" s="76">
        <f>'02 - 1.NP Západní strana'!J35</f>
        <v>0</v>
      </c>
      <c r="AY57" s="76">
        <f>'02 - 1.NP Západní strana'!J36</f>
        <v>0</v>
      </c>
      <c r="AZ57" s="76">
        <f>'02 - 1.NP Západní strana'!F33</f>
        <v>0</v>
      </c>
      <c r="BA57" s="76">
        <f>'02 - 1.NP Západní strana'!F34</f>
        <v>0</v>
      </c>
      <c r="BB57" s="76">
        <f>'02 - 1.NP Západní strana'!F35</f>
        <v>0</v>
      </c>
      <c r="BC57" s="76">
        <f>'02 - 1.NP Západní strana'!F36</f>
        <v>0</v>
      </c>
      <c r="BD57" s="78">
        <f>'02 - 1.NP Západní strana'!F37</f>
        <v>0</v>
      </c>
      <c r="BT57" s="79" t="s">
        <v>78</v>
      </c>
      <c r="BV57" s="79" t="s">
        <v>73</v>
      </c>
      <c r="BW57" s="79" t="s">
        <v>86</v>
      </c>
      <c r="BX57" s="79" t="s">
        <v>5</v>
      </c>
      <c r="CL57" s="79" t="s">
        <v>19</v>
      </c>
      <c r="CM57" s="79" t="s">
        <v>80</v>
      </c>
    </row>
    <row r="58" spans="1:91" s="6" customFormat="1" ht="16.5" customHeight="1">
      <c r="A58" s="70" t="s">
        <v>75</v>
      </c>
      <c r="B58" s="71"/>
      <c r="C58" s="72"/>
      <c r="D58" s="309" t="s">
        <v>87</v>
      </c>
      <c r="E58" s="309"/>
      <c r="F58" s="309"/>
      <c r="G58" s="309"/>
      <c r="H58" s="309"/>
      <c r="I58" s="73"/>
      <c r="J58" s="309" t="s">
        <v>88</v>
      </c>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7">
        <f>'03 - 1.NP Úklidová komora...'!J30</f>
        <v>0</v>
      </c>
      <c r="AH58" s="308"/>
      <c r="AI58" s="308"/>
      <c r="AJ58" s="308"/>
      <c r="AK58" s="308"/>
      <c r="AL58" s="308"/>
      <c r="AM58" s="308"/>
      <c r="AN58" s="307">
        <f t="shared" si="1"/>
        <v>0</v>
      </c>
      <c r="AO58" s="308"/>
      <c r="AP58" s="308"/>
      <c r="AQ58" s="74" t="s">
        <v>77</v>
      </c>
      <c r="AR58" s="71"/>
      <c r="AS58" s="75">
        <v>0</v>
      </c>
      <c r="AT58" s="76">
        <f t="shared" si="0"/>
        <v>0</v>
      </c>
      <c r="AU58" s="77">
        <f>'03 - 1.NP Úklidová komora...'!P90</f>
        <v>0</v>
      </c>
      <c r="AV58" s="76">
        <f>'03 - 1.NP Úklidová komora...'!J33</f>
        <v>0</v>
      </c>
      <c r="AW58" s="76">
        <f>'03 - 1.NP Úklidová komora...'!J34</f>
        <v>0</v>
      </c>
      <c r="AX58" s="76">
        <f>'03 - 1.NP Úklidová komora...'!J35</f>
        <v>0</v>
      </c>
      <c r="AY58" s="76">
        <f>'03 - 1.NP Úklidová komora...'!J36</f>
        <v>0</v>
      </c>
      <c r="AZ58" s="76">
        <f>'03 - 1.NP Úklidová komora...'!F33</f>
        <v>0</v>
      </c>
      <c r="BA58" s="76">
        <f>'03 - 1.NP Úklidová komora...'!F34</f>
        <v>0</v>
      </c>
      <c r="BB58" s="76">
        <f>'03 - 1.NP Úklidová komora...'!F35</f>
        <v>0</v>
      </c>
      <c r="BC58" s="76">
        <f>'03 - 1.NP Úklidová komora...'!F36</f>
        <v>0</v>
      </c>
      <c r="BD58" s="78">
        <f>'03 - 1.NP Úklidová komora...'!F37</f>
        <v>0</v>
      </c>
      <c r="BT58" s="79" t="s">
        <v>78</v>
      </c>
      <c r="BV58" s="79" t="s">
        <v>73</v>
      </c>
      <c r="BW58" s="79" t="s">
        <v>89</v>
      </c>
      <c r="BX58" s="79" t="s">
        <v>5</v>
      </c>
      <c r="CL58" s="79" t="s">
        <v>19</v>
      </c>
      <c r="CM58" s="79" t="s">
        <v>80</v>
      </c>
    </row>
    <row r="59" spans="1:91" s="6" customFormat="1" ht="16.5" customHeight="1">
      <c r="A59" s="70" t="s">
        <v>75</v>
      </c>
      <c r="B59" s="71"/>
      <c r="C59" s="72"/>
      <c r="D59" s="309" t="s">
        <v>90</v>
      </c>
      <c r="E59" s="309"/>
      <c r="F59" s="309"/>
      <c r="G59" s="309"/>
      <c r="H59" s="309"/>
      <c r="I59" s="73"/>
      <c r="J59" s="309" t="s">
        <v>91</v>
      </c>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7">
        <f>'04 - 2.NP - Východní strana'!J30</f>
        <v>0</v>
      </c>
      <c r="AH59" s="308"/>
      <c r="AI59" s="308"/>
      <c r="AJ59" s="308"/>
      <c r="AK59" s="308"/>
      <c r="AL59" s="308"/>
      <c r="AM59" s="308"/>
      <c r="AN59" s="307">
        <f t="shared" si="1"/>
        <v>0</v>
      </c>
      <c r="AO59" s="308"/>
      <c r="AP59" s="308"/>
      <c r="AQ59" s="74" t="s">
        <v>77</v>
      </c>
      <c r="AR59" s="71"/>
      <c r="AS59" s="75">
        <v>0</v>
      </c>
      <c r="AT59" s="76">
        <f t="shared" si="0"/>
        <v>0</v>
      </c>
      <c r="AU59" s="77">
        <f>'04 - 2.NP - Východní strana'!P96</f>
        <v>0</v>
      </c>
      <c r="AV59" s="76">
        <f>'04 - 2.NP - Východní strana'!J33</f>
        <v>0</v>
      </c>
      <c r="AW59" s="76">
        <f>'04 - 2.NP - Východní strana'!J34</f>
        <v>0</v>
      </c>
      <c r="AX59" s="76">
        <f>'04 - 2.NP - Východní strana'!J35</f>
        <v>0</v>
      </c>
      <c r="AY59" s="76">
        <f>'04 - 2.NP - Východní strana'!J36</f>
        <v>0</v>
      </c>
      <c r="AZ59" s="76">
        <f>'04 - 2.NP - Východní strana'!F33</f>
        <v>0</v>
      </c>
      <c r="BA59" s="76">
        <f>'04 - 2.NP - Východní strana'!F34</f>
        <v>0</v>
      </c>
      <c r="BB59" s="76">
        <f>'04 - 2.NP - Východní strana'!F35</f>
        <v>0</v>
      </c>
      <c r="BC59" s="76">
        <f>'04 - 2.NP - Východní strana'!F36</f>
        <v>0</v>
      </c>
      <c r="BD59" s="78">
        <f>'04 - 2.NP - Východní strana'!F37</f>
        <v>0</v>
      </c>
      <c r="BT59" s="79" t="s">
        <v>78</v>
      </c>
      <c r="BV59" s="79" t="s">
        <v>73</v>
      </c>
      <c r="BW59" s="79" t="s">
        <v>92</v>
      </c>
      <c r="BX59" s="79" t="s">
        <v>5</v>
      </c>
      <c r="CL59" s="79" t="s">
        <v>19</v>
      </c>
      <c r="CM59" s="79" t="s">
        <v>80</v>
      </c>
    </row>
    <row r="60" spans="1:91" s="6" customFormat="1" ht="16.5" customHeight="1">
      <c r="A60" s="70" t="s">
        <v>75</v>
      </c>
      <c r="B60" s="71"/>
      <c r="C60" s="72"/>
      <c r="D60" s="309" t="s">
        <v>93</v>
      </c>
      <c r="E60" s="309"/>
      <c r="F60" s="309"/>
      <c r="G60" s="309"/>
      <c r="H60" s="309"/>
      <c r="I60" s="73"/>
      <c r="J60" s="309" t="s">
        <v>94</v>
      </c>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7">
        <f>'05 - 2.NP - Západní strana'!J30</f>
        <v>0</v>
      </c>
      <c r="AH60" s="308"/>
      <c r="AI60" s="308"/>
      <c r="AJ60" s="308"/>
      <c r="AK60" s="308"/>
      <c r="AL60" s="308"/>
      <c r="AM60" s="308"/>
      <c r="AN60" s="307">
        <f t="shared" si="1"/>
        <v>0</v>
      </c>
      <c r="AO60" s="308"/>
      <c r="AP60" s="308"/>
      <c r="AQ60" s="74" t="s">
        <v>77</v>
      </c>
      <c r="AR60" s="71"/>
      <c r="AS60" s="75">
        <v>0</v>
      </c>
      <c r="AT60" s="76">
        <f t="shared" si="0"/>
        <v>0</v>
      </c>
      <c r="AU60" s="77">
        <f>'05 - 2.NP - Západní strana'!P94</f>
        <v>0</v>
      </c>
      <c r="AV60" s="76">
        <f>'05 - 2.NP - Západní strana'!J33</f>
        <v>0</v>
      </c>
      <c r="AW60" s="76">
        <f>'05 - 2.NP - Západní strana'!J34</f>
        <v>0</v>
      </c>
      <c r="AX60" s="76">
        <f>'05 - 2.NP - Západní strana'!J35</f>
        <v>0</v>
      </c>
      <c r="AY60" s="76">
        <f>'05 - 2.NP - Západní strana'!J36</f>
        <v>0</v>
      </c>
      <c r="AZ60" s="76">
        <f>'05 - 2.NP - Západní strana'!F33</f>
        <v>0</v>
      </c>
      <c r="BA60" s="76">
        <f>'05 - 2.NP - Západní strana'!F34</f>
        <v>0</v>
      </c>
      <c r="BB60" s="76">
        <f>'05 - 2.NP - Západní strana'!F35</f>
        <v>0</v>
      </c>
      <c r="BC60" s="76">
        <f>'05 - 2.NP - Západní strana'!F36</f>
        <v>0</v>
      </c>
      <c r="BD60" s="78">
        <f>'05 - 2.NP - Západní strana'!F37</f>
        <v>0</v>
      </c>
      <c r="BT60" s="79" t="s">
        <v>78</v>
      </c>
      <c r="BV60" s="79" t="s">
        <v>73</v>
      </c>
      <c r="BW60" s="79" t="s">
        <v>95</v>
      </c>
      <c r="BX60" s="79" t="s">
        <v>5</v>
      </c>
      <c r="CL60" s="79" t="s">
        <v>19</v>
      </c>
      <c r="CM60" s="79" t="s">
        <v>80</v>
      </c>
    </row>
    <row r="61" spans="1:91" s="6" customFormat="1" ht="16.5" customHeight="1">
      <c r="A61" s="70" t="s">
        <v>75</v>
      </c>
      <c r="B61" s="71"/>
      <c r="C61" s="72"/>
      <c r="D61" s="309" t="s">
        <v>96</v>
      </c>
      <c r="E61" s="309"/>
      <c r="F61" s="309"/>
      <c r="G61" s="309"/>
      <c r="H61" s="309"/>
      <c r="I61" s="73"/>
      <c r="J61" s="309" t="s">
        <v>97</v>
      </c>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7">
        <f>SUM('06 - ZTI'!H16)</f>
        <v>0</v>
      </c>
      <c r="AH61" s="308"/>
      <c r="AI61" s="308"/>
      <c r="AJ61" s="308"/>
      <c r="AK61" s="308"/>
      <c r="AL61" s="308"/>
      <c r="AM61" s="308"/>
      <c r="AN61" s="307">
        <f>SUM(AG61*1.21)</f>
        <v>0</v>
      </c>
      <c r="AO61" s="308"/>
      <c r="AP61" s="308"/>
      <c r="AQ61" s="74" t="s">
        <v>77</v>
      </c>
      <c r="AR61" s="71"/>
      <c r="AS61" s="80">
        <v>0</v>
      </c>
      <c r="AT61" s="81" t="e">
        <f t="shared" si="0"/>
        <v>#REF!</v>
      </c>
      <c r="AU61" s="82" t="e">
        <f>#REF!</f>
        <v>#REF!</v>
      </c>
      <c r="AV61" s="81" t="e">
        <f>#REF!</f>
        <v>#REF!</v>
      </c>
      <c r="AW61" s="81" t="e">
        <f>#REF!</f>
        <v>#REF!</v>
      </c>
      <c r="AX61" s="81" t="e">
        <f>#REF!</f>
        <v>#REF!</v>
      </c>
      <c r="AY61" s="81" t="e">
        <f>#REF!</f>
        <v>#REF!</v>
      </c>
      <c r="AZ61" s="81" t="e">
        <f>#REF!</f>
        <v>#REF!</v>
      </c>
      <c r="BA61" s="81" t="e">
        <f>#REF!</f>
        <v>#REF!</v>
      </c>
      <c r="BB61" s="81" t="e">
        <f>#REF!</f>
        <v>#REF!</v>
      </c>
      <c r="BC61" s="81" t="e">
        <f>#REF!</f>
        <v>#REF!</v>
      </c>
      <c r="BD61" s="83" t="e">
        <f>#REF!</f>
        <v>#REF!</v>
      </c>
      <c r="BT61" s="79" t="s">
        <v>78</v>
      </c>
      <c r="BV61" s="79" t="s">
        <v>73</v>
      </c>
      <c r="BW61" s="79" t="s">
        <v>98</v>
      </c>
      <c r="BX61" s="79" t="s">
        <v>5</v>
      </c>
      <c r="CL61" s="79" t="s">
        <v>19</v>
      </c>
      <c r="CM61" s="79" t="s">
        <v>80</v>
      </c>
    </row>
    <row r="62" spans="1:91" s="1" customFormat="1" ht="30" customHeight="1">
      <c r="B62" s="33"/>
      <c r="AR62" s="33"/>
    </row>
    <row r="63" spans="1:91" s="1" customFormat="1" ht="6.95" customHeight="1">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33"/>
    </row>
  </sheetData>
  <sheetProtection formatColumns="0" formatRows="0"/>
  <mergeCells count="66">
    <mergeCell ref="AS49:AT51"/>
    <mergeCell ref="AM50:AP50"/>
    <mergeCell ref="C52:G52"/>
    <mergeCell ref="AG52:AM52"/>
    <mergeCell ref="I52:AF52"/>
    <mergeCell ref="AN52:AP52"/>
    <mergeCell ref="D55:H55"/>
    <mergeCell ref="AG55:AM55"/>
    <mergeCell ref="J55:AF55"/>
    <mergeCell ref="AN55:AP55"/>
    <mergeCell ref="AG54:AM54"/>
    <mergeCell ref="AN54:AP54"/>
    <mergeCell ref="D56:H56"/>
    <mergeCell ref="AG56:AM56"/>
    <mergeCell ref="AN56:AP56"/>
    <mergeCell ref="AN57:AP57"/>
    <mergeCell ref="D57:H57"/>
    <mergeCell ref="J57:AF57"/>
    <mergeCell ref="AG57:AM57"/>
    <mergeCell ref="D58:H58"/>
    <mergeCell ref="J58:AF58"/>
    <mergeCell ref="AN59:AP59"/>
    <mergeCell ref="AG59:AM59"/>
    <mergeCell ref="D59:H59"/>
    <mergeCell ref="J59:AF59"/>
    <mergeCell ref="D60:H60"/>
    <mergeCell ref="J60:AF60"/>
    <mergeCell ref="AN61:AP61"/>
    <mergeCell ref="AG61:AM61"/>
    <mergeCell ref="D61:H61"/>
    <mergeCell ref="J61:AF61"/>
    <mergeCell ref="AK30:AO30"/>
    <mergeCell ref="L30:P30"/>
    <mergeCell ref="W30:AE30"/>
    <mergeCell ref="L31:P31"/>
    <mergeCell ref="AN60:AP60"/>
    <mergeCell ref="AG60:AM60"/>
    <mergeCell ref="AN58:AP58"/>
    <mergeCell ref="AG58:AM58"/>
    <mergeCell ref="J56:AF56"/>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00 - VRN'!C2" display="/" xr:uid="{00000000-0004-0000-0000-000000000000}"/>
    <hyperlink ref="A56" location="'01 - 1.NP Východní strana'!C2" display="/" xr:uid="{00000000-0004-0000-0000-000001000000}"/>
    <hyperlink ref="A57" location="'02 - 1.NP Západní strana'!C2" display="/" xr:uid="{00000000-0004-0000-0000-000002000000}"/>
    <hyperlink ref="A58" location="'03 - 1.NP Úklidová komora...'!C2" display="/" xr:uid="{00000000-0004-0000-0000-000003000000}"/>
    <hyperlink ref="A59" location="'04 - 2.NP - Východní strana'!C2" display="/" xr:uid="{00000000-0004-0000-0000-000004000000}"/>
    <hyperlink ref="A60" location="'05 - 2.NP - Západní strana'!C2" display="/" xr:uid="{00000000-0004-0000-0000-000005000000}"/>
    <hyperlink ref="A61" location="'06 - ZTI'!C2" display="/" xr:uid="{00000000-0004-0000-0000-000006000000}"/>
    <hyperlink ref="E20" r:id="rId1" xr:uid="{18B7A1AA-7CCF-4395-921D-593B03A4628C}"/>
    <hyperlink ref="AM50" r:id="rId2" xr:uid="{F4D468C3-EAA8-4779-8BC6-9C729692BA2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79</v>
      </c>
    </row>
    <row r="3" spans="2:46" ht="6.95" customHeight="1">
      <c r="B3" s="19"/>
      <c r="C3" s="20"/>
      <c r="D3" s="20"/>
      <c r="E3" s="20"/>
      <c r="F3" s="20"/>
      <c r="G3" s="20"/>
      <c r="H3" s="20"/>
      <c r="I3" s="20"/>
      <c r="J3" s="20"/>
      <c r="K3" s="20"/>
      <c r="L3" s="21"/>
      <c r="AT3" s="18" t="s">
        <v>80</v>
      </c>
    </row>
    <row r="4" spans="2:46" ht="24.95" customHeight="1">
      <c r="B4" s="21"/>
      <c r="D4" s="22" t="s">
        <v>99</v>
      </c>
      <c r="L4" s="21"/>
      <c r="M4" s="84" t="s">
        <v>10</v>
      </c>
      <c r="AT4" s="18" t="s">
        <v>4</v>
      </c>
    </row>
    <row r="5" spans="2:46" ht="6.95" customHeight="1">
      <c r="B5" s="21"/>
      <c r="L5" s="21"/>
    </row>
    <row r="6" spans="2:46" ht="12" customHeight="1">
      <c r="B6" s="21"/>
      <c r="D6" s="28" t="s">
        <v>16</v>
      </c>
      <c r="L6" s="21"/>
    </row>
    <row r="7" spans="2:46" ht="16.5" customHeight="1">
      <c r="B7" s="21"/>
      <c r="E7" s="327" t="str">
        <f>'Rekapitulace stavby'!K6</f>
        <v>Stavební úpravy Střední školy - Lysá nad Labem č.p. 475</v>
      </c>
      <c r="F7" s="328"/>
      <c r="G7" s="328"/>
      <c r="H7" s="328"/>
      <c r="L7" s="21"/>
    </row>
    <row r="8" spans="2:46" s="1" customFormat="1" ht="12" customHeight="1">
      <c r="B8" s="33"/>
      <c r="D8" s="28" t="s">
        <v>100</v>
      </c>
      <c r="L8" s="33"/>
    </row>
    <row r="9" spans="2:46" s="1" customFormat="1" ht="16.5" customHeight="1">
      <c r="B9" s="33"/>
      <c r="E9" s="316" t="s">
        <v>101</v>
      </c>
      <c r="F9" s="326"/>
      <c r="G9" s="326"/>
      <c r="H9" s="326"/>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49">
        <f>'Rekapitulace stavby'!AN8</f>
        <v>44988</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9" t="str">
        <f>'Rekapitulace stavby'!E14</f>
        <v>Vyplň údaj</v>
      </c>
      <c r="F18" s="299"/>
      <c r="G18" s="299"/>
      <c r="H18" s="299"/>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31</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34</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5"/>
      <c r="E27" s="303" t="s">
        <v>19</v>
      </c>
      <c r="F27" s="303"/>
      <c r="G27" s="303"/>
      <c r="H27" s="303"/>
      <c r="L27" s="85"/>
    </row>
    <row r="28" spans="2:12" s="1" customFormat="1" ht="6.95" customHeight="1">
      <c r="B28" s="33"/>
      <c r="L28" s="33"/>
    </row>
    <row r="29" spans="2:12" s="1" customFormat="1" ht="6.95" customHeight="1">
      <c r="B29" s="33"/>
      <c r="D29" s="50"/>
      <c r="E29" s="50"/>
      <c r="F29" s="50"/>
      <c r="G29" s="50"/>
      <c r="H29" s="50"/>
      <c r="I29" s="50"/>
      <c r="J29" s="50"/>
      <c r="K29" s="50"/>
      <c r="L29" s="33"/>
    </row>
    <row r="30" spans="2:12" s="1" customFormat="1" ht="25.35" customHeight="1">
      <c r="B30" s="33"/>
      <c r="D30" s="86" t="s">
        <v>37</v>
      </c>
      <c r="J30" s="62">
        <f>ROUND(J85, 2)</f>
        <v>0</v>
      </c>
      <c r="L30" s="33"/>
    </row>
    <row r="31" spans="2:12" s="1" customFormat="1" ht="6.95" customHeight="1">
      <c r="B31" s="33"/>
      <c r="D31" s="50"/>
      <c r="E31" s="50"/>
      <c r="F31" s="50"/>
      <c r="G31" s="50"/>
      <c r="H31" s="50"/>
      <c r="I31" s="50"/>
      <c r="J31" s="50"/>
      <c r="K31" s="50"/>
      <c r="L31" s="33"/>
    </row>
    <row r="32" spans="2:12" s="1" customFormat="1" ht="14.45" customHeight="1">
      <c r="B32" s="33"/>
      <c r="F32" s="87" t="s">
        <v>39</v>
      </c>
      <c r="I32" s="87" t="s">
        <v>38</v>
      </c>
      <c r="J32" s="87" t="s">
        <v>40</v>
      </c>
      <c r="L32" s="33"/>
    </row>
    <row r="33" spans="2:12" s="1" customFormat="1" ht="14.45" customHeight="1">
      <c r="B33" s="33"/>
      <c r="D33" s="88" t="s">
        <v>41</v>
      </c>
      <c r="E33" s="28" t="s">
        <v>42</v>
      </c>
      <c r="F33" s="89">
        <f>ROUND((SUM(BE85:BE99)),  2)</f>
        <v>0</v>
      </c>
      <c r="I33" s="90">
        <v>0.21</v>
      </c>
      <c r="J33" s="89">
        <f>ROUND(((SUM(BE85:BE99))*I33),  2)</f>
        <v>0</v>
      </c>
      <c r="L33" s="33"/>
    </row>
    <row r="34" spans="2:12" s="1" customFormat="1" ht="14.45" customHeight="1">
      <c r="B34" s="33"/>
      <c r="E34" s="28" t="s">
        <v>43</v>
      </c>
      <c r="F34" s="89">
        <f>ROUND((SUM(BF85:BF99)),  2)</f>
        <v>0</v>
      </c>
      <c r="I34" s="90">
        <v>0.15</v>
      </c>
      <c r="J34" s="89">
        <f>ROUND(((SUM(BF85:BF99))*I34),  2)</f>
        <v>0</v>
      </c>
      <c r="L34" s="33"/>
    </row>
    <row r="35" spans="2:12" s="1" customFormat="1" ht="14.45" hidden="1" customHeight="1">
      <c r="B35" s="33"/>
      <c r="E35" s="28" t="s">
        <v>44</v>
      </c>
      <c r="F35" s="89">
        <f>ROUND((SUM(BG85:BG99)),  2)</f>
        <v>0</v>
      </c>
      <c r="I35" s="90">
        <v>0.21</v>
      </c>
      <c r="J35" s="89">
        <f>0</f>
        <v>0</v>
      </c>
      <c r="L35" s="33"/>
    </row>
    <row r="36" spans="2:12" s="1" customFormat="1" ht="14.45" hidden="1" customHeight="1">
      <c r="B36" s="33"/>
      <c r="E36" s="28" t="s">
        <v>45</v>
      </c>
      <c r="F36" s="89">
        <f>ROUND((SUM(BH85:BH99)),  2)</f>
        <v>0</v>
      </c>
      <c r="I36" s="90">
        <v>0.15</v>
      </c>
      <c r="J36" s="89">
        <f>0</f>
        <v>0</v>
      </c>
      <c r="L36" s="33"/>
    </row>
    <row r="37" spans="2:12" s="1" customFormat="1" ht="14.45" hidden="1" customHeight="1">
      <c r="B37" s="33"/>
      <c r="E37" s="28" t="s">
        <v>46</v>
      </c>
      <c r="F37" s="89">
        <f>ROUND((SUM(BI85:BI99)),  2)</f>
        <v>0</v>
      </c>
      <c r="I37" s="90">
        <v>0</v>
      </c>
      <c r="J37" s="89">
        <f>0</f>
        <v>0</v>
      </c>
      <c r="L37" s="33"/>
    </row>
    <row r="38" spans="2:12" s="1" customFormat="1" ht="6.95" customHeight="1">
      <c r="B38" s="33"/>
      <c r="L38" s="33"/>
    </row>
    <row r="39" spans="2:12" s="1" customFormat="1" ht="25.35" customHeight="1">
      <c r="B39" s="33"/>
      <c r="C39" s="91"/>
      <c r="D39" s="92" t="s">
        <v>47</v>
      </c>
      <c r="E39" s="53"/>
      <c r="F39" s="53"/>
      <c r="G39" s="93" t="s">
        <v>48</v>
      </c>
      <c r="H39" s="94" t="s">
        <v>49</v>
      </c>
      <c r="I39" s="53"/>
      <c r="J39" s="95">
        <f>SUM(J30:J37)</f>
        <v>0</v>
      </c>
      <c r="K39" s="96"/>
      <c r="L39" s="33"/>
    </row>
    <row r="40" spans="2:12" s="1" customFormat="1" ht="14.45" customHeight="1">
      <c r="B40" s="41"/>
      <c r="C40" s="42"/>
      <c r="D40" s="42"/>
      <c r="E40" s="42"/>
      <c r="F40" s="42"/>
      <c r="G40" s="42"/>
      <c r="H40" s="42"/>
      <c r="I40" s="42"/>
      <c r="J40" s="42"/>
      <c r="K40" s="42"/>
      <c r="L40" s="33"/>
    </row>
    <row r="44" spans="2:12" s="1" customFormat="1" ht="6.95" customHeight="1">
      <c r="B44" s="43"/>
      <c r="C44" s="44"/>
      <c r="D44" s="44"/>
      <c r="E44" s="44"/>
      <c r="F44" s="44"/>
      <c r="G44" s="44"/>
      <c r="H44" s="44"/>
      <c r="I44" s="44"/>
      <c r="J44" s="44"/>
      <c r="K44" s="44"/>
      <c r="L44" s="33"/>
    </row>
    <row r="45" spans="2:12" s="1" customFormat="1" ht="24.95" customHeight="1">
      <c r="B45" s="33"/>
      <c r="C45" s="22" t="s">
        <v>102</v>
      </c>
      <c r="L45" s="33"/>
    </row>
    <row r="46" spans="2:12" s="1" customFormat="1" ht="6.95" customHeight="1">
      <c r="B46" s="33"/>
      <c r="L46" s="33"/>
    </row>
    <row r="47" spans="2:12" s="1" customFormat="1" ht="12" customHeight="1">
      <c r="B47" s="33"/>
      <c r="C47" s="28" t="s">
        <v>16</v>
      </c>
      <c r="L47" s="33"/>
    </row>
    <row r="48" spans="2:12" s="1" customFormat="1" ht="16.5" customHeight="1">
      <c r="B48" s="33"/>
      <c r="E48" s="327" t="str">
        <f>E7</f>
        <v>Stavební úpravy Střední školy - Lysá nad Labem č.p. 475</v>
      </c>
      <c r="F48" s="328"/>
      <c r="G48" s="328"/>
      <c r="H48" s="328"/>
      <c r="L48" s="33"/>
    </row>
    <row r="49" spans="2:47" s="1" customFormat="1" ht="12" customHeight="1">
      <c r="B49" s="33"/>
      <c r="C49" s="28" t="s">
        <v>100</v>
      </c>
      <c r="L49" s="33"/>
    </row>
    <row r="50" spans="2:47" s="1" customFormat="1" ht="16.5" customHeight="1">
      <c r="B50" s="33"/>
      <c r="E50" s="316" t="str">
        <f>E9</f>
        <v>00 - VRN</v>
      </c>
      <c r="F50" s="326"/>
      <c r="G50" s="326"/>
      <c r="H50" s="326"/>
      <c r="L50" s="33"/>
    </row>
    <row r="51" spans="2:47" s="1" customFormat="1" ht="6.95" customHeight="1">
      <c r="B51" s="33"/>
      <c r="L51" s="33"/>
    </row>
    <row r="52" spans="2:47" s="1" customFormat="1" ht="12" customHeight="1">
      <c r="B52" s="33"/>
      <c r="C52" s="28" t="s">
        <v>21</v>
      </c>
      <c r="F52" s="26" t="str">
        <f>F12</f>
        <v>289 22 Lysá nad Labem, Stržiště 475</v>
      </c>
      <c r="I52" s="28" t="s">
        <v>23</v>
      </c>
      <c r="J52" s="49">
        <f>IF(J12="","",J12)</f>
        <v>44988</v>
      </c>
      <c r="L52" s="33"/>
    </row>
    <row r="53" spans="2:47" s="1" customFormat="1" ht="6.95" customHeight="1">
      <c r="B53" s="33"/>
      <c r="L53" s="33"/>
    </row>
    <row r="54" spans="2:47" s="1" customFormat="1" ht="15.2" customHeight="1">
      <c r="B54" s="33"/>
      <c r="C54" s="28" t="s">
        <v>24</v>
      </c>
      <c r="F54" s="26" t="str">
        <f>E15</f>
        <v>SŠ designu Lysá nad Labem</v>
      </c>
      <c r="I54" s="28" t="s">
        <v>30</v>
      </c>
      <c r="J54" s="31" t="str">
        <f>E21</f>
        <v>www.projektyrd.cz</v>
      </c>
      <c r="L54" s="33"/>
    </row>
    <row r="55" spans="2:47" s="1" customFormat="1" ht="25.7" customHeight="1">
      <c r="B55" s="33"/>
      <c r="C55" s="28" t="s">
        <v>28</v>
      </c>
      <c r="F55" s="26" t="str">
        <f>IF(E18="","",E18)</f>
        <v>Vyplň údaj</v>
      </c>
      <c r="I55" s="28" t="s">
        <v>33</v>
      </c>
      <c r="J55" s="31" t="str">
        <f>E24</f>
        <v>www.stavebnikalkulace.cz</v>
      </c>
      <c r="L55" s="33"/>
    </row>
    <row r="56" spans="2:47" s="1" customFormat="1" ht="10.35" customHeight="1">
      <c r="B56" s="33"/>
      <c r="L56" s="33"/>
    </row>
    <row r="57" spans="2:47" s="1" customFormat="1" ht="29.25" customHeight="1">
      <c r="B57" s="33"/>
      <c r="C57" s="97" t="s">
        <v>103</v>
      </c>
      <c r="D57" s="91"/>
      <c r="E57" s="91"/>
      <c r="F57" s="91"/>
      <c r="G57" s="91"/>
      <c r="H57" s="91"/>
      <c r="I57" s="91"/>
      <c r="J57" s="98" t="s">
        <v>104</v>
      </c>
      <c r="K57" s="91"/>
      <c r="L57" s="33"/>
    </row>
    <row r="58" spans="2:47" s="1" customFormat="1" ht="10.35" customHeight="1">
      <c r="B58" s="33"/>
      <c r="L58" s="33"/>
    </row>
    <row r="59" spans="2:47" s="1" customFormat="1" ht="22.9" customHeight="1">
      <c r="B59" s="33"/>
      <c r="C59" s="99" t="s">
        <v>69</v>
      </c>
      <c r="J59" s="62">
        <f>J85</f>
        <v>0</v>
      </c>
      <c r="L59" s="33"/>
      <c r="AU59" s="18" t="s">
        <v>105</v>
      </c>
    </row>
    <row r="60" spans="2:47" s="8" customFormat="1" ht="24.95" customHeight="1">
      <c r="B60" s="100"/>
      <c r="D60" s="101" t="s">
        <v>106</v>
      </c>
      <c r="E60" s="102"/>
      <c r="F60" s="102"/>
      <c r="G60" s="102"/>
      <c r="H60" s="102"/>
      <c r="I60" s="102"/>
      <c r="J60" s="103">
        <f>J86</f>
        <v>0</v>
      </c>
      <c r="L60" s="100"/>
    </row>
    <row r="61" spans="2:47" s="9" customFormat="1" ht="19.899999999999999" customHeight="1">
      <c r="B61" s="104"/>
      <c r="D61" s="105" t="s">
        <v>107</v>
      </c>
      <c r="E61" s="106"/>
      <c r="F61" s="106"/>
      <c r="G61" s="106"/>
      <c r="H61" s="106"/>
      <c r="I61" s="106"/>
      <c r="J61" s="107">
        <f>J87</f>
        <v>0</v>
      </c>
      <c r="L61" s="104"/>
    </row>
    <row r="62" spans="2:47" s="9" customFormat="1" ht="19.899999999999999" customHeight="1">
      <c r="B62" s="104"/>
      <c r="D62" s="105" t="s">
        <v>108</v>
      </c>
      <c r="E62" s="106"/>
      <c r="F62" s="106"/>
      <c r="G62" s="106"/>
      <c r="H62" s="106"/>
      <c r="I62" s="106"/>
      <c r="J62" s="107">
        <f>J89</f>
        <v>0</v>
      </c>
      <c r="L62" s="104"/>
    </row>
    <row r="63" spans="2:47" s="9" customFormat="1" ht="19.899999999999999" customHeight="1">
      <c r="B63" s="104"/>
      <c r="D63" s="105" t="s">
        <v>109</v>
      </c>
      <c r="E63" s="106"/>
      <c r="F63" s="106"/>
      <c r="G63" s="106"/>
      <c r="H63" s="106"/>
      <c r="I63" s="106"/>
      <c r="J63" s="107">
        <f>J92</f>
        <v>0</v>
      </c>
      <c r="L63" s="104"/>
    </row>
    <row r="64" spans="2:47" s="9" customFormat="1" ht="19.899999999999999" customHeight="1">
      <c r="B64" s="104"/>
      <c r="D64" s="105" t="s">
        <v>110</v>
      </c>
      <c r="E64" s="106"/>
      <c r="F64" s="106"/>
      <c r="G64" s="106"/>
      <c r="H64" s="106"/>
      <c r="I64" s="106"/>
      <c r="J64" s="107">
        <f>J95</f>
        <v>0</v>
      </c>
      <c r="L64" s="104"/>
    </row>
    <row r="65" spans="2:12" s="9" customFormat="1" ht="19.899999999999999" customHeight="1">
      <c r="B65" s="104"/>
      <c r="D65" s="105" t="s">
        <v>111</v>
      </c>
      <c r="E65" s="106"/>
      <c r="F65" s="106"/>
      <c r="G65" s="106"/>
      <c r="H65" s="106"/>
      <c r="I65" s="106"/>
      <c r="J65" s="107">
        <f>J97</f>
        <v>0</v>
      </c>
      <c r="L65" s="104"/>
    </row>
    <row r="66" spans="2:12" s="1" customFormat="1" ht="21.75" customHeight="1">
      <c r="B66" s="33"/>
      <c r="L66" s="33"/>
    </row>
    <row r="67" spans="2:12" s="1" customFormat="1" ht="6.95" customHeight="1">
      <c r="B67" s="41"/>
      <c r="C67" s="42"/>
      <c r="D67" s="42"/>
      <c r="E67" s="42"/>
      <c r="F67" s="42"/>
      <c r="G67" s="42"/>
      <c r="H67" s="42"/>
      <c r="I67" s="42"/>
      <c r="J67" s="42"/>
      <c r="K67" s="42"/>
      <c r="L67" s="33"/>
    </row>
    <row r="71" spans="2:12" s="1" customFormat="1" ht="6.95" customHeight="1">
      <c r="B71" s="43"/>
      <c r="C71" s="44"/>
      <c r="D71" s="44"/>
      <c r="E71" s="44"/>
      <c r="F71" s="44"/>
      <c r="G71" s="44"/>
      <c r="H71" s="44"/>
      <c r="I71" s="44"/>
      <c r="J71" s="44"/>
      <c r="K71" s="44"/>
      <c r="L71" s="33"/>
    </row>
    <row r="72" spans="2:12" s="1" customFormat="1" ht="24.95" customHeight="1">
      <c r="B72" s="33"/>
      <c r="C72" s="22" t="s">
        <v>112</v>
      </c>
      <c r="L72" s="33"/>
    </row>
    <row r="73" spans="2:12" s="1" customFormat="1" ht="6.95" customHeight="1">
      <c r="B73" s="33"/>
      <c r="L73" s="33"/>
    </row>
    <row r="74" spans="2:12" s="1" customFormat="1" ht="12" customHeight="1">
      <c r="B74" s="33"/>
      <c r="C74" s="28" t="s">
        <v>16</v>
      </c>
      <c r="L74" s="33"/>
    </row>
    <row r="75" spans="2:12" s="1" customFormat="1" ht="16.5" customHeight="1">
      <c r="B75" s="33"/>
      <c r="E75" s="327" t="str">
        <f>E7</f>
        <v>Stavební úpravy Střední školy - Lysá nad Labem č.p. 475</v>
      </c>
      <c r="F75" s="328"/>
      <c r="G75" s="328"/>
      <c r="H75" s="328"/>
      <c r="L75" s="33"/>
    </row>
    <row r="76" spans="2:12" s="1" customFormat="1" ht="12" customHeight="1">
      <c r="B76" s="33"/>
      <c r="C76" s="28" t="s">
        <v>100</v>
      </c>
      <c r="L76" s="33"/>
    </row>
    <row r="77" spans="2:12" s="1" customFormat="1" ht="16.5" customHeight="1">
      <c r="B77" s="33"/>
      <c r="E77" s="316" t="str">
        <f>E9</f>
        <v>00 - VRN</v>
      </c>
      <c r="F77" s="326"/>
      <c r="G77" s="326"/>
      <c r="H77" s="326"/>
      <c r="L77" s="33"/>
    </row>
    <row r="78" spans="2:12" s="1" customFormat="1" ht="6.95" customHeight="1">
      <c r="B78" s="33"/>
      <c r="L78" s="33"/>
    </row>
    <row r="79" spans="2:12" s="1" customFormat="1" ht="12" customHeight="1">
      <c r="B79" s="33"/>
      <c r="C79" s="28" t="s">
        <v>21</v>
      </c>
      <c r="F79" s="26" t="str">
        <f>F12</f>
        <v>289 22 Lysá nad Labem, Stržiště 475</v>
      </c>
      <c r="I79" s="28" t="s">
        <v>23</v>
      </c>
      <c r="J79" s="49">
        <f>IF(J12="","",J12)</f>
        <v>44988</v>
      </c>
      <c r="L79" s="33"/>
    </row>
    <row r="80" spans="2:12" s="1" customFormat="1" ht="6.95" customHeight="1">
      <c r="B80" s="33"/>
      <c r="L80" s="33"/>
    </row>
    <row r="81" spans="2:65" s="1" customFormat="1" ht="15.2" customHeight="1">
      <c r="B81" s="33"/>
      <c r="C81" s="28" t="s">
        <v>24</v>
      </c>
      <c r="F81" s="26" t="str">
        <f>E15</f>
        <v>SŠ designu Lysá nad Labem</v>
      </c>
      <c r="I81" s="28" t="s">
        <v>30</v>
      </c>
      <c r="J81" s="31" t="str">
        <f>E21</f>
        <v>www.projektyrd.cz</v>
      </c>
      <c r="L81" s="33"/>
    </row>
    <row r="82" spans="2:65" s="1" customFormat="1" ht="25.7" customHeight="1">
      <c r="B82" s="33"/>
      <c r="C82" s="28" t="s">
        <v>28</v>
      </c>
      <c r="F82" s="26" t="str">
        <f>IF(E18="","",E18)</f>
        <v>Vyplň údaj</v>
      </c>
      <c r="I82" s="28" t="s">
        <v>33</v>
      </c>
      <c r="J82" s="31" t="str">
        <f>E24</f>
        <v>www.stavebnikalkulace.cz</v>
      </c>
      <c r="L82" s="33"/>
    </row>
    <row r="83" spans="2:65" s="1" customFormat="1" ht="10.35" customHeight="1">
      <c r="B83" s="33"/>
      <c r="L83" s="33"/>
    </row>
    <row r="84" spans="2:65" s="10" customFormat="1" ht="29.25" customHeight="1">
      <c r="B84" s="108"/>
      <c r="C84" s="109" t="s">
        <v>113</v>
      </c>
      <c r="D84" s="110" t="s">
        <v>56</v>
      </c>
      <c r="E84" s="110" t="s">
        <v>52</v>
      </c>
      <c r="F84" s="110" t="s">
        <v>53</v>
      </c>
      <c r="G84" s="110" t="s">
        <v>114</v>
      </c>
      <c r="H84" s="110" t="s">
        <v>115</v>
      </c>
      <c r="I84" s="110" t="s">
        <v>116</v>
      </c>
      <c r="J84" s="110" t="s">
        <v>104</v>
      </c>
      <c r="K84" s="111" t="s">
        <v>117</v>
      </c>
      <c r="L84" s="108"/>
      <c r="M84" s="55" t="s">
        <v>19</v>
      </c>
      <c r="N84" s="56" t="s">
        <v>41</v>
      </c>
      <c r="O84" s="56" t="s">
        <v>118</v>
      </c>
      <c r="P84" s="56" t="s">
        <v>119</v>
      </c>
      <c r="Q84" s="56" t="s">
        <v>120</v>
      </c>
      <c r="R84" s="56" t="s">
        <v>121</v>
      </c>
      <c r="S84" s="56" t="s">
        <v>122</v>
      </c>
      <c r="T84" s="57" t="s">
        <v>123</v>
      </c>
    </row>
    <row r="85" spans="2:65" s="1" customFormat="1" ht="22.9" customHeight="1">
      <c r="B85" s="33"/>
      <c r="C85" s="60" t="s">
        <v>124</v>
      </c>
      <c r="J85" s="112">
        <f>BK85</f>
        <v>0</v>
      </c>
      <c r="L85" s="33"/>
      <c r="M85" s="58"/>
      <c r="N85" s="50"/>
      <c r="O85" s="50"/>
      <c r="P85" s="113">
        <f>P86</f>
        <v>0</v>
      </c>
      <c r="Q85" s="50"/>
      <c r="R85" s="113">
        <f>R86</f>
        <v>0</v>
      </c>
      <c r="S85" s="50"/>
      <c r="T85" s="114">
        <f>T86</f>
        <v>0</v>
      </c>
      <c r="AT85" s="18" t="s">
        <v>70</v>
      </c>
      <c r="AU85" s="18" t="s">
        <v>105</v>
      </c>
      <c r="BK85" s="115">
        <f>BK86</f>
        <v>0</v>
      </c>
    </row>
    <row r="86" spans="2:65" s="11" customFormat="1" ht="25.9" customHeight="1">
      <c r="B86" s="116"/>
      <c r="D86" s="117" t="s">
        <v>70</v>
      </c>
      <c r="E86" s="118" t="s">
        <v>76</v>
      </c>
      <c r="F86" s="118" t="s">
        <v>125</v>
      </c>
      <c r="I86" s="119"/>
      <c r="J86" s="120">
        <f>BK86</f>
        <v>0</v>
      </c>
      <c r="L86" s="116"/>
      <c r="M86" s="121"/>
      <c r="P86" s="122">
        <f>P87+P89+P92+P95+P97</f>
        <v>0</v>
      </c>
      <c r="R86" s="122">
        <f>R87+R89+R92+R95+R97</f>
        <v>0</v>
      </c>
      <c r="T86" s="123">
        <f>T87+T89+T92+T95+T97</f>
        <v>0</v>
      </c>
      <c r="AR86" s="117" t="s">
        <v>126</v>
      </c>
      <c r="AT86" s="124" t="s">
        <v>70</v>
      </c>
      <c r="AU86" s="124" t="s">
        <v>71</v>
      </c>
      <c r="AY86" s="117" t="s">
        <v>127</v>
      </c>
      <c r="BK86" s="125">
        <f>BK87+BK89+BK92+BK95+BK97</f>
        <v>0</v>
      </c>
    </row>
    <row r="87" spans="2:65" s="11" customFormat="1" ht="22.9" customHeight="1">
      <c r="B87" s="116"/>
      <c r="D87" s="117" t="s">
        <v>70</v>
      </c>
      <c r="E87" s="126" t="s">
        <v>128</v>
      </c>
      <c r="F87" s="126" t="s">
        <v>129</v>
      </c>
      <c r="I87" s="119"/>
      <c r="J87" s="127">
        <f>BK87</f>
        <v>0</v>
      </c>
      <c r="L87" s="116"/>
      <c r="M87" s="121"/>
      <c r="P87" s="122">
        <f>P88</f>
        <v>0</v>
      </c>
      <c r="R87" s="122">
        <f>R88</f>
        <v>0</v>
      </c>
      <c r="T87" s="123">
        <f>T88</f>
        <v>0</v>
      </c>
      <c r="AR87" s="117" t="s">
        <v>126</v>
      </c>
      <c r="AT87" s="124" t="s">
        <v>70</v>
      </c>
      <c r="AU87" s="124" t="s">
        <v>78</v>
      </c>
      <c r="AY87" s="117" t="s">
        <v>127</v>
      </c>
      <c r="BK87" s="125">
        <f>BK88</f>
        <v>0</v>
      </c>
    </row>
    <row r="88" spans="2:65" s="1" customFormat="1" ht="14.45" customHeight="1">
      <c r="B88" s="33"/>
      <c r="C88" s="128" t="s">
        <v>80</v>
      </c>
      <c r="D88" s="128" t="s">
        <v>130</v>
      </c>
      <c r="E88" s="129" t="s">
        <v>131</v>
      </c>
      <c r="F88" s="130" t="s">
        <v>132</v>
      </c>
      <c r="G88" s="131" t="s">
        <v>133</v>
      </c>
      <c r="H88" s="132">
        <v>1</v>
      </c>
      <c r="I88" s="133"/>
      <c r="J88" s="134">
        <f>ROUND(I88*H88,2)</f>
        <v>0</v>
      </c>
      <c r="K88" s="130" t="s">
        <v>134</v>
      </c>
      <c r="L88" s="33"/>
      <c r="M88" s="135" t="s">
        <v>19</v>
      </c>
      <c r="N88" s="136" t="s">
        <v>42</v>
      </c>
      <c r="P88" s="137">
        <f>O88*H88</f>
        <v>0</v>
      </c>
      <c r="Q88" s="137">
        <v>0</v>
      </c>
      <c r="R88" s="137">
        <f>Q88*H88</f>
        <v>0</v>
      </c>
      <c r="S88" s="137">
        <v>0</v>
      </c>
      <c r="T88" s="138">
        <f>S88*H88</f>
        <v>0</v>
      </c>
      <c r="AR88" s="139" t="s">
        <v>135</v>
      </c>
      <c r="AT88" s="139" t="s">
        <v>130</v>
      </c>
      <c r="AU88" s="139" t="s">
        <v>80</v>
      </c>
      <c r="AY88" s="18" t="s">
        <v>127</v>
      </c>
      <c r="BE88" s="140">
        <f>IF(N88="základní",J88,0)</f>
        <v>0</v>
      </c>
      <c r="BF88" s="140">
        <f>IF(N88="snížená",J88,0)</f>
        <v>0</v>
      </c>
      <c r="BG88" s="140">
        <f>IF(N88="zákl. přenesená",J88,0)</f>
        <v>0</v>
      </c>
      <c r="BH88" s="140">
        <f>IF(N88="sníž. přenesená",J88,0)</f>
        <v>0</v>
      </c>
      <c r="BI88" s="140">
        <f>IF(N88="nulová",J88,0)</f>
        <v>0</v>
      </c>
      <c r="BJ88" s="18" t="s">
        <v>78</v>
      </c>
      <c r="BK88" s="140">
        <f>ROUND(I88*H88,2)</f>
        <v>0</v>
      </c>
      <c r="BL88" s="18" t="s">
        <v>135</v>
      </c>
      <c r="BM88" s="139" t="s">
        <v>136</v>
      </c>
    </row>
    <row r="89" spans="2:65" s="11" customFormat="1" ht="22.9" customHeight="1">
      <c r="B89" s="116"/>
      <c r="D89" s="117" t="s">
        <v>70</v>
      </c>
      <c r="E89" s="126" t="s">
        <v>137</v>
      </c>
      <c r="F89" s="126" t="s">
        <v>138</v>
      </c>
      <c r="I89" s="119"/>
      <c r="J89" s="127">
        <f>BK89</f>
        <v>0</v>
      </c>
      <c r="L89" s="116"/>
      <c r="M89" s="121"/>
      <c r="P89" s="122">
        <f>SUM(P90:P91)</f>
        <v>0</v>
      </c>
      <c r="R89" s="122">
        <f>SUM(R90:R91)</f>
        <v>0</v>
      </c>
      <c r="T89" s="123">
        <f>SUM(T90:T91)</f>
        <v>0</v>
      </c>
      <c r="AR89" s="117" t="s">
        <v>126</v>
      </c>
      <c r="AT89" s="124" t="s">
        <v>70</v>
      </c>
      <c r="AU89" s="124" t="s">
        <v>78</v>
      </c>
      <c r="AY89" s="117" t="s">
        <v>127</v>
      </c>
      <c r="BK89" s="125">
        <f>SUM(BK90:BK91)</f>
        <v>0</v>
      </c>
    </row>
    <row r="90" spans="2:65" s="1" customFormat="1" ht="14.45" customHeight="1">
      <c r="B90" s="33"/>
      <c r="C90" s="128" t="s">
        <v>139</v>
      </c>
      <c r="D90" s="128" t="s">
        <v>130</v>
      </c>
      <c r="E90" s="129" t="s">
        <v>140</v>
      </c>
      <c r="F90" s="130" t="s">
        <v>138</v>
      </c>
      <c r="G90" s="131" t="s">
        <v>133</v>
      </c>
      <c r="H90" s="132">
        <v>1</v>
      </c>
      <c r="I90" s="133"/>
      <c r="J90" s="134">
        <f>ROUND(I90*H90,2)</f>
        <v>0</v>
      </c>
      <c r="K90" s="130" t="s">
        <v>134</v>
      </c>
      <c r="L90" s="33"/>
      <c r="M90" s="135" t="s">
        <v>19</v>
      </c>
      <c r="N90" s="136" t="s">
        <v>42</v>
      </c>
      <c r="P90" s="137">
        <f>O90*H90</f>
        <v>0</v>
      </c>
      <c r="Q90" s="137">
        <v>0</v>
      </c>
      <c r="R90" s="137">
        <f>Q90*H90</f>
        <v>0</v>
      </c>
      <c r="S90" s="137">
        <v>0</v>
      </c>
      <c r="T90" s="138">
        <f>S90*H90</f>
        <v>0</v>
      </c>
      <c r="AR90" s="139" t="s">
        <v>135</v>
      </c>
      <c r="AT90" s="139" t="s">
        <v>130</v>
      </c>
      <c r="AU90" s="139" t="s">
        <v>80</v>
      </c>
      <c r="AY90" s="18" t="s">
        <v>127</v>
      </c>
      <c r="BE90" s="140">
        <f>IF(N90="základní",J90,0)</f>
        <v>0</v>
      </c>
      <c r="BF90" s="140">
        <f>IF(N90="snížená",J90,0)</f>
        <v>0</v>
      </c>
      <c r="BG90" s="140">
        <f>IF(N90="zákl. přenesená",J90,0)</f>
        <v>0</v>
      </c>
      <c r="BH90" s="140">
        <f>IF(N90="sníž. přenesená",J90,0)</f>
        <v>0</v>
      </c>
      <c r="BI90" s="140">
        <f>IF(N90="nulová",J90,0)</f>
        <v>0</v>
      </c>
      <c r="BJ90" s="18" t="s">
        <v>78</v>
      </c>
      <c r="BK90" s="140">
        <f>ROUND(I90*H90,2)</f>
        <v>0</v>
      </c>
      <c r="BL90" s="18" t="s">
        <v>135</v>
      </c>
      <c r="BM90" s="139" t="s">
        <v>141</v>
      </c>
    </row>
    <row r="91" spans="2:65" s="1" customFormat="1" ht="14.45" customHeight="1">
      <c r="B91" s="33"/>
      <c r="C91" s="128" t="s">
        <v>142</v>
      </c>
      <c r="D91" s="128" t="s">
        <v>130</v>
      </c>
      <c r="E91" s="129" t="s">
        <v>143</v>
      </c>
      <c r="F91" s="130" t="s">
        <v>144</v>
      </c>
      <c r="G91" s="131" t="s">
        <v>133</v>
      </c>
      <c r="H91" s="132">
        <v>1</v>
      </c>
      <c r="I91" s="133"/>
      <c r="J91" s="134">
        <f>ROUND(I91*H91,2)</f>
        <v>0</v>
      </c>
      <c r="K91" s="130" t="s">
        <v>134</v>
      </c>
      <c r="L91" s="33"/>
      <c r="M91" s="135" t="s">
        <v>19</v>
      </c>
      <c r="N91" s="136" t="s">
        <v>42</v>
      </c>
      <c r="P91" s="137">
        <f>O91*H91</f>
        <v>0</v>
      </c>
      <c r="Q91" s="137">
        <v>0</v>
      </c>
      <c r="R91" s="137">
        <f>Q91*H91</f>
        <v>0</v>
      </c>
      <c r="S91" s="137">
        <v>0</v>
      </c>
      <c r="T91" s="138">
        <f>S91*H91</f>
        <v>0</v>
      </c>
      <c r="AR91" s="139" t="s">
        <v>135</v>
      </c>
      <c r="AT91" s="139" t="s">
        <v>130</v>
      </c>
      <c r="AU91" s="139" t="s">
        <v>80</v>
      </c>
      <c r="AY91" s="18" t="s">
        <v>127</v>
      </c>
      <c r="BE91" s="140">
        <f>IF(N91="základní",J91,0)</f>
        <v>0</v>
      </c>
      <c r="BF91" s="140">
        <f>IF(N91="snížená",J91,0)</f>
        <v>0</v>
      </c>
      <c r="BG91" s="140">
        <f>IF(N91="zákl. přenesená",J91,0)</f>
        <v>0</v>
      </c>
      <c r="BH91" s="140">
        <f>IF(N91="sníž. přenesená",J91,0)</f>
        <v>0</v>
      </c>
      <c r="BI91" s="140">
        <f>IF(N91="nulová",J91,0)</f>
        <v>0</v>
      </c>
      <c r="BJ91" s="18" t="s">
        <v>78</v>
      </c>
      <c r="BK91" s="140">
        <f>ROUND(I91*H91,2)</f>
        <v>0</v>
      </c>
      <c r="BL91" s="18" t="s">
        <v>135</v>
      </c>
      <c r="BM91" s="139" t="s">
        <v>145</v>
      </c>
    </row>
    <row r="92" spans="2:65" s="11" customFormat="1" ht="22.9" customHeight="1">
      <c r="B92" s="116"/>
      <c r="D92" s="117" t="s">
        <v>70</v>
      </c>
      <c r="E92" s="126" t="s">
        <v>146</v>
      </c>
      <c r="F92" s="126" t="s">
        <v>147</v>
      </c>
      <c r="I92" s="119"/>
      <c r="J92" s="127">
        <f>BK92</f>
        <v>0</v>
      </c>
      <c r="L92" s="116"/>
      <c r="M92" s="121"/>
      <c r="P92" s="122">
        <f>SUM(P93:P94)</f>
        <v>0</v>
      </c>
      <c r="R92" s="122">
        <f>SUM(R93:R94)</f>
        <v>0</v>
      </c>
      <c r="T92" s="123">
        <f>SUM(T93:T94)</f>
        <v>0</v>
      </c>
      <c r="AR92" s="117" t="s">
        <v>126</v>
      </c>
      <c r="AT92" s="124" t="s">
        <v>70</v>
      </c>
      <c r="AU92" s="124" t="s">
        <v>78</v>
      </c>
      <c r="AY92" s="117" t="s">
        <v>127</v>
      </c>
      <c r="BK92" s="125">
        <f>SUM(BK93:BK94)</f>
        <v>0</v>
      </c>
    </row>
    <row r="93" spans="2:65" s="1" customFormat="1" ht="14.45" customHeight="1">
      <c r="B93" s="33"/>
      <c r="C93" s="128" t="s">
        <v>148</v>
      </c>
      <c r="D93" s="128" t="s">
        <v>130</v>
      </c>
      <c r="E93" s="129" t="s">
        <v>149</v>
      </c>
      <c r="F93" s="130" t="s">
        <v>150</v>
      </c>
      <c r="G93" s="131" t="s">
        <v>133</v>
      </c>
      <c r="H93" s="132">
        <v>1</v>
      </c>
      <c r="I93" s="133"/>
      <c r="J93" s="134">
        <f>ROUND(I93*H93,2)</f>
        <v>0</v>
      </c>
      <c r="K93" s="130" t="s">
        <v>134</v>
      </c>
      <c r="L93" s="33"/>
      <c r="M93" s="135" t="s">
        <v>19</v>
      </c>
      <c r="N93" s="136" t="s">
        <v>42</v>
      </c>
      <c r="P93" s="137">
        <f>O93*H93</f>
        <v>0</v>
      </c>
      <c r="Q93" s="137">
        <v>0</v>
      </c>
      <c r="R93" s="137">
        <f>Q93*H93</f>
        <v>0</v>
      </c>
      <c r="S93" s="137">
        <v>0</v>
      </c>
      <c r="T93" s="138">
        <f>S93*H93</f>
        <v>0</v>
      </c>
      <c r="AR93" s="139" t="s">
        <v>135</v>
      </c>
      <c r="AT93" s="139" t="s">
        <v>130</v>
      </c>
      <c r="AU93" s="139" t="s">
        <v>80</v>
      </c>
      <c r="AY93" s="18" t="s">
        <v>127</v>
      </c>
      <c r="BE93" s="140">
        <f>IF(N93="základní",J93,0)</f>
        <v>0</v>
      </c>
      <c r="BF93" s="140">
        <f>IF(N93="snížená",J93,0)</f>
        <v>0</v>
      </c>
      <c r="BG93" s="140">
        <f>IF(N93="zákl. přenesená",J93,0)</f>
        <v>0</v>
      </c>
      <c r="BH93" s="140">
        <f>IF(N93="sníž. přenesená",J93,0)</f>
        <v>0</v>
      </c>
      <c r="BI93" s="140">
        <f>IF(N93="nulová",J93,0)</f>
        <v>0</v>
      </c>
      <c r="BJ93" s="18" t="s">
        <v>78</v>
      </c>
      <c r="BK93" s="140">
        <f>ROUND(I93*H93,2)</f>
        <v>0</v>
      </c>
      <c r="BL93" s="18" t="s">
        <v>135</v>
      </c>
      <c r="BM93" s="139" t="s">
        <v>151</v>
      </c>
    </row>
    <row r="94" spans="2:65" s="1" customFormat="1" ht="14.45" customHeight="1">
      <c r="B94" s="33"/>
      <c r="C94" s="128" t="s">
        <v>152</v>
      </c>
      <c r="D94" s="128" t="s">
        <v>130</v>
      </c>
      <c r="E94" s="129" t="s">
        <v>153</v>
      </c>
      <c r="F94" s="130" t="s">
        <v>154</v>
      </c>
      <c r="G94" s="131" t="s">
        <v>133</v>
      </c>
      <c r="H94" s="132">
        <v>1</v>
      </c>
      <c r="I94" s="133"/>
      <c r="J94" s="134">
        <f>ROUND(I94*H94,2)</f>
        <v>0</v>
      </c>
      <c r="K94" s="130" t="s">
        <v>134</v>
      </c>
      <c r="L94" s="33"/>
      <c r="M94" s="135" t="s">
        <v>19</v>
      </c>
      <c r="N94" s="136" t="s">
        <v>42</v>
      </c>
      <c r="P94" s="137">
        <f>O94*H94</f>
        <v>0</v>
      </c>
      <c r="Q94" s="137">
        <v>0</v>
      </c>
      <c r="R94" s="137">
        <f>Q94*H94</f>
        <v>0</v>
      </c>
      <c r="S94" s="137">
        <v>0</v>
      </c>
      <c r="T94" s="138">
        <f>S94*H94</f>
        <v>0</v>
      </c>
      <c r="AR94" s="139" t="s">
        <v>135</v>
      </c>
      <c r="AT94" s="139" t="s">
        <v>130</v>
      </c>
      <c r="AU94" s="139" t="s">
        <v>80</v>
      </c>
      <c r="AY94" s="18" t="s">
        <v>127</v>
      </c>
      <c r="BE94" s="140">
        <f>IF(N94="základní",J94,0)</f>
        <v>0</v>
      </c>
      <c r="BF94" s="140">
        <f>IF(N94="snížená",J94,0)</f>
        <v>0</v>
      </c>
      <c r="BG94" s="140">
        <f>IF(N94="zákl. přenesená",J94,0)</f>
        <v>0</v>
      </c>
      <c r="BH94" s="140">
        <f>IF(N94="sníž. přenesená",J94,0)</f>
        <v>0</v>
      </c>
      <c r="BI94" s="140">
        <f>IF(N94="nulová",J94,0)</f>
        <v>0</v>
      </c>
      <c r="BJ94" s="18" t="s">
        <v>78</v>
      </c>
      <c r="BK94" s="140">
        <f>ROUND(I94*H94,2)</f>
        <v>0</v>
      </c>
      <c r="BL94" s="18" t="s">
        <v>135</v>
      </c>
      <c r="BM94" s="139" t="s">
        <v>155</v>
      </c>
    </row>
    <row r="95" spans="2:65" s="11" customFormat="1" ht="22.9" customHeight="1">
      <c r="B95" s="116"/>
      <c r="D95" s="117" t="s">
        <v>70</v>
      </c>
      <c r="E95" s="126" t="s">
        <v>156</v>
      </c>
      <c r="F95" s="126" t="s">
        <v>157</v>
      </c>
      <c r="I95" s="119"/>
      <c r="J95" s="127">
        <f>BK95</f>
        <v>0</v>
      </c>
      <c r="L95" s="116"/>
      <c r="M95" s="121"/>
      <c r="P95" s="122">
        <f>P96</f>
        <v>0</v>
      </c>
      <c r="R95" s="122">
        <f>R96</f>
        <v>0</v>
      </c>
      <c r="T95" s="123">
        <f>T96</f>
        <v>0</v>
      </c>
      <c r="AR95" s="117" t="s">
        <v>126</v>
      </c>
      <c r="AT95" s="124" t="s">
        <v>70</v>
      </c>
      <c r="AU95" s="124" t="s">
        <v>78</v>
      </c>
      <c r="AY95" s="117" t="s">
        <v>127</v>
      </c>
      <c r="BK95" s="125">
        <f>BK96</f>
        <v>0</v>
      </c>
    </row>
    <row r="96" spans="2:65" s="1" customFormat="1" ht="14.45" customHeight="1">
      <c r="B96" s="33"/>
      <c r="C96" s="128" t="s">
        <v>158</v>
      </c>
      <c r="D96" s="128" t="s">
        <v>130</v>
      </c>
      <c r="E96" s="129" t="s">
        <v>159</v>
      </c>
      <c r="F96" s="130" t="s">
        <v>160</v>
      </c>
      <c r="G96" s="131" t="s">
        <v>133</v>
      </c>
      <c r="H96" s="132">
        <v>1</v>
      </c>
      <c r="I96" s="133"/>
      <c r="J96" s="134">
        <f>ROUND(I96*H96,2)</f>
        <v>0</v>
      </c>
      <c r="K96" s="130" t="s">
        <v>134</v>
      </c>
      <c r="L96" s="33"/>
      <c r="M96" s="135" t="s">
        <v>19</v>
      </c>
      <c r="N96" s="136" t="s">
        <v>42</v>
      </c>
      <c r="P96" s="137">
        <f>O96*H96</f>
        <v>0</v>
      </c>
      <c r="Q96" s="137">
        <v>0</v>
      </c>
      <c r="R96" s="137">
        <f>Q96*H96</f>
        <v>0</v>
      </c>
      <c r="S96" s="137">
        <v>0</v>
      </c>
      <c r="T96" s="138">
        <f>S96*H96</f>
        <v>0</v>
      </c>
      <c r="AR96" s="139" t="s">
        <v>135</v>
      </c>
      <c r="AT96" s="139" t="s">
        <v>130</v>
      </c>
      <c r="AU96" s="139" t="s">
        <v>80</v>
      </c>
      <c r="AY96" s="18" t="s">
        <v>127</v>
      </c>
      <c r="BE96" s="140">
        <f>IF(N96="základní",J96,0)</f>
        <v>0</v>
      </c>
      <c r="BF96" s="140">
        <f>IF(N96="snížená",J96,0)</f>
        <v>0</v>
      </c>
      <c r="BG96" s="140">
        <f>IF(N96="zákl. přenesená",J96,0)</f>
        <v>0</v>
      </c>
      <c r="BH96" s="140">
        <f>IF(N96="sníž. přenesená",J96,0)</f>
        <v>0</v>
      </c>
      <c r="BI96" s="140">
        <f>IF(N96="nulová",J96,0)</f>
        <v>0</v>
      </c>
      <c r="BJ96" s="18" t="s">
        <v>78</v>
      </c>
      <c r="BK96" s="140">
        <f>ROUND(I96*H96,2)</f>
        <v>0</v>
      </c>
      <c r="BL96" s="18" t="s">
        <v>135</v>
      </c>
      <c r="BM96" s="139" t="s">
        <v>161</v>
      </c>
    </row>
    <row r="97" spans="2:65" s="11" customFormat="1" ht="22.9" customHeight="1">
      <c r="B97" s="116"/>
      <c r="D97" s="117" t="s">
        <v>70</v>
      </c>
      <c r="E97" s="126" t="s">
        <v>162</v>
      </c>
      <c r="F97" s="126" t="s">
        <v>163</v>
      </c>
      <c r="I97" s="119"/>
      <c r="J97" s="127">
        <f>BK97</f>
        <v>0</v>
      </c>
      <c r="L97" s="116"/>
      <c r="M97" s="121"/>
      <c r="P97" s="122">
        <f>SUM(P98:P99)</f>
        <v>0</v>
      </c>
      <c r="R97" s="122">
        <f>SUM(R98:R99)</f>
        <v>0</v>
      </c>
      <c r="T97" s="123">
        <f>SUM(T98:T99)</f>
        <v>0</v>
      </c>
      <c r="AR97" s="117" t="s">
        <v>126</v>
      </c>
      <c r="AT97" s="124" t="s">
        <v>70</v>
      </c>
      <c r="AU97" s="124" t="s">
        <v>78</v>
      </c>
      <c r="AY97" s="117" t="s">
        <v>127</v>
      </c>
      <c r="BK97" s="125">
        <f>SUM(BK98:BK99)</f>
        <v>0</v>
      </c>
    </row>
    <row r="98" spans="2:65" s="1" customFormat="1" ht="24.2" customHeight="1">
      <c r="B98" s="33"/>
      <c r="C98" s="128" t="s">
        <v>164</v>
      </c>
      <c r="D98" s="128" t="s">
        <v>130</v>
      </c>
      <c r="E98" s="129" t="s">
        <v>165</v>
      </c>
      <c r="F98" s="130" t="s">
        <v>166</v>
      </c>
      <c r="G98" s="131" t="s">
        <v>133</v>
      </c>
      <c r="H98" s="132">
        <v>1</v>
      </c>
      <c r="I98" s="133"/>
      <c r="J98" s="134">
        <f>ROUND(I98*H98,2)</f>
        <v>0</v>
      </c>
      <c r="K98" s="130" t="s">
        <v>134</v>
      </c>
      <c r="L98" s="33"/>
      <c r="M98" s="135" t="s">
        <v>19</v>
      </c>
      <c r="N98" s="136" t="s">
        <v>42</v>
      </c>
      <c r="P98" s="137">
        <f>O98*H98</f>
        <v>0</v>
      </c>
      <c r="Q98" s="137">
        <v>0</v>
      </c>
      <c r="R98" s="137">
        <f>Q98*H98</f>
        <v>0</v>
      </c>
      <c r="S98" s="137">
        <v>0</v>
      </c>
      <c r="T98" s="138">
        <f>S98*H98</f>
        <v>0</v>
      </c>
      <c r="AR98" s="139" t="s">
        <v>135</v>
      </c>
      <c r="AT98" s="139" t="s">
        <v>130</v>
      </c>
      <c r="AU98" s="139" t="s">
        <v>80</v>
      </c>
      <c r="AY98" s="18" t="s">
        <v>127</v>
      </c>
      <c r="BE98" s="140">
        <f>IF(N98="základní",J98,0)</f>
        <v>0</v>
      </c>
      <c r="BF98" s="140">
        <f>IF(N98="snížená",J98,0)</f>
        <v>0</v>
      </c>
      <c r="BG98" s="140">
        <f>IF(N98="zákl. přenesená",J98,0)</f>
        <v>0</v>
      </c>
      <c r="BH98" s="140">
        <f>IF(N98="sníž. přenesená",J98,0)</f>
        <v>0</v>
      </c>
      <c r="BI98" s="140">
        <f>IF(N98="nulová",J98,0)</f>
        <v>0</v>
      </c>
      <c r="BJ98" s="18" t="s">
        <v>78</v>
      </c>
      <c r="BK98" s="140">
        <f>ROUND(I98*H98,2)</f>
        <v>0</v>
      </c>
      <c r="BL98" s="18" t="s">
        <v>135</v>
      </c>
      <c r="BM98" s="139" t="s">
        <v>167</v>
      </c>
    </row>
    <row r="99" spans="2:65" s="1" customFormat="1" ht="14.45" customHeight="1">
      <c r="B99" s="33"/>
      <c r="C99" s="128" t="s">
        <v>168</v>
      </c>
      <c r="D99" s="128" t="s">
        <v>130</v>
      </c>
      <c r="E99" s="129" t="s">
        <v>169</v>
      </c>
      <c r="F99" s="130" t="s">
        <v>170</v>
      </c>
      <c r="G99" s="131" t="s">
        <v>133</v>
      </c>
      <c r="H99" s="132">
        <v>1</v>
      </c>
      <c r="I99" s="133"/>
      <c r="J99" s="134">
        <f>ROUND(I99*H99,2)</f>
        <v>0</v>
      </c>
      <c r="K99" s="130" t="s">
        <v>19</v>
      </c>
      <c r="L99" s="33"/>
      <c r="M99" s="141" t="s">
        <v>19</v>
      </c>
      <c r="N99" s="142" t="s">
        <v>42</v>
      </c>
      <c r="O99" s="143"/>
      <c r="P99" s="144">
        <f>O99*H99</f>
        <v>0</v>
      </c>
      <c r="Q99" s="144">
        <v>0</v>
      </c>
      <c r="R99" s="144">
        <f>Q99*H99</f>
        <v>0</v>
      </c>
      <c r="S99" s="144">
        <v>0</v>
      </c>
      <c r="T99" s="145">
        <f>S99*H99</f>
        <v>0</v>
      </c>
      <c r="AR99" s="139" t="s">
        <v>135</v>
      </c>
      <c r="AT99" s="139" t="s">
        <v>130</v>
      </c>
      <c r="AU99" s="139" t="s">
        <v>80</v>
      </c>
      <c r="AY99" s="18" t="s">
        <v>127</v>
      </c>
      <c r="BE99" s="140">
        <f>IF(N99="základní",J99,0)</f>
        <v>0</v>
      </c>
      <c r="BF99" s="140">
        <f>IF(N99="snížená",J99,0)</f>
        <v>0</v>
      </c>
      <c r="BG99" s="140">
        <f>IF(N99="zákl. přenesená",J99,0)</f>
        <v>0</v>
      </c>
      <c r="BH99" s="140">
        <f>IF(N99="sníž. přenesená",J99,0)</f>
        <v>0</v>
      </c>
      <c r="BI99" s="140">
        <f>IF(N99="nulová",J99,0)</f>
        <v>0</v>
      </c>
      <c r="BJ99" s="18" t="s">
        <v>78</v>
      </c>
      <c r="BK99" s="140">
        <f>ROUND(I99*H99,2)</f>
        <v>0</v>
      </c>
      <c r="BL99" s="18" t="s">
        <v>135</v>
      </c>
      <c r="BM99" s="139" t="s">
        <v>171</v>
      </c>
    </row>
    <row r="100" spans="2:65" s="1" customFormat="1" ht="6.95" customHeight="1">
      <c r="B100" s="41"/>
      <c r="C100" s="42"/>
      <c r="D100" s="42"/>
      <c r="E100" s="42"/>
      <c r="F100" s="42"/>
      <c r="G100" s="42"/>
      <c r="H100" s="42"/>
      <c r="I100" s="42"/>
      <c r="J100" s="42"/>
      <c r="K100" s="42"/>
      <c r="L100" s="33"/>
    </row>
  </sheetData>
  <sheetProtection algorithmName="SHA-512" hashValue="xW0KhMFdHRHgwuY92K4eXx9korTjxi3l4NhURo34oeuR+XApLe6d6fgFPsg22UGLk3CSar4zvsnT4s8EiHNWAA==" saltValue="zZCXI2m8f0gN+DggjhEDRtjPSJw/qB4FCN5sPu3OaS9vpdIwMLafTwT25FxtHmM85MAYUDHbQE3tCCIfVCvU3A==" spinCount="100000" sheet="1" objects="1" scenarios="1" formatColumns="0" formatRows="0" autoFilter="0"/>
  <autoFilter ref="C84:K99" xr:uid="{00000000-0009-0000-0000-000001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62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83</v>
      </c>
    </row>
    <row r="3" spans="2:46" ht="6.95" customHeight="1">
      <c r="B3" s="19"/>
      <c r="C3" s="20"/>
      <c r="D3" s="20"/>
      <c r="E3" s="20"/>
      <c r="F3" s="20"/>
      <c r="G3" s="20"/>
      <c r="H3" s="20"/>
      <c r="I3" s="20"/>
      <c r="J3" s="20"/>
      <c r="K3" s="20"/>
      <c r="L3" s="21"/>
      <c r="AT3" s="18" t="s">
        <v>80</v>
      </c>
    </row>
    <row r="4" spans="2:46" ht="24.95" customHeight="1">
      <c r="B4" s="21"/>
      <c r="D4" s="22" t="s">
        <v>99</v>
      </c>
      <c r="L4" s="21"/>
      <c r="M4" s="84" t="s">
        <v>10</v>
      </c>
      <c r="AT4" s="18" t="s">
        <v>4</v>
      </c>
    </row>
    <row r="5" spans="2:46" ht="6.95" customHeight="1">
      <c r="B5" s="21"/>
      <c r="L5" s="21"/>
    </row>
    <row r="6" spans="2:46" ht="12" customHeight="1">
      <c r="B6" s="21"/>
      <c r="D6" s="28" t="s">
        <v>16</v>
      </c>
      <c r="L6" s="21"/>
    </row>
    <row r="7" spans="2:46" ht="16.5" customHeight="1">
      <c r="B7" s="21"/>
      <c r="E7" s="327" t="str">
        <f>'Rekapitulace stavby'!K6</f>
        <v>Stavební úpravy Střední školy - Lysá nad Labem č.p. 475</v>
      </c>
      <c r="F7" s="328"/>
      <c r="G7" s="328"/>
      <c r="H7" s="328"/>
      <c r="L7" s="21"/>
    </row>
    <row r="8" spans="2:46" s="1" customFormat="1" ht="12" customHeight="1">
      <c r="B8" s="33"/>
      <c r="D8" s="28" t="s">
        <v>100</v>
      </c>
      <c r="L8" s="33"/>
    </row>
    <row r="9" spans="2:46" s="1" customFormat="1" ht="16.5" customHeight="1">
      <c r="B9" s="33"/>
      <c r="E9" s="316" t="s">
        <v>172</v>
      </c>
      <c r="F9" s="326"/>
      <c r="G9" s="326"/>
      <c r="H9" s="326"/>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49">
        <f>'Rekapitulace stavby'!AN8</f>
        <v>44988</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9" t="str">
        <f>'Rekapitulace stavby'!E14</f>
        <v>Vyplň údaj</v>
      </c>
      <c r="F18" s="299"/>
      <c r="G18" s="299"/>
      <c r="H18" s="299"/>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31</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34</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5"/>
      <c r="E27" s="303" t="s">
        <v>19</v>
      </c>
      <c r="F27" s="303"/>
      <c r="G27" s="303"/>
      <c r="H27" s="303"/>
      <c r="L27" s="85"/>
    </row>
    <row r="28" spans="2:12" s="1" customFormat="1" ht="6.95" customHeight="1">
      <c r="B28" s="33"/>
      <c r="L28" s="33"/>
    </row>
    <row r="29" spans="2:12" s="1" customFormat="1" ht="6.95" customHeight="1">
      <c r="B29" s="33"/>
      <c r="D29" s="50"/>
      <c r="E29" s="50"/>
      <c r="F29" s="50"/>
      <c r="G29" s="50"/>
      <c r="H29" s="50"/>
      <c r="I29" s="50"/>
      <c r="J29" s="50"/>
      <c r="K29" s="50"/>
      <c r="L29" s="33"/>
    </row>
    <row r="30" spans="2:12" s="1" customFormat="1" ht="25.35" customHeight="1">
      <c r="B30" s="33"/>
      <c r="D30" s="86" t="s">
        <v>37</v>
      </c>
      <c r="J30" s="62">
        <f>ROUND(J95, 2)</f>
        <v>0</v>
      </c>
      <c r="L30" s="33"/>
    </row>
    <row r="31" spans="2:12" s="1" customFormat="1" ht="6.95" customHeight="1">
      <c r="B31" s="33"/>
      <c r="D31" s="50"/>
      <c r="E31" s="50"/>
      <c r="F31" s="50"/>
      <c r="G31" s="50"/>
      <c r="H31" s="50"/>
      <c r="I31" s="50"/>
      <c r="J31" s="50"/>
      <c r="K31" s="50"/>
      <c r="L31" s="33"/>
    </row>
    <row r="32" spans="2:12" s="1" customFormat="1" ht="14.45" customHeight="1">
      <c r="B32" s="33"/>
      <c r="F32" s="87" t="s">
        <v>39</v>
      </c>
      <c r="I32" s="87" t="s">
        <v>38</v>
      </c>
      <c r="J32" s="87" t="s">
        <v>40</v>
      </c>
      <c r="L32" s="33"/>
    </row>
    <row r="33" spans="2:12" s="1" customFormat="1" ht="14.45" customHeight="1">
      <c r="B33" s="33"/>
      <c r="D33" s="88" t="s">
        <v>41</v>
      </c>
      <c r="E33" s="28" t="s">
        <v>42</v>
      </c>
      <c r="F33" s="89">
        <f>ROUND((SUM(BE95:BE625)),  2)</f>
        <v>0</v>
      </c>
      <c r="I33" s="90">
        <v>0.21</v>
      </c>
      <c r="J33" s="89">
        <f>ROUND(((SUM(BE95:BE625))*I33),  2)</f>
        <v>0</v>
      </c>
      <c r="L33" s="33"/>
    </row>
    <row r="34" spans="2:12" s="1" customFormat="1" ht="14.45" customHeight="1">
      <c r="B34" s="33"/>
      <c r="E34" s="28" t="s">
        <v>43</v>
      </c>
      <c r="F34" s="89">
        <f>ROUND((SUM(BF95:BF625)),  2)</f>
        <v>0</v>
      </c>
      <c r="I34" s="90">
        <v>0.15</v>
      </c>
      <c r="J34" s="89">
        <f>ROUND(((SUM(BF95:BF625))*I34),  2)</f>
        <v>0</v>
      </c>
      <c r="L34" s="33"/>
    </row>
    <row r="35" spans="2:12" s="1" customFormat="1" ht="14.45" hidden="1" customHeight="1">
      <c r="B35" s="33"/>
      <c r="E35" s="28" t="s">
        <v>44</v>
      </c>
      <c r="F35" s="89">
        <f>ROUND((SUM(BG95:BG625)),  2)</f>
        <v>0</v>
      </c>
      <c r="I35" s="90">
        <v>0.21</v>
      </c>
      <c r="J35" s="89">
        <f>0</f>
        <v>0</v>
      </c>
      <c r="L35" s="33"/>
    </row>
    <row r="36" spans="2:12" s="1" customFormat="1" ht="14.45" hidden="1" customHeight="1">
      <c r="B36" s="33"/>
      <c r="E36" s="28" t="s">
        <v>45</v>
      </c>
      <c r="F36" s="89">
        <f>ROUND((SUM(BH95:BH625)),  2)</f>
        <v>0</v>
      </c>
      <c r="I36" s="90">
        <v>0.15</v>
      </c>
      <c r="J36" s="89">
        <f>0</f>
        <v>0</v>
      </c>
      <c r="L36" s="33"/>
    </row>
    <row r="37" spans="2:12" s="1" customFormat="1" ht="14.45" hidden="1" customHeight="1">
      <c r="B37" s="33"/>
      <c r="E37" s="28" t="s">
        <v>46</v>
      </c>
      <c r="F37" s="89">
        <f>ROUND((SUM(BI95:BI625)),  2)</f>
        <v>0</v>
      </c>
      <c r="I37" s="90">
        <v>0</v>
      </c>
      <c r="J37" s="89">
        <f>0</f>
        <v>0</v>
      </c>
      <c r="L37" s="33"/>
    </row>
    <row r="38" spans="2:12" s="1" customFormat="1" ht="6.95" customHeight="1">
      <c r="B38" s="33"/>
      <c r="L38" s="33"/>
    </row>
    <row r="39" spans="2:12" s="1" customFormat="1" ht="25.35" customHeight="1">
      <c r="B39" s="33"/>
      <c r="C39" s="91"/>
      <c r="D39" s="92" t="s">
        <v>47</v>
      </c>
      <c r="E39" s="53"/>
      <c r="F39" s="53"/>
      <c r="G39" s="93" t="s">
        <v>48</v>
      </c>
      <c r="H39" s="94" t="s">
        <v>49</v>
      </c>
      <c r="I39" s="53"/>
      <c r="J39" s="95">
        <f>SUM(J30:J37)</f>
        <v>0</v>
      </c>
      <c r="K39" s="96"/>
      <c r="L39" s="33"/>
    </row>
    <row r="40" spans="2:12" s="1" customFormat="1" ht="14.45" customHeight="1">
      <c r="B40" s="41"/>
      <c r="C40" s="42"/>
      <c r="D40" s="42"/>
      <c r="E40" s="42"/>
      <c r="F40" s="42"/>
      <c r="G40" s="42"/>
      <c r="H40" s="42"/>
      <c r="I40" s="42"/>
      <c r="J40" s="42"/>
      <c r="K40" s="42"/>
      <c r="L40" s="33"/>
    </row>
    <row r="44" spans="2:12" s="1" customFormat="1" ht="6.95" customHeight="1">
      <c r="B44" s="43"/>
      <c r="C44" s="44"/>
      <c r="D44" s="44"/>
      <c r="E44" s="44"/>
      <c r="F44" s="44"/>
      <c r="G44" s="44"/>
      <c r="H44" s="44"/>
      <c r="I44" s="44"/>
      <c r="J44" s="44"/>
      <c r="K44" s="44"/>
      <c r="L44" s="33"/>
    </row>
    <row r="45" spans="2:12" s="1" customFormat="1" ht="24.95" customHeight="1">
      <c r="B45" s="33"/>
      <c r="C45" s="22" t="s">
        <v>102</v>
      </c>
      <c r="L45" s="33"/>
    </row>
    <row r="46" spans="2:12" s="1" customFormat="1" ht="6.95" customHeight="1">
      <c r="B46" s="33"/>
      <c r="L46" s="33"/>
    </row>
    <row r="47" spans="2:12" s="1" customFormat="1" ht="12" customHeight="1">
      <c r="B47" s="33"/>
      <c r="C47" s="28" t="s">
        <v>16</v>
      </c>
      <c r="L47" s="33"/>
    </row>
    <row r="48" spans="2:12" s="1" customFormat="1" ht="16.5" customHeight="1">
      <c r="B48" s="33"/>
      <c r="E48" s="327" t="str">
        <f>E7</f>
        <v>Stavební úpravy Střední školy - Lysá nad Labem č.p. 475</v>
      </c>
      <c r="F48" s="328"/>
      <c r="G48" s="328"/>
      <c r="H48" s="328"/>
      <c r="L48" s="33"/>
    </row>
    <row r="49" spans="2:47" s="1" customFormat="1" ht="12" customHeight="1">
      <c r="B49" s="33"/>
      <c r="C49" s="28" t="s">
        <v>100</v>
      </c>
      <c r="L49" s="33"/>
    </row>
    <row r="50" spans="2:47" s="1" customFormat="1" ht="16.5" customHeight="1">
      <c r="B50" s="33"/>
      <c r="E50" s="316" t="str">
        <f>E9</f>
        <v>01 - 1.NP Východní strana</v>
      </c>
      <c r="F50" s="326"/>
      <c r="G50" s="326"/>
      <c r="H50" s="326"/>
      <c r="L50" s="33"/>
    </row>
    <row r="51" spans="2:47" s="1" customFormat="1" ht="6.95" customHeight="1">
      <c r="B51" s="33"/>
      <c r="L51" s="33"/>
    </row>
    <row r="52" spans="2:47" s="1" customFormat="1" ht="12" customHeight="1">
      <c r="B52" s="33"/>
      <c r="C52" s="28" t="s">
        <v>21</v>
      </c>
      <c r="F52" s="26" t="str">
        <f>F12</f>
        <v>289 22 Lysá nad Labem, Stržiště 475</v>
      </c>
      <c r="I52" s="28" t="s">
        <v>23</v>
      </c>
      <c r="J52" s="49">
        <f>IF(J12="","",J12)</f>
        <v>44988</v>
      </c>
      <c r="L52" s="33"/>
    </row>
    <row r="53" spans="2:47" s="1" customFormat="1" ht="6.95" customHeight="1">
      <c r="B53" s="33"/>
      <c r="L53" s="33"/>
    </row>
    <row r="54" spans="2:47" s="1" customFormat="1" ht="15.2" customHeight="1">
      <c r="B54" s="33"/>
      <c r="C54" s="28" t="s">
        <v>24</v>
      </c>
      <c r="F54" s="26" t="str">
        <f>E15</f>
        <v>SŠ designu Lysá nad Labem</v>
      </c>
      <c r="I54" s="28" t="s">
        <v>30</v>
      </c>
      <c r="J54" s="31" t="str">
        <f>E21</f>
        <v>www.projektyrd.cz</v>
      </c>
      <c r="L54" s="33"/>
    </row>
    <row r="55" spans="2:47" s="1" customFormat="1" ht="25.7" customHeight="1">
      <c r="B55" s="33"/>
      <c r="C55" s="28" t="s">
        <v>28</v>
      </c>
      <c r="F55" s="26" t="str">
        <f>IF(E18="","",E18)</f>
        <v>Vyplň údaj</v>
      </c>
      <c r="I55" s="28" t="s">
        <v>33</v>
      </c>
      <c r="J55" s="31" t="str">
        <f>E24</f>
        <v>www.stavebnikalkulace.cz</v>
      </c>
      <c r="L55" s="33"/>
    </row>
    <row r="56" spans="2:47" s="1" customFormat="1" ht="10.35" customHeight="1">
      <c r="B56" s="33"/>
      <c r="L56" s="33"/>
    </row>
    <row r="57" spans="2:47" s="1" customFormat="1" ht="29.25" customHeight="1">
      <c r="B57" s="33"/>
      <c r="C57" s="97" t="s">
        <v>103</v>
      </c>
      <c r="D57" s="91"/>
      <c r="E57" s="91"/>
      <c r="F57" s="91"/>
      <c r="G57" s="91"/>
      <c r="H57" s="91"/>
      <c r="I57" s="91"/>
      <c r="J57" s="98" t="s">
        <v>104</v>
      </c>
      <c r="K57" s="91"/>
      <c r="L57" s="33"/>
    </row>
    <row r="58" spans="2:47" s="1" customFormat="1" ht="10.35" customHeight="1">
      <c r="B58" s="33"/>
      <c r="L58" s="33"/>
    </row>
    <row r="59" spans="2:47" s="1" customFormat="1" ht="22.9" customHeight="1">
      <c r="B59" s="33"/>
      <c r="C59" s="99" t="s">
        <v>69</v>
      </c>
      <c r="J59" s="62">
        <f>J95</f>
        <v>0</v>
      </c>
      <c r="L59" s="33"/>
      <c r="AU59" s="18" t="s">
        <v>105</v>
      </c>
    </row>
    <row r="60" spans="2:47" s="8" customFormat="1" ht="24.95" customHeight="1">
      <c r="B60" s="100"/>
      <c r="D60" s="101" t="s">
        <v>173</v>
      </c>
      <c r="E60" s="102"/>
      <c r="F60" s="102"/>
      <c r="G60" s="102"/>
      <c r="H60" s="102"/>
      <c r="I60" s="102"/>
      <c r="J60" s="103">
        <f>J96</f>
        <v>0</v>
      </c>
      <c r="L60" s="100"/>
    </row>
    <row r="61" spans="2:47" s="9" customFormat="1" ht="19.899999999999999" customHeight="1">
      <c r="B61" s="104"/>
      <c r="D61" s="105" t="s">
        <v>174</v>
      </c>
      <c r="E61" s="106"/>
      <c r="F61" s="106"/>
      <c r="G61" s="106"/>
      <c r="H61" s="106"/>
      <c r="I61" s="106"/>
      <c r="J61" s="107">
        <f>J97</f>
        <v>0</v>
      </c>
      <c r="L61" s="104"/>
    </row>
    <row r="62" spans="2:47" s="9" customFormat="1" ht="19.899999999999999" customHeight="1">
      <c r="B62" s="104"/>
      <c r="D62" s="105" t="s">
        <v>175</v>
      </c>
      <c r="E62" s="106"/>
      <c r="F62" s="106"/>
      <c r="G62" s="106"/>
      <c r="H62" s="106"/>
      <c r="I62" s="106"/>
      <c r="J62" s="107">
        <f>J124</f>
        <v>0</v>
      </c>
      <c r="L62" s="104"/>
    </row>
    <row r="63" spans="2:47" s="9" customFormat="1" ht="19.899999999999999" customHeight="1">
      <c r="B63" s="104"/>
      <c r="D63" s="105" t="s">
        <v>176</v>
      </c>
      <c r="E63" s="106"/>
      <c r="F63" s="106"/>
      <c r="G63" s="106"/>
      <c r="H63" s="106"/>
      <c r="I63" s="106"/>
      <c r="J63" s="107">
        <f>J280</f>
        <v>0</v>
      </c>
      <c r="L63" s="104"/>
    </row>
    <row r="64" spans="2:47" s="9" customFormat="1" ht="19.899999999999999" customHeight="1">
      <c r="B64" s="104"/>
      <c r="D64" s="105" t="s">
        <v>177</v>
      </c>
      <c r="E64" s="106"/>
      <c r="F64" s="106"/>
      <c r="G64" s="106"/>
      <c r="H64" s="106"/>
      <c r="I64" s="106"/>
      <c r="J64" s="107">
        <f>J417</f>
        <v>0</v>
      </c>
      <c r="L64" s="104"/>
    </row>
    <row r="65" spans="2:12" s="9" customFormat="1" ht="19.899999999999999" customHeight="1">
      <c r="B65" s="104"/>
      <c r="D65" s="105" t="s">
        <v>178</v>
      </c>
      <c r="E65" s="106"/>
      <c r="F65" s="106"/>
      <c r="G65" s="106"/>
      <c r="H65" s="106"/>
      <c r="I65" s="106"/>
      <c r="J65" s="107">
        <f>J435</f>
        <v>0</v>
      </c>
      <c r="L65" s="104"/>
    </row>
    <row r="66" spans="2:12" s="8" customFormat="1" ht="24.95" customHeight="1">
      <c r="B66" s="100"/>
      <c r="D66" s="101" t="s">
        <v>179</v>
      </c>
      <c r="E66" s="102"/>
      <c r="F66" s="102"/>
      <c r="G66" s="102"/>
      <c r="H66" s="102"/>
      <c r="I66" s="102"/>
      <c r="J66" s="103">
        <f>J438</f>
        <v>0</v>
      </c>
      <c r="L66" s="100"/>
    </row>
    <row r="67" spans="2:12" s="9" customFormat="1" ht="19.899999999999999" customHeight="1">
      <c r="B67" s="104"/>
      <c r="D67" s="105" t="s">
        <v>180</v>
      </c>
      <c r="E67" s="106"/>
      <c r="F67" s="106"/>
      <c r="G67" s="106"/>
      <c r="H67" s="106"/>
      <c r="I67" s="106"/>
      <c r="J67" s="107">
        <f>J439</f>
        <v>0</v>
      </c>
      <c r="L67" s="104"/>
    </row>
    <row r="68" spans="2:12" s="9" customFormat="1" ht="19.899999999999999" customHeight="1">
      <c r="B68" s="104"/>
      <c r="D68" s="105" t="s">
        <v>181</v>
      </c>
      <c r="E68" s="106"/>
      <c r="F68" s="106"/>
      <c r="G68" s="106"/>
      <c r="H68" s="106"/>
      <c r="I68" s="106"/>
      <c r="J68" s="107">
        <f>J474</f>
        <v>0</v>
      </c>
      <c r="L68" s="104"/>
    </row>
    <row r="69" spans="2:12" s="9" customFormat="1" ht="19.899999999999999" customHeight="1">
      <c r="B69" s="104"/>
      <c r="D69" s="105" t="s">
        <v>182</v>
      </c>
      <c r="E69" s="106"/>
      <c r="F69" s="106"/>
      <c r="G69" s="106"/>
      <c r="H69" s="106"/>
      <c r="I69" s="106"/>
      <c r="J69" s="107">
        <f>J483</f>
        <v>0</v>
      </c>
      <c r="L69" s="104"/>
    </row>
    <row r="70" spans="2:12" s="9" customFormat="1" ht="19.899999999999999" customHeight="1">
      <c r="B70" s="104"/>
      <c r="D70" s="105" t="s">
        <v>183</v>
      </c>
      <c r="E70" s="106"/>
      <c r="F70" s="106"/>
      <c r="G70" s="106"/>
      <c r="H70" s="106"/>
      <c r="I70" s="106"/>
      <c r="J70" s="107">
        <f>J496</f>
        <v>0</v>
      </c>
      <c r="L70" s="104"/>
    </row>
    <row r="71" spans="2:12" s="9" customFormat="1" ht="19.899999999999999" customHeight="1">
      <c r="B71" s="104"/>
      <c r="D71" s="105" t="s">
        <v>184</v>
      </c>
      <c r="E71" s="106"/>
      <c r="F71" s="106"/>
      <c r="G71" s="106"/>
      <c r="H71" s="106"/>
      <c r="I71" s="106"/>
      <c r="J71" s="107">
        <f>J499</f>
        <v>0</v>
      </c>
      <c r="L71" s="104"/>
    </row>
    <row r="72" spans="2:12" s="9" customFormat="1" ht="19.899999999999999" customHeight="1">
      <c r="B72" s="104"/>
      <c r="D72" s="105" t="s">
        <v>185</v>
      </c>
      <c r="E72" s="106"/>
      <c r="F72" s="106"/>
      <c r="G72" s="106"/>
      <c r="H72" s="106"/>
      <c r="I72" s="106"/>
      <c r="J72" s="107">
        <f>J514</f>
        <v>0</v>
      </c>
      <c r="L72" s="104"/>
    </row>
    <row r="73" spans="2:12" s="9" customFormat="1" ht="19.899999999999999" customHeight="1">
      <c r="B73" s="104"/>
      <c r="D73" s="105" t="s">
        <v>186</v>
      </c>
      <c r="E73" s="106"/>
      <c r="F73" s="106"/>
      <c r="G73" s="106"/>
      <c r="H73" s="106"/>
      <c r="I73" s="106"/>
      <c r="J73" s="107">
        <f>J536</f>
        <v>0</v>
      </c>
      <c r="L73" s="104"/>
    </row>
    <row r="74" spans="2:12" s="9" customFormat="1" ht="19.899999999999999" customHeight="1">
      <c r="B74" s="104"/>
      <c r="D74" s="105" t="s">
        <v>187</v>
      </c>
      <c r="E74" s="106"/>
      <c r="F74" s="106"/>
      <c r="G74" s="106"/>
      <c r="H74" s="106"/>
      <c r="I74" s="106"/>
      <c r="J74" s="107">
        <f>J569</f>
        <v>0</v>
      </c>
      <c r="L74" s="104"/>
    </row>
    <row r="75" spans="2:12" s="9" customFormat="1" ht="19.899999999999999" customHeight="1">
      <c r="B75" s="104"/>
      <c r="D75" s="105" t="s">
        <v>188</v>
      </c>
      <c r="E75" s="106"/>
      <c r="F75" s="106"/>
      <c r="G75" s="106"/>
      <c r="H75" s="106"/>
      <c r="I75" s="106"/>
      <c r="J75" s="107">
        <f>J588</f>
        <v>0</v>
      </c>
      <c r="L75" s="104"/>
    </row>
    <row r="76" spans="2:12" s="1" customFormat="1" ht="21.75" customHeight="1">
      <c r="B76" s="33"/>
      <c r="L76" s="33"/>
    </row>
    <row r="77" spans="2:12" s="1" customFormat="1" ht="6.95" customHeight="1">
      <c r="B77" s="41"/>
      <c r="C77" s="42"/>
      <c r="D77" s="42"/>
      <c r="E77" s="42"/>
      <c r="F77" s="42"/>
      <c r="G77" s="42"/>
      <c r="H77" s="42"/>
      <c r="I77" s="42"/>
      <c r="J77" s="42"/>
      <c r="K77" s="42"/>
      <c r="L77" s="33"/>
    </row>
    <row r="81" spans="2:63" s="1" customFormat="1" ht="6.95" customHeight="1">
      <c r="B81" s="43"/>
      <c r="C81" s="44"/>
      <c r="D81" s="44"/>
      <c r="E81" s="44"/>
      <c r="F81" s="44"/>
      <c r="G81" s="44"/>
      <c r="H81" s="44"/>
      <c r="I81" s="44"/>
      <c r="J81" s="44"/>
      <c r="K81" s="44"/>
      <c r="L81" s="33"/>
    </row>
    <row r="82" spans="2:63" s="1" customFormat="1" ht="24.95" customHeight="1">
      <c r="B82" s="33"/>
      <c r="C82" s="22" t="s">
        <v>112</v>
      </c>
      <c r="L82" s="33"/>
    </row>
    <row r="83" spans="2:63" s="1" customFormat="1" ht="6.95" customHeight="1">
      <c r="B83" s="33"/>
      <c r="L83" s="33"/>
    </row>
    <row r="84" spans="2:63" s="1" customFormat="1" ht="12" customHeight="1">
      <c r="B84" s="33"/>
      <c r="C84" s="28" t="s">
        <v>16</v>
      </c>
      <c r="L84" s="33"/>
    </row>
    <row r="85" spans="2:63" s="1" customFormat="1" ht="16.5" customHeight="1">
      <c r="B85" s="33"/>
      <c r="E85" s="327" t="str">
        <f>E7</f>
        <v>Stavební úpravy Střední školy - Lysá nad Labem č.p. 475</v>
      </c>
      <c r="F85" s="328"/>
      <c r="G85" s="328"/>
      <c r="H85" s="328"/>
      <c r="L85" s="33"/>
    </row>
    <row r="86" spans="2:63" s="1" customFormat="1" ht="12" customHeight="1">
      <c r="B86" s="33"/>
      <c r="C86" s="28" t="s">
        <v>100</v>
      </c>
      <c r="L86" s="33"/>
    </row>
    <row r="87" spans="2:63" s="1" customFormat="1" ht="16.5" customHeight="1">
      <c r="B87" s="33"/>
      <c r="E87" s="316" t="str">
        <f>E9</f>
        <v>01 - 1.NP Východní strana</v>
      </c>
      <c r="F87" s="326"/>
      <c r="G87" s="326"/>
      <c r="H87" s="326"/>
      <c r="L87" s="33"/>
    </row>
    <row r="88" spans="2:63" s="1" customFormat="1" ht="6.95" customHeight="1">
      <c r="B88" s="33"/>
      <c r="L88" s="33"/>
    </row>
    <row r="89" spans="2:63" s="1" customFormat="1" ht="12" customHeight="1">
      <c r="B89" s="33"/>
      <c r="C89" s="28" t="s">
        <v>21</v>
      </c>
      <c r="F89" s="26" t="str">
        <f>F12</f>
        <v>289 22 Lysá nad Labem, Stržiště 475</v>
      </c>
      <c r="I89" s="28" t="s">
        <v>23</v>
      </c>
      <c r="J89" s="49">
        <f>IF(J12="","",J12)</f>
        <v>44988</v>
      </c>
      <c r="L89" s="33"/>
    </row>
    <row r="90" spans="2:63" s="1" customFormat="1" ht="6.95" customHeight="1">
      <c r="B90" s="33"/>
      <c r="L90" s="33"/>
    </row>
    <row r="91" spans="2:63" s="1" customFormat="1" ht="15.2" customHeight="1">
      <c r="B91" s="33"/>
      <c r="C91" s="28" t="s">
        <v>24</v>
      </c>
      <c r="F91" s="26" t="str">
        <f>E15</f>
        <v>SŠ designu Lysá nad Labem</v>
      </c>
      <c r="I91" s="28" t="s">
        <v>30</v>
      </c>
      <c r="J91" s="31" t="str">
        <f>E21</f>
        <v>www.projektyrd.cz</v>
      </c>
      <c r="L91" s="33"/>
    </row>
    <row r="92" spans="2:63" s="1" customFormat="1" ht="25.7" customHeight="1">
      <c r="B92" s="33"/>
      <c r="C92" s="28" t="s">
        <v>28</v>
      </c>
      <c r="F92" s="26" t="str">
        <f>IF(E18="","",E18)</f>
        <v>Vyplň údaj</v>
      </c>
      <c r="I92" s="28" t="s">
        <v>33</v>
      </c>
      <c r="J92" s="31" t="str">
        <f>E24</f>
        <v>www.stavebnikalkulace.cz</v>
      </c>
      <c r="L92" s="33"/>
    </row>
    <row r="93" spans="2:63" s="1" customFormat="1" ht="10.35" customHeight="1">
      <c r="B93" s="33"/>
      <c r="L93" s="33"/>
    </row>
    <row r="94" spans="2:63" s="10" customFormat="1" ht="29.25" customHeight="1">
      <c r="B94" s="108"/>
      <c r="C94" s="109" t="s">
        <v>113</v>
      </c>
      <c r="D94" s="110" t="s">
        <v>56</v>
      </c>
      <c r="E94" s="110" t="s">
        <v>52</v>
      </c>
      <c r="F94" s="110" t="s">
        <v>53</v>
      </c>
      <c r="G94" s="110" t="s">
        <v>114</v>
      </c>
      <c r="H94" s="110" t="s">
        <v>115</v>
      </c>
      <c r="I94" s="110" t="s">
        <v>116</v>
      </c>
      <c r="J94" s="110" t="s">
        <v>104</v>
      </c>
      <c r="K94" s="111" t="s">
        <v>117</v>
      </c>
      <c r="L94" s="108"/>
      <c r="M94" s="55" t="s">
        <v>19</v>
      </c>
      <c r="N94" s="56" t="s">
        <v>41</v>
      </c>
      <c r="O94" s="56" t="s">
        <v>118</v>
      </c>
      <c r="P94" s="56" t="s">
        <v>119</v>
      </c>
      <c r="Q94" s="56" t="s">
        <v>120</v>
      </c>
      <c r="R94" s="56" t="s">
        <v>121</v>
      </c>
      <c r="S94" s="56" t="s">
        <v>122</v>
      </c>
      <c r="T94" s="57" t="s">
        <v>123</v>
      </c>
    </row>
    <row r="95" spans="2:63" s="1" customFormat="1" ht="22.9" customHeight="1">
      <c r="B95" s="33"/>
      <c r="C95" s="60" t="s">
        <v>124</v>
      </c>
      <c r="J95" s="112">
        <f>BK95</f>
        <v>0</v>
      </c>
      <c r="L95" s="33"/>
      <c r="M95" s="58"/>
      <c r="N95" s="50"/>
      <c r="O95" s="50"/>
      <c r="P95" s="113">
        <f>P96+P438</f>
        <v>0</v>
      </c>
      <c r="Q95" s="50"/>
      <c r="R95" s="113">
        <f>R96+R438</f>
        <v>14.311037550000002</v>
      </c>
      <c r="S95" s="50"/>
      <c r="T95" s="114">
        <f>T96+T438</f>
        <v>16.690013119999996</v>
      </c>
      <c r="AT95" s="18" t="s">
        <v>70</v>
      </c>
      <c r="AU95" s="18" t="s">
        <v>105</v>
      </c>
      <c r="BK95" s="115">
        <f>BK96+BK438</f>
        <v>0</v>
      </c>
    </row>
    <row r="96" spans="2:63" s="11" customFormat="1" ht="25.9" customHeight="1">
      <c r="B96" s="116"/>
      <c r="D96" s="117" t="s">
        <v>70</v>
      </c>
      <c r="E96" s="118" t="s">
        <v>189</v>
      </c>
      <c r="F96" s="118" t="s">
        <v>190</v>
      </c>
      <c r="I96" s="119"/>
      <c r="J96" s="120">
        <f>BK96</f>
        <v>0</v>
      </c>
      <c r="L96" s="116"/>
      <c r="M96" s="121"/>
      <c r="P96" s="122">
        <f>P97+P124+P280+P417+P435</f>
        <v>0</v>
      </c>
      <c r="R96" s="122">
        <f>R97+R124+R280+R417+R435</f>
        <v>10.587915560000001</v>
      </c>
      <c r="T96" s="123">
        <f>T97+T124+T280+T417+T435</f>
        <v>16.379348999999998</v>
      </c>
      <c r="AR96" s="117" t="s">
        <v>78</v>
      </c>
      <c r="AT96" s="124" t="s">
        <v>70</v>
      </c>
      <c r="AU96" s="124" t="s">
        <v>71</v>
      </c>
      <c r="AY96" s="117" t="s">
        <v>127</v>
      </c>
      <c r="BK96" s="125">
        <f>BK97+BK124+BK280+BK417+BK435</f>
        <v>0</v>
      </c>
    </row>
    <row r="97" spans="2:65" s="11" customFormat="1" ht="22.9" customHeight="1">
      <c r="B97" s="116"/>
      <c r="D97" s="117" t="s">
        <v>70</v>
      </c>
      <c r="E97" s="126" t="s">
        <v>139</v>
      </c>
      <c r="F97" s="126" t="s">
        <v>191</v>
      </c>
      <c r="I97" s="119"/>
      <c r="J97" s="127">
        <f>BK97</f>
        <v>0</v>
      </c>
      <c r="L97" s="116"/>
      <c r="M97" s="121"/>
      <c r="P97" s="122">
        <f>SUM(P98:P123)</f>
        <v>0</v>
      </c>
      <c r="R97" s="122">
        <f>SUM(R98:R123)</f>
        <v>2.0570944899999999</v>
      </c>
      <c r="T97" s="123">
        <f>SUM(T98:T123)</f>
        <v>0</v>
      </c>
      <c r="AR97" s="117" t="s">
        <v>78</v>
      </c>
      <c r="AT97" s="124" t="s">
        <v>70</v>
      </c>
      <c r="AU97" s="124" t="s">
        <v>78</v>
      </c>
      <c r="AY97" s="117" t="s">
        <v>127</v>
      </c>
      <c r="BK97" s="125">
        <f>SUM(BK98:BK123)</f>
        <v>0</v>
      </c>
    </row>
    <row r="98" spans="2:65" s="1" customFormat="1" ht="24.2" customHeight="1">
      <c r="B98" s="33"/>
      <c r="C98" s="128" t="s">
        <v>78</v>
      </c>
      <c r="D98" s="128" t="s">
        <v>130</v>
      </c>
      <c r="E98" s="129" t="s">
        <v>192</v>
      </c>
      <c r="F98" s="130" t="s">
        <v>193</v>
      </c>
      <c r="G98" s="131" t="s">
        <v>194</v>
      </c>
      <c r="H98" s="132">
        <v>5.25</v>
      </c>
      <c r="I98" s="133"/>
      <c r="J98" s="134">
        <f>ROUND(I98*H98,2)</f>
        <v>0</v>
      </c>
      <c r="K98" s="130" t="s">
        <v>134</v>
      </c>
      <c r="L98" s="33"/>
      <c r="M98" s="135" t="s">
        <v>19</v>
      </c>
      <c r="N98" s="136" t="s">
        <v>42</v>
      </c>
      <c r="P98" s="137">
        <f>O98*H98</f>
        <v>0</v>
      </c>
      <c r="Q98" s="137">
        <v>7.9210000000000003E-2</v>
      </c>
      <c r="R98" s="137">
        <f>Q98*H98</f>
        <v>0.41585250000000001</v>
      </c>
      <c r="S98" s="137">
        <v>0</v>
      </c>
      <c r="T98" s="138">
        <f>S98*H98</f>
        <v>0</v>
      </c>
      <c r="AR98" s="139" t="s">
        <v>142</v>
      </c>
      <c r="AT98" s="139" t="s">
        <v>130</v>
      </c>
      <c r="AU98" s="139" t="s">
        <v>80</v>
      </c>
      <c r="AY98" s="18" t="s">
        <v>127</v>
      </c>
      <c r="BE98" s="140">
        <f>IF(N98="základní",J98,0)</f>
        <v>0</v>
      </c>
      <c r="BF98" s="140">
        <f>IF(N98="snížená",J98,0)</f>
        <v>0</v>
      </c>
      <c r="BG98" s="140">
        <f>IF(N98="zákl. přenesená",J98,0)</f>
        <v>0</v>
      </c>
      <c r="BH98" s="140">
        <f>IF(N98="sníž. přenesená",J98,0)</f>
        <v>0</v>
      </c>
      <c r="BI98" s="140">
        <f>IF(N98="nulová",J98,0)</f>
        <v>0</v>
      </c>
      <c r="BJ98" s="18" t="s">
        <v>78</v>
      </c>
      <c r="BK98" s="140">
        <f>ROUND(I98*H98,2)</f>
        <v>0</v>
      </c>
      <c r="BL98" s="18" t="s">
        <v>142</v>
      </c>
      <c r="BM98" s="139" t="s">
        <v>195</v>
      </c>
    </row>
    <row r="99" spans="2:65" s="12" customFormat="1">
      <c r="B99" s="146"/>
      <c r="D99" s="147" t="s">
        <v>196</v>
      </c>
      <c r="E99" s="148" t="s">
        <v>19</v>
      </c>
      <c r="F99" s="149" t="s">
        <v>197</v>
      </c>
      <c r="H99" s="150">
        <v>3.78</v>
      </c>
      <c r="I99" s="151"/>
      <c r="L99" s="146"/>
      <c r="M99" s="152"/>
      <c r="T99" s="153"/>
      <c r="AT99" s="148" t="s">
        <v>196</v>
      </c>
      <c r="AU99" s="148" t="s">
        <v>80</v>
      </c>
      <c r="AV99" s="12" t="s">
        <v>80</v>
      </c>
      <c r="AW99" s="12" t="s">
        <v>32</v>
      </c>
      <c r="AX99" s="12" t="s">
        <v>71</v>
      </c>
      <c r="AY99" s="148" t="s">
        <v>127</v>
      </c>
    </row>
    <row r="100" spans="2:65" s="12" customFormat="1">
      <c r="B100" s="146"/>
      <c r="D100" s="147" t="s">
        <v>196</v>
      </c>
      <c r="E100" s="148" t="s">
        <v>19</v>
      </c>
      <c r="F100" s="149" t="s">
        <v>198</v>
      </c>
      <c r="H100" s="150">
        <v>1.47</v>
      </c>
      <c r="I100" s="151"/>
      <c r="L100" s="146"/>
      <c r="M100" s="152"/>
      <c r="T100" s="153"/>
      <c r="AT100" s="148" t="s">
        <v>196</v>
      </c>
      <c r="AU100" s="148" t="s">
        <v>80</v>
      </c>
      <c r="AV100" s="12" t="s">
        <v>80</v>
      </c>
      <c r="AW100" s="12" t="s">
        <v>32</v>
      </c>
      <c r="AX100" s="12" t="s">
        <v>71</v>
      </c>
      <c r="AY100" s="148" t="s">
        <v>127</v>
      </c>
    </row>
    <row r="101" spans="2:65" s="13" customFormat="1">
      <c r="B101" s="154"/>
      <c r="D101" s="147" t="s">
        <v>196</v>
      </c>
      <c r="E101" s="155" t="s">
        <v>19</v>
      </c>
      <c r="F101" s="156" t="s">
        <v>199</v>
      </c>
      <c r="H101" s="157">
        <v>5.25</v>
      </c>
      <c r="I101" s="158"/>
      <c r="L101" s="154"/>
      <c r="M101" s="159"/>
      <c r="T101" s="160"/>
      <c r="AT101" s="155" t="s">
        <v>196</v>
      </c>
      <c r="AU101" s="155" t="s">
        <v>80</v>
      </c>
      <c r="AV101" s="13" t="s">
        <v>142</v>
      </c>
      <c r="AW101" s="13" t="s">
        <v>32</v>
      </c>
      <c r="AX101" s="13" t="s">
        <v>78</v>
      </c>
      <c r="AY101" s="155" t="s">
        <v>127</v>
      </c>
    </row>
    <row r="102" spans="2:65" s="1" customFormat="1" ht="24.2" customHeight="1">
      <c r="B102" s="33"/>
      <c r="C102" s="128" t="s">
        <v>80</v>
      </c>
      <c r="D102" s="128" t="s">
        <v>130</v>
      </c>
      <c r="E102" s="129" t="s">
        <v>200</v>
      </c>
      <c r="F102" s="130" t="s">
        <v>201</v>
      </c>
      <c r="G102" s="131" t="s">
        <v>194</v>
      </c>
      <c r="H102" s="132">
        <v>6.7119999999999997</v>
      </c>
      <c r="I102" s="133"/>
      <c r="J102" s="134">
        <f>ROUND(I102*H102,2)</f>
        <v>0</v>
      </c>
      <c r="K102" s="130" t="s">
        <v>134</v>
      </c>
      <c r="L102" s="33"/>
      <c r="M102" s="135" t="s">
        <v>19</v>
      </c>
      <c r="N102" s="136" t="s">
        <v>42</v>
      </c>
      <c r="P102" s="137">
        <f>O102*H102</f>
        <v>0</v>
      </c>
      <c r="Q102" s="137">
        <v>5.8970000000000002E-2</v>
      </c>
      <c r="R102" s="137">
        <f>Q102*H102</f>
        <v>0.39580663999999999</v>
      </c>
      <c r="S102" s="137">
        <v>0</v>
      </c>
      <c r="T102" s="138">
        <f>S102*H102</f>
        <v>0</v>
      </c>
      <c r="AR102" s="139" t="s">
        <v>142</v>
      </c>
      <c r="AT102" s="139" t="s">
        <v>130</v>
      </c>
      <c r="AU102" s="139" t="s">
        <v>80</v>
      </c>
      <c r="AY102" s="18" t="s">
        <v>127</v>
      </c>
      <c r="BE102" s="140">
        <f>IF(N102="základní",J102,0)</f>
        <v>0</v>
      </c>
      <c r="BF102" s="140">
        <f>IF(N102="snížená",J102,0)</f>
        <v>0</v>
      </c>
      <c r="BG102" s="140">
        <f>IF(N102="zákl. přenesená",J102,0)</f>
        <v>0</v>
      </c>
      <c r="BH102" s="140">
        <f>IF(N102="sníž. přenesená",J102,0)</f>
        <v>0</v>
      </c>
      <c r="BI102" s="140">
        <f>IF(N102="nulová",J102,0)</f>
        <v>0</v>
      </c>
      <c r="BJ102" s="18" t="s">
        <v>78</v>
      </c>
      <c r="BK102" s="140">
        <f>ROUND(I102*H102,2)</f>
        <v>0</v>
      </c>
      <c r="BL102" s="18" t="s">
        <v>142</v>
      </c>
      <c r="BM102" s="139" t="s">
        <v>202</v>
      </c>
    </row>
    <row r="103" spans="2:65" s="12" customFormat="1">
      <c r="B103" s="146"/>
      <c r="D103" s="147" t="s">
        <v>196</v>
      </c>
      <c r="E103" s="148" t="s">
        <v>19</v>
      </c>
      <c r="F103" s="149" t="s">
        <v>203</v>
      </c>
      <c r="H103" s="150">
        <v>6.1660000000000004</v>
      </c>
      <c r="I103" s="151"/>
      <c r="L103" s="146"/>
      <c r="M103" s="152"/>
      <c r="T103" s="153"/>
      <c r="AT103" s="148" t="s">
        <v>196</v>
      </c>
      <c r="AU103" s="148" t="s">
        <v>80</v>
      </c>
      <c r="AV103" s="12" t="s">
        <v>80</v>
      </c>
      <c r="AW103" s="12" t="s">
        <v>32</v>
      </c>
      <c r="AX103" s="12" t="s">
        <v>71</v>
      </c>
      <c r="AY103" s="148" t="s">
        <v>127</v>
      </c>
    </row>
    <row r="104" spans="2:65" s="12" customFormat="1">
      <c r="B104" s="146"/>
      <c r="D104" s="147" t="s">
        <v>196</v>
      </c>
      <c r="E104" s="148" t="s">
        <v>19</v>
      </c>
      <c r="F104" s="149" t="s">
        <v>204</v>
      </c>
      <c r="H104" s="150">
        <v>2.4359999999999999</v>
      </c>
      <c r="I104" s="151"/>
      <c r="L104" s="146"/>
      <c r="M104" s="152"/>
      <c r="T104" s="153"/>
      <c r="AT104" s="148" t="s">
        <v>196</v>
      </c>
      <c r="AU104" s="148" t="s">
        <v>80</v>
      </c>
      <c r="AV104" s="12" t="s">
        <v>80</v>
      </c>
      <c r="AW104" s="12" t="s">
        <v>32</v>
      </c>
      <c r="AX104" s="12" t="s">
        <v>71</v>
      </c>
      <c r="AY104" s="148" t="s">
        <v>127</v>
      </c>
    </row>
    <row r="105" spans="2:65" s="12" customFormat="1">
      <c r="B105" s="146"/>
      <c r="D105" s="147" t="s">
        <v>196</v>
      </c>
      <c r="E105" s="148" t="s">
        <v>19</v>
      </c>
      <c r="F105" s="149" t="s">
        <v>205</v>
      </c>
      <c r="H105" s="150">
        <v>-1.89</v>
      </c>
      <c r="I105" s="151"/>
      <c r="L105" s="146"/>
      <c r="M105" s="152"/>
      <c r="T105" s="153"/>
      <c r="AT105" s="148" t="s">
        <v>196</v>
      </c>
      <c r="AU105" s="148" t="s">
        <v>80</v>
      </c>
      <c r="AV105" s="12" t="s">
        <v>80</v>
      </c>
      <c r="AW105" s="12" t="s">
        <v>32</v>
      </c>
      <c r="AX105" s="12" t="s">
        <v>71</v>
      </c>
      <c r="AY105" s="148" t="s">
        <v>127</v>
      </c>
    </row>
    <row r="106" spans="2:65" s="13" customFormat="1">
      <c r="B106" s="154"/>
      <c r="D106" s="147" t="s">
        <v>196</v>
      </c>
      <c r="E106" s="155" t="s">
        <v>19</v>
      </c>
      <c r="F106" s="156" t="s">
        <v>199</v>
      </c>
      <c r="H106" s="157">
        <v>6.7120000000000006</v>
      </c>
      <c r="I106" s="158"/>
      <c r="L106" s="154"/>
      <c r="M106" s="159"/>
      <c r="T106" s="160"/>
      <c r="AT106" s="155" t="s">
        <v>196</v>
      </c>
      <c r="AU106" s="155" t="s">
        <v>80</v>
      </c>
      <c r="AV106" s="13" t="s">
        <v>142</v>
      </c>
      <c r="AW106" s="13" t="s">
        <v>32</v>
      </c>
      <c r="AX106" s="13" t="s">
        <v>78</v>
      </c>
      <c r="AY106" s="155" t="s">
        <v>127</v>
      </c>
    </row>
    <row r="107" spans="2:65" s="1" customFormat="1" ht="24.2" customHeight="1">
      <c r="B107" s="33"/>
      <c r="C107" s="128" t="s">
        <v>139</v>
      </c>
      <c r="D107" s="128" t="s">
        <v>130</v>
      </c>
      <c r="E107" s="129" t="s">
        <v>206</v>
      </c>
      <c r="F107" s="130" t="s">
        <v>207</v>
      </c>
      <c r="G107" s="131" t="s">
        <v>194</v>
      </c>
      <c r="H107" s="132">
        <v>12.54</v>
      </c>
      <c r="I107" s="133"/>
      <c r="J107" s="134">
        <f>ROUND(I107*H107,2)</f>
        <v>0</v>
      </c>
      <c r="K107" s="130" t="s">
        <v>134</v>
      </c>
      <c r="L107" s="33"/>
      <c r="M107" s="135" t="s">
        <v>19</v>
      </c>
      <c r="N107" s="136" t="s">
        <v>42</v>
      </c>
      <c r="P107" s="137">
        <f>O107*H107</f>
        <v>0</v>
      </c>
      <c r="Q107" s="137">
        <v>7.9909999999999995E-2</v>
      </c>
      <c r="R107" s="137">
        <f>Q107*H107</f>
        <v>1.0020713999999999</v>
      </c>
      <c r="S107" s="137">
        <v>0</v>
      </c>
      <c r="T107" s="138">
        <f>S107*H107</f>
        <v>0</v>
      </c>
      <c r="AR107" s="139" t="s">
        <v>142</v>
      </c>
      <c r="AT107" s="139" t="s">
        <v>130</v>
      </c>
      <c r="AU107" s="139" t="s">
        <v>80</v>
      </c>
      <c r="AY107" s="18" t="s">
        <v>127</v>
      </c>
      <c r="BE107" s="140">
        <f>IF(N107="základní",J107,0)</f>
        <v>0</v>
      </c>
      <c r="BF107" s="140">
        <f>IF(N107="snížená",J107,0)</f>
        <v>0</v>
      </c>
      <c r="BG107" s="140">
        <f>IF(N107="zákl. přenesená",J107,0)</f>
        <v>0</v>
      </c>
      <c r="BH107" s="140">
        <f>IF(N107="sníž. přenesená",J107,0)</f>
        <v>0</v>
      </c>
      <c r="BI107" s="140">
        <f>IF(N107="nulová",J107,0)</f>
        <v>0</v>
      </c>
      <c r="BJ107" s="18" t="s">
        <v>78</v>
      </c>
      <c r="BK107" s="140">
        <f>ROUND(I107*H107,2)</f>
        <v>0</v>
      </c>
      <c r="BL107" s="18" t="s">
        <v>142</v>
      </c>
      <c r="BM107" s="139" t="s">
        <v>208</v>
      </c>
    </row>
    <row r="108" spans="2:65" s="12" customFormat="1">
      <c r="B108" s="146"/>
      <c r="D108" s="147" t="s">
        <v>196</v>
      </c>
      <c r="E108" s="148" t="s">
        <v>19</v>
      </c>
      <c r="F108" s="149" t="s">
        <v>209</v>
      </c>
      <c r="H108" s="150">
        <v>12.54</v>
      </c>
      <c r="I108" s="151"/>
      <c r="L108" s="146"/>
      <c r="M108" s="152"/>
      <c r="T108" s="153"/>
      <c r="AT108" s="148" t="s">
        <v>196</v>
      </c>
      <c r="AU108" s="148" t="s">
        <v>80</v>
      </c>
      <c r="AV108" s="12" t="s">
        <v>80</v>
      </c>
      <c r="AW108" s="12" t="s">
        <v>32</v>
      </c>
      <c r="AX108" s="12" t="s">
        <v>78</v>
      </c>
      <c r="AY108" s="148" t="s">
        <v>127</v>
      </c>
    </row>
    <row r="109" spans="2:65" s="1" customFormat="1" ht="14.45" customHeight="1">
      <c r="B109" s="33"/>
      <c r="C109" s="128" t="s">
        <v>142</v>
      </c>
      <c r="D109" s="128" t="s">
        <v>130</v>
      </c>
      <c r="E109" s="129" t="s">
        <v>210</v>
      </c>
      <c r="F109" s="130" t="s">
        <v>211</v>
      </c>
      <c r="G109" s="131" t="s">
        <v>212</v>
      </c>
      <c r="H109" s="132">
        <v>26.934999999999999</v>
      </c>
      <c r="I109" s="133"/>
      <c r="J109" s="134">
        <f>ROUND(I109*H109,2)</f>
        <v>0</v>
      </c>
      <c r="K109" s="130" t="s">
        <v>134</v>
      </c>
      <c r="L109" s="33"/>
      <c r="M109" s="135" t="s">
        <v>19</v>
      </c>
      <c r="N109" s="136" t="s">
        <v>42</v>
      </c>
      <c r="P109" s="137">
        <f>O109*H109</f>
        <v>0</v>
      </c>
      <c r="Q109" s="137">
        <v>1.2999999999999999E-4</v>
      </c>
      <c r="R109" s="137">
        <f>Q109*H109</f>
        <v>3.5015499999999995E-3</v>
      </c>
      <c r="S109" s="137">
        <v>0</v>
      </c>
      <c r="T109" s="138">
        <f>S109*H109</f>
        <v>0</v>
      </c>
      <c r="AR109" s="139" t="s">
        <v>142</v>
      </c>
      <c r="AT109" s="139" t="s">
        <v>130</v>
      </c>
      <c r="AU109" s="139" t="s">
        <v>80</v>
      </c>
      <c r="AY109" s="18" t="s">
        <v>127</v>
      </c>
      <c r="BE109" s="140">
        <f>IF(N109="základní",J109,0)</f>
        <v>0</v>
      </c>
      <c r="BF109" s="140">
        <f>IF(N109="snížená",J109,0)</f>
        <v>0</v>
      </c>
      <c r="BG109" s="140">
        <f>IF(N109="zákl. přenesená",J109,0)</f>
        <v>0</v>
      </c>
      <c r="BH109" s="140">
        <f>IF(N109="sníž. přenesená",J109,0)</f>
        <v>0</v>
      </c>
      <c r="BI109" s="140">
        <f>IF(N109="nulová",J109,0)</f>
        <v>0</v>
      </c>
      <c r="BJ109" s="18" t="s">
        <v>78</v>
      </c>
      <c r="BK109" s="140">
        <f>ROUND(I109*H109,2)</f>
        <v>0</v>
      </c>
      <c r="BL109" s="18" t="s">
        <v>142</v>
      </c>
      <c r="BM109" s="139" t="s">
        <v>213</v>
      </c>
    </row>
    <row r="110" spans="2:65" s="1" customFormat="1" ht="68.25">
      <c r="B110" s="33"/>
      <c r="D110" s="147" t="s">
        <v>214</v>
      </c>
      <c r="F110" s="161" t="s">
        <v>215</v>
      </c>
      <c r="I110" s="162"/>
      <c r="L110" s="33"/>
      <c r="M110" s="163"/>
      <c r="T110" s="52"/>
      <c r="AT110" s="18" t="s">
        <v>214</v>
      </c>
      <c r="AU110" s="18" t="s">
        <v>80</v>
      </c>
    </row>
    <row r="111" spans="2:65" s="12" customFormat="1">
      <c r="B111" s="146"/>
      <c r="D111" s="147" t="s">
        <v>196</v>
      </c>
      <c r="E111" s="148" t="s">
        <v>19</v>
      </c>
      <c r="F111" s="149" t="s">
        <v>216</v>
      </c>
      <c r="H111" s="150">
        <v>6.49</v>
      </c>
      <c r="I111" s="151"/>
      <c r="L111" s="146"/>
      <c r="M111" s="152"/>
      <c r="T111" s="153"/>
      <c r="AT111" s="148" t="s">
        <v>196</v>
      </c>
      <c r="AU111" s="148" t="s">
        <v>80</v>
      </c>
      <c r="AV111" s="12" t="s">
        <v>80</v>
      </c>
      <c r="AW111" s="12" t="s">
        <v>32</v>
      </c>
      <c r="AX111" s="12" t="s">
        <v>71</v>
      </c>
      <c r="AY111" s="148" t="s">
        <v>127</v>
      </c>
    </row>
    <row r="112" spans="2:65" s="12" customFormat="1">
      <c r="B112" s="146"/>
      <c r="D112" s="147" t="s">
        <v>196</v>
      </c>
      <c r="E112" s="148" t="s">
        <v>19</v>
      </c>
      <c r="F112" s="149" t="s">
        <v>217</v>
      </c>
      <c r="H112" s="150">
        <v>4.8</v>
      </c>
      <c r="I112" s="151"/>
      <c r="L112" s="146"/>
      <c r="M112" s="152"/>
      <c r="T112" s="153"/>
      <c r="AT112" s="148" t="s">
        <v>196</v>
      </c>
      <c r="AU112" s="148" t="s">
        <v>80</v>
      </c>
      <c r="AV112" s="12" t="s">
        <v>80</v>
      </c>
      <c r="AW112" s="12" t="s">
        <v>32</v>
      </c>
      <c r="AX112" s="12" t="s">
        <v>71</v>
      </c>
      <c r="AY112" s="148" t="s">
        <v>127</v>
      </c>
    </row>
    <row r="113" spans="2:65" s="12" customFormat="1">
      <c r="B113" s="146"/>
      <c r="D113" s="147" t="s">
        <v>196</v>
      </c>
      <c r="E113" s="148" t="s">
        <v>19</v>
      </c>
      <c r="F113" s="149" t="s">
        <v>218</v>
      </c>
      <c r="H113" s="150">
        <v>12.6</v>
      </c>
      <c r="I113" s="151"/>
      <c r="L113" s="146"/>
      <c r="M113" s="152"/>
      <c r="T113" s="153"/>
      <c r="AT113" s="148" t="s">
        <v>196</v>
      </c>
      <c r="AU113" s="148" t="s">
        <v>80</v>
      </c>
      <c r="AV113" s="12" t="s">
        <v>80</v>
      </c>
      <c r="AW113" s="12" t="s">
        <v>32</v>
      </c>
      <c r="AX113" s="12" t="s">
        <v>71</v>
      </c>
      <c r="AY113" s="148" t="s">
        <v>127</v>
      </c>
    </row>
    <row r="114" spans="2:65" s="12" customFormat="1">
      <c r="B114" s="146"/>
      <c r="D114" s="147" t="s">
        <v>196</v>
      </c>
      <c r="E114" s="148" t="s">
        <v>19</v>
      </c>
      <c r="F114" s="149" t="s">
        <v>219</v>
      </c>
      <c r="H114" s="150">
        <v>3.0449999999999999</v>
      </c>
      <c r="I114" s="151"/>
      <c r="L114" s="146"/>
      <c r="M114" s="152"/>
      <c r="T114" s="153"/>
      <c r="AT114" s="148" t="s">
        <v>196</v>
      </c>
      <c r="AU114" s="148" t="s">
        <v>80</v>
      </c>
      <c r="AV114" s="12" t="s">
        <v>80</v>
      </c>
      <c r="AW114" s="12" t="s">
        <v>32</v>
      </c>
      <c r="AX114" s="12" t="s">
        <v>71</v>
      </c>
      <c r="AY114" s="148" t="s">
        <v>127</v>
      </c>
    </row>
    <row r="115" spans="2:65" s="13" customFormat="1">
      <c r="B115" s="154"/>
      <c r="D115" s="147" t="s">
        <v>196</v>
      </c>
      <c r="E115" s="155" t="s">
        <v>19</v>
      </c>
      <c r="F115" s="156" t="s">
        <v>199</v>
      </c>
      <c r="H115" s="157">
        <v>26.935000000000002</v>
      </c>
      <c r="I115" s="158"/>
      <c r="L115" s="154"/>
      <c r="M115" s="159"/>
      <c r="T115" s="160"/>
      <c r="AT115" s="155" t="s">
        <v>196</v>
      </c>
      <c r="AU115" s="155" t="s">
        <v>80</v>
      </c>
      <c r="AV115" s="13" t="s">
        <v>142</v>
      </c>
      <c r="AW115" s="13" t="s">
        <v>32</v>
      </c>
      <c r="AX115" s="13" t="s">
        <v>78</v>
      </c>
      <c r="AY115" s="155" t="s">
        <v>127</v>
      </c>
    </row>
    <row r="116" spans="2:65" s="1" customFormat="1" ht="24.2" customHeight="1">
      <c r="B116" s="33"/>
      <c r="C116" s="128" t="s">
        <v>126</v>
      </c>
      <c r="D116" s="128" t="s">
        <v>130</v>
      </c>
      <c r="E116" s="129" t="s">
        <v>220</v>
      </c>
      <c r="F116" s="130" t="s">
        <v>221</v>
      </c>
      <c r="G116" s="131" t="s">
        <v>222</v>
      </c>
      <c r="H116" s="132">
        <v>1</v>
      </c>
      <c r="I116" s="133"/>
      <c r="J116" s="134">
        <f>ROUND(I116*H116,2)</f>
        <v>0</v>
      </c>
      <c r="K116" s="130" t="s">
        <v>134</v>
      </c>
      <c r="L116" s="33"/>
      <c r="M116" s="135" t="s">
        <v>19</v>
      </c>
      <c r="N116" s="136" t="s">
        <v>42</v>
      </c>
      <c r="P116" s="137">
        <f>O116*H116</f>
        <v>0</v>
      </c>
      <c r="Q116" s="137">
        <v>2.6280000000000001E-2</v>
      </c>
      <c r="R116" s="137">
        <f>Q116*H116</f>
        <v>2.6280000000000001E-2</v>
      </c>
      <c r="S116" s="137">
        <v>0</v>
      </c>
      <c r="T116" s="138">
        <f>S116*H116</f>
        <v>0</v>
      </c>
      <c r="AR116" s="139" t="s">
        <v>142</v>
      </c>
      <c r="AT116" s="139" t="s">
        <v>130</v>
      </c>
      <c r="AU116" s="139" t="s">
        <v>80</v>
      </c>
      <c r="AY116" s="18" t="s">
        <v>127</v>
      </c>
      <c r="BE116" s="140">
        <f>IF(N116="základní",J116,0)</f>
        <v>0</v>
      </c>
      <c r="BF116" s="140">
        <f>IF(N116="snížená",J116,0)</f>
        <v>0</v>
      </c>
      <c r="BG116" s="140">
        <f>IF(N116="zákl. přenesená",J116,0)</f>
        <v>0</v>
      </c>
      <c r="BH116" s="140">
        <f>IF(N116="sníž. přenesená",J116,0)</f>
        <v>0</v>
      </c>
      <c r="BI116" s="140">
        <f>IF(N116="nulová",J116,0)</f>
        <v>0</v>
      </c>
      <c r="BJ116" s="18" t="s">
        <v>78</v>
      </c>
      <c r="BK116" s="140">
        <f>ROUND(I116*H116,2)</f>
        <v>0</v>
      </c>
      <c r="BL116" s="18" t="s">
        <v>142</v>
      </c>
      <c r="BM116" s="139" t="s">
        <v>223</v>
      </c>
    </row>
    <row r="117" spans="2:65" s="1" customFormat="1" ht="29.25">
      <c r="B117" s="33"/>
      <c r="D117" s="147" t="s">
        <v>214</v>
      </c>
      <c r="F117" s="161" t="s">
        <v>224</v>
      </c>
      <c r="I117" s="162"/>
      <c r="L117" s="33"/>
      <c r="M117" s="163"/>
      <c r="T117" s="52"/>
      <c r="AT117" s="18" t="s">
        <v>214</v>
      </c>
      <c r="AU117" s="18" t="s">
        <v>80</v>
      </c>
    </row>
    <row r="118" spans="2:65" s="1" customFormat="1" ht="14.45" customHeight="1">
      <c r="B118" s="33"/>
      <c r="C118" s="128" t="s">
        <v>148</v>
      </c>
      <c r="D118" s="128" t="s">
        <v>130</v>
      </c>
      <c r="E118" s="129" t="s">
        <v>225</v>
      </c>
      <c r="F118" s="130" t="s">
        <v>226</v>
      </c>
      <c r="G118" s="131" t="s">
        <v>227</v>
      </c>
      <c r="H118" s="132">
        <v>0.112</v>
      </c>
      <c r="I118" s="133"/>
      <c r="J118" s="134">
        <f>ROUND(I118*H118,2)</f>
        <v>0</v>
      </c>
      <c r="K118" s="130" t="s">
        <v>134</v>
      </c>
      <c r="L118" s="33"/>
      <c r="M118" s="135" t="s">
        <v>19</v>
      </c>
      <c r="N118" s="136" t="s">
        <v>42</v>
      </c>
      <c r="P118" s="137">
        <f>O118*H118</f>
        <v>0</v>
      </c>
      <c r="Q118" s="137">
        <v>1.0900000000000001</v>
      </c>
      <c r="R118" s="137">
        <f>Q118*H118</f>
        <v>0.12208000000000001</v>
      </c>
      <c r="S118" s="137">
        <v>0</v>
      </c>
      <c r="T118" s="138">
        <f>S118*H118</f>
        <v>0</v>
      </c>
      <c r="AR118" s="139" t="s">
        <v>142</v>
      </c>
      <c r="AT118" s="139" t="s">
        <v>130</v>
      </c>
      <c r="AU118" s="139" t="s">
        <v>80</v>
      </c>
      <c r="AY118" s="18" t="s">
        <v>127</v>
      </c>
      <c r="BE118" s="140">
        <f>IF(N118="základní",J118,0)</f>
        <v>0</v>
      </c>
      <c r="BF118" s="140">
        <f>IF(N118="snížená",J118,0)</f>
        <v>0</v>
      </c>
      <c r="BG118" s="140">
        <f>IF(N118="zákl. přenesená",J118,0)</f>
        <v>0</v>
      </c>
      <c r="BH118" s="140">
        <f>IF(N118="sníž. přenesená",J118,0)</f>
        <v>0</v>
      </c>
      <c r="BI118" s="140">
        <f>IF(N118="nulová",J118,0)</f>
        <v>0</v>
      </c>
      <c r="BJ118" s="18" t="s">
        <v>78</v>
      </c>
      <c r="BK118" s="140">
        <f>ROUND(I118*H118,2)</f>
        <v>0</v>
      </c>
      <c r="BL118" s="18" t="s">
        <v>142</v>
      </c>
      <c r="BM118" s="139" t="s">
        <v>228</v>
      </c>
    </row>
    <row r="119" spans="2:65" s="1" customFormat="1" ht="39">
      <c r="B119" s="33"/>
      <c r="D119" s="147" t="s">
        <v>214</v>
      </c>
      <c r="F119" s="161" t="s">
        <v>229</v>
      </c>
      <c r="I119" s="162"/>
      <c r="L119" s="33"/>
      <c r="M119" s="163"/>
      <c r="T119" s="52"/>
      <c r="AT119" s="18" t="s">
        <v>214</v>
      </c>
      <c r="AU119" s="18" t="s">
        <v>80</v>
      </c>
    </row>
    <row r="120" spans="2:65" s="14" customFormat="1">
      <c r="B120" s="164"/>
      <c r="D120" s="147" t="s">
        <v>196</v>
      </c>
      <c r="E120" s="165" t="s">
        <v>19</v>
      </c>
      <c r="F120" s="166" t="s">
        <v>230</v>
      </c>
      <c r="H120" s="165" t="s">
        <v>19</v>
      </c>
      <c r="I120" s="167"/>
      <c r="L120" s="164"/>
      <c r="M120" s="168"/>
      <c r="T120" s="169"/>
      <c r="AT120" s="165" t="s">
        <v>196</v>
      </c>
      <c r="AU120" s="165" t="s">
        <v>80</v>
      </c>
      <c r="AV120" s="14" t="s">
        <v>78</v>
      </c>
      <c r="AW120" s="14" t="s">
        <v>32</v>
      </c>
      <c r="AX120" s="14" t="s">
        <v>71</v>
      </c>
      <c r="AY120" s="165" t="s">
        <v>127</v>
      </c>
    </row>
    <row r="121" spans="2:65" s="12" customFormat="1">
      <c r="B121" s="146"/>
      <c r="D121" s="147" t="s">
        <v>196</v>
      </c>
      <c r="E121" s="148" t="s">
        <v>19</v>
      </c>
      <c r="F121" s="149" t="s">
        <v>231</v>
      </c>
      <c r="H121" s="150">
        <v>0.112</v>
      </c>
      <c r="I121" s="151"/>
      <c r="L121" s="146"/>
      <c r="M121" s="152"/>
      <c r="T121" s="153"/>
      <c r="AT121" s="148" t="s">
        <v>196</v>
      </c>
      <c r="AU121" s="148" t="s">
        <v>80</v>
      </c>
      <c r="AV121" s="12" t="s">
        <v>80</v>
      </c>
      <c r="AW121" s="12" t="s">
        <v>32</v>
      </c>
      <c r="AX121" s="12" t="s">
        <v>78</v>
      </c>
      <c r="AY121" s="148" t="s">
        <v>127</v>
      </c>
    </row>
    <row r="122" spans="2:65" s="1" customFormat="1" ht="14.45" customHeight="1">
      <c r="B122" s="33"/>
      <c r="C122" s="128" t="s">
        <v>152</v>
      </c>
      <c r="D122" s="128" t="s">
        <v>130</v>
      </c>
      <c r="E122" s="129" t="s">
        <v>232</v>
      </c>
      <c r="F122" s="130" t="s">
        <v>233</v>
      </c>
      <c r="G122" s="131" t="s">
        <v>194</v>
      </c>
      <c r="H122" s="132">
        <v>0.52800000000000002</v>
      </c>
      <c r="I122" s="133"/>
      <c r="J122" s="134">
        <f>ROUND(I122*H122,2)</f>
        <v>0</v>
      </c>
      <c r="K122" s="130" t="s">
        <v>134</v>
      </c>
      <c r="L122" s="33"/>
      <c r="M122" s="135" t="s">
        <v>19</v>
      </c>
      <c r="N122" s="136" t="s">
        <v>42</v>
      </c>
      <c r="P122" s="137">
        <f>O122*H122</f>
        <v>0</v>
      </c>
      <c r="Q122" s="137">
        <v>0.17330000000000001</v>
      </c>
      <c r="R122" s="137">
        <f>Q122*H122</f>
        <v>9.1502400000000012E-2</v>
      </c>
      <c r="S122" s="137">
        <v>0</v>
      </c>
      <c r="T122" s="138">
        <f>S122*H122</f>
        <v>0</v>
      </c>
      <c r="AR122" s="139" t="s">
        <v>142</v>
      </c>
      <c r="AT122" s="139" t="s">
        <v>130</v>
      </c>
      <c r="AU122" s="139" t="s">
        <v>80</v>
      </c>
      <c r="AY122" s="18" t="s">
        <v>127</v>
      </c>
      <c r="BE122" s="140">
        <f>IF(N122="základní",J122,0)</f>
        <v>0</v>
      </c>
      <c r="BF122" s="140">
        <f>IF(N122="snížená",J122,0)</f>
        <v>0</v>
      </c>
      <c r="BG122" s="140">
        <f>IF(N122="zákl. přenesená",J122,0)</f>
        <v>0</v>
      </c>
      <c r="BH122" s="140">
        <f>IF(N122="sníž. přenesená",J122,0)</f>
        <v>0</v>
      </c>
      <c r="BI122" s="140">
        <f>IF(N122="nulová",J122,0)</f>
        <v>0</v>
      </c>
      <c r="BJ122" s="18" t="s">
        <v>78</v>
      </c>
      <c r="BK122" s="140">
        <f>ROUND(I122*H122,2)</f>
        <v>0</v>
      </c>
      <c r="BL122" s="18" t="s">
        <v>142</v>
      </c>
      <c r="BM122" s="139" t="s">
        <v>234</v>
      </c>
    </row>
    <row r="123" spans="2:65" s="12" customFormat="1">
      <c r="B123" s="146"/>
      <c r="D123" s="147" t="s">
        <v>196</v>
      </c>
      <c r="E123" s="148" t="s">
        <v>19</v>
      </c>
      <c r="F123" s="149" t="s">
        <v>235</v>
      </c>
      <c r="H123" s="150">
        <v>0.52800000000000002</v>
      </c>
      <c r="I123" s="151"/>
      <c r="L123" s="146"/>
      <c r="M123" s="152"/>
      <c r="T123" s="153"/>
      <c r="AT123" s="148" t="s">
        <v>196</v>
      </c>
      <c r="AU123" s="148" t="s">
        <v>80</v>
      </c>
      <c r="AV123" s="12" t="s">
        <v>80</v>
      </c>
      <c r="AW123" s="12" t="s">
        <v>32</v>
      </c>
      <c r="AX123" s="12" t="s">
        <v>78</v>
      </c>
      <c r="AY123" s="148" t="s">
        <v>127</v>
      </c>
    </row>
    <row r="124" spans="2:65" s="11" customFormat="1" ht="22.9" customHeight="1">
      <c r="B124" s="116"/>
      <c r="D124" s="117" t="s">
        <v>70</v>
      </c>
      <c r="E124" s="126" t="s">
        <v>148</v>
      </c>
      <c r="F124" s="126" t="s">
        <v>236</v>
      </c>
      <c r="I124" s="119"/>
      <c r="J124" s="127">
        <f>BK124</f>
        <v>0</v>
      </c>
      <c r="L124" s="116"/>
      <c r="M124" s="121"/>
      <c r="P124" s="122">
        <f>SUM(P125:P279)</f>
        <v>0</v>
      </c>
      <c r="R124" s="122">
        <f>SUM(R125:R279)</f>
        <v>8.5230417000000003</v>
      </c>
      <c r="T124" s="123">
        <f>SUM(T125:T279)</f>
        <v>0</v>
      </c>
      <c r="AR124" s="117" t="s">
        <v>78</v>
      </c>
      <c r="AT124" s="124" t="s">
        <v>70</v>
      </c>
      <c r="AU124" s="124" t="s">
        <v>78</v>
      </c>
      <c r="AY124" s="117" t="s">
        <v>127</v>
      </c>
      <c r="BK124" s="125">
        <f>SUM(BK125:BK279)</f>
        <v>0</v>
      </c>
    </row>
    <row r="125" spans="2:65" s="1" customFormat="1" ht="24.2" customHeight="1">
      <c r="B125" s="33"/>
      <c r="C125" s="128" t="s">
        <v>158</v>
      </c>
      <c r="D125" s="128" t="s">
        <v>130</v>
      </c>
      <c r="E125" s="129" t="s">
        <v>237</v>
      </c>
      <c r="F125" s="130" t="s">
        <v>238</v>
      </c>
      <c r="G125" s="131" t="s">
        <v>194</v>
      </c>
      <c r="H125" s="132">
        <v>8.5389999999999997</v>
      </c>
      <c r="I125" s="133"/>
      <c r="J125" s="134">
        <f>ROUND(I125*H125,2)</f>
        <v>0</v>
      </c>
      <c r="K125" s="130" t="s">
        <v>134</v>
      </c>
      <c r="L125" s="33"/>
      <c r="M125" s="135" t="s">
        <v>19</v>
      </c>
      <c r="N125" s="136" t="s">
        <v>42</v>
      </c>
      <c r="P125" s="137">
        <f>O125*H125</f>
        <v>0</v>
      </c>
      <c r="Q125" s="137">
        <v>0</v>
      </c>
      <c r="R125" s="137">
        <f>Q125*H125</f>
        <v>0</v>
      </c>
      <c r="S125" s="137">
        <v>0</v>
      </c>
      <c r="T125" s="138">
        <f>S125*H125</f>
        <v>0</v>
      </c>
      <c r="AR125" s="139" t="s">
        <v>142</v>
      </c>
      <c r="AT125" s="139" t="s">
        <v>130</v>
      </c>
      <c r="AU125" s="139" t="s">
        <v>80</v>
      </c>
      <c r="AY125" s="18" t="s">
        <v>127</v>
      </c>
      <c r="BE125" s="140">
        <f>IF(N125="základní",J125,0)</f>
        <v>0</v>
      </c>
      <c r="BF125" s="140">
        <f>IF(N125="snížená",J125,0)</f>
        <v>0</v>
      </c>
      <c r="BG125" s="140">
        <f>IF(N125="zákl. přenesená",J125,0)</f>
        <v>0</v>
      </c>
      <c r="BH125" s="140">
        <f>IF(N125="sníž. přenesená",J125,0)</f>
        <v>0</v>
      </c>
      <c r="BI125" s="140">
        <f>IF(N125="nulová",J125,0)</f>
        <v>0</v>
      </c>
      <c r="BJ125" s="18" t="s">
        <v>78</v>
      </c>
      <c r="BK125" s="140">
        <f>ROUND(I125*H125,2)</f>
        <v>0</v>
      </c>
      <c r="BL125" s="18" t="s">
        <v>142</v>
      </c>
      <c r="BM125" s="139" t="s">
        <v>239</v>
      </c>
    </row>
    <row r="126" spans="2:65" s="1" customFormat="1" ht="39">
      <c r="B126" s="33"/>
      <c r="D126" s="147" t="s">
        <v>214</v>
      </c>
      <c r="F126" s="161" t="s">
        <v>240</v>
      </c>
      <c r="I126" s="162"/>
      <c r="L126" s="33"/>
      <c r="M126" s="163"/>
      <c r="T126" s="52"/>
      <c r="AT126" s="18" t="s">
        <v>214</v>
      </c>
      <c r="AU126" s="18" t="s">
        <v>80</v>
      </c>
    </row>
    <row r="127" spans="2:65" s="12" customFormat="1">
      <c r="B127" s="146"/>
      <c r="D127" s="147" t="s">
        <v>196</v>
      </c>
      <c r="E127" s="148" t="s">
        <v>19</v>
      </c>
      <c r="F127" s="149" t="s">
        <v>241</v>
      </c>
      <c r="H127" s="150">
        <v>1.62</v>
      </c>
      <c r="I127" s="151"/>
      <c r="L127" s="146"/>
      <c r="M127" s="152"/>
      <c r="T127" s="153"/>
      <c r="AT127" s="148" t="s">
        <v>196</v>
      </c>
      <c r="AU127" s="148" t="s">
        <v>80</v>
      </c>
      <c r="AV127" s="12" t="s">
        <v>80</v>
      </c>
      <c r="AW127" s="12" t="s">
        <v>32</v>
      </c>
      <c r="AX127" s="12" t="s">
        <v>71</v>
      </c>
      <c r="AY127" s="148" t="s">
        <v>127</v>
      </c>
    </row>
    <row r="128" spans="2:65" s="12" customFormat="1">
      <c r="B128" s="146"/>
      <c r="D128" s="147" t="s">
        <v>196</v>
      </c>
      <c r="E128" s="148" t="s">
        <v>19</v>
      </c>
      <c r="F128" s="149" t="s">
        <v>242</v>
      </c>
      <c r="H128" s="150">
        <v>2.8130000000000002</v>
      </c>
      <c r="I128" s="151"/>
      <c r="L128" s="146"/>
      <c r="M128" s="152"/>
      <c r="T128" s="153"/>
      <c r="AT128" s="148" t="s">
        <v>196</v>
      </c>
      <c r="AU128" s="148" t="s">
        <v>80</v>
      </c>
      <c r="AV128" s="12" t="s">
        <v>80</v>
      </c>
      <c r="AW128" s="12" t="s">
        <v>32</v>
      </c>
      <c r="AX128" s="12" t="s">
        <v>71</v>
      </c>
      <c r="AY128" s="148" t="s">
        <v>127</v>
      </c>
    </row>
    <row r="129" spans="2:65" s="12" customFormat="1">
      <c r="B129" s="146"/>
      <c r="D129" s="147" t="s">
        <v>196</v>
      </c>
      <c r="E129" s="148" t="s">
        <v>19</v>
      </c>
      <c r="F129" s="149" t="s">
        <v>243</v>
      </c>
      <c r="H129" s="150">
        <v>4.1059999999999999</v>
      </c>
      <c r="I129" s="151"/>
      <c r="L129" s="146"/>
      <c r="M129" s="152"/>
      <c r="T129" s="153"/>
      <c r="AT129" s="148" t="s">
        <v>196</v>
      </c>
      <c r="AU129" s="148" t="s">
        <v>80</v>
      </c>
      <c r="AV129" s="12" t="s">
        <v>80</v>
      </c>
      <c r="AW129" s="12" t="s">
        <v>32</v>
      </c>
      <c r="AX129" s="12" t="s">
        <v>71</v>
      </c>
      <c r="AY129" s="148" t="s">
        <v>127</v>
      </c>
    </row>
    <row r="130" spans="2:65" s="13" customFormat="1">
      <c r="B130" s="154"/>
      <c r="D130" s="147" t="s">
        <v>196</v>
      </c>
      <c r="E130" s="155" t="s">
        <v>19</v>
      </c>
      <c r="F130" s="156" t="s">
        <v>199</v>
      </c>
      <c r="H130" s="157">
        <v>8.5389999999999997</v>
      </c>
      <c r="I130" s="158"/>
      <c r="L130" s="154"/>
      <c r="M130" s="159"/>
      <c r="T130" s="160"/>
      <c r="AT130" s="155" t="s">
        <v>196</v>
      </c>
      <c r="AU130" s="155" t="s">
        <v>80</v>
      </c>
      <c r="AV130" s="13" t="s">
        <v>142</v>
      </c>
      <c r="AW130" s="13" t="s">
        <v>32</v>
      </c>
      <c r="AX130" s="13" t="s">
        <v>78</v>
      </c>
      <c r="AY130" s="155" t="s">
        <v>127</v>
      </c>
    </row>
    <row r="131" spans="2:65" s="1" customFormat="1" ht="14.45" customHeight="1">
      <c r="B131" s="33"/>
      <c r="C131" s="128" t="s">
        <v>164</v>
      </c>
      <c r="D131" s="128" t="s">
        <v>130</v>
      </c>
      <c r="E131" s="129" t="s">
        <v>244</v>
      </c>
      <c r="F131" s="130" t="s">
        <v>245</v>
      </c>
      <c r="G131" s="131" t="s">
        <v>194</v>
      </c>
      <c r="H131" s="132">
        <v>4.2110000000000003</v>
      </c>
      <c r="I131" s="133"/>
      <c r="J131" s="134">
        <f>ROUND(I131*H131,2)</f>
        <v>0</v>
      </c>
      <c r="K131" s="130" t="s">
        <v>134</v>
      </c>
      <c r="L131" s="33"/>
      <c r="M131" s="135" t="s">
        <v>19</v>
      </c>
      <c r="N131" s="136" t="s">
        <v>42</v>
      </c>
      <c r="P131" s="137">
        <f>O131*H131</f>
        <v>0</v>
      </c>
      <c r="Q131" s="137">
        <v>0</v>
      </c>
      <c r="R131" s="137">
        <f>Q131*H131</f>
        <v>0</v>
      </c>
      <c r="S131" s="137">
        <v>0</v>
      </c>
      <c r="T131" s="138">
        <f>S131*H131</f>
        <v>0</v>
      </c>
      <c r="AR131" s="139" t="s">
        <v>142</v>
      </c>
      <c r="AT131" s="139" t="s">
        <v>130</v>
      </c>
      <c r="AU131" s="139" t="s">
        <v>80</v>
      </c>
      <c r="AY131" s="18" t="s">
        <v>127</v>
      </c>
      <c r="BE131" s="140">
        <f>IF(N131="základní",J131,0)</f>
        <v>0</v>
      </c>
      <c r="BF131" s="140">
        <f>IF(N131="snížená",J131,0)</f>
        <v>0</v>
      </c>
      <c r="BG131" s="140">
        <f>IF(N131="zákl. přenesená",J131,0)</f>
        <v>0</v>
      </c>
      <c r="BH131" s="140">
        <f>IF(N131="sníž. přenesená",J131,0)</f>
        <v>0</v>
      </c>
      <c r="BI131" s="140">
        <f>IF(N131="nulová",J131,0)</f>
        <v>0</v>
      </c>
      <c r="BJ131" s="18" t="s">
        <v>78</v>
      </c>
      <c r="BK131" s="140">
        <f>ROUND(I131*H131,2)</f>
        <v>0</v>
      </c>
      <c r="BL131" s="18" t="s">
        <v>142</v>
      </c>
      <c r="BM131" s="139" t="s">
        <v>246</v>
      </c>
    </row>
    <row r="132" spans="2:65" s="1" customFormat="1" ht="39">
      <c r="B132" s="33"/>
      <c r="D132" s="147" t="s">
        <v>214</v>
      </c>
      <c r="F132" s="161" t="s">
        <v>247</v>
      </c>
      <c r="I132" s="162"/>
      <c r="L132" s="33"/>
      <c r="M132" s="163"/>
      <c r="T132" s="52"/>
      <c r="AT132" s="18" t="s">
        <v>214</v>
      </c>
      <c r="AU132" s="18" t="s">
        <v>80</v>
      </c>
    </row>
    <row r="133" spans="2:65" s="14" customFormat="1">
      <c r="B133" s="164"/>
      <c r="D133" s="147" t="s">
        <v>196</v>
      </c>
      <c r="E133" s="165" t="s">
        <v>19</v>
      </c>
      <c r="F133" s="166" t="s">
        <v>248</v>
      </c>
      <c r="H133" s="165" t="s">
        <v>19</v>
      </c>
      <c r="I133" s="167"/>
      <c r="L133" s="164"/>
      <c r="M133" s="168"/>
      <c r="T133" s="169"/>
      <c r="AT133" s="165" t="s">
        <v>196</v>
      </c>
      <c r="AU133" s="165" t="s">
        <v>80</v>
      </c>
      <c r="AV133" s="14" t="s">
        <v>78</v>
      </c>
      <c r="AW133" s="14" t="s">
        <v>32</v>
      </c>
      <c r="AX133" s="14" t="s">
        <v>71</v>
      </c>
      <c r="AY133" s="165" t="s">
        <v>127</v>
      </c>
    </row>
    <row r="134" spans="2:65" s="12" customFormat="1">
      <c r="B134" s="146"/>
      <c r="D134" s="147" t="s">
        <v>196</v>
      </c>
      <c r="E134" s="148" t="s">
        <v>19</v>
      </c>
      <c r="F134" s="149" t="s">
        <v>249</v>
      </c>
      <c r="H134" s="150">
        <v>3.7050000000000001</v>
      </c>
      <c r="I134" s="151"/>
      <c r="L134" s="146"/>
      <c r="M134" s="152"/>
      <c r="T134" s="153"/>
      <c r="AT134" s="148" t="s">
        <v>196</v>
      </c>
      <c r="AU134" s="148" t="s">
        <v>80</v>
      </c>
      <c r="AV134" s="12" t="s">
        <v>80</v>
      </c>
      <c r="AW134" s="12" t="s">
        <v>32</v>
      </c>
      <c r="AX134" s="12" t="s">
        <v>71</v>
      </c>
      <c r="AY134" s="148" t="s">
        <v>127</v>
      </c>
    </row>
    <row r="135" spans="2:65" s="12" customFormat="1">
      <c r="B135" s="146"/>
      <c r="D135" s="147" t="s">
        <v>196</v>
      </c>
      <c r="E135" s="148" t="s">
        <v>19</v>
      </c>
      <c r="F135" s="149" t="s">
        <v>250</v>
      </c>
      <c r="H135" s="150">
        <v>0.50600000000000001</v>
      </c>
      <c r="I135" s="151"/>
      <c r="L135" s="146"/>
      <c r="M135" s="152"/>
      <c r="T135" s="153"/>
      <c r="AT135" s="148" t="s">
        <v>196</v>
      </c>
      <c r="AU135" s="148" t="s">
        <v>80</v>
      </c>
      <c r="AV135" s="12" t="s">
        <v>80</v>
      </c>
      <c r="AW135" s="12" t="s">
        <v>32</v>
      </c>
      <c r="AX135" s="12" t="s">
        <v>71</v>
      </c>
      <c r="AY135" s="148" t="s">
        <v>127</v>
      </c>
    </row>
    <row r="136" spans="2:65" s="13" customFormat="1">
      <c r="B136" s="154"/>
      <c r="D136" s="147" t="s">
        <v>196</v>
      </c>
      <c r="E136" s="155" t="s">
        <v>19</v>
      </c>
      <c r="F136" s="156" t="s">
        <v>199</v>
      </c>
      <c r="H136" s="157">
        <v>4.2110000000000003</v>
      </c>
      <c r="I136" s="158"/>
      <c r="L136" s="154"/>
      <c r="M136" s="159"/>
      <c r="T136" s="160"/>
      <c r="AT136" s="155" t="s">
        <v>196</v>
      </c>
      <c r="AU136" s="155" t="s">
        <v>80</v>
      </c>
      <c r="AV136" s="13" t="s">
        <v>142</v>
      </c>
      <c r="AW136" s="13" t="s">
        <v>32</v>
      </c>
      <c r="AX136" s="13" t="s">
        <v>78</v>
      </c>
      <c r="AY136" s="155" t="s">
        <v>127</v>
      </c>
    </row>
    <row r="137" spans="2:65" s="1" customFormat="1" ht="24.2" customHeight="1">
      <c r="B137" s="33"/>
      <c r="C137" s="128" t="s">
        <v>168</v>
      </c>
      <c r="D137" s="128" t="s">
        <v>130</v>
      </c>
      <c r="E137" s="129" t="s">
        <v>251</v>
      </c>
      <c r="F137" s="130" t="s">
        <v>252</v>
      </c>
      <c r="G137" s="131" t="s">
        <v>194</v>
      </c>
      <c r="H137" s="132">
        <v>45.902999999999999</v>
      </c>
      <c r="I137" s="133"/>
      <c r="J137" s="134">
        <f>ROUND(I137*H137,2)</f>
        <v>0</v>
      </c>
      <c r="K137" s="130" t="s">
        <v>134</v>
      </c>
      <c r="L137" s="33"/>
      <c r="M137" s="135" t="s">
        <v>19</v>
      </c>
      <c r="N137" s="136" t="s">
        <v>42</v>
      </c>
      <c r="P137" s="137">
        <f>O137*H137</f>
        <v>0</v>
      </c>
      <c r="Q137" s="137">
        <v>1.6899999999999998E-2</v>
      </c>
      <c r="R137" s="137">
        <f>Q137*H137</f>
        <v>0.77576069999999986</v>
      </c>
      <c r="S137" s="137">
        <v>0</v>
      </c>
      <c r="T137" s="138">
        <f>S137*H137</f>
        <v>0</v>
      </c>
      <c r="AR137" s="139" t="s">
        <v>142</v>
      </c>
      <c r="AT137" s="139" t="s">
        <v>130</v>
      </c>
      <c r="AU137" s="139" t="s">
        <v>80</v>
      </c>
      <c r="AY137" s="18" t="s">
        <v>127</v>
      </c>
      <c r="BE137" s="140">
        <f>IF(N137="základní",J137,0)</f>
        <v>0</v>
      </c>
      <c r="BF137" s="140">
        <f>IF(N137="snížená",J137,0)</f>
        <v>0</v>
      </c>
      <c r="BG137" s="140">
        <f>IF(N137="zákl. přenesená",J137,0)</f>
        <v>0</v>
      </c>
      <c r="BH137" s="140">
        <f>IF(N137="sníž. přenesená",J137,0)</f>
        <v>0</v>
      </c>
      <c r="BI137" s="140">
        <f>IF(N137="nulová",J137,0)</f>
        <v>0</v>
      </c>
      <c r="BJ137" s="18" t="s">
        <v>78</v>
      </c>
      <c r="BK137" s="140">
        <f>ROUND(I137*H137,2)</f>
        <v>0</v>
      </c>
      <c r="BL137" s="18" t="s">
        <v>142</v>
      </c>
      <c r="BM137" s="139" t="s">
        <v>253</v>
      </c>
    </row>
    <row r="138" spans="2:65" s="1" customFormat="1" ht="39">
      <c r="B138" s="33"/>
      <c r="D138" s="147" t="s">
        <v>214</v>
      </c>
      <c r="F138" s="161" t="s">
        <v>254</v>
      </c>
      <c r="I138" s="162"/>
      <c r="L138" s="33"/>
      <c r="M138" s="163"/>
      <c r="T138" s="52"/>
      <c r="AT138" s="18" t="s">
        <v>214</v>
      </c>
      <c r="AU138" s="18" t="s">
        <v>80</v>
      </c>
    </row>
    <row r="139" spans="2:65" s="14" customFormat="1">
      <c r="B139" s="164"/>
      <c r="D139" s="147" t="s">
        <v>196</v>
      </c>
      <c r="E139" s="165" t="s">
        <v>19</v>
      </c>
      <c r="F139" s="166" t="s">
        <v>255</v>
      </c>
      <c r="H139" s="165" t="s">
        <v>19</v>
      </c>
      <c r="I139" s="167"/>
      <c r="L139" s="164"/>
      <c r="M139" s="168"/>
      <c r="T139" s="169"/>
      <c r="AT139" s="165" t="s">
        <v>196</v>
      </c>
      <c r="AU139" s="165" t="s">
        <v>80</v>
      </c>
      <c r="AV139" s="14" t="s">
        <v>78</v>
      </c>
      <c r="AW139" s="14" t="s">
        <v>32</v>
      </c>
      <c r="AX139" s="14" t="s">
        <v>71</v>
      </c>
      <c r="AY139" s="165" t="s">
        <v>127</v>
      </c>
    </row>
    <row r="140" spans="2:65" s="12" customFormat="1">
      <c r="B140" s="146"/>
      <c r="D140" s="147" t="s">
        <v>196</v>
      </c>
      <c r="E140" s="148" t="s">
        <v>19</v>
      </c>
      <c r="F140" s="149" t="s">
        <v>256</v>
      </c>
      <c r="H140" s="150">
        <v>5.32</v>
      </c>
      <c r="I140" s="151"/>
      <c r="L140" s="146"/>
      <c r="M140" s="152"/>
      <c r="T140" s="153"/>
      <c r="AT140" s="148" t="s">
        <v>196</v>
      </c>
      <c r="AU140" s="148" t="s">
        <v>80</v>
      </c>
      <c r="AV140" s="12" t="s">
        <v>80</v>
      </c>
      <c r="AW140" s="12" t="s">
        <v>32</v>
      </c>
      <c r="AX140" s="12" t="s">
        <v>71</v>
      </c>
      <c r="AY140" s="148" t="s">
        <v>127</v>
      </c>
    </row>
    <row r="141" spans="2:65" s="12" customFormat="1">
      <c r="B141" s="146"/>
      <c r="D141" s="147" t="s">
        <v>196</v>
      </c>
      <c r="E141" s="148" t="s">
        <v>19</v>
      </c>
      <c r="F141" s="149" t="s">
        <v>257</v>
      </c>
      <c r="H141" s="150">
        <v>9.35</v>
      </c>
      <c r="I141" s="151"/>
      <c r="L141" s="146"/>
      <c r="M141" s="152"/>
      <c r="T141" s="153"/>
      <c r="AT141" s="148" t="s">
        <v>196</v>
      </c>
      <c r="AU141" s="148" t="s">
        <v>80</v>
      </c>
      <c r="AV141" s="12" t="s">
        <v>80</v>
      </c>
      <c r="AW141" s="12" t="s">
        <v>32</v>
      </c>
      <c r="AX141" s="12" t="s">
        <v>71</v>
      </c>
      <c r="AY141" s="148" t="s">
        <v>127</v>
      </c>
    </row>
    <row r="142" spans="2:65" s="12" customFormat="1">
      <c r="B142" s="146"/>
      <c r="D142" s="147" t="s">
        <v>196</v>
      </c>
      <c r="E142" s="148" t="s">
        <v>19</v>
      </c>
      <c r="F142" s="149" t="s">
        <v>258</v>
      </c>
      <c r="H142" s="150">
        <v>4.75</v>
      </c>
      <c r="I142" s="151"/>
      <c r="L142" s="146"/>
      <c r="M142" s="152"/>
      <c r="T142" s="153"/>
      <c r="AT142" s="148" t="s">
        <v>196</v>
      </c>
      <c r="AU142" s="148" t="s">
        <v>80</v>
      </c>
      <c r="AV142" s="12" t="s">
        <v>80</v>
      </c>
      <c r="AW142" s="12" t="s">
        <v>32</v>
      </c>
      <c r="AX142" s="12" t="s">
        <v>71</v>
      </c>
      <c r="AY142" s="148" t="s">
        <v>127</v>
      </c>
    </row>
    <row r="143" spans="2:65" s="12" customFormat="1">
      <c r="B143" s="146"/>
      <c r="D143" s="147" t="s">
        <v>196</v>
      </c>
      <c r="E143" s="148" t="s">
        <v>19</v>
      </c>
      <c r="F143" s="149" t="s">
        <v>259</v>
      </c>
      <c r="H143" s="150">
        <v>13.118</v>
      </c>
      <c r="I143" s="151"/>
      <c r="L143" s="146"/>
      <c r="M143" s="152"/>
      <c r="T143" s="153"/>
      <c r="AT143" s="148" t="s">
        <v>196</v>
      </c>
      <c r="AU143" s="148" t="s">
        <v>80</v>
      </c>
      <c r="AV143" s="12" t="s">
        <v>80</v>
      </c>
      <c r="AW143" s="12" t="s">
        <v>32</v>
      </c>
      <c r="AX143" s="12" t="s">
        <v>71</v>
      </c>
      <c r="AY143" s="148" t="s">
        <v>127</v>
      </c>
    </row>
    <row r="144" spans="2:65" s="12" customFormat="1">
      <c r="B144" s="146"/>
      <c r="D144" s="147" t="s">
        <v>196</v>
      </c>
      <c r="E144" s="148" t="s">
        <v>19</v>
      </c>
      <c r="F144" s="149" t="s">
        <v>260</v>
      </c>
      <c r="H144" s="150">
        <v>13.365</v>
      </c>
      <c r="I144" s="151"/>
      <c r="L144" s="146"/>
      <c r="M144" s="152"/>
      <c r="T144" s="153"/>
      <c r="AT144" s="148" t="s">
        <v>196</v>
      </c>
      <c r="AU144" s="148" t="s">
        <v>80</v>
      </c>
      <c r="AV144" s="12" t="s">
        <v>80</v>
      </c>
      <c r="AW144" s="12" t="s">
        <v>32</v>
      </c>
      <c r="AX144" s="12" t="s">
        <v>71</v>
      </c>
      <c r="AY144" s="148" t="s">
        <v>127</v>
      </c>
    </row>
    <row r="145" spans="2:65" s="13" customFormat="1">
      <c r="B145" s="154"/>
      <c r="D145" s="147" t="s">
        <v>196</v>
      </c>
      <c r="E145" s="155" t="s">
        <v>19</v>
      </c>
      <c r="F145" s="156" t="s">
        <v>199</v>
      </c>
      <c r="H145" s="157">
        <v>45.903000000000006</v>
      </c>
      <c r="I145" s="158"/>
      <c r="L145" s="154"/>
      <c r="M145" s="159"/>
      <c r="T145" s="160"/>
      <c r="AT145" s="155" t="s">
        <v>196</v>
      </c>
      <c r="AU145" s="155" t="s">
        <v>80</v>
      </c>
      <c r="AV145" s="13" t="s">
        <v>142</v>
      </c>
      <c r="AW145" s="13" t="s">
        <v>32</v>
      </c>
      <c r="AX145" s="13" t="s">
        <v>78</v>
      </c>
      <c r="AY145" s="155" t="s">
        <v>127</v>
      </c>
    </row>
    <row r="146" spans="2:65" s="1" customFormat="1" ht="14.45" customHeight="1">
      <c r="B146" s="33"/>
      <c r="C146" s="128" t="s">
        <v>261</v>
      </c>
      <c r="D146" s="128" t="s">
        <v>130</v>
      </c>
      <c r="E146" s="129" t="s">
        <v>262</v>
      </c>
      <c r="F146" s="130" t="s">
        <v>263</v>
      </c>
      <c r="G146" s="131" t="s">
        <v>194</v>
      </c>
      <c r="H146" s="132">
        <v>91.986000000000004</v>
      </c>
      <c r="I146" s="133"/>
      <c r="J146" s="134">
        <f>ROUND(I146*H146,2)</f>
        <v>0</v>
      </c>
      <c r="K146" s="130" t="s">
        <v>134</v>
      </c>
      <c r="L146" s="33"/>
      <c r="M146" s="135" t="s">
        <v>19</v>
      </c>
      <c r="N146" s="136" t="s">
        <v>42</v>
      </c>
      <c r="P146" s="137">
        <f>O146*H146</f>
        <v>0</v>
      </c>
      <c r="Q146" s="137">
        <v>2.5999999999999998E-4</v>
      </c>
      <c r="R146" s="137">
        <f>Q146*H146</f>
        <v>2.3916359999999998E-2</v>
      </c>
      <c r="S146" s="137">
        <v>0</v>
      </c>
      <c r="T146" s="138">
        <f>S146*H146</f>
        <v>0</v>
      </c>
      <c r="AR146" s="139" t="s">
        <v>142</v>
      </c>
      <c r="AT146" s="139" t="s">
        <v>130</v>
      </c>
      <c r="AU146" s="139" t="s">
        <v>80</v>
      </c>
      <c r="AY146" s="18" t="s">
        <v>127</v>
      </c>
      <c r="BE146" s="140">
        <f>IF(N146="základní",J146,0)</f>
        <v>0</v>
      </c>
      <c r="BF146" s="140">
        <f>IF(N146="snížená",J146,0)</f>
        <v>0</v>
      </c>
      <c r="BG146" s="140">
        <f>IF(N146="zákl. přenesená",J146,0)</f>
        <v>0</v>
      </c>
      <c r="BH146" s="140">
        <f>IF(N146="sníž. přenesená",J146,0)</f>
        <v>0</v>
      </c>
      <c r="BI146" s="140">
        <f>IF(N146="nulová",J146,0)</f>
        <v>0</v>
      </c>
      <c r="BJ146" s="18" t="s">
        <v>78</v>
      </c>
      <c r="BK146" s="140">
        <f>ROUND(I146*H146,2)</f>
        <v>0</v>
      </c>
      <c r="BL146" s="18" t="s">
        <v>142</v>
      </c>
      <c r="BM146" s="139" t="s">
        <v>264</v>
      </c>
    </row>
    <row r="147" spans="2:65" s="14" customFormat="1">
      <c r="B147" s="164"/>
      <c r="D147" s="147" t="s">
        <v>196</v>
      </c>
      <c r="E147" s="165" t="s">
        <v>19</v>
      </c>
      <c r="F147" s="166" t="s">
        <v>265</v>
      </c>
      <c r="H147" s="165" t="s">
        <v>19</v>
      </c>
      <c r="I147" s="167"/>
      <c r="L147" s="164"/>
      <c r="M147" s="168"/>
      <c r="T147" s="169"/>
      <c r="AT147" s="165" t="s">
        <v>196</v>
      </c>
      <c r="AU147" s="165" t="s">
        <v>80</v>
      </c>
      <c r="AV147" s="14" t="s">
        <v>78</v>
      </c>
      <c r="AW147" s="14" t="s">
        <v>32</v>
      </c>
      <c r="AX147" s="14" t="s">
        <v>71</v>
      </c>
      <c r="AY147" s="165" t="s">
        <v>127</v>
      </c>
    </row>
    <row r="148" spans="2:65" s="12" customFormat="1">
      <c r="B148" s="146"/>
      <c r="D148" s="147" t="s">
        <v>196</v>
      </c>
      <c r="E148" s="148" t="s">
        <v>19</v>
      </c>
      <c r="F148" s="149" t="s">
        <v>266</v>
      </c>
      <c r="H148" s="150">
        <v>9.35</v>
      </c>
      <c r="I148" s="151"/>
      <c r="L148" s="146"/>
      <c r="M148" s="152"/>
      <c r="T148" s="153"/>
      <c r="AT148" s="148" t="s">
        <v>196</v>
      </c>
      <c r="AU148" s="148" t="s">
        <v>80</v>
      </c>
      <c r="AV148" s="12" t="s">
        <v>80</v>
      </c>
      <c r="AW148" s="12" t="s">
        <v>32</v>
      </c>
      <c r="AX148" s="12" t="s">
        <v>71</v>
      </c>
      <c r="AY148" s="148" t="s">
        <v>127</v>
      </c>
    </row>
    <row r="149" spans="2:65" s="12" customFormat="1">
      <c r="B149" s="146"/>
      <c r="D149" s="147" t="s">
        <v>196</v>
      </c>
      <c r="E149" s="148" t="s">
        <v>19</v>
      </c>
      <c r="F149" s="149" t="s">
        <v>267</v>
      </c>
      <c r="H149" s="150">
        <v>6.5549999999999997</v>
      </c>
      <c r="I149" s="151"/>
      <c r="L149" s="146"/>
      <c r="M149" s="152"/>
      <c r="T149" s="153"/>
      <c r="AT149" s="148" t="s">
        <v>196</v>
      </c>
      <c r="AU149" s="148" t="s">
        <v>80</v>
      </c>
      <c r="AV149" s="12" t="s">
        <v>80</v>
      </c>
      <c r="AW149" s="12" t="s">
        <v>32</v>
      </c>
      <c r="AX149" s="12" t="s">
        <v>71</v>
      </c>
      <c r="AY149" s="148" t="s">
        <v>127</v>
      </c>
    </row>
    <row r="150" spans="2:65" s="12" customFormat="1">
      <c r="B150" s="146"/>
      <c r="D150" s="147" t="s">
        <v>196</v>
      </c>
      <c r="E150" s="148" t="s">
        <v>19</v>
      </c>
      <c r="F150" s="149" t="s">
        <v>268</v>
      </c>
      <c r="H150" s="150">
        <v>3.7050000000000001</v>
      </c>
      <c r="I150" s="151"/>
      <c r="L150" s="146"/>
      <c r="M150" s="152"/>
      <c r="T150" s="153"/>
      <c r="AT150" s="148" t="s">
        <v>196</v>
      </c>
      <c r="AU150" s="148" t="s">
        <v>80</v>
      </c>
      <c r="AV150" s="12" t="s">
        <v>80</v>
      </c>
      <c r="AW150" s="12" t="s">
        <v>32</v>
      </c>
      <c r="AX150" s="12" t="s">
        <v>71</v>
      </c>
      <c r="AY150" s="148" t="s">
        <v>127</v>
      </c>
    </row>
    <row r="151" spans="2:65" s="12" customFormat="1">
      <c r="B151" s="146"/>
      <c r="D151" s="147" t="s">
        <v>196</v>
      </c>
      <c r="E151" s="148" t="s">
        <v>19</v>
      </c>
      <c r="F151" s="149" t="s">
        <v>259</v>
      </c>
      <c r="H151" s="150">
        <v>13.118</v>
      </c>
      <c r="I151" s="151"/>
      <c r="L151" s="146"/>
      <c r="M151" s="152"/>
      <c r="T151" s="153"/>
      <c r="AT151" s="148" t="s">
        <v>196</v>
      </c>
      <c r="AU151" s="148" t="s">
        <v>80</v>
      </c>
      <c r="AV151" s="12" t="s">
        <v>80</v>
      </c>
      <c r="AW151" s="12" t="s">
        <v>32</v>
      </c>
      <c r="AX151" s="12" t="s">
        <v>71</v>
      </c>
      <c r="AY151" s="148" t="s">
        <v>127</v>
      </c>
    </row>
    <row r="152" spans="2:65" s="12" customFormat="1">
      <c r="B152" s="146"/>
      <c r="D152" s="147" t="s">
        <v>196</v>
      </c>
      <c r="E152" s="148" t="s">
        <v>19</v>
      </c>
      <c r="F152" s="149" t="s">
        <v>269</v>
      </c>
      <c r="H152" s="150">
        <v>-0.1</v>
      </c>
      <c r="I152" s="151"/>
      <c r="L152" s="146"/>
      <c r="M152" s="152"/>
      <c r="T152" s="153"/>
      <c r="AT152" s="148" t="s">
        <v>196</v>
      </c>
      <c r="AU152" s="148" t="s">
        <v>80</v>
      </c>
      <c r="AV152" s="12" t="s">
        <v>80</v>
      </c>
      <c r="AW152" s="12" t="s">
        <v>32</v>
      </c>
      <c r="AX152" s="12" t="s">
        <v>71</v>
      </c>
      <c r="AY152" s="148" t="s">
        <v>127</v>
      </c>
    </row>
    <row r="153" spans="2:65" s="12" customFormat="1">
      <c r="B153" s="146"/>
      <c r="D153" s="147" t="s">
        <v>196</v>
      </c>
      <c r="E153" s="148" t="s">
        <v>19</v>
      </c>
      <c r="F153" s="149" t="s">
        <v>260</v>
      </c>
      <c r="H153" s="150">
        <v>13.365</v>
      </c>
      <c r="I153" s="151"/>
      <c r="L153" s="146"/>
      <c r="M153" s="152"/>
      <c r="T153" s="153"/>
      <c r="AT153" s="148" t="s">
        <v>196</v>
      </c>
      <c r="AU153" s="148" t="s">
        <v>80</v>
      </c>
      <c r="AV153" s="12" t="s">
        <v>80</v>
      </c>
      <c r="AW153" s="12" t="s">
        <v>32</v>
      </c>
      <c r="AX153" s="12" t="s">
        <v>71</v>
      </c>
      <c r="AY153" s="148" t="s">
        <v>127</v>
      </c>
    </row>
    <row r="154" spans="2:65" s="15" customFormat="1">
      <c r="B154" s="170"/>
      <c r="D154" s="147" t="s">
        <v>196</v>
      </c>
      <c r="E154" s="171" t="s">
        <v>19</v>
      </c>
      <c r="F154" s="172" t="s">
        <v>270</v>
      </c>
      <c r="H154" s="173">
        <v>45.993000000000002</v>
      </c>
      <c r="I154" s="174"/>
      <c r="L154" s="170"/>
      <c r="M154" s="175"/>
      <c r="T154" s="176"/>
      <c r="AT154" s="171" t="s">
        <v>196</v>
      </c>
      <c r="AU154" s="171" t="s">
        <v>80</v>
      </c>
      <c r="AV154" s="15" t="s">
        <v>139</v>
      </c>
      <c r="AW154" s="15" t="s">
        <v>32</v>
      </c>
      <c r="AX154" s="15" t="s">
        <v>71</v>
      </c>
      <c r="AY154" s="171" t="s">
        <v>127</v>
      </c>
    </row>
    <row r="155" spans="2:65" s="14" customFormat="1">
      <c r="B155" s="164"/>
      <c r="D155" s="147" t="s">
        <v>196</v>
      </c>
      <c r="E155" s="165" t="s">
        <v>19</v>
      </c>
      <c r="F155" s="166" t="s">
        <v>271</v>
      </c>
      <c r="H155" s="165" t="s">
        <v>19</v>
      </c>
      <c r="I155" s="167"/>
      <c r="L155" s="164"/>
      <c r="M155" s="168"/>
      <c r="T155" s="169"/>
      <c r="AT155" s="165" t="s">
        <v>196</v>
      </c>
      <c r="AU155" s="165" t="s">
        <v>80</v>
      </c>
      <c r="AV155" s="14" t="s">
        <v>78</v>
      </c>
      <c r="AW155" s="14" t="s">
        <v>32</v>
      </c>
      <c r="AX155" s="14" t="s">
        <v>71</v>
      </c>
      <c r="AY155" s="165" t="s">
        <v>127</v>
      </c>
    </row>
    <row r="156" spans="2:65" s="12" customFormat="1">
      <c r="B156" s="146"/>
      <c r="D156" s="147" t="s">
        <v>196</v>
      </c>
      <c r="E156" s="148" t="s">
        <v>19</v>
      </c>
      <c r="F156" s="149" t="s">
        <v>272</v>
      </c>
      <c r="H156" s="150">
        <v>45.993000000000002</v>
      </c>
      <c r="I156" s="151"/>
      <c r="L156" s="146"/>
      <c r="M156" s="152"/>
      <c r="T156" s="153"/>
      <c r="AT156" s="148" t="s">
        <v>196</v>
      </c>
      <c r="AU156" s="148" t="s">
        <v>80</v>
      </c>
      <c r="AV156" s="12" t="s">
        <v>80</v>
      </c>
      <c r="AW156" s="12" t="s">
        <v>32</v>
      </c>
      <c r="AX156" s="12" t="s">
        <v>71</v>
      </c>
      <c r="AY156" s="148" t="s">
        <v>127</v>
      </c>
    </row>
    <row r="157" spans="2:65" s="13" customFormat="1">
      <c r="B157" s="154"/>
      <c r="D157" s="147" t="s">
        <v>196</v>
      </c>
      <c r="E157" s="155" t="s">
        <v>19</v>
      </c>
      <c r="F157" s="156" t="s">
        <v>199</v>
      </c>
      <c r="H157" s="157">
        <v>91.986000000000004</v>
      </c>
      <c r="I157" s="158"/>
      <c r="L157" s="154"/>
      <c r="M157" s="159"/>
      <c r="T157" s="160"/>
      <c r="AT157" s="155" t="s">
        <v>196</v>
      </c>
      <c r="AU157" s="155" t="s">
        <v>80</v>
      </c>
      <c r="AV157" s="13" t="s">
        <v>142</v>
      </c>
      <c r="AW157" s="13" t="s">
        <v>32</v>
      </c>
      <c r="AX157" s="13" t="s">
        <v>78</v>
      </c>
      <c r="AY157" s="155" t="s">
        <v>127</v>
      </c>
    </row>
    <row r="158" spans="2:65" s="1" customFormat="1" ht="24.2" customHeight="1">
      <c r="B158" s="33"/>
      <c r="C158" s="128" t="s">
        <v>273</v>
      </c>
      <c r="D158" s="128" t="s">
        <v>130</v>
      </c>
      <c r="E158" s="129" t="s">
        <v>274</v>
      </c>
      <c r="F158" s="130" t="s">
        <v>275</v>
      </c>
      <c r="G158" s="131" t="s">
        <v>194</v>
      </c>
      <c r="H158" s="132">
        <v>45.993000000000002</v>
      </c>
      <c r="I158" s="133"/>
      <c r="J158" s="134">
        <f>ROUND(I158*H158,2)</f>
        <v>0</v>
      </c>
      <c r="K158" s="130" t="s">
        <v>134</v>
      </c>
      <c r="L158" s="33"/>
      <c r="M158" s="135" t="s">
        <v>19</v>
      </c>
      <c r="N158" s="136" t="s">
        <v>42</v>
      </c>
      <c r="P158" s="137">
        <f>O158*H158</f>
        <v>0</v>
      </c>
      <c r="Q158" s="137">
        <v>4.3800000000000002E-3</v>
      </c>
      <c r="R158" s="137">
        <f>Q158*H158</f>
        <v>0.20144934000000003</v>
      </c>
      <c r="S158" s="137">
        <v>0</v>
      </c>
      <c r="T158" s="138">
        <f>S158*H158</f>
        <v>0</v>
      </c>
      <c r="AR158" s="139" t="s">
        <v>142</v>
      </c>
      <c r="AT158" s="139" t="s">
        <v>130</v>
      </c>
      <c r="AU158" s="139" t="s">
        <v>80</v>
      </c>
      <c r="AY158" s="18" t="s">
        <v>127</v>
      </c>
      <c r="BE158" s="140">
        <f>IF(N158="základní",J158,0)</f>
        <v>0</v>
      </c>
      <c r="BF158" s="140">
        <f>IF(N158="snížená",J158,0)</f>
        <v>0</v>
      </c>
      <c r="BG158" s="140">
        <f>IF(N158="zákl. přenesená",J158,0)</f>
        <v>0</v>
      </c>
      <c r="BH158" s="140">
        <f>IF(N158="sníž. přenesená",J158,0)</f>
        <v>0</v>
      </c>
      <c r="BI158" s="140">
        <f>IF(N158="nulová",J158,0)</f>
        <v>0</v>
      </c>
      <c r="BJ158" s="18" t="s">
        <v>78</v>
      </c>
      <c r="BK158" s="140">
        <f>ROUND(I158*H158,2)</f>
        <v>0</v>
      </c>
      <c r="BL158" s="18" t="s">
        <v>142</v>
      </c>
      <c r="BM158" s="139" t="s">
        <v>276</v>
      </c>
    </row>
    <row r="159" spans="2:65" s="1" customFormat="1" ht="29.25">
      <c r="B159" s="33"/>
      <c r="D159" s="147" t="s">
        <v>214</v>
      </c>
      <c r="F159" s="161" t="s">
        <v>277</v>
      </c>
      <c r="I159" s="162"/>
      <c r="L159" s="33"/>
      <c r="M159" s="163"/>
      <c r="T159" s="52"/>
      <c r="AT159" s="18" t="s">
        <v>214</v>
      </c>
      <c r="AU159" s="18" t="s">
        <v>80</v>
      </c>
    </row>
    <row r="160" spans="2:65" s="1" customFormat="1" ht="14.45" customHeight="1">
      <c r="B160" s="33"/>
      <c r="C160" s="128" t="s">
        <v>278</v>
      </c>
      <c r="D160" s="128" t="s">
        <v>130</v>
      </c>
      <c r="E160" s="129" t="s">
        <v>279</v>
      </c>
      <c r="F160" s="130" t="s">
        <v>280</v>
      </c>
      <c r="G160" s="131" t="s">
        <v>194</v>
      </c>
      <c r="H160" s="132">
        <v>45.993000000000002</v>
      </c>
      <c r="I160" s="133"/>
      <c r="J160" s="134">
        <f>ROUND(I160*H160,2)</f>
        <v>0</v>
      </c>
      <c r="K160" s="130" t="s">
        <v>134</v>
      </c>
      <c r="L160" s="33"/>
      <c r="M160" s="135" t="s">
        <v>19</v>
      </c>
      <c r="N160" s="136" t="s">
        <v>42</v>
      </c>
      <c r="P160" s="137">
        <f>O160*H160</f>
        <v>0</v>
      </c>
      <c r="Q160" s="137">
        <v>3.0000000000000001E-3</v>
      </c>
      <c r="R160" s="137">
        <f>Q160*H160</f>
        <v>0.13797900000000002</v>
      </c>
      <c r="S160" s="137">
        <v>0</v>
      </c>
      <c r="T160" s="138">
        <f>S160*H160</f>
        <v>0</v>
      </c>
      <c r="AR160" s="139" t="s">
        <v>142</v>
      </c>
      <c r="AT160" s="139" t="s">
        <v>130</v>
      </c>
      <c r="AU160" s="139" t="s">
        <v>80</v>
      </c>
      <c r="AY160" s="18" t="s">
        <v>127</v>
      </c>
      <c r="BE160" s="140">
        <f>IF(N160="základní",J160,0)</f>
        <v>0</v>
      </c>
      <c r="BF160" s="140">
        <f>IF(N160="snížená",J160,0)</f>
        <v>0</v>
      </c>
      <c r="BG160" s="140">
        <f>IF(N160="zákl. přenesená",J160,0)</f>
        <v>0</v>
      </c>
      <c r="BH160" s="140">
        <f>IF(N160="sníž. přenesená",J160,0)</f>
        <v>0</v>
      </c>
      <c r="BI160" s="140">
        <f>IF(N160="nulová",J160,0)</f>
        <v>0</v>
      </c>
      <c r="BJ160" s="18" t="s">
        <v>78</v>
      </c>
      <c r="BK160" s="140">
        <f>ROUND(I160*H160,2)</f>
        <v>0</v>
      </c>
      <c r="BL160" s="18" t="s">
        <v>142</v>
      </c>
      <c r="BM160" s="139" t="s">
        <v>281</v>
      </c>
    </row>
    <row r="161" spans="2:65" s="1" customFormat="1" ht="14.45" customHeight="1">
      <c r="B161" s="33"/>
      <c r="C161" s="128" t="s">
        <v>282</v>
      </c>
      <c r="D161" s="128" t="s">
        <v>130</v>
      </c>
      <c r="E161" s="129" t="s">
        <v>283</v>
      </c>
      <c r="F161" s="130" t="s">
        <v>284</v>
      </c>
      <c r="G161" s="131" t="s">
        <v>194</v>
      </c>
      <c r="H161" s="132">
        <v>5.77</v>
      </c>
      <c r="I161" s="133"/>
      <c r="J161" s="134">
        <f>ROUND(I161*H161,2)</f>
        <v>0</v>
      </c>
      <c r="K161" s="130" t="s">
        <v>134</v>
      </c>
      <c r="L161" s="33"/>
      <c r="M161" s="135" t="s">
        <v>19</v>
      </c>
      <c r="N161" s="136" t="s">
        <v>42</v>
      </c>
      <c r="P161" s="137">
        <f>O161*H161</f>
        <v>0</v>
      </c>
      <c r="Q161" s="137">
        <v>6.4999999999999997E-3</v>
      </c>
      <c r="R161" s="137">
        <f>Q161*H161</f>
        <v>3.7504999999999997E-2</v>
      </c>
      <c r="S161" s="137">
        <v>0</v>
      </c>
      <c r="T161" s="138">
        <f>S161*H161</f>
        <v>0</v>
      </c>
      <c r="AR161" s="139" t="s">
        <v>142</v>
      </c>
      <c r="AT161" s="139" t="s">
        <v>130</v>
      </c>
      <c r="AU161" s="139" t="s">
        <v>80</v>
      </c>
      <c r="AY161" s="18" t="s">
        <v>127</v>
      </c>
      <c r="BE161" s="140">
        <f>IF(N161="základní",J161,0)</f>
        <v>0</v>
      </c>
      <c r="BF161" s="140">
        <f>IF(N161="snížená",J161,0)</f>
        <v>0</v>
      </c>
      <c r="BG161" s="140">
        <f>IF(N161="zákl. přenesená",J161,0)</f>
        <v>0</v>
      </c>
      <c r="BH161" s="140">
        <f>IF(N161="sníž. přenesená",J161,0)</f>
        <v>0</v>
      </c>
      <c r="BI161" s="140">
        <f>IF(N161="nulová",J161,0)</f>
        <v>0</v>
      </c>
      <c r="BJ161" s="18" t="s">
        <v>78</v>
      </c>
      <c r="BK161" s="140">
        <f>ROUND(I161*H161,2)</f>
        <v>0</v>
      </c>
      <c r="BL161" s="18" t="s">
        <v>142</v>
      </c>
      <c r="BM161" s="139" t="s">
        <v>285</v>
      </c>
    </row>
    <row r="162" spans="2:65" s="14" customFormat="1">
      <c r="B162" s="164"/>
      <c r="D162" s="147" t="s">
        <v>196</v>
      </c>
      <c r="E162" s="165" t="s">
        <v>19</v>
      </c>
      <c r="F162" s="166" t="s">
        <v>286</v>
      </c>
      <c r="H162" s="165" t="s">
        <v>19</v>
      </c>
      <c r="I162" s="167"/>
      <c r="L162" s="164"/>
      <c r="M162" s="168"/>
      <c r="T162" s="169"/>
      <c r="AT162" s="165" t="s">
        <v>196</v>
      </c>
      <c r="AU162" s="165" t="s">
        <v>80</v>
      </c>
      <c r="AV162" s="14" t="s">
        <v>78</v>
      </c>
      <c r="AW162" s="14" t="s">
        <v>32</v>
      </c>
      <c r="AX162" s="14" t="s">
        <v>71</v>
      </c>
      <c r="AY162" s="165" t="s">
        <v>127</v>
      </c>
    </row>
    <row r="163" spans="2:65" s="12" customFormat="1">
      <c r="B163" s="146"/>
      <c r="D163" s="147" t="s">
        <v>196</v>
      </c>
      <c r="E163" s="148" t="s">
        <v>19</v>
      </c>
      <c r="F163" s="149" t="s">
        <v>287</v>
      </c>
      <c r="H163" s="150">
        <v>2.25</v>
      </c>
      <c r="I163" s="151"/>
      <c r="L163" s="146"/>
      <c r="M163" s="152"/>
      <c r="T163" s="153"/>
      <c r="AT163" s="148" t="s">
        <v>196</v>
      </c>
      <c r="AU163" s="148" t="s">
        <v>80</v>
      </c>
      <c r="AV163" s="12" t="s">
        <v>80</v>
      </c>
      <c r="AW163" s="12" t="s">
        <v>32</v>
      </c>
      <c r="AX163" s="12" t="s">
        <v>71</v>
      </c>
      <c r="AY163" s="148" t="s">
        <v>127</v>
      </c>
    </row>
    <row r="164" spans="2:65" s="12" customFormat="1">
      <c r="B164" s="146"/>
      <c r="D164" s="147" t="s">
        <v>196</v>
      </c>
      <c r="E164" s="148" t="s">
        <v>19</v>
      </c>
      <c r="F164" s="149" t="s">
        <v>288</v>
      </c>
      <c r="H164" s="150">
        <v>2.52</v>
      </c>
      <c r="I164" s="151"/>
      <c r="L164" s="146"/>
      <c r="M164" s="152"/>
      <c r="T164" s="153"/>
      <c r="AT164" s="148" t="s">
        <v>196</v>
      </c>
      <c r="AU164" s="148" t="s">
        <v>80</v>
      </c>
      <c r="AV164" s="12" t="s">
        <v>80</v>
      </c>
      <c r="AW164" s="12" t="s">
        <v>32</v>
      </c>
      <c r="AX164" s="12" t="s">
        <v>71</v>
      </c>
      <c r="AY164" s="148" t="s">
        <v>127</v>
      </c>
    </row>
    <row r="165" spans="2:65" s="12" customFormat="1">
      <c r="B165" s="146"/>
      <c r="D165" s="147" t="s">
        <v>196</v>
      </c>
      <c r="E165" s="148" t="s">
        <v>19</v>
      </c>
      <c r="F165" s="149" t="s">
        <v>289</v>
      </c>
      <c r="H165" s="150">
        <v>1</v>
      </c>
      <c r="I165" s="151"/>
      <c r="L165" s="146"/>
      <c r="M165" s="152"/>
      <c r="T165" s="153"/>
      <c r="AT165" s="148" t="s">
        <v>196</v>
      </c>
      <c r="AU165" s="148" t="s">
        <v>80</v>
      </c>
      <c r="AV165" s="12" t="s">
        <v>80</v>
      </c>
      <c r="AW165" s="12" t="s">
        <v>32</v>
      </c>
      <c r="AX165" s="12" t="s">
        <v>71</v>
      </c>
      <c r="AY165" s="148" t="s">
        <v>127</v>
      </c>
    </row>
    <row r="166" spans="2:65" s="13" customFormat="1">
      <c r="B166" s="154"/>
      <c r="D166" s="147" t="s">
        <v>196</v>
      </c>
      <c r="E166" s="155" t="s">
        <v>19</v>
      </c>
      <c r="F166" s="156" t="s">
        <v>199</v>
      </c>
      <c r="H166" s="157">
        <v>5.77</v>
      </c>
      <c r="I166" s="158"/>
      <c r="L166" s="154"/>
      <c r="M166" s="159"/>
      <c r="T166" s="160"/>
      <c r="AT166" s="155" t="s">
        <v>196</v>
      </c>
      <c r="AU166" s="155" t="s">
        <v>80</v>
      </c>
      <c r="AV166" s="13" t="s">
        <v>142</v>
      </c>
      <c r="AW166" s="13" t="s">
        <v>32</v>
      </c>
      <c r="AX166" s="13" t="s">
        <v>78</v>
      </c>
      <c r="AY166" s="155" t="s">
        <v>127</v>
      </c>
    </row>
    <row r="167" spans="2:65" s="1" customFormat="1" ht="24.2" customHeight="1">
      <c r="B167" s="33"/>
      <c r="C167" s="128" t="s">
        <v>8</v>
      </c>
      <c r="D167" s="128" t="s">
        <v>130</v>
      </c>
      <c r="E167" s="129" t="s">
        <v>290</v>
      </c>
      <c r="F167" s="130" t="s">
        <v>291</v>
      </c>
      <c r="G167" s="131" t="s">
        <v>194</v>
      </c>
      <c r="H167" s="132">
        <v>5.77</v>
      </c>
      <c r="I167" s="133"/>
      <c r="J167" s="134">
        <f>ROUND(I167*H167,2)</f>
        <v>0</v>
      </c>
      <c r="K167" s="130" t="s">
        <v>134</v>
      </c>
      <c r="L167" s="33"/>
      <c r="M167" s="135" t="s">
        <v>19</v>
      </c>
      <c r="N167" s="136" t="s">
        <v>42</v>
      </c>
      <c r="P167" s="137">
        <f>O167*H167</f>
        <v>0</v>
      </c>
      <c r="Q167" s="137">
        <v>1.54E-2</v>
      </c>
      <c r="R167" s="137">
        <f>Q167*H167</f>
        <v>8.8857999999999993E-2</v>
      </c>
      <c r="S167" s="137">
        <v>0</v>
      </c>
      <c r="T167" s="138">
        <f>S167*H167</f>
        <v>0</v>
      </c>
      <c r="AR167" s="139" t="s">
        <v>142</v>
      </c>
      <c r="AT167" s="139" t="s">
        <v>130</v>
      </c>
      <c r="AU167" s="139" t="s">
        <v>80</v>
      </c>
      <c r="AY167" s="18" t="s">
        <v>127</v>
      </c>
      <c r="BE167" s="140">
        <f>IF(N167="základní",J167,0)</f>
        <v>0</v>
      </c>
      <c r="BF167" s="140">
        <f>IF(N167="snížená",J167,0)</f>
        <v>0</v>
      </c>
      <c r="BG167" s="140">
        <f>IF(N167="zákl. přenesená",J167,0)</f>
        <v>0</v>
      </c>
      <c r="BH167" s="140">
        <f>IF(N167="sníž. přenesená",J167,0)</f>
        <v>0</v>
      </c>
      <c r="BI167" s="140">
        <f>IF(N167="nulová",J167,0)</f>
        <v>0</v>
      </c>
      <c r="BJ167" s="18" t="s">
        <v>78</v>
      </c>
      <c r="BK167" s="140">
        <f>ROUND(I167*H167,2)</f>
        <v>0</v>
      </c>
      <c r="BL167" s="18" t="s">
        <v>142</v>
      </c>
      <c r="BM167" s="139" t="s">
        <v>292</v>
      </c>
    </row>
    <row r="168" spans="2:65" s="1" customFormat="1" ht="48.75">
      <c r="B168" s="33"/>
      <c r="D168" s="147" t="s">
        <v>214</v>
      </c>
      <c r="F168" s="161" t="s">
        <v>293</v>
      </c>
      <c r="I168" s="162"/>
      <c r="L168" s="33"/>
      <c r="M168" s="163"/>
      <c r="T168" s="52"/>
      <c r="AT168" s="18" t="s">
        <v>214</v>
      </c>
      <c r="AU168" s="18" t="s">
        <v>80</v>
      </c>
    </row>
    <row r="169" spans="2:65" s="1" customFormat="1" ht="24.2" customHeight="1">
      <c r="B169" s="33"/>
      <c r="C169" s="128" t="s">
        <v>294</v>
      </c>
      <c r="D169" s="128" t="s">
        <v>130</v>
      </c>
      <c r="E169" s="129" t="s">
        <v>295</v>
      </c>
      <c r="F169" s="130" t="s">
        <v>296</v>
      </c>
      <c r="G169" s="131" t="s">
        <v>194</v>
      </c>
      <c r="H169" s="132">
        <v>5.77</v>
      </c>
      <c r="I169" s="133"/>
      <c r="J169" s="134">
        <f>ROUND(I169*H169,2)</f>
        <v>0</v>
      </c>
      <c r="K169" s="130" t="s">
        <v>134</v>
      </c>
      <c r="L169" s="33"/>
      <c r="M169" s="135" t="s">
        <v>19</v>
      </c>
      <c r="N169" s="136" t="s">
        <v>42</v>
      </c>
      <c r="P169" s="137">
        <f>O169*H169</f>
        <v>0</v>
      </c>
      <c r="Q169" s="137">
        <v>7.9000000000000008E-3</v>
      </c>
      <c r="R169" s="137">
        <f>Q169*H169</f>
        <v>4.5582999999999999E-2</v>
      </c>
      <c r="S169" s="137">
        <v>0</v>
      </c>
      <c r="T169" s="138">
        <f>S169*H169</f>
        <v>0</v>
      </c>
      <c r="AR169" s="139" t="s">
        <v>142</v>
      </c>
      <c r="AT169" s="139" t="s">
        <v>130</v>
      </c>
      <c r="AU169" s="139" t="s">
        <v>80</v>
      </c>
      <c r="AY169" s="18" t="s">
        <v>127</v>
      </c>
      <c r="BE169" s="140">
        <f>IF(N169="základní",J169,0)</f>
        <v>0</v>
      </c>
      <c r="BF169" s="140">
        <f>IF(N169="snížená",J169,0)</f>
        <v>0</v>
      </c>
      <c r="BG169" s="140">
        <f>IF(N169="zákl. přenesená",J169,0)</f>
        <v>0</v>
      </c>
      <c r="BH169" s="140">
        <f>IF(N169="sníž. přenesená",J169,0)</f>
        <v>0</v>
      </c>
      <c r="BI169" s="140">
        <f>IF(N169="nulová",J169,0)</f>
        <v>0</v>
      </c>
      <c r="BJ169" s="18" t="s">
        <v>78</v>
      </c>
      <c r="BK169" s="140">
        <f>ROUND(I169*H169,2)</f>
        <v>0</v>
      </c>
      <c r="BL169" s="18" t="s">
        <v>142</v>
      </c>
      <c r="BM169" s="139" t="s">
        <v>297</v>
      </c>
    </row>
    <row r="170" spans="2:65" s="1" customFormat="1" ht="48.75">
      <c r="B170" s="33"/>
      <c r="D170" s="147" t="s">
        <v>214</v>
      </c>
      <c r="F170" s="161" t="s">
        <v>293</v>
      </c>
      <c r="I170" s="162"/>
      <c r="L170" s="33"/>
      <c r="M170" s="163"/>
      <c r="T170" s="52"/>
      <c r="AT170" s="18" t="s">
        <v>214</v>
      </c>
      <c r="AU170" s="18" t="s">
        <v>80</v>
      </c>
    </row>
    <row r="171" spans="2:65" s="1" customFormat="1" ht="24.2" customHeight="1">
      <c r="B171" s="33"/>
      <c r="C171" s="128" t="s">
        <v>298</v>
      </c>
      <c r="D171" s="128" t="s">
        <v>130</v>
      </c>
      <c r="E171" s="129" t="s">
        <v>299</v>
      </c>
      <c r="F171" s="130" t="s">
        <v>300</v>
      </c>
      <c r="G171" s="131" t="s">
        <v>194</v>
      </c>
      <c r="H171" s="132">
        <v>171.67400000000001</v>
      </c>
      <c r="I171" s="133"/>
      <c r="J171" s="134">
        <f>ROUND(I171*H171,2)</f>
        <v>0</v>
      </c>
      <c r="K171" s="130" t="s">
        <v>134</v>
      </c>
      <c r="L171" s="33"/>
      <c r="M171" s="135" t="s">
        <v>19</v>
      </c>
      <c r="N171" s="136" t="s">
        <v>42</v>
      </c>
      <c r="P171" s="137">
        <f>O171*H171</f>
        <v>0</v>
      </c>
      <c r="Q171" s="137">
        <v>1.5599999999999999E-2</v>
      </c>
      <c r="R171" s="137">
        <f>Q171*H171</f>
        <v>2.6781144000000001</v>
      </c>
      <c r="S171" s="137">
        <v>0</v>
      </c>
      <c r="T171" s="138">
        <f>S171*H171</f>
        <v>0</v>
      </c>
      <c r="AR171" s="139" t="s">
        <v>142</v>
      </c>
      <c r="AT171" s="139" t="s">
        <v>130</v>
      </c>
      <c r="AU171" s="139" t="s">
        <v>80</v>
      </c>
      <c r="AY171" s="18" t="s">
        <v>127</v>
      </c>
      <c r="BE171" s="140">
        <f>IF(N171="základní",J171,0)</f>
        <v>0</v>
      </c>
      <c r="BF171" s="140">
        <f>IF(N171="snížená",J171,0)</f>
        <v>0</v>
      </c>
      <c r="BG171" s="140">
        <f>IF(N171="zákl. přenesená",J171,0)</f>
        <v>0</v>
      </c>
      <c r="BH171" s="140">
        <f>IF(N171="sníž. přenesená",J171,0)</f>
        <v>0</v>
      </c>
      <c r="BI171" s="140">
        <f>IF(N171="nulová",J171,0)</f>
        <v>0</v>
      </c>
      <c r="BJ171" s="18" t="s">
        <v>78</v>
      </c>
      <c r="BK171" s="140">
        <f>ROUND(I171*H171,2)</f>
        <v>0</v>
      </c>
      <c r="BL171" s="18" t="s">
        <v>142</v>
      </c>
      <c r="BM171" s="139" t="s">
        <v>301</v>
      </c>
    </row>
    <row r="172" spans="2:65" s="1" customFormat="1" ht="39">
      <c r="B172" s="33"/>
      <c r="D172" s="147" t="s">
        <v>214</v>
      </c>
      <c r="F172" s="161" t="s">
        <v>254</v>
      </c>
      <c r="I172" s="162"/>
      <c r="L172" s="33"/>
      <c r="M172" s="163"/>
      <c r="T172" s="52"/>
      <c r="AT172" s="18" t="s">
        <v>214</v>
      </c>
      <c r="AU172" s="18" t="s">
        <v>80</v>
      </c>
    </row>
    <row r="173" spans="2:65" s="14" customFormat="1">
      <c r="B173" s="164"/>
      <c r="D173" s="147" t="s">
        <v>196</v>
      </c>
      <c r="E173" s="165" t="s">
        <v>19</v>
      </c>
      <c r="F173" s="166" t="s">
        <v>255</v>
      </c>
      <c r="H173" s="165" t="s">
        <v>19</v>
      </c>
      <c r="I173" s="167"/>
      <c r="L173" s="164"/>
      <c r="M173" s="168"/>
      <c r="T173" s="169"/>
      <c r="AT173" s="165" t="s">
        <v>196</v>
      </c>
      <c r="AU173" s="165" t="s">
        <v>80</v>
      </c>
      <c r="AV173" s="14" t="s">
        <v>78</v>
      </c>
      <c r="AW173" s="14" t="s">
        <v>32</v>
      </c>
      <c r="AX173" s="14" t="s">
        <v>71</v>
      </c>
      <c r="AY173" s="165" t="s">
        <v>127</v>
      </c>
    </row>
    <row r="174" spans="2:65" s="12" customFormat="1">
      <c r="B174" s="146"/>
      <c r="D174" s="147" t="s">
        <v>196</v>
      </c>
      <c r="E174" s="148" t="s">
        <v>19</v>
      </c>
      <c r="F174" s="149" t="s">
        <v>302</v>
      </c>
      <c r="H174" s="150">
        <v>43.847999999999999</v>
      </c>
      <c r="I174" s="151"/>
      <c r="L174" s="146"/>
      <c r="M174" s="152"/>
      <c r="T174" s="153"/>
      <c r="AT174" s="148" t="s">
        <v>196</v>
      </c>
      <c r="AU174" s="148" t="s">
        <v>80</v>
      </c>
      <c r="AV174" s="12" t="s">
        <v>80</v>
      </c>
      <c r="AW174" s="12" t="s">
        <v>32</v>
      </c>
      <c r="AX174" s="12" t="s">
        <v>71</v>
      </c>
      <c r="AY174" s="148" t="s">
        <v>127</v>
      </c>
    </row>
    <row r="175" spans="2:65" s="12" customFormat="1">
      <c r="B175" s="146"/>
      <c r="D175" s="147" t="s">
        <v>196</v>
      </c>
      <c r="E175" s="148" t="s">
        <v>19</v>
      </c>
      <c r="F175" s="149" t="s">
        <v>303</v>
      </c>
      <c r="H175" s="150">
        <v>-3.6</v>
      </c>
      <c r="I175" s="151"/>
      <c r="L175" s="146"/>
      <c r="M175" s="152"/>
      <c r="T175" s="153"/>
      <c r="AT175" s="148" t="s">
        <v>196</v>
      </c>
      <c r="AU175" s="148" t="s">
        <v>80</v>
      </c>
      <c r="AV175" s="12" t="s">
        <v>80</v>
      </c>
      <c r="AW175" s="12" t="s">
        <v>32</v>
      </c>
      <c r="AX175" s="12" t="s">
        <v>71</v>
      </c>
      <c r="AY175" s="148" t="s">
        <v>127</v>
      </c>
    </row>
    <row r="176" spans="2:65" s="12" customFormat="1">
      <c r="B176" s="146"/>
      <c r="D176" s="147" t="s">
        <v>196</v>
      </c>
      <c r="E176" s="148" t="s">
        <v>19</v>
      </c>
      <c r="F176" s="149" t="s">
        <v>304</v>
      </c>
      <c r="H176" s="150">
        <v>-1.4</v>
      </c>
      <c r="I176" s="151"/>
      <c r="L176" s="146"/>
      <c r="M176" s="152"/>
      <c r="T176" s="153"/>
      <c r="AT176" s="148" t="s">
        <v>196</v>
      </c>
      <c r="AU176" s="148" t="s">
        <v>80</v>
      </c>
      <c r="AV176" s="12" t="s">
        <v>80</v>
      </c>
      <c r="AW176" s="12" t="s">
        <v>32</v>
      </c>
      <c r="AX176" s="12" t="s">
        <v>71</v>
      </c>
      <c r="AY176" s="148" t="s">
        <v>127</v>
      </c>
    </row>
    <row r="177" spans="2:51" s="12" customFormat="1">
      <c r="B177" s="146"/>
      <c r="D177" s="147" t="s">
        <v>196</v>
      </c>
      <c r="E177" s="148" t="s">
        <v>19</v>
      </c>
      <c r="F177" s="149" t="s">
        <v>205</v>
      </c>
      <c r="H177" s="150">
        <v>-1.89</v>
      </c>
      <c r="I177" s="151"/>
      <c r="L177" s="146"/>
      <c r="M177" s="152"/>
      <c r="T177" s="153"/>
      <c r="AT177" s="148" t="s">
        <v>196</v>
      </c>
      <c r="AU177" s="148" t="s">
        <v>80</v>
      </c>
      <c r="AV177" s="12" t="s">
        <v>80</v>
      </c>
      <c r="AW177" s="12" t="s">
        <v>32</v>
      </c>
      <c r="AX177" s="12" t="s">
        <v>71</v>
      </c>
      <c r="AY177" s="148" t="s">
        <v>127</v>
      </c>
    </row>
    <row r="178" spans="2:51" s="12" customFormat="1">
      <c r="B178" s="146"/>
      <c r="D178" s="147" t="s">
        <v>196</v>
      </c>
      <c r="E178" s="148" t="s">
        <v>19</v>
      </c>
      <c r="F178" s="149" t="s">
        <v>305</v>
      </c>
      <c r="H178" s="150">
        <v>0.52</v>
      </c>
      <c r="I178" s="151"/>
      <c r="L178" s="146"/>
      <c r="M178" s="152"/>
      <c r="T178" s="153"/>
      <c r="AT178" s="148" t="s">
        <v>196</v>
      </c>
      <c r="AU178" s="148" t="s">
        <v>80</v>
      </c>
      <c r="AV178" s="12" t="s">
        <v>80</v>
      </c>
      <c r="AW178" s="12" t="s">
        <v>32</v>
      </c>
      <c r="AX178" s="12" t="s">
        <v>71</v>
      </c>
      <c r="AY178" s="148" t="s">
        <v>127</v>
      </c>
    </row>
    <row r="179" spans="2:51" s="12" customFormat="1">
      <c r="B179" s="146"/>
      <c r="D179" s="147" t="s">
        <v>196</v>
      </c>
      <c r="E179" s="148" t="s">
        <v>19</v>
      </c>
      <c r="F179" s="149" t="s">
        <v>306</v>
      </c>
      <c r="H179" s="150">
        <v>-1.62</v>
      </c>
      <c r="I179" s="151"/>
      <c r="L179" s="146"/>
      <c r="M179" s="152"/>
      <c r="T179" s="153"/>
      <c r="AT179" s="148" t="s">
        <v>196</v>
      </c>
      <c r="AU179" s="148" t="s">
        <v>80</v>
      </c>
      <c r="AV179" s="12" t="s">
        <v>80</v>
      </c>
      <c r="AW179" s="12" t="s">
        <v>32</v>
      </c>
      <c r="AX179" s="12" t="s">
        <v>71</v>
      </c>
      <c r="AY179" s="148" t="s">
        <v>127</v>
      </c>
    </row>
    <row r="180" spans="2:51" s="12" customFormat="1">
      <c r="B180" s="146"/>
      <c r="D180" s="147" t="s">
        <v>196</v>
      </c>
      <c r="E180" s="148" t="s">
        <v>19</v>
      </c>
      <c r="F180" s="149" t="s">
        <v>288</v>
      </c>
      <c r="H180" s="150">
        <v>2.52</v>
      </c>
      <c r="I180" s="151"/>
      <c r="L180" s="146"/>
      <c r="M180" s="152"/>
      <c r="T180" s="153"/>
      <c r="AT180" s="148" t="s">
        <v>196</v>
      </c>
      <c r="AU180" s="148" t="s">
        <v>80</v>
      </c>
      <c r="AV180" s="12" t="s">
        <v>80</v>
      </c>
      <c r="AW180" s="12" t="s">
        <v>32</v>
      </c>
      <c r="AX180" s="12" t="s">
        <v>71</v>
      </c>
      <c r="AY180" s="148" t="s">
        <v>127</v>
      </c>
    </row>
    <row r="181" spans="2:51" s="12" customFormat="1">
      <c r="B181" s="146"/>
      <c r="D181" s="147" t="s">
        <v>196</v>
      </c>
      <c r="E181" s="148" t="s">
        <v>19</v>
      </c>
      <c r="F181" s="149" t="s">
        <v>307</v>
      </c>
      <c r="H181" s="150">
        <v>44.375</v>
      </c>
      <c r="I181" s="151"/>
      <c r="L181" s="146"/>
      <c r="M181" s="152"/>
      <c r="T181" s="153"/>
      <c r="AT181" s="148" t="s">
        <v>196</v>
      </c>
      <c r="AU181" s="148" t="s">
        <v>80</v>
      </c>
      <c r="AV181" s="12" t="s">
        <v>80</v>
      </c>
      <c r="AW181" s="12" t="s">
        <v>32</v>
      </c>
      <c r="AX181" s="12" t="s">
        <v>71</v>
      </c>
      <c r="AY181" s="148" t="s">
        <v>127</v>
      </c>
    </row>
    <row r="182" spans="2:51" s="12" customFormat="1">
      <c r="B182" s="146"/>
      <c r="D182" s="147" t="s">
        <v>196</v>
      </c>
      <c r="E182" s="148" t="s">
        <v>19</v>
      </c>
      <c r="F182" s="149" t="s">
        <v>308</v>
      </c>
      <c r="H182" s="150">
        <v>-1.8</v>
      </c>
      <c r="I182" s="151"/>
      <c r="L182" s="146"/>
      <c r="M182" s="152"/>
      <c r="T182" s="153"/>
      <c r="AT182" s="148" t="s">
        <v>196</v>
      </c>
      <c r="AU182" s="148" t="s">
        <v>80</v>
      </c>
      <c r="AV182" s="12" t="s">
        <v>80</v>
      </c>
      <c r="AW182" s="12" t="s">
        <v>32</v>
      </c>
      <c r="AX182" s="12" t="s">
        <v>71</v>
      </c>
      <c r="AY182" s="148" t="s">
        <v>127</v>
      </c>
    </row>
    <row r="183" spans="2:51" s="12" customFormat="1">
      <c r="B183" s="146"/>
      <c r="D183" s="147" t="s">
        <v>196</v>
      </c>
      <c r="E183" s="148" t="s">
        <v>19</v>
      </c>
      <c r="F183" s="149" t="s">
        <v>308</v>
      </c>
      <c r="H183" s="150">
        <v>-1.8</v>
      </c>
      <c r="I183" s="151"/>
      <c r="L183" s="146"/>
      <c r="M183" s="152"/>
      <c r="T183" s="153"/>
      <c r="AT183" s="148" t="s">
        <v>196</v>
      </c>
      <c r="AU183" s="148" t="s">
        <v>80</v>
      </c>
      <c r="AV183" s="12" t="s">
        <v>80</v>
      </c>
      <c r="AW183" s="12" t="s">
        <v>32</v>
      </c>
      <c r="AX183" s="12" t="s">
        <v>71</v>
      </c>
      <c r="AY183" s="148" t="s">
        <v>127</v>
      </c>
    </row>
    <row r="184" spans="2:51" s="12" customFormat="1">
      <c r="B184" s="146"/>
      <c r="D184" s="147" t="s">
        <v>196</v>
      </c>
      <c r="E184" s="148" t="s">
        <v>19</v>
      </c>
      <c r="F184" s="149" t="s">
        <v>308</v>
      </c>
      <c r="H184" s="150">
        <v>-1.8</v>
      </c>
      <c r="I184" s="151"/>
      <c r="L184" s="146"/>
      <c r="M184" s="152"/>
      <c r="T184" s="153"/>
      <c r="AT184" s="148" t="s">
        <v>196</v>
      </c>
      <c r="AU184" s="148" t="s">
        <v>80</v>
      </c>
      <c r="AV184" s="12" t="s">
        <v>80</v>
      </c>
      <c r="AW184" s="12" t="s">
        <v>32</v>
      </c>
      <c r="AX184" s="12" t="s">
        <v>71</v>
      </c>
      <c r="AY184" s="148" t="s">
        <v>127</v>
      </c>
    </row>
    <row r="185" spans="2:51" s="12" customFormat="1">
      <c r="B185" s="146"/>
      <c r="D185" s="147" t="s">
        <v>196</v>
      </c>
      <c r="E185" s="148" t="s">
        <v>19</v>
      </c>
      <c r="F185" s="149" t="s">
        <v>289</v>
      </c>
      <c r="H185" s="150">
        <v>1</v>
      </c>
      <c r="I185" s="151"/>
      <c r="L185" s="146"/>
      <c r="M185" s="152"/>
      <c r="T185" s="153"/>
      <c r="AT185" s="148" t="s">
        <v>196</v>
      </c>
      <c r="AU185" s="148" t="s">
        <v>80</v>
      </c>
      <c r="AV185" s="12" t="s">
        <v>80</v>
      </c>
      <c r="AW185" s="12" t="s">
        <v>32</v>
      </c>
      <c r="AX185" s="12" t="s">
        <v>71</v>
      </c>
      <c r="AY185" s="148" t="s">
        <v>127</v>
      </c>
    </row>
    <row r="186" spans="2:51" s="12" customFormat="1">
      <c r="B186" s="146"/>
      <c r="D186" s="147" t="s">
        <v>196</v>
      </c>
      <c r="E186" s="148" t="s">
        <v>19</v>
      </c>
      <c r="F186" s="149" t="s">
        <v>309</v>
      </c>
      <c r="H186" s="150">
        <v>49.649000000000001</v>
      </c>
      <c r="I186" s="151"/>
      <c r="L186" s="146"/>
      <c r="M186" s="152"/>
      <c r="T186" s="153"/>
      <c r="AT186" s="148" t="s">
        <v>196</v>
      </c>
      <c r="AU186" s="148" t="s">
        <v>80</v>
      </c>
      <c r="AV186" s="12" t="s">
        <v>80</v>
      </c>
      <c r="AW186" s="12" t="s">
        <v>32</v>
      </c>
      <c r="AX186" s="12" t="s">
        <v>71</v>
      </c>
      <c r="AY186" s="148" t="s">
        <v>127</v>
      </c>
    </row>
    <row r="187" spans="2:51" s="12" customFormat="1">
      <c r="B187" s="146"/>
      <c r="D187" s="147" t="s">
        <v>196</v>
      </c>
      <c r="E187" s="148" t="s">
        <v>19</v>
      </c>
      <c r="F187" s="149" t="s">
        <v>308</v>
      </c>
      <c r="H187" s="150">
        <v>-1.8</v>
      </c>
      <c r="I187" s="151"/>
      <c r="L187" s="146"/>
      <c r="M187" s="152"/>
      <c r="T187" s="153"/>
      <c r="AT187" s="148" t="s">
        <v>196</v>
      </c>
      <c r="AU187" s="148" t="s">
        <v>80</v>
      </c>
      <c r="AV187" s="12" t="s">
        <v>80</v>
      </c>
      <c r="AW187" s="12" t="s">
        <v>32</v>
      </c>
      <c r="AX187" s="12" t="s">
        <v>71</v>
      </c>
      <c r="AY187" s="148" t="s">
        <v>127</v>
      </c>
    </row>
    <row r="188" spans="2:51" s="12" customFormat="1">
      <c r="B188" s="146"/>
      <c r="D188" s="147" t="s">
        <v>196</v>
      </c>
      <c r="E188" s="148" t="s">
        <v>19</v>
      </c>
      <c r="F188" s="149" t="s">
        <v>310</v>
      </c>
      <c r="H188" s="150">
        <v>-1.913</v>
      </c>
      <c r="I188" s="151"/>
      <c r="L188" s="146"/>
      <c r="M188" s="152"/>
      <c r="T188" s="153"/>
      <c r="AT188" s="148" t="s">
        <v>196</v>
      </c>
      <c r="AU188" s="148" t="s">
        <v>80</v>
      </c>
      <c r="AV188" s="12" t="s">
        <v>80</v>
      </c>
      <c r="AW188" s="12" t="s">
        <v>32</v>
      </c>
      <c r="AX188" s="12" t="s">
        <v>71</v>
      </c>
      <c r="AY188" s="148" t="s">
        <v>127</v>
      </c>
    </row>
    <row r="189" spans="2:51" s="12" customFormat="1">
      <c r="B189" s="146"/>
      <c r="D189" s="147" t="s">
        <v>196</v>
      </c>
      <c r="E189" s="148" t="s">
        <v>19</v>
      </c>
      <c r="F189" s="149" t="s">
        <v>311</v>
      </c>
      <c r="H189" s="150">
        <v>2.2930000000000001</v>
      </c>
      <c r="I189" s="151"/>
      <c r="L189" s="146"/>
      <c r="M189" s="152"/>
      <c r="T189" s="153"/>
      <c r="AT189" s="148" t="s">
        <v>196</v>
      </c>
      <c r="AU189" s="148" t="s">
        <v>80</v>
      </c>
      <c r="AV189" s="12" t="s">
        <v>80</v>
      </c>
      <c r="AW189" s="12" t="s">
        <v>32</v>
      </c>
      <c r="AX189" s="12" t="s">
        <v>71</v>
      </c>
      <c r="AY189" s="148" t="s">
        <v>127</v>
      </c>
    </row>
    <row r="190" spans="2:51" s="12" customFormat="1">
      <c r="B190" s="146"/>
      <c r="D190" s="147" t="s">
        <v>196</v>
      </c>
      <c r="E190" s="148" t="s">
        <v>19</v>
      </c>
      <c r="F190" s="149" t="s">
        <v>312</v>
      </c>
      <c r="H190" s="150">
        <v>46.283999999999999</v>
      </c>
      <c r="I190" s="151"/>
      <c r="L190" s="146"/>
      <c r="M190" s="152"/>
      <c r="T190" s="153"/>
      <c r="AT190" s="148" t="s">
        <v>196</v>
      </c>
      <c r="AU190" s="148" t="s">
        <v>80</v>
      </c>
      <c r="AV190" s="12" t="s">
        <v>80</v>
      </c>
      <c r="AW190" s="12" t="s">
        <v>32</v>
      </c>
      <c r="AX190" s="12" t="s">
        <v>71</v>
      </c>
      <c r="AY190" s="148" t="s">
        <v>127</v>
      </c>
    </row>
    <row r="191" spans="2:51" s="12" customFormat="1">
      <c r="B191" s="146"/>
      <c r="D191" s="147" t="s">
        <v>196</v>
      </c>
      <c r="E191" s="148" t="s">
        <v>19</v>
      </c>
      <c r="F191" s="149" t="s">
        <v>313</v>
      </c>
      <c r="H191" s="150">
        <v>-4.1059999999999999</v>
      </c>
      <c r="I191" s="151"/>
      <c r="L191" s="146"/>
      <c r="M191" s="152"/>
      <c r="T191" s="153"/>
      <c r="AT191" s="148" t="s">
        <v>196</v>
      </c>
      <c r="AU191" s="148" t="s">
        <v>80</v>
      </c>
      <c r="AV191" s="12" t="s">
        <v>80</v>
      </c>
      <c r="AW191" s="12" t="s">
        <v>32</v>
      </c>
      <c r="AX191" s="12" t="s">
        <v>71</v>
      </c>
      <c r="AY191" s="148" t="s">
        <v>127</v>
      </c>
    </row>
    <row r="192" spans="2:51" s="12" customFormat="1">
      <c r="B192" s="146"/>
      <c r="D192" s="147" t="s">
        <v>196</v>
      </c>
      <c r="E192" s="148" t="s">
        <v>19</v>
      </c>
      <c r="F192" s="149" t="s">
        <v>314</v>
      </c>
      <c r="H192" s="150">
        <v>2.6339999999999999</v>
      </c>
      <c r="I192" s="151"/>
      <c r="L192" s="146"/>
      <c r="M192" s="152"/>
      <c r="T192" s="153"/>
      <c r="AT192" s="148" t="s">
        <v>196</v>
      </c>
      <c r="AU192" s="148" t="s">
        <v>80</v>
      </c>
      <c r="AV192" s="12" t="s">
        <v>80</v>
      </c>
      <c r="AW192" s="12" t="s">
        <v>32</v>
      </c>
      <c r="AX192" s="12" t="s">
        <v>71</v>
      </c>
      <c r="AY192" s="148" t="s">
        <v>127</v>
      </c>
    </row>
    <row r="193" spans="2:65" s="12" customFormat="1">
      <c r="B193" s="146"/>
      <c r="D193" s="147" t="s">
        <v>196</v>
      </c>
      <c r="E193" s="148" t="s">
        <v>19</v>
      </c>
      <c r="F193" s="149" t="s">
        <v>308</v>
      </c>
      <c r="H193" s="150">
        <v>-1.8</v>
      </c>
      <c r="I193" s="151"/>
      <c r="L193" s="146"/>
      <c r="M193" s="152"/>
      <c r="T193" s="153"/>
      <c r="AT193" s="148" t="s">
        <v>196</v>
      </c>
      <c r="AU193" s="148" t="s">
        <v>80</v>
      </c>
      <c r="AV193" s="12" t="s">
        <v>80</v>
      </c>
      <c r="AW193" s="12" t="s">
        <v>32</v>
      </c>
      <c r="AX193" s="12" t="s">
        <v>71</v>
      </c>
      <c r="AY193" s="148" t="s">
        <v>127</v>
      </c>
    </row>
    <row r="194" spans="2:65" s="12" customFormat="1">
      <c r="B194" s="146"/>
      <c r="D194" s="147" t="s">
        <v>196</v>
      </c>
      <c r="E194" s="148" t="s">
        <v>19</v>
      </c>
      <c r="F194" s="149" t="s">
        <v>315</v>
      </c>
      <c r="H194" s="150">
        <v>2.08</v>
      </c>
      <c r="I194" s="151"/>
      <c r="L194" s="146"/>
      <c r="M194" s="152"/>
      <c r="T194" s="153"/>
      <c r="AT194" s="148" t="s">
        <v>196</v>
      </c>
      <c r="AU194" s="148" t="s">
        <v>80</v>
      </c>
      <c r="AV194" s="12" t="s">
        <v>80</v>
      </c>
      <c r="AW194" s="12" t="s">
        <v>32</v>
      </c>
      <c r="AX194" s="12" t="s">
        <v>71</v>
      </c>
      <c r="AY194" s="148" t="s">
        <v>127</v>
      </c>
    </row>
    <row r="195" spans="2:65" s="13" customFormat="1">
      <c r="B195" s="154"/>
      <c r="D195" s="147" t="s">
        <v>196</v>
      </c>
      <c r="E195" s="155" t="s">
        <v>19</v>
      </c>
      <c r="F195" s="156" t="s">
        <v>199</v>
      </c>
      <c r="H195" s="157">
        <v>171.67400000000001</v>
      </c>
      <c r="I195" s="158"/>
      <c r="L195" s="154"/>
      <c r="M195" s="159"/>
      <c r="T195" s="160"/>
      <c r="AT195" s="155" t="s">
        <v>196</v>
      </c>
      <c r="AU195" s="155" t="s">
        <v>80</v>
      </c>
      <c r="AV195" s="13" t="s">
        <v>142</v>
      </c>
      <c r="AW195" s="13" t="s">
        <v>32</v>
      </c>
      <c r="AX195" s="13" t="s">
        <v>78</v>
      </c>
      <c r="AY195" s="155" t="s">
        <v>127</v>
      </c>
    </row>
    <row r="196" spans="2:65" s="1" customFormat="1" ht="14.45" customHeight="1">
      <c r="B196" s="33"/>
      <c r="C196" s="128" t="s">
        <v>316</v>
      </c>
      <c r="D196" s="128" t="s">
        <v>130</v>
      </c>
      <c r="E196" s="129" t="s">
        <v>317</v>
      </c>
      <c r="F196" s="130" t="s">
        <v>318</v>
      </c>
      <c r="G196" s="131" t="s">
        <v>194</v>
      </c>
      <c r="H196" s="132">
        <v>66.013999999999996</v>
      </c>
      <c r="I196" s="133"/>
      <c r="J196" s="134">
        <f>ROUND(I196*H196,2)</f>
        <v>0</v>
      </c>
      <c r="K196" s="130" t="s">
        <v>134</v>
      </c>
      <c r="L196" s="33"/>
      <c r="M196" s="135" t="s">
        <v>19</v>
      </c>
      <c r="N196" s="136" t="s">
        <v>42</v>
      </c>
      <c r="P196" s="137">
        <f>O196*H196</f>
        <v>0</v>
      </c>
      <c r="Q196" s="137">
        <v>2.0480000000000002E-2</v>
      </c>
      <c r="R196" s="137">
        <f>Q196*H196</f>
        <v>1.3519667200000001</v>
      </c>
      <c r="S196" s="137">
        <v>0</v>
      </c>
      <c r="T196" s="138">
        <f>S196*H196</f>
        <v>0</v>
      </c>
      <c r="AR196" s="139" t="s">
        <v>142</v>
      </c>
      <c r="AT196" s="139" t="s">
        <v>130</v>
      </c>
      <c r="AU196" s="139" t="s">
        <v>80</v>
      </c>
      <c r="AY196" s="18" t="s">
        <v>127</v>
      </c>
      <c r="BE196" s="140">
        <f>IF(N196="základní",J196,0)</f>
        <v>0</v>
      </c>
      <c r="BF196" s="140">
        <f>IF(N196="snížená",J196,0)</f>
        <v>0</v>
      </c>
      <c r="BG196" s="140">
        <f>IF(N196="zákl. přenesená",J196,0)</f>
        <v>0</v>
      </c>
      <c r="BH196" s="140">
        <f>IF(N196="sníž. přenesená",J196,0)</f>
        <v>0</v>
      </c>
      <c r="BI196" s="140">
        <f>IF(N196="nulová",J196,0)</f>
        <v>0</v>
      </c>
      <c r="BJ196" s="18" t="s">
        <v>78</v>
      </c>
      <c r="BK196" s="140">
        <f>ROUND(I196*H196,2)</f>
        <v>0</v>
      </c>
      <c r="BL196" s="18" t="s">
        <v>142</v>
      </c>
      <c r="BM196" s="139" t="s">
        <v>319</v>
      </c>
    </row>
    <row r="197" spans="2:65" s="1" customFormat="1" ht="97.5">
      <c r="B197" s="33"/>
      <c r="D197" s="147" t="s">
        <v>214</v>
      </c>
      <c r="F197" s="161" t="s">
        <v>320</v>
      </c>
      <c r="I197" s="162"/>
      <c r="L197" s="33"/>
      <c r="M197" s="163"/>
      <c r="T197" s="52"/>
      <c r="AT197" s="18" t="s">
        <v>214</v>
      </c>
      <c r="AU197" s="18" t="s">
        <v>80</v>
      </c>
    </row>
    <row r="198" spans="2:65" s="14" customFormat="1">
      <c r="B198" s="164"/>
      <c r="D198" s="147" t="s">
        <v>196</v>
      </c>
      <c r="E198" s="165" t="s">
        <v>19</v>
      </c>
      <c r="F198" s="166" t="s">
        <v>321</v>
      </c>
      <c r="H198" s="165" t="s">
        <v>19</v>
      </c>
      <c r="I198" s="167"/>
      <c r="L198" s="164"/>
      <c r="M198" s="168"/>
      <c r="T198" s="169"/>
      <c r="AT198" s="165" t="s">
        <v>196</v>
      </c>
      <c r="AU198" s="165" t="s">
        <v>80</v>
      </c>
      <c r="AV198" s="14" t="s">
        <v>78</v>
      </c>
      <c r="AW198" s="14" t="s">
        <v>32</v>
      </c>
      <c r="AX198" s="14" t="s">
        <v>71</v>
      </c>
      <c r="AY198" s="165" t="s">
        <v>127</v>
      </c>
    </row>
    <row r="199" spans="2:65" s="12" customFormat="1">
      <c r="B199" s="146"/>
      <c r="D199" s="147" t="s">
        <v>196</v>
      </c>
      <c r="E199" s="148" t="s">
        <v>19</v>
      </c>
      <c r="F199" s="149" t="s">
        <v>322</v>
      </c>
      <c r="H199" s="150">
        <v>9.9450000000000003</v>
      </c>
      <c r="I199" s="151"/>
      <c r="L199" s="146"/>
      <c r="M199" s="152"/>
      <c r="T199" s="153"/>
      <c r="AT199" s="148" t="s">
        <v>196</v>
      </c>
      <c r="AU199" s="148" t="s">
        <v>80</v>
      </c>
      <c r="AV199" s="12" t="s">
        <v>80</v>
      </c>
      <c r="AW199" s="12" t="s">
        <v>32</v>
      </c>
      <c r="AX199" s="12" t="s">
        <v>71</v>
      </c>
      <c r="AY199" s="148" t="s">
        <v>127</v>
      </c>
    </row>
    <row r="200" spans="2:65" s="12" customFormat="1">
      <c r="B200" s="146"/>
      <c r="D200" s="147" t="s">
        <v>196</v>
      </c>
      <c r="E200" s="148" t="s">
        <v>19</v>
      </c>
      <c r="F200" s="149" t="s">
        <v>323</v>
      </c>
      <c r="H200" s="150">
        <v>57.645000000000003</v>
      </c>
      <c r="I200" s="151"/>
      <c r="L200" s="146"/>
      <c r="M200" s="152"/>
      <c r="T200" s="153"/>
      <c r="AT200" s="148" t="s">
        <v>196</v>
      </c>
      <c r="AU200" s="148" t="s">
        <v>80</v>
      </c>
      <c r="AV200" s="12" t="s">
        <v>80</v>
      </c>
      <c r="AW200" s="12" t="s">
        <v>32</v>
      </c>
      <c r="AX200" s="12" t="s">
        <v>71</v>
      </c>
      <c r="AY200" s="148" t="s">
        <v>127</v>
      </c>
    </row>
    <row r="201" spans="2:65" s="12" customFormat="1">
      <c r="B201" s="146"/>
      <c r="D201" s="147" t="s">
        <v>196</v>
      </c>
      <c r="E201" s="148" t="s">
        <v>19</v>
      </c>
      <c r="F201" s="149" t="s">
        <v>324</v>
      </c>
      <c r="H201" s="150">
        <v>-1.5760000000000001</v>
      </c>
      <c r="I201" s="151"/>
      <c r="L201" s="146"/>
      <c r="M201" s="152"/>
      <c r="T201" s="153"/>
      <c r="AT201" s="148" t="s">
        <v>196</v>
      </c>
      <c r="AU201" s="148" t="s">
        <v>80</v>
      </c>
      <c r="AV201" s="12" t="s">
        <v>80</v>
      </c>
      <c r="AW201" s="12" t="s">
        <v>32</v>
      </c>
      <c r="AX201" s="12" t="s">
        <v>71</v>
      </c>
      <c r="AY201" s="148" t="s">
        <v>127</v>
      </c>
    </row>
    <row r="202" spans="2:65" s="12" customFormat="1">
      <c r="B202" s="146"/>
      <c r="D202" s="147" t="s">
        <v>196</v>
      </c>
      <c r="E202" s="148" t="s">
        <v>19</v>
      </c>
      <c r="F202" s="149" t="s">
        <v>325</v>
      </c>
      <c r="H202" s="150">
        <v>-1.08</v>
      </c>
      <c r="I202" s="151"/>
      <c r="L202" s="146"/>
      <c r="M202" s="152"/>
      <c r="T202" s="153"/>
      <c r="AT202" s="148" t="s">
        <v>196</v>
      </c>
      <c r="AU202" s="148" t="s">
        <v>80</v>
      </c>
      <c r="AV202" s="12" t="s">
        <v>80</v>
      </c>
      <c r="AW202" s="12" t="s">
        <v>32</v>
      </c>
      <c r="AX202" s="12" t="s">
        <v>71</v>
      </c>
      <c r="AY202" s="148" t="s">
        <v>127</v>
      </c>
    </row>
    <row r="203" spans="2:65" s="12" customFormat="1">
      <c r="B203" s="146"/>
      <c r="D203" s="147" t="s">
        <v>196</v>
      </c>
      <c r="E203" s="148" t="s">
        <v>19</v>
      </c>
      <c r="F203" s="149" t="s">
        <v>326</v>
      </c>
      <c r="H203" s="150">
        <v>-3.2</v>
      </c>
      <c r="I203" s="151"/>
      <c r="L203" s="146"/>
      <c r="M203" s="152"/>
      <c r="T203" s="153"/>
      <c r="AT203" s="148" t="s">
        <v>196</v>
      </c>
      <c r="AU203" s="148" t="s">
        <v>80</v>
      </c>
      <c r="AV203" s="12" t="s">
        <v>80</v>
      </c>
      <c r="AW203" s="12" t="s">
        <v>32</v>
      </c>
      <c r="AX203" s="12" t="s">
        <v>71</v>
      </c>
      <c r="AY203" s="148" t="s">
        <v>127</v>
      </c>
    </row>
    <row r="204" spans="2:65" s="12" customFormat="1">
      <c r="B204" s="146"/>
      <c r="D204" s="147" t="s">
        <v>196</v>
      </c>
      <c r="E204" s="148" t="s">
        <v>19</v>
      </c>
      <c r="F204" s="149" t="s">
        <v>327</v>
      </c>
      <c r="H204" s="150">
        <v>0.8</v>
      </c>
      <c r="I204" s="151"/>
      <c r="L204" s="146"/>
      <c r="M204" s="152"/>
      <c r="T204" s="153"/>
      <c r="AT204" s="148" t="s">
        <v>196</v>
      </c>
      <c r="AU204" s="148" t="s">
        <v>80</v>
      </c>
      <c r="AV204" s="12" t="s">
        <v>80</v>
      </c>
      <c r="AW204" s="12" t="s">
        <v>32</v>
      </c>
      <c r="AX204" s="12" t="s">
        <v>71</v>
      </c>
      <c r="AY204" s="148" t="s">
        <v>127</v>
      </c>
    </row>
    <row r="205" spans="2:65" s="12" customFormat="1">
      <c r="B205" s="146"/>
      <c r="D205" s="147" t="s">
        <v>196</v>
      </c>
      <c r="E205" s="148" t="s">
        <v>19</v>
      </c>
      <c r="F205" s="149" t="s">
        <v>328</v>
      </c>
      <c r="H205" s="150">
        <v>-1.98</v>
      </c>
      <c r="I205" s="151"/>
      <c r="L205" s="146"/>
      <c r="M205" s="152"/>
      <c r="T205" s="153"/>
      <c r="AT205" s="148" t="s">
        <v>196</v>
      </c>
      <c r="AU205" s="148" t="s">
        <v>80</v>
      </c>
      <c r="AV205" s="12" t="s">
        <v>80</v>
      </c>
      <c r="AW205" s="12" t="s">
        <v>32</v>
      </c>
      <c r="AX205" s="12" t="s">
        <v>71</v>
      </c>
      <c r="AY205" s="148" t="s">
        <v>127</v>
      </c>
    </row>
    <row r="206" spans="2:65" s="12" customFormat="1">
      <c r="B206" s="146"/>
      <c r="D206" s="147" t="s">
        <v>196</v>
      </c>
      <c r="E206" s="148" t="s">
        <v>19</v>
      </c>
      <c r="F206" s="149" t="s">
        <v>329</v>
      </c>
      <c r="H206" s="150">
        <v>5.46</v>
      </c>
      <c r="I206" s="151"/>
      <c r="L206" s="146"/>
      <c r="M206" s="152"/>
      <c r="T206" s="153"/>
      <c r="AT206" s="148" t="s">
        <v>196</v>
      </c>
      <c r="AU206" s="148" t="s">
        <v>80</v>
      </c>
      <c r="AV206" s="12" t="s">
        <v>80</v>
      </c>
      <c r="AW206" s="12" t="s">
        <v>32</v>
      </c>
      <c r="AX206" s="12" t="s">
        <v>71</v>
      </c>
      <c r="AY206" s="148" t="s">
        <v>127</v>
      </c>
    </row>
    <row r="207" spans="2:65" s="13" customFormat="1">
      <c r="B207" s="154"/>
      <c r="D207" s="147" t="s">
        <v>196</v>
      </c>
      <c r="E207" s="155" t="s">
        <v>19</v>
      </c>
      <c r="F207" s="156" t="s">
        <v>199</v>
      </c>
      <c r="H207" s="157">
        <v>66.01400000000001</v>
      </c>
      <c r="I207" s="158"/>
      <c r="L207" s="154"/>
      <c r="M207" s="159"/>
      <c r="T207" s="160"/>
      <c r="AT207" s="155" t="s">
        <v>196</v>
      </c>
      <c r="AU207" s="155" t="s">
        <v>80</v>
      </c>
      <c r="AV207" s="13" t="s">
        <v>142</v>
      </c>
      <c r="AW207" s="13" t="s">
        <v>32</v>
      </c>
      <c r="AX207" s="13" t="s">
        <v>78</v>
      </c>
      <c r="AY207" s="155" t="s">
        <v>127</v>
      </c>
    </row>
    <row r="208" spans="2:65" s="1" customFormat="1" ht="24.2" customHeight="1">
      <c r="B208" s="33"/>
      <c r="C208" s="128" t="s">
        <v>330</v>
      </c>
      <c r="D208" s="128" t="s">
        <v>130</v>
      </c>
      <c r="E208" s="129" t="s">
        <v>331</v>
      </c>
      <c r="F208" s="130" t="s">
        <v>332</v>
      </c>
      <c r="G208" s="131" t="s">
        <v>194</v>
      </c>
      <c r="H208" s="132">
        <v>66.013999999999996</v>
      </c>
      <c r="I208" s="133"/>
      <c r="J208" s="134">
        <f>ROUND(I208*H208,2)</f>
        <v>0</v>
      </c>
      <c r="K208" s="130" t="s">
        <v>134</v>
      </c>
      <c r="L208" s="33"/>
      <c r="M208" s="135" t="s">
        <v>19</v>
      </c>
      <c r="N208" s="136" t="s">
        <v>42</v>
      </c>
      <c r="P208" s="137">
        <f>O208*H208</f>
        <v>0</v>
      </c>
      <c r="Q208" s="137">
        <v>7.9000000000000008E-3</v>
      </c>
      <c r="R208" s="137">
        <f>Q208*H208</f>
        <v>0.52151060000000005</v>
      </c>
      <c r="S208" s="137">
        <v>0</v>
      </c>
      <c r="T208" s="138">
        <f>S208*H208</f>
        <v>0</v>
      </c>
      <c r="AR208" s="139" t="s">
        <v>142</v>
      </c>
      <c r="AT208" s="139" t="s">
        <v>130</v>
      </c>
      <c r="AU208" s="139" t="s">
        <v>80</v>
      </c>
      <c r="AY208" s="18" t="s">
        <v>127</v>
      </c>
      <c r="BE208" s="140">
        <f>IF(N208="základní",J208,0)</f>
        <v>0</v>
      </c>
      <c r="BF208" s="140">
        <f>IF(N208="snížená",J208,0)</f>
        <v>0</v>
      </c>
      <c r="BG208" s="140">
        <f>IF(N208="zákl. přenesená",J208,0)</f>
        <v>0</v>
      </c>
      <c r="BH208" s="140">
        <f>IF(N208="sníž. přenesená",J208,0)</f>
        <v>0</v>
      </c>
      <c r="BI208" s="140">
        <f>IF(N208="nulová",J208,0)</f>
        <v>0</v>
      </c>
      <c r="BJ208" s="18" t="s">
        <v>78</v>
      </c>
      <c r="BK208" s="140">
        <f>ROUND(I208*H208,2)</f>
        <v>0</v>
      </c>
      <c r="BL208" s="18" t="s">
        <v>142</v>
      </c>
      <c r="BM208" s="139" t="s">
        <v>333</v>
      </c>
    </row>
    <row r="209" spans="2:65" s="1" customFormat="1" ht="97.5">
      <c r="B209" s="33"/>
      <c r="D209" s="147" t="s">
        <v>214</v>
      </c>
      <c r="F209" s="161" t="s">
        <v>320</v>
      </c>
      <c r="I209" s="162"/>
      <c r="L209" s="33"/>
      <c r="M209" s="163"/>
      <c r="T209" s="52"/>
      <c r="AT209" s="18" t="s">
        <v>214</v>
      </c>
      <c r="AU209" s="18" t="s">
        <v>80</v>
      </c>
    </row>
    <row r="210" spans="2:65" s="1" customFormat="1" ht="14.45" customHeight="1">
      <c r="B210" s="33"/>
      <c r="C210" s="128" t="s">
        <v>334</v>
      </c>
      <c r="D210" s="128" t="s">
        <v>130</v>
      </c>
      <c r="E210" s="129" t="s">
        <v>335</v>
      </c>
      <c r="F210" s="130" t="s">
        <v>336</v>
      </c>
      <c r="G210" s="131" t="s">
        <v>194</v>
      </c>
      <c r="H210" s="132">
        <v>283.63900000000001</v>
      </c>
      <c r="I210" s="133"/>
      <c r="J210" s="134">
        <f>ROUND(I210*H210,2)</f>
        <v>0</v>
      </c>
      <c r="K210" s="130" t="s">
        <v>134</v>
      </c>
      <c r="L210" s="33"/>
      <c r="M210" s="135" t="s">
        <v>19</v>
      </c>
      <c r="N210" s="136" t="s">
        <v>42</v>
      </c>
      <c r="P210" s="137">
        <f>O210*H210</f>
        <v>0</v>
      </c>
      <c r="Q210" s="137">
        <v>2.5999999999999998E-4</v>
      </c>
      <c r="R210" s="137">
        <f>Q210*H210</f>
        <v>7.3746140000000002E-2</v>
      </c>
      <c r="S210" s="137">
        <v>0</v>
      </c>
      <c r="T210" s="138">
        <f>S210*H210</f>
        <v>0</v>
      </c>
      <c r="AR210" s="139" t="s">
        <v>142</v>
      </c>
      <c r="AT210" s="139" t="s">
        <v>130</v>
      </c>
      <c r="AU210" s="139" t="s">
        <v>80</v>
      </c>
      <c r="AY210" s="18" t="s">
        <v>127</v>
      </c>
      <c r="BE210" s="140">
        <f>IF(N210="základní",J210,0)</f>
        <v>0</v>
      </c>
      <c r="BF210" s="140">
        <f>IF(N210="snížená",J210,0)</f>
        <v>0</v>
      </c>
      <c r="BG210" s="140">
        <f>IF(N210="zákl. přenesená",J210,0)</f>
        <v>0</v>
      </c>
      <c r="BH210" s="140">
        <f>IF(N210="sníž. přenesená",J210,0)</f>
        <v>0</v>
      </c>
      <c r="BI210" s="140">
        <f>IF(N210="nulová",J210,0)</f>
        <v>0</v>
      </c>
      <c r="BJ210" s="18" t="s">
        <v>78</v>
      </c>
      <c r="BK210" s="140">
        <f>ROUND(I210*H210,2)</f>
        <v>0</v>
      </c>
      <c r="BL210" s="18" t="s">
        <v>142</v>
      </c>
      <c r="BM210" s="139" t="s">
        <v>337</v>
      </c>
    </row>
    <row r="211" spans="2:65" s="14" customFormat="1">
      <c r="B211" s="164"/>
      <c r="D211" s="147" t="s">
        <v>196</v>
      </c>
      <c r="E211" s="165" t="s">
        <v>19</v>
      </c>
      <c r="F211" s="166" t="s">
        <v>338</v>
      </c>
      <c r="H211" s="165" t="s">
        <v>19</v>
      </c>
      <c r="I211" s="167"/>
      <c r="L211" s="164"/>
      <c r="M211" s="168"/>
      <c r="T211" s="169"/>
      <c r="AT211" s="165" t="s">
        <v>196</v>
      </c>
      <c r="AU211" s="165" t="s">
        <v>80</v>
      </c>
      <c r="AV211" s="14" t="s">
        <v>78</v>
      </c>
      <c r="AW211" s="14" t="s">
        <v>32</v>
      </c>
      <c r="AX211" s="14" t="s">
        <v>71</v>
      </c>
      <c r="AY211" s="165" t="s">
        <v>127</v>
      </c>
    </row>
    <row r="212" spans="2:65" s="12" customFormat="1">
      <c r="B212" s="146"/>
      <c r="D212" s="147" t="s">
        <v>196</v>
      </c>
      <c r="E212" s="148" t="s">
        <v>19</v>
      </c>
      <c r="F212" s="149" t="s">
        <v>302</v>
      </c>
      <c r="H212" s="150">
        <v>43.847999999999999</v>
      </c>
      <c r="I212" s="151"/>
      <c r="L212" s="146"/>
      <c r="M212" s="152"/>
      <c r="T212" s="153"/>
      <c r="AT212" s="148" t="s">
        <v>196</v>
      </c>
      <c r="AU212" s="148" t="s">
        <v>80</v>
      </c>
      <c r="AV212" s="12" t="s">
        <v>80</v>
      </c>
      <c r="AW212" s="12" t="s">
        <v>32</v>
      </c>
      <c r="AX212" s="12" t="s">
        <v>71</v>
      </c>
      <c r="AY212" s="148" t="s">
        <v>127</v>
      </c>
    </row>
    <row r="213" spans="2:65" s="12" customFormat="1">
      <c r="B213" s="146"/>
      <c r="D213" s="147" t="s">
        <v>196</v>
      </c>
      <c r="E213" s="148" t="s">
        <v>19</v>
      </c>
      <c r="F213" s="149" t="s">
        <v>303</v>
      </c>
      <c r="H213" s="150">
        <v>-3.6</v>
      </c>
      <c r="I213" s="151"/>
      <c r="L213" s="146"/>
      <c r="M213" s="152"/>
      <c r="T213" s="153"/>
      <c r="AT213" s="148" t="s">
        <v>196</v>
      </c>
      <c r="AU213" s="148" t="s">
        <v>80</v>
      </c>
      <c r="AV213" s="12" t="s">
        <v>80</v>
      </c>
      <c r="AW213" s="12" t="s">
        <v>32</v>
      </c>
      <c r="AX213" s="12" t="s">
        <v>71</v>
      </c>
      <c r="AY213" s="148" t="s">
        <v>127</v>
      </c>
    </row>
    <row r="214" spans="2:65" s="12" customFormat="1">
      <c r="B214" s="146"/>
      <c r="D214" s="147" t="s">
        <v>196</v>
      </c>
      <c r="E214" s="148" t="s">
        <v>19</v>
      </c>
      <c r="F214" s="149" t="s">
        <v>304</v>
      </c>
      <c r="H214" s="150">
        <v>-1.4</v>
      </c>
      <c r="I214" s="151"/>
      <c r="L214" s="146"/>
      <c r="M214" s="152"/>
      <c r="T214" s="153"/>
      <c r="AT214" s="148" t="s">
        <v>196</v>
      </c>
      <c r="AU214" s="148" t="s">
        <v>80</v>
      </c>
      <c r="AV214" s="12" t="s">
        <v>80</v>
      </c>
      <c r="AW214" s="12" t="s">
        <v>32</v>
      </c>
      <c r="AX214" s="12" t="s">
        <v>71</v>
      </c>
      <c r="AY214" s="148" t="s">
        <v>127</v>
      </c>
    </row>
    <row r="215" spans="2:65" s="12" customFormat="1">
      <c r="B215" s="146"/>
      <c r="D215" s="147" t="s">
        <v>196</v>
      </c>
      <c r="E215" s="148" t="s">
        <v>19</v>
      </c>
      <c r="F215" s="149" t="s">
        <v>205</v>
      </c>
      <c r="H215" s="150">
        <v>-1.89</v>
      </c>
      <c r="I215" s="151"/>
      <c r="L215" s="146"/>
      <c r="M215" s="152"/>
      <c r="T215" s="153"/>
      <c r="AT215" s="148" t="s">
        <v>196</v>
      </c>
      <c r="AU215" s="148" t="s">
        <v>80</v>
      </c>
      <c r="AV215" s="12" t="s">
        <v>80</v>
      </c>
      <c r="AW215" s="12" t="s">
        <v>32</v>
      </c>
      <c r="AX215" s="12" t="s">
        <v>71</v>
      </c>
      <c r="AY215" s="148" t="s">
        <v>127</v>
      </c>
    </row>
    <row r="216" spans="2:65" s="12" customFormat="1">
      <c r="B216" s="146"/>
      <c r="D216" s="147" t="s">
        <v>196</v>
      </c>
      <c r="E216" s="148" t="s">
        <v>19</v>
      </c>
      <c r="F216" s="149" t="s">
        <v>305</v>
      </c>
      <c r="H216" s="150">
        <v>0.52</v>
      </c>
      <c r="I216" s="151"/>
      <c r="L216" s="146"/>
      <c r="M216" s="152"/>
      <c r="T216" s="153"/>
      <c r="AT216" s="148" t="s">
        <v>196</v>
      </c>
      <c r="AU216" s="148" t="s">
        <v>80</v>
      </c>
      <c r="AV216" s="12" t="s">
        <v>80</v>
      </c>
      <c r="AW216" s="12" t="s">
        <v>32</v>
      </c>
      <c r="AX216" s="12" t="s">
        <v>71</v>
      </c>
      <c r="AY216" s="148" t="s">
        <v>127</v>
      </c>
    </row>
    <row r="217" spans="2:65" s="12" customFormat="1">
      <c r="B217" s="146"/>
      <c r="D217" s="147" t="s">
        <v>196</v>
      </c>
      <c r="E217" s="148" t="s">
        <v>19</v>
      </c>
      <c r="F217" s="149" t="s">
        <v>306</v>
      </c>
      <c r="H217" s="150">
        <v>-1.62</v>
      </c>
      <c r="I217" s="151"/>
      <c r="L217" s="146"/>
      <c r="M217" s="152"/>
      <c r="T217" s="153"/>
      <c r="AT217" s="148" t="s">
        <v>196</v>
      </c>
      <c r="AU217" s="148" t="s">
        <v>80</v>
      </c>
      <c r="AV217" s="12" t="s">
        <v>80</v>
      </c>
      <c r="AW217" s="12" t="s">
        <v>32</v>
      </c>
      <c r="AX217" s="12" t="s">
        <v>71</v>
      </c>
      <c r="AY217" s="148" t="s">
        <v>127</v>
      </c>
    </row>
    <row r="218" spans="2:65" s="12" customFormat="1">
      <c r="B218" s="146"/>
      <c r="D218" s="147" t="s">
        <v>196</v>
      </c>
      <c r="E218" s="148" t="s">
        <v>19</v>
      </c>
      <c r="F218" s="149" t="s">
        <v>288</v>
      </c>
      <c r="H218" s="150">
        <v>2.52</v>
      </c>
      <c r="I218" s="151"/>
      <c r="L218" s="146"/>
      <c r="M218" s="152"/>
      <c r="T218" s="153"/>
      <c r="AT218" s="148" t="s">
        <v>196</v>
      </c>
      <c r="AU218" s="148" t="s">
        <v>80</v>
      </c>
      <c r="AV218" s="12" t="s">
        <v>80</v>
      </c>
      <c r="AW218" s="12" t="s">
        <v>32</v>
      </c>
      <c r="AX218" s="12" t="s">
        <v>71</v>
      </c>
      <c r="AY218" s="148" t="s">
        <v>127</v>
      </c>
    </row>
    <row r="219" spans="2:65" s="12" customFormat="1">
      <c r="B219" s="146"/>
      <c r="D219" s="147" t="s">
        <v>196</v>
      </c>
      <c r="E219" s="148" t="s">
        <v>19</v>
      </c>
      <c r="F219" s="149" t="s">
        <v>307</v>
      </c>
      <c r="H219" s="150">
        <v>44.375</v>
      </c>
      <c r="I219" s="151"/>
      <c r="L219" s="146"/>
      <c r="M219" s="152"/>
      <c r="T219" s="153"/>
      <c r="AT219" s="148" t="s">
        <v>196</v>
      </c>
      <c r="AU219" s="148" t="s">
        <v>80</v>
      </c>
      <c r="AV219" s="12" t="s">
        <v>80</v>
      </c>
      <c r="AW219" s="12" t="s">
        <v>32</v>
      </c>
      <c r="AX219" s="12" t="s">
        <v>71</v>
      </c>
      <c r="AY219" s="148" t="s">
        <v>127</v>
      </c>
    </row>
    <row r="220" spans="2:65" s="12" customFormat="1">
      <c r="B220" s="146"/>
      <c r="D220" s="147" t="s">
        <v>196</v>
      </c>
      <c r="E220" s="148" t="s">
        <v>19</v>
      </c>
      <c r="F220" s="149" t="s">
        <v>308</v>
      </c>
      <c r="H220" s="150">
        <v>-1.8</v>
      </c>
      <c r="I220" s="151"/>
      <c r="L220" s="146"/>
      <c r="M220" s="152"/>
      <c r="T220" s="153"/>
      <c r="AT220" s="148" t="s">
        <v>196</v>
      </c>
      <c r="AU220" s="148" t="s">
        <v>80</v>
      </c>
      <c r="AV220" s="12" t="s">
        <v>80</v>
      </c>
      <c r="AW220" s="12" t="s">
        <v>32</v>
      </c>
      <c r="AX220" s="12" t="s">
        <v>71</v>
      </c>
      <c r="AY220" s="148" t="s">
        <v>127</v>
      </c>
    </row>
    <row r="221" spans="2:65" s="12" customFormat="1">
      <c r="B221" s="146"/>
      <c r="D221" s="147" t="s">
        <v>196</v>
      </c>
      <c r="E221" s="148" t="s">
        <v>19</v>
      </c>
      <c r="F221" s="149" t="s">
        <v>308</v>
      </c>
      <c r="H221" s="150">
        <v>-1.8</v>
      </c>
      <c r="I221" s="151"/>
      <c r="L221" s="146"/>
      <c r="M221" s="152"/>
      <c r="T221" s="153"/>
      <c r="AT221" s="148" t="s">
        <v>196</v>
      </c>
      <c r="AU221" s="148" t="s">
        <v>80</v>
      </c>
      <c r="AV221" s="12" t="s">
        <v>80</v>
      </c>
      <c r="AW221" s="12" t="s">
        <v>32</v>
      </c>
      <c r="AX221" s="12" t="s">
        <v>71</v>
      </c>
      <c r="AY221" s="148" t="s">
        <v>127</v>
      </c>
    </row>
    <row r="222" spans="2:65" s="12" customFormat="1">
      <c r="B222" s="146"/>
      <c r="D222" s="147" t="s">
        <v>196</v>
      </c>
      <c r="E222" s="148" t="s">
        <v>19</v>
      </c>
      <c r="F222" s="149" t="s">
        <v>308</v>
      </c>
      <c r="H222" s="150">
        <v>-1.8</v>
      </c>
      <c r="I222" s="151"/>
      <c r="L222" s="146"/>
      <c r="M222" s="152"/>
      <c r="T222" s="153"/>
      <c r="AT222" s="148" t="s">
        <v>196</v>
      </c>
      <c r="AU222" s="148" t="s">
        <v>80</v>
      </c>
      <c r="AV222" s="12" t="s">
        <v>80</v>
      </c>
      <c r="AW222" s="12" t="s">
        <v>32</v>
      </c>
      <c r="AX222" s="12" t="s">
        <v>71</v>
      </c>
      <c r="AY222" s="148" t="s">
        <v>127</v>
      </c>
    </row>
    <row r="223" spans="2:65" s="12" customFormat="1">
      <c r="B223" s="146"/>
      <c r="D223" s="147" t="s">
        <v>196</v>
      </c>
      <c r="E223" s="148" t="s">
        <v>19</v>
      </c>
      <c r="F223" s="149" t="s">
        <v>289</v>
      </c>
      <c r="H223" s="150">
        <v>1</v>
      </c>
      <c r="I223" s="151"/>
      <c r="L223" s="146"/>
      <c r="M223" s="152"/>
      <c r="T223" s="153"/>
      <c r="AT223" s="148" t="s">
        <v>196</v>
      </c>
      <c r="AU223" s="148" t="s">
        <v>80</v>
      </c>
      <c r="AV223" s="12" t="s">
        <v>80</v>
      </c>
      <c r="AW223" s="12" t="s">
        <v>32</v>
      </c>
      <c r="AX223" s="12" t="s">
        <v>71</v>
      </c>
      <c r="AY223" s="148" t="s">
        <v>127</v>
      </c>
    </row>
    <row r="224" spans="2:65" s="12" customFormat="1">
      <c r="B224" s="146"/>
      <c r="D224" s="147" t="s">
        <v>196</v>
      </c>
      <c r="E224" s="148" t="s">
        <v>19</v>
      </c>
      <c r="F224" s="149" t="s">
        <v>309</v>
      </c>
      <c r="H224" s="150">
        <v>49.649000000000001</v>
      </c>
      <c r="I224" s="151"/>
      <c r="L224" s="146"/>
      <c r="M224" s="152"/>
      <c r="T224" s="153"/>
      <c r="AT224" s="148" t="s">
        <v>196</v>
      </c>
      <c r="AU224" s="148" t="s">
        <v>80</v>
      </c>
      <c r="AV224" s="12" t="s">
        <v>80</v>
      </c>
      <c r="AW224" s="12" t="s">
        <v>32</v>
      </c>
      <c r="AX224" s="12" t="s">
        <v>71</v>
      </c>
      <c r="AY224" s="148" t="s">
        <v>127</v>
      </c>
    </row>
    <row r="225" spans="2:51" s="12" customFormat="1">
      <c r="B225" s="146"/>
      <c r="D225" s="147" t="s">
        <v>196</v>
      </c>
      <c r="E225" s="148" t="s">
        <v>19</v>
      </c>
      <c r="F225" s="149" t="s">
        <v>308</v>
      </c>
      <c r="H225" s="150">
        <v>-1.8</v>
      </c>
      <c r="I225" s="151"/>
      <c r="L225" s="146"/>
      <c r="M225" s="152"/>
      <c r="T225" s="153"/>
      <c r="AT225" s="148" t="s">
        <v>196</v>
      </c>
      <c r="AU225" s="148" t="s">
        <v>80</v>
      </c>
      <c r="AV225" s="12" t="s">
        <v>80</v>
      </c>
      <c r="AW225" s="12" t="s">
        <v>32</v>
      </c>
      <c r="AX225" s="12" t="s">
        <v>71</v>
      </c>
      <c r="AY225" s="148" t="s">
        <v>127</v>
      </c>
    </row>
    <row r="226" spans="2:51" s="12" customFormat="1">
      <c r="B226" s="146"/>
      <c r="D226" s="147" t="s">
        <v>196</v>
      </c>
      <c r="E226" s="148" t="s">
        <v>19</v>
      </c>
      <c r="F226" s="149" t="s">
        <v>310</v>
      </c>
      <c r="H226" s="150">
        <v>-1.913</v>
      </c>
      <c r="I226" s="151"/>
      <c r="L226" s="146"/>
      <c r="M226" s="152"/>
      <c r="T226" s="153"/>
      <c r="AT226" s="148" t="s">
        <v>196</v>
      </c>
      <c r="AU226" s="148" t="s">
        <v>80</v>
      </c>
      <c r="AV226" s="12" t="s">
        <v>80</v>
      </c>
      <c r="AW226" s="12" t="s">
        <v>32</v>
      </c>
      <c r="AX226" s="12" t="s">
        <v>71</v>
      </c>
      <c r="AY226" s="148" t="s">
        <v>127</v>
      </c>
    </row>
    <row r="227" spans="2:51" s="12" customFormat="1">
      <c r="B227" s="146"/>
      <c r="D227" s="147" t="s">
        <v>196</v>
      </c>
      <c r="E227" s="148" t="s">
        <v>19</v>
      </c>
      <c r="F227" s="149" t="s">
        <v>311</v>
      </c>
      <c r="H227" s="150">
        <v>2.2930000000000001</v>
      </c>
      <c r="I227" s="151"/>
      <c r="L227" s="146"/>
      <c r="M227" s="152"/>
      <c r="T227" s="153"/>
      <c r="AT227" s="148" t="s">
        <v>196</v>
      </c>
      <c r="AU227" s="148" t="s">
        <v>80</v>
      </c>
      <c r="AV227" s="12" t="s">
        <v>80</v>
      </c>
      <c r="AW227" s="12" t="s">
        <v>32</v>
      </c>
      <c r="AX227" s="12" t="s">
        <v>71</v>
      </c>
      <c r="AY227" s="148" t="s">
        <v>127</v>
      </c>
    </row>
    <row r="228" spans="2:51" s="12" customFormat="1">
      <c r="B228" s="146"/>
      <c r="D228" s="147" t="s">
        <v>196</v>
      </c>
      <c r="E228" s="148" t="s">
        <v>19</v>
      </c>
      <c r="F228" s="149" t="s">
        <v>312</v>
      </c>
      <c r="H228" s="150">
        <v>46.283999999999999</v>
      </c>
      <c r="I228" s="151"/>
      <c r="L228" s="146"/>
      <c r="M228" s="152"/>
      <c r="T228" s="153"/>
      <c r="AT228" s="148" t="s">
        <v>196</v>
      </c>
      <c r="AU228" s="148" t="s">
        <v>80</v>
      </c>
      <c r="AV228" s="12" t="s">
        <v>80</v>
      </c>
      <c r="AW228" s="12" t="s">
        <v>32</v>
      </c>
      <c r="AX228" s="12" t="s">
        <v>71</v>
      </c>
      <c r="AY228" s="148" t="s">
        <v>127</v>
      </c>
    </row>
    <row r="229" spans="2:51" s="12" customFormat="1">
      <c r="B229" s="146"/>
      <c r="D229" s="147" t="s">
        <v>196</v>
      </c>
      <c r="E229" s="148" t="s">
        <v>19</v>
      </c>
      <c r="F229" s="149" t="s">
        <v>313</v>
      </c>
      <c r="H229" s="150">
        <v>-4.1059999999999999</v>
      </c>
      <c r="I229" s="151"/>
      <c r="L229" s="146"/>
      <c r="M229" s="152"/>
      <c r="T229" s="153"/>
      <c r="AT229" s="148" t="s">
        <v>196</v>
      </c>
      <c r="AU229" s="148" t="s">
        <v>80</v>
      </c>
      <c r="AV229" s="12" t="s">
        <v>80</v>
      </c>
      <c r="AW229" s="12" t="s">
        <v>32</v>
      </c>
      <c r="AX229" s="12" t="s">
        <v>71</v>
      </c>
      <c r="AY229" s="148" t="s">
        <v>127</v>
      </c>
    </row>
    <row r="230" spans="2:51" s="12" customFormat="1">
      <c r="B230" s="146"/>
      <c r="D230" s="147" t="s">
        <v>196</v>
      </c>
      <c r="E230" s="148" t="s">
        <v>19</v>
      </c>
      <c r="F230" s="149" t="s">
        <v>314</v>
      </c>
      <c r="H230" s="150">
        <v>2.6339999999999999</v>
      </c>
      <c r="I230" s="151"/>
      <c r="L230" s="146"/>
      <c r="M230" s="152"/>
      <c r="T230" s="153"/>
      <c r="AT230" s="148" t="s">
        <v>196</v>
      </c>
      <c r="AU230" s="148" t="s">
        <v>80</v>
      </c>
      <c r="AV230" s="12" t="s">
        <v>80</v>
      </c>
      <c r="AW230" s="12" t="s">
        <v>32</v>
      </c>
      <c r="AX230" s="12" t="s">
        <v>71</v>
      </c>
      <c r="AY230" s="148" t="s">
        <v>127</v>
      </c>
    </row>
    <row r="231" spans="2:51" s="12" customFormat="1">
      <c r="B231" s="146"/>
      <c r="D231" s="147" t="s">
        <v>196</v>
      </c>
      <c r="E231" s="148" t="s">
        <v>19</v>
      </c>
      <c r="F231" s="149" t="s">
        <v>308</v>
      </c>
      <c r="H231" s="150">
        <v>-1.8</v>
      </c>
      <c r="I231" s="151"/>
      <c r="L231" s="146"/>
      <c r="M231" s="152"/>
      <c r="T231" s="153"/>
      <c r="AT231" s="148" t="s">
        <v>196</v>
      </c>
      <c r="AU231" s="148" t="s">
        <v>80</v>
      </c>
      <c r="AV231" s="12" t="s">
        <v>80</v>
      </c>
      <c r="AW231" s="12" t="s">
        <v>32</v>
      </c>
      <c r="AX231" s="12" t="s">
        <v>71</v>
      </c>
      <c r="AY231" s="148" t="s">
        <v>127</v>
      </c>
    </row>
    <row r="232" spans="2:51" s="12" customFormat="1">
      <c r="B232" s="146"/>
      <c r="D232" s="147" t="s">
        <v>196</v>
      </c>
      <c r="E232" s="148" t="s">
        <v>19</v>
      </c>
      <c r="F232" s="149" t="s">
        <v>315</v>
      </c>
      <c r="H232" s="150">
        <v>2.08</v>
      </c>
      <c r="I232" s="151"/>
      <c r="L232" s="146"/>
      <c r="M232" s="152"/>
      <c r="T232" s="153"/>
      <c r="AT232" s="148" t="s">
        <v>196</v>
      </c>
      <c r="AU232" s="148" t="s">
        <v>80</v>
      </c>
      <c r="AV232" s="12" t="s">
        <v>80</v>
      </c>
      <c r="AW232" s="12" t="s">
        <v>32</v>
      </c>
      <c r="AX232" s="12" t="s">
        <v>71</v>
      </c>
      <c r="AY232" s="148" t="s">
        <v>127</v>
      </c>
    </row>
    <row r="233" spans="2:51" s="12" customFormat="1">
      <c r="B233" s="146"/>
      <c r="D233" s="147" t="s">
        <v>196</v>
      </c>
      <c r="E233" s="148" t="s">
        <v>19</v>
      </c>
      <c r="F233" s="149" t="s">
        <v>287</v>
      </c>
      <c r="H233" s="150">
        <v>2.25</v>
      </c>
      <c r="I233" s="151"/>
      <c r="L233" s="146"/>
      <c r="M233" s="152"/>
      <c r="T233" s="153"/>
      <c r="AT233" s="148" t="s">
        <v>196</v>
      </c>
      <c r="AU233" s="148" t="s">
        <v>80</v>
      </c>
      <c r="AV233" s="12" t="s">
        <v>80</v>
      </c>
      <c r="AW233" s="12" t="s">
        <v>32</v>
      </c>
      <c r="AX233" s="12" t="s">
        <v>71</v>
      </c>
      <c r="AY233" s="148" t="s">
        <v>127</v>
      </c>
    </row>
    <row r="234" spans="2:51" s="12" customFormat="1">
      <c r="B234" s="146"/>
      <c r="D234" s="147" t="s">
        <v>196</v>
      </c>
      <c r="E234" s="148" t="s">
        <v>19</v>
      </c>
      <c r="F234" s="149" t="s">
        <v>288</v>
      </c>
      <c r="H234" s="150">
        <v>2.52</v>
      </c>
      <c r="I234" s="151"/>
      <c r="L234" s="146"/>
      <c r="M234" s="152"/>
      <c r="T234" s="153"/>
      <c r="AT234" s="148" t="s">
        <v>196</v>
      </c>
      <c r="AU234" s="148" t="s">
        <v>80</v>
      </c>
      <c r="AV234" s="12" t="s">
        <v>80</v>
      </c>
      <c r="AW234" s="12" t="s">
        <v>32</v>
      </c>
      <c r="AX234" s="12" t="s">
        <v>71</v>
      </c>
      <c r="AY234" s="148" t="s">
        <v>127</v>
      </c>
    </row>
    <row r="235" spans="2:51" s="12" customFormat="1">
      <c r="B235" s="146"/>
      <c r="D235" s="147" t="s">
        <v>196</v>
      </c>
      <c r="E235" s="148" t="s">
        <v>19</v>
      </c>
      <c r="F235" s="149" t="s">
        <v>289</v>
      </c>
      <c r="H235" s="150">
        <v>1</v>
      </c>
      <c r="I235" s="151"/>
      <c r="L235" s="146"/>
      <c r="M235" s="152"/>
      <c r="T235" s="153"/>
      <c r="AT235" s="148" t="s">
        <v>196</v>
      </c>
      <c r="AU235" s="148" t="s">
        <v>80</v>
      </c>
      <c r="AV235" s="12" t="s">
        <v>80</v>
      </c>
      <c r="AW235" s="12" t="s">
        <v>32</v>
      </c>
      <c r="AX235" s="12" t="s">
        <v>71</v>
      </c>
      <c r="AY235" s="148" t="s">
        <v>127</v>
      </c>
    </row>
    <row r="236" spans="2:51" s="15" customFormat="1">
      <c r="B236" s="170"/>
      <c r="D236" s="147" t="s">
        <v>196</v>
      </c>
      <c r="E236" s="171" t="s">
        <v>19</v>
      </c>
      <c r="F236" s="172" t="s">
        <v>270</v>
      </c>
      <c r="H236" s="173">
        <v>177.44400000000002</v>
      </c>
      <c r="I236" s="174"/>
      <c r="L236" s="170"/>
      <c r="M236" s="175"/>
      <c r="T236" s="176"/>
      <c r="AT236" s="171" t="s">
        <v>196</v>
      </c>
      <c r="AU236" s="171" t="s">
        <v>80</v>
      </c>
      <c r="AV236" s="15" t="s">
        <v>139</v>
      </c>
      <c r="AW236" s="15" t="s">
        <v>32</v>
      </c>
      <c r="AX236" s="15" t="s">
        <v>71</v>
      </c>
      <c r="AY236" s="171" t="s">
        <v>127</v>
      </c>
    </row>
    <row r="237" spans="2:51" s="14" customFormat="1">
      <c r="B237" s="164"/>
      <c r="D237" s="147" t="s">
        <v>196</v>
      </c>
      <c r="E237" s="165" t="s">
        <v>19</v>
      </c>
      <c r="F237" s="166" t="s">
        <v>271</v>
      </c>
      <c r="H237" s="165" t="s">
        <v>19</v>
      </c>
      <c r="I237" s="167"/>
      <c r="L237" s="164"/>
      <c r="M237" s="168"/>
      <c r="T237" s="169"/>
      <c r="AT237" s="165" t="s">
        <v>196</v>
      </c>
      <c r="AU237" s="165" t="s">
        <v>80</v>
      </c>
      <c r="AV237" s="14" t="s">
        <v>78</v>
      </c>
      <c r="AW237" s="14" t="s">
        <v>32</v>
      </c>
      <c r="AX237" s="14" t="s">
        <v>71</v>
      </c>
      <c r="AY237" s="165" t="s">
        <v>127</v>
      </c>
    </row>
    <row r="238" spans="2:51" s="12" customFormat="1">
      <c r="B238" s="146"/>
      <c r="D238" s="147" t="s">
        <v>196</v>
      </c>
      <c r="E238" s="148" t="s">
        <v>19</v>
      </c>
      <c r="F238" s="149" t="s">
        <v>339</v>
      </c>
      <c r="H238" s="150">
        <v>21.335999999999999</v>
      </c>
      <c r="I238" s="151"/>
      <c r="L238" s="146"/>
      <c r="M238" s="152"/>
      <c r="T238" s="153"/>
      <c r="AT238" s="148" t="s">
        <v>196</v>
      </c>
      <c r="AU238" s="148" t="s">
        <v>80</v>
      </c>
      <c r="AV238" s="12" t="s">
        <v>80</v>
      </c>
      <c r="AW238" s="12" t="s">
        <v>32</v>
      </c>
      <c r="AX238" s="12" t="s">
        <v>71</v>
      </c>
      <c r="AY238" s="148" t="s">
        <v>127</v>
      </c>
    </row>
    <row r="239" spans="2:51" s="12" customFormat="1">
      <c r="B239" s="146"/>
      <c r="D239" s="147" t="s">
        <v>196</v>
      </c>
      <c r="E239" s="148" t="s">
        <v>19</v>
      </c>
      <c r="F239" s="149" t="s">
        <v>340</v>
      </c>
      <c r="H239" s="150">
        <v>13.608000000000001</v>
      </c>
      <c r="I239" s="151"/>
      <c r="L239" s="146"/>
      <c r="M239" s="152"/>
      <c r="T239" s="153"/>
      <c r="AT239" s="148" t="s">
        <v>196</v>
      </c>
      <c r="AU239" s="148" t="s">
        <v>80</v>
      </c>
      <c r="AV239" s="12" t="s">
        <v>80</v>
      </c>
      <c r="AW239" s="12" t="s">
        <v>32</v>
      </c>
      <c r="AX239" s="12" t="s">
        <v>71</v>
      </c>
      <c r="AY239" s="148" t="s">
        <v>127</v>
      </c>
    </row>
    <row r="240" spans="2:51" s="12" customFormat="1">
      <c r="B240" s="146"/>
      <c r="D240" s="147" t="s">
        <v>196</v>
      </c>
      <c r="E240" s="148" t="s">
        <v>19</v>
      </c>
      <c r="F240" s="149" t="s">
        <v>341</v>
      </c>
      <c r="H240" s="150">
        <v>35.1</v>
      </c>
      <c r="I240" s="151"/>
      <c r="L240" s="146"/>
      <c r="M240" s="152"/>
      <c r="T240" s="153"/>
      <c r="AT240" s="148" t="s">
        <v>196</v>
      </c>
      <c r="AU240" s="148" t="s">
        <v>80</v>
      </c>
      <c r="AV240" s="12" t="s">
        <v>80</v>
      </c>
      <c r="AW240" s="12" t="s">
        <v>32</v>
      </c>
      <c r="AX240" s="12" t="s">
        <v>71</v>
      </c>
      <c r="AY240" s="148" t="s">
        <v>127</v>
      </c>
    </row>
    <row r="241" spans="2:65" s="12" customFormat="1">
      <c r="B241" s="146"/>
      <c r="D241" s="147" t="s">
        <v>196</v>
      </c>
      <c r="E241" s="148" t="s">
        <v>19</v>
      </c>
      <c r="F241" s="149" t="s">
        <v>342</v>
      </c>
      <c r="H241" s="150">
        <v>31.515999999999998</v>
      </c>
      <c r="I241" s="151"/>
      <c r="L241" s="146"/>
      <c r="M241" s="152"/>
      <c r="T241" s="153"/>
      <c r="AT241" s="148" t="s">
        <v>196</v>
      </c>
      <c r="AU241" s="148" t="s">
        <v>80</v>
      </c>
      <c r="AV241" s="12" t="s">
        <v>80</v>
      </c>
      <c r="AW241" s="12" t="s">
        <v>32</v>
      </c>
      <c r="AX241" s="12" t="s">
        <v>71</v>
      </c>
      <c r="AY241" s="148" t="s">
        <v>127</v>
      </c>
    </row>
    <row r="242" spans="2:65" s="12" customFormat="1">
      <c r="B242" s="146"/>
      <c r="D242" s="147" t="s">
        <v>196</v>
      </c>
      <c r="E242" s="148" t="s">
        <v>19</v>
      </c>
      <c r="F242" s="149" t="s">
        <v>343</v>
      </c>
      <c r="H242" s="150">
        <v>2.4569999999999999</v>
      </c>
      <c r="I242" s="151"/>
      <c r="L242" s="146"/>
      <c r="M242" s="152"/>
      <c r="T242" s="153"/>
      <c r="AT242" s="148" t="s">
        <v>196</v>
      </c>
      <c r="AU242" s="148" t="s">
        <v>80</v>
      </c>
      <c r="AV242" s="12" t="s">
        <v>80</v>
      </c>
      <c r="AW242" s="12" t="s">
        <v>32</v>
      </c>
      <c r="AX242" s="12" t="s">
        <v>71</v>
      </c>
      <c r="AY242" s="148" t="s">
        <v>127</v>
      </c>
    </row>
    <row r="243" spans="2:65" s="12" customFormat="1">
      <c r="B243" s="146"/>
      <c r="D243" s="147" t="s">
        <v>196</v>
      </c>
      <c r="E243" s="148" t="s">
        <v>19</v>
      </c>
      <c r="F243" s="149" t="s">
        <v>344</v>
      </c>
      <c r="H243" s="150">
        <v>-1.3129999999999999</v>
      </c>
      <c r="I243" s="151"/>
      <c r="L243" s="146"/>
      <c r="M243" s="152"/>
      <c r="T243" s="153"/>
      <c r="AT243" s="148" t="s">
        <v>196</v>
      </c>
      <c r="AU243" s="148" t="s">
        <v>80</v>
      </c>
      <c r="AV243" s="12" t="s">
        <v>80</v>
      </c>
      <c r="AW243" s="12" t="s">
        <v>32</v>
      </c>
      <c r="AX243" s="12" t="s">
        <v>71</v>
      </c>
      <c r="AY243" s="148" t="s">
        <v>127</v>
      </c>
    </row>
    <row r="244" spans="2:65" s="12" customFormat="1">
      <c r="B244" s="146"/>
      <c r="D244" s="147" t="s">
        <v>196</v>
      </c>
      <c r="E244" s="148" t="s">
        <v>19</v>
      </c>
      <c r="F244" s="149" t="s">
        <v>345</v>
      </c>
      <c r="H244" s="150">
        <v>-1.9159999999999999</v>
      </c>
      <c r="I244" s="151"/>
      <c r="L244" s="146"/>
      <c r="M244" s="152"/>
      <c r="T244" s="153"/>
      <c r="AT244" s="148" t="s">
        <v>196</v>
      </c>
      <c r="AU244" s="148" t="s">
        <v>80</v>
      </c>
      <c r="AV244" s="12" t="s">
        <v>80</v>
      </c>
      <c r="AW244" s="12" t="s">
        <v>32</v>
      </c>
      <c r="AX244" s="12" t="s">
        <v>71</v>
      </c>
      <c r="AY244" s="148" t="s">
        <v>127</v>
      </c>
    </row>
    <row r="245" spans="2:65" s="12" customFormat="1">
      <c r="B245" s="146"/>
      <c r="D245" s="147" t="s">
        <v>196</v>
      </c>
      <c r="E245" s="148" t="s">
        <v>19</v>
      </c>
      <c r="F245" s="149" t="s">
        <v>346</v>
      </c>
      <c r="H245" s="150">
        <v>-0.54</v>
      </c>
      <c r="I245" s="151"/>
      <c r="L245" s="146"/>
      <c r="M245" s="152"/>
      <c r="T245" s="153"/>
      <c r="AT245" s="148" t="s">
        <v>196</v>
      </c>
      <c r="AU245" s="148" t="s">
        <v>80</v>
      </c>
      <c r="AV245" s="12" t="s">
        <v>80</v>
      </c>
      <c r="AW245" s="12" t="s">
        <v>32</v>
      </c>
      <c r="AX245" s="12" t="s">
        <v>71</v>
      </c>
      <c r="AY245" s="148" t="s">
        <v>127</v>
      </c>
    </row>
    <row r="246" spans="2:65" s="12" customFormat="1">
      <c r="B246" s="146"/>
      <c r="D246" s="147" t="s">
        <v>196</v>
      </c>
      <c r="E246" s="148" t="s">
        <v>19</v>
      </c>
      <c r="F246" s="149" t="s">
        <v>347</v>
      </c>
      <c r="H246" s="150">
        <v>7.4459999999999997</v>
      </c>
      <c r="I246" s="151"/>
      <c r="L246" s="146"/>
      <c r="M246" s="152"/>
      <c r="T246" s="153"/>
      <c r="AT246" s="148" t="s">
        <v>196</v>
      </c>
      <c r="AU246" s="148" t="s">
        <v>80</v>
      </c>
      <c r="AV246" s="12" t="s">
        <v>80</v>
      </c>
      <c r="AW246" s="12" t="s">
        <v>32</v>
      </c>
      <c r="AX246" s="12" t="s">
        <v>71</v>
      </c>
      <c r="AY246" s="148" t="s">
        <v>127</v>
      </c>
    </row>
    <row r="247" spans="2:65" s="12" customFormat="1">
      <c r="B247" s="146"/>
      <c r="D247" s="147" t="s">
        <v>196</v>
      </c>
      <c r="E247" s="148" t="s">
        <v>19</v>
      </c>
      <c r="F247" s="149" t="s">
        <v>348</v>
      </c>
      <c r="H247" s="150">
        <v>1.96</v>
      </c>
      <c r="I247" s="151"/>
      <c r="L247" s="146"/>
      <c r="M247" s="152"/>
      <c r="T247" s="153"/>
      <c r="AT247" s="148" t="s">
        <v>196</v>
      </c>
      <c r="AU247" s="148" t="s">
        <v>80</v>
      </c>
      <c r="AV247" s="12" t="s">
        <v>80</v>
      </c>
      <c r="AW247" s="12" t="s">
        <v>32</v>
      </c>
      <c r="AX247" s="12" t="s">
        <v>71</v>
      </c>
      <c r="AY247" s="148" t="s">
        <v>127</v>
      </c>
    </row>
    <row r="248" spans="2:65" s="12" customFormat="1">
      <c r="B248" s="146"/>
      <c r="D248" s="147" t="s">
        <v>196</v>
      </c>
      <c r="E248" s="148" t="s">
        <v>19</v>
      </c>
      <c r="F248" s="149" t="s">
        <v>349</v>
      </c>
      <c r="H248" s="150">
        <v>-6.3040000000000003</v>
      </c>
      <c r="I248" s="151"/>
      <c r="L248" s="146"/>
      <c r="M248" s="152"/>
      <c r="T248" s="153"/>
      <c r="AT248" s="148" t="s">
        <v>196</v>
      </c>
      <c r="AU248" s="148" t="s">
        <v>80</v>
      </c>
      <c r="AV248" s="12" t="s">
        <v>80</v>
      </c>
      <c r="AW248" s="12" t="s">
        <v>32</v>
      </c>
      <c r="AX248" s="12" t="s">
        <v>71</v>
      </c>
      <c r="AY248" s="148" t="s">
        <v>127</v>
      </c>
    </row>
    <row r="249" spans="2:65" s="12" customFormat="1">
      <c r="B249" s="146"/>
      <c r="D249" s="147" t="s">
        <v>196</v>
      </c>
      <c r="E249" s="148" t="s">
        <v>19</v>
      </c>
      <c r="F249" s="149" t="s">
        <v>315</v>
      </c>
      <c r="H249" s="150">
        <v>2.08</v>
      </c>
      <c r="I249" s="151"/>
      <c r="L249" s="146"/>
      <c r="M249" s="152"/>
      <c r="T249" s="153"/>
      <c r="AT249" s="148" t="s">
        <v>196</v>
      </c>
      <c r="AU249" s="148" t="s">
        <v>80</v>
      </c>
      <c r="AV249" s="12" t="s">
        <v>80</v>
      </c>
      <c r="AW249" s="12" t="s">
        <v>32</v>
      </c>
      <c r="AX249" s="12" t="s">
        <v>71</v>
      </c>
      <c r="AY249" s="148" t="s">
        <v>127</v>
      </c>
    </row>
    <row r="250" spans="2:65" s="12" customFormat="1">
      <c r="B250" s="146"/>
      <c r="D250" s="147" t="s">
        <v>196</v>
      </c>
      <c r="E250" s="148" t="s">
        <v>19</v>
      </c>
      <c r="F250" s="149" t="s">
        <v>350</v>
      </c>
      <c r="H250" s="150">
        <v>0.76500000000000001</v>
      </c>
      <c r="I250" s="151"/>
      <c r="L250" s="146"/>
      <c r="M250" s="152"/>
      <c r="T250" s="153"/>
      <c r="AT250" s="148" t="s">
        <v>196</v>
      </c>
      <c r="AU250" s="148" t="s">
        <v>80</v>
      </c>
      <c r="AV250" s="12" t="s">
        <v>80</v>
      </c>
      <c r="AW250" s="12" t="s">
        <v>32</v>
      </c>
      <c r="AX250" s="12" t="s">
        <v>71</v>
      </c>
      <c r="AY250" s="148" t="s">
        <v>127</v>
      </c>
    </row>
    <row r="251" spans="2:65" s="15" customFormat="1">
      <c r="B251" s="170"/>
      <c r="D251" s="147" t="s">
        <v>196</v>
      </c>
      <c r="E251" s="171" t="s">
        <v>19</v>
      </c>
      <c r="F251" s="172" t="s">
        <v>270</v>
      </c>
      <c r="H251" s="173">
        <v>106.19499999999998</v>
      </c>
      <c r="I251" s="174"/>
      <c r="L251" s="170"/>
      <c r="M251" s="175"/>
      <c r="T251" s="176"/>
      <c r="AT251" s="171" t="s">
        <v>196</v>
      </c>
      <c r="AU251" s="171" t="s">
        <v>80</v>
      </c>
      <c r="AV251" s="15" t="s">
        <v>139</v>
      </c>
      <c r="AW251" s="15" t="s">
        <v>32</v>
      </c>
      <c r="AX251" s="15" t="s">
        <v>71</v>
      </c>
      <c r="AY251" s="171" t="s">
        <v>127</v>
      </c>
    </row>
    <row r="252" spans="2:65" s="13" customFormat="1">
      <c r="B252" s="154"/>
      <c r="D252" s="147" t="s">
        <v>196</v>
      </c>
      <c r="E252" s="155" t="s">
        <v>19</v>
      </c>
      <c r="F252" s="156" t="s">
        <v>199</v>
      </c>
      <c r="H252" s="157">
        <v>283.63900000000001</v>
      </c>
      <c r="I252" s="158"/>
      <c r="L252" s="154"/>
      <c r="M252" s="159"/>
      <c r="T252" s="160"/>
      <c r="AT252" s="155" t="s">
        <v>196</v>
      </c>
      <c r="AU252" s="155" t="s">
        <v>80</v>
      </c>
      <c r="AV252" s="13" t="s">
        <v>142</v>
      </c>
      <c r="AW252" s="13" t="s">
        <v>32</v>
      </c>
      <c r="AX252" s="13" t="s">
        <v>78</v>
      </c>
      <c r="AY252" s="155" t="s">
        <v>127</v>
      </c>
    </row>
    <row r="253" spans="2:65" s="1" customFormat="1" ht="24.2" customHeight="1">
      <c r="B253" s="33"/>
      <c r="C253" s="128" t="s">
        <v>7</v>
      </c>
      <c r="D253" s="128" t="s">
        <v>130</v>
      </c>
      <c r="E253" s="129" t="s">
        <v>351</v>
      </c>
      <c r="F253" s="130" t="s">
        <v>352</v>
      </c>
      <c r="G253" s="131" t="s">
        <v>194</v>
      </c>
      <c r="H253" s="132">
        <v>192.87700000000001</v>
      </c>
      <c r="I253" s="133"/>
      <c r="J253" s="134">
        <f>ROUND(I253*H253,2)</f>
        <v>0</v>
      </c>
      <c r="K253" s="130" t="s">
        <v>134</v>
      </c>
      <c r="L253" s="33"/>
      <c r="M253" s="135" t="s">
        <v>19</v>
      </c>
      <c r="N253" s="136" t="s">
        <v>42</v>
      </c>
      <c r="P253" s="137">
        <f>O253*H253</f>
        <v>0</v>
      </c>
      <c r="Q253" s="137">
        <v>4.3800000000000002E-3</v>
      </c>
      <c r="R253" s="137">
        <f>Q253*H253</f>
        <v>0.84480126000000011</v>
      </c>
      <c r="S253" s="137">
        <v>0</v>
      </c>
      <c r="T253" s="138">
        <f>S253*H253</f>
        <v>0</v>
      </c>
      <c r="AR253" s="139" t="s">
        <v>142</v>
      </c>
      <c r="AT253" s="139" t="s">
        <v>130</v>
      </c>
      <c r="AU253" s="139" t="s">
        <v>80</v>
      </c>
      <c r="AY253" s="18" t="s">
        <v>127</v>
      </c>
      <c r="BE253" s="140">
        <f>IF(N253="základní",J253,0)</f>
        <v>0</v>
      </c>
      <c r="BF253" s="140">
        <f>IF(N253="snížená",J253,0)</f>
        <v>0</v>
      </c>
      <c r="BG253" s="140">
        <f>IF(N253="zákl. přenesená",J253,0)</f>
        <v>0</v>
      </c>
      <c r="BH253" s="140">
        <f>IF(N253="sníž. přenesená",J253,0)</f>
        <v>0</v>
      </c>
      <c r="BI253" s="140">
        <f>IF(N253="nulová",J253,0)</f>
        <v>0</v>
      </c>
      <c r="BJ253" s="18" t="s">
        <v>78</v>
      </c>
      <c r="BK253" s="140">
        <f>ROUND(I253*H253,2)</f>
        <v>0</v>
      </c>
      <c r="BL253" s="18" t="s">
        <v>142</v>
      </c>
      <c r="BM253" s="139" t="s">
        <v>353</v>
      </c>
    </row>
    <row r="254" spans="2:65" s="1" customFormat="1" ht="29.25">
      <c r="B254" s="33"/>
      <c r="D254" s="147" t="s">
        <v>214</v>
      </c>
      <c r="F254" s="161" t="s">
        <v>277</v>
      </c>
      <c r="I254" s="162"/>
      <c r="L254" s="33"/>
      <c r="M254" s="163"/>
      <c r="T254" s="52"/>
      <c r="AT254" s="18" t="s">
        <v>214</v>
      </c>
      <c r="AU254" s="18" t="s">
        <v>80</v>
      </c>
    </row>
    <row r="255" spans="2:65" s="12" customFormat="1">
      <c r="B255" s="146"/>
      <c r="D255" s="147" t="s">
        <v>196</v>
      </c>
      <c r="E255" s="148" t="s">
        <v>19</v>
      </c>
      <c r="F255" s="149" t="s">
        <v>354</v>
      </c>
      <c r="H255" s="150">
        <v>105.706</v>
      </c>
      <c r="I255" s="151"/>
      <c r="L255" s="146"/>
      <c r="M255" s="152"/>
      <c r="T255" s="153"/>
      <c r="AT255" s="148" t="s">
        <v>196</v>
      </c>
      <c r="AU255" s="148" t="s">
        <v>80</v>
      </c>
      <c r="AV255" s="12" t="s">
        <v>80</v>
      </c>
      <c r="AW255" s="12" t="s">
        <v>32</v>
      </c>
      <c r="AX255" s="12" t="s">
        <v>71</v>
      </c>
      <c r="AY255" s="148" t="s">
        <v>127</v>
      </c>
    </row>
    <row r="256" spans="2:65" s="12" customFormat="1">
      <c r="B256" s="146"/>
      <c r="D256" s="147" t="s">
        <v>196</v>
      </c>
      <c r="E256" s="148" t="s">
        <v>19</v>
      </c>
      <c r="F256" s="149" t="s">
        <v>355</v>
      </c>
      <c r="H256" s="150">
        <v>95.004000000000005</v>
      </c>
      <c r="I256" s="151"/>
      <c r="L256" s="146"/>
      <c r="M256" s="152"/>
      <c r="T256" s="153"/>
      <c r="AT256" s="148" t="s">
        <v>196</v>
      </c>
      <c r="AU256" s="148" t="s">
        <v>80</v>
      </c>
      <c r="AV256" s="12" t="s">
        <v>80</v>
      </c>
      <c r="AW256" s="12" t="s">
        <v>32</v>
      </c>
      <c r="AX256" s="12" t="s">
        <v>71</v>
      </c>
      <c r="AY256" s="148" t="s">
        <v>127</v>
      </c>
    </row>
    <row r="257" spans="2:65" s="12" customFormat="1">
      <c r="B257" s="146"/>
      <c r="D257" s="147" t="s">
        <v>196</v>
      </c>
      <c r="E257" s="148" t="s">
        <v>19</v>
      </c>
      <c r="F257" s="149" t="s">
        <v>356</v>
      </c>
      <c r="H257" s="150">
        <v>1.5680000000000001</v>
      </c>
      <c r="I257" s="151"/>
      <c r="L257" s="146"/>
      <c r="M257" s="152"/>
      <c r="T257" s="153"/>
      <c r="AT257" s="148" t="s">
        <v>196</v>
      </c>
      <c r="AU257" s="148" t="s">
        <v>80</v>
      </c>
      <c r="AV257" s="12" t="s">
        <v>80</v>
      </c>
      <c r="AW257" s="12" t="s">
        <v>32</v>
      </c>
      <c r="AX257" s="12" t="s">
        <v>71</v>
      </c>
      <c r="AY257" s="148" t="s">
        <v>127</v>
      </c>
    </row>
    <row r="258" spans="2:65" s="12" customFormat="1">
      <c r="B258" s="146"/>
      <c r="D258" s="147" t="s">
        <v>196</v>
      </c>
      <c r="E258" s="148" t="s">
        <v>19</v>
      </c>
      <c r="F258" s="149" t="s">
        <v>313</v>
      </c>
      <c r="H258" s="150">
        <v>-4.1059999999999999</v>
      </c>
      <c r="I258" s="151"/>
      <c r="L258" s="146"/>
      <c r="M258" s="152"/>
      <c r="T258" s="153"/>
      <c r="AT258" s="148" t="s">
        <v>196</v>
      </c>
      <c r="AU258" s="148" t="s">
        <v>80</v>
      </c>
      <c r="AV258" s="12" t="s">
        <v>80</v>
      </c>
      <c r="AW258" s="12" t="s">
        <v>32</v>
      </c>
      <c r="AX258" s="12" t="s">
        <v>71</v>
      </c>
      <c r="AY258" s="148" t="s">
        <v>127</v>
      </c>
    </row>
    <row r="259" spans="2:65" s="12" customFormat="1">
      <c r="B259" s="146"/>
      <c r="D259" s="147" t="s">
        <v>196</v>
      </c>
      <c r="E259" s="148" t="s">
        <v>19</v>
      </c>
      <c r="F259" s="149" t="s">
        <v>357</v>
      </c>
      <c r="H259" s="150">
        <v>-2.8130000000000002</v>
      </c>
      <c r="I259" s="151"/>
      <c r="L259" s="146"/>
      <c r="M259" s="152"/>
      <c r="T259" s="153"/>
      <c r="AT259" s="148" t="s">
        <v>196</v>
      </c>
      <c r="AU259" s="148" t="s">
        <v>80</v>
      </c>
      <c r="AV259" s="12" t="s">
        <v>80</v>
      </c>
      <c r="AW259" s="12" t="s">
        <v>32</v>
      </c>
      <c r="AX259" s="12" t="s">
        <v>71</v>
      </c>
      <c r="AY259" s="148" t="s">
        <v>127</v>
      </c>
    </row>
    <row r="260" spans="2:65" s="12" customFormat="1">
      <c r="B260" s="146"/>
      <c r="D260" s="147" t="s">
        <v>196</v>
      </c>
      <c r="E260" s="148" t="s">
        <v>19</v>
      </c>
      <c r="F260" s="149" t="s">
        <v>306</v>
      </c>
      <c r="H260" s="150">
        <v>-1.62</v>
      </c>
      <c r="I260" s="151"/>
      <c r="L260" s="146"/>
      <c r="M260" s="152"/>
      <c r="T260" s="153"/>
      <c r="AT260" s="148" t="s">
        <v>196</v>
      </c>
      <c r="AU260" s="148" t="s">
        <v>80</v>
      </c>
      <c r="AV260" s="12" t="s">
        <v>80</v>
      </c>
      <c r="AW260" s="12" t="s">
        <v>32</v>
      </c>
      <c r="AX260" s="12" t="s">
        <v>71</v>
      </c>
      <c r="AY260" s="148" t="s">
        <v>127</v>
      </c>
    </row>
    <row r="261" spans="2:65" s="12" customFormat="1">
      <c r="B261" s="146"/>
      <c r="D261" s="147" t="s">
        <v>196</v>
      </c>
      <c r="E261" s="148" t="s">
        <v>19</v>
      </c>
      <c r="F261" s="149" t="s">
        <v>358</v>
      </c>
      <c r="H261" s="150">
        <v>7.4459999999999997</v>
      </c>
      <c r="I261" s="151"/>
      <c r="L261" s="146"/>
      <c r="M261" s="152"/>
      <c r="T261" s="153"/>
      <c r="AT261" s="148" t="s">
        <v>196</v>
      </c>
      <c r="AU261" s="148" t="s">
        <v>80</v>
      </c>
      <c r="AV261" s="12" t="s">
        <v>80</v>
      </c>
      <c r="AW261" s="12" t="s">
        <v>32</v>
      </c>
      <c r="AX261" s="12" t="s">
        <v>71</v>
      </c>
      <c r="AY261" s="148" t="s">
        <v>127</v>
      </c>
    </row>
    <row r="262" spans="2:65" s="12" customFormat="1">
      <c r="B262" s="146"/>
      <c r="D262" s="147" t="s">
        <v>196</v>
      </c>
      <c r="E262" s="148" t="s">
        <v>19</v>
      </c>
      <c r="F262" s="149" t="s">
        <v>359</v>
      </c>
      <c r="H262" s="150">
        <v>-12.608000000000001</v>
      </c>
      <c r="I262" s="151"/>
      <c r="L262" s="146"/>
      <c r="M262" s="152"/>
      <c r="T262" s="153"/>
      <c r="AT262" s="148" t="s">
        <v>196</v>
      </c>
      <c r="AU262" s="148" t="s">
        <v>80</v>
      </c>
      <c r="AV262" s="12" t="s">
        <v>80</v>
      </c>
      <c r="AW262" s="12" t="s">
        <v>32</v>
      </c>
      <c r="AX262" s="12" t="s">
        <v>71</v>
      </c>
      <c r="AY262" s="148" t="s">
        <v>127</v>
      </c>
    </row>
    <row r="263" spans="2:65" s="12" customFormat="1">
      <c r="B263" s="146"/>
      <c r="D263" s="147" t="s">
        <v>196</v>
      </c>
      <c r="E263" s="148" t="s">
        <v>19</v>
      </c>
      <c r="F263" s="149" t="s">
        <v>360</v>
      </c>
      <c r="H263" s="150">
        <v>0.26</v>
      </c>
      <c r="I263" s="151"/>
      <c r="L263" s="146"/>
      <c r="M263" s="152"/>
      <c r="T263" s="153"/>
      <c r="AT263" s="148" t="s">
        <v>196</v>
      </c>
      <c r="AU263" s="148" t="s">
        <v>80</v>
      </c>
      <c r="AV263" s="12" t="s">
        <v>80</v>
      </c>
      <c r="AW263" s="12" t="s">
        <v>32</v>
      </c>
      <c r="AX263" s="12" t="s">
        <v>71</v>
      </c>
      <c r="AY263" s="148" t="s">
        <v>127</v>
      </c>
    </row>
    <row r="264" spans="2:65" s="12" customFormat="1">
      <c r="B264" s="146"/>
      <c r="D264" s="147" t="s">
        <v>196</v>
      </c>
      <c r="E264" s="148" t="s">
        <v>19</v>
      </c>
      <c r="F264" s="149" t="s">
        <v>315</v>
      </c>
      <c r="H264" s="150">
        <v>2.08</v>
      </c>
      <c r="I264" s="151"/>
      <c r="L264" s="146"/>
      <c r="M264" s="152"/>
      <c r="T264" s="153"/>
      <c r="AT264" s="148" t="s">
        <v>196</v>
      </c>
      <c r="AU264" s="148" t="s">
        <v>80</v>
      </c>
      <c r="AV264" s="12" t="s">
        <v>80</v>
      </c>
      <c r="AW264" s="12" t="s">
        <v>32</v>
      </c>
      <c r="AX264" s="12" t="s">
        <v>71</v>
      </c>
      <c r="AY264" s="148" t="s">
        <v>127</v>
      </c>
    </row>
    <row r="265" spans="2:65" s="12" customFormat="1">
      <c r="B265" s="146"/>
      <c r="D265" s="147" t="s">
        <v>196</v>
      </c>
      <c r="E265" s="148" t="s">
        <v>19</v>
      </c>
      <c r="F265" s="149" t="s">
        <v>348</v>
      </c>
      <c r="H265" s="150">
        <v>1.96</v>
      </c>
      <c r="I265" s="151"/>
      <c r="L265" s="146"/>
      <c r="M265" s="152"/>
      <c r="T265" s="153"/>
      <c r="AT265" s="148" t="s">
        <v>196</v>
      </c>
      <c r="AU265" s="148" t="s">
        <v>80</v>
      </c>
      <c r="AV265" s="12" t="s">
        <v>80</v>
      </c>
      <c r="AW265" s="12" t="s">
        <v>32</v>
      </c>
      <c r="AX265" s="12" t="s">
        <v>71</v>
      </c>
      <c r="AY265" s="148" t="s">
        <v>127</v>
      </c>
    </row>
    <row r="266" spans="2:65" s="13" customFormat="1">
      <c r="B266" s="154"/>
      <c r="D266" s="147" t="s">
        <v>196</v>
      </c>
      <c r="E266" s="155" t="s">
        <v>19</v>
      </c>
      <c r="F266" s="156" t="s">
        <v>199</v>
      </c>
      <c r="H266" s="157">
        <v>192.87700000000004</v>
      </c>
      <c r="I266" s="158"/>
      <c r="L266" s="154"/>
      <c r="M266" s="159"/>
      <c r="T266" s="160"/>
      <c r="AT266" s="155" t="s">
        <v>196</v>
      </c>
      <c r="AU266" s="155" t="s">
        <v>80</v>
      </c>
      <c r="AV266" s="13" t="s">
        <v>142</v>
      </c>
      <c r="AW266" s="13" t="s">
        <v>32</v>
      </c>
      <c r="AX266" s="13" t="s">
        <v>78</v>
      </c>
      <c r="AY266" s="155" t="s">
        <v>127</v>
      </c>
    </row>
    <row r="267" spans="2:65" s="1" customFormat="1" ht="24.2" customHeight="1">
      <c r="B267" s="33"/>
      <c r="C267" s="128" t="s">
        <v>361</v>
      </c>
      <c r="D267" s="128" t="s">
        <v>130</v>
      </c>
      <c r="E267" s="129" t="s">
        <v>362</v>
      </c>
      <c r="F267" s="130" t="s">
        <v>363</v>
      </c>
      <c r="G267" s="131" t="s">
        <v>212</v>
      </c>
      <c r="H267" s="132">
        <v>49.64</v>
      </c>
      <c r="I267" s="133"/>
      <c r="J267" s="134">
        <f>ROUND(I267*H267,2)</f>
        <v>0</v>
      </c>
      <c r="K267" s="130" t="s">
        <v>134</v>
      </c>
      <c r="L267" s="33"/>
      <c r="M267" s="135" t="s">
        <v>19</v>
      </c>
      <c r="N267" s="136" t="s">
        <v>42</v>
      </c>
      <c r="P267" s="137">
        <f>O267*H267</f>
        <v>0</v>
      </c>
      <c r="Q267" s="137">
        <v>0</v>
      </c>
      <c r="R267" s="137">
        <f>Q267*H267</f>
        <v>0</v>
      </c>
      <c r="S267" s="137">
        <v>0</v>
      </c>
      <c r="T267" s="138">
        <f>S267*H267</f>
        <v>0</v>
      </c>
      <c r="AR267" s="139" t="s">
        <v>142</v>
      </c>
      <c r="AT267" s="139" t="s">
        <v>130</v>
      </c>
      <c r="AU267" s="139" t="s">
        <v>80</v>
      </c>
      <c r="AY267" s="18" t="s">
        <v>127</v>
      </c>
      <c r="BE267" s="140">
        <f>IF(N267="základní",J267,0)</f>
        <v>0</v>
      </c>
      <c r="BF267" s="140">
        <f>IF(N267="snížená",J267,0)</f>
        <v>0</v>
      </c>
      <c r="BG267" s="140">
        <f>IF(N267="zákl. přenesená",J267,0)</f>
        <v>0</v>
      </c>
      <c r="BH267" s="140">
        <f>IF(N267="sníž. přenesená",J267,0)</f>
        <v>0</v>
      </c>
      <c r="BI267" s="140">
        <f>IF(N267="nulová",J267,0)</f>
        <v>0</v>
      </c>
      <c r="BJ267" s="18" t="s">
        <v>78</v>
      </c>
      <c r="BK267" s="140">
        <f>ROUND(I267*H267,2)</f>
        <v>0</v>
      </c>
      <c r="BL267" s="18" t="s">
        <v>142</v>
      </c>
      <c r="BM267" s="139" t="s">
        <v>364</v>
      </c>
    </row>
    <row r="268" spans="2:65" s="1" customFormat="1" ht="58.5">
      <c r="B268" s="33"/>
      <c r="D268" s="147" t="s">
        <v>214</v>
      </c>
      <c r="F268" s="161" t="s">
        <v>365</v>
      </c>
      <c r="I268" s="162"/>
      <c r="L268" s="33"/>
      <c r="M268" s="163"/>
      <c r="T268" s="52"/>
      <c r="AT268" s="18" t="s">
        <v>214</v>
      </c>
      <c r="AU268" s="18" t="s">
        <v>80</v>
      </c>
    </row>
    <row r="269" spans="2:65" s="12" customFormat="1" ht="22.5">
      <c r="B269" s="146"/>
      <c r="D269" s="147" t="s">
        <v>196</v>
      </c>
      <c r="E269" s="148" t="s">
        <v>19</v>
      </c>
      <c r="F269" s="149" t="s">
        <v>366</v>
      </c>
      <c r="H269" s="150">
        <v>49.64</v>
      </c>
      <c r="I269" s="151"/>
      <c r="L269" s="146"/>
      <c r="M269" s="152"/>
      <c r="T269" s="153"/>
      <c r="AT269" s="148" t="s">
        <v>196</v>
      </c>
      <c r="AU269" s="148" t="s">
        <v>80</v>
      </c>
      <c r="AV269" s="12" t="s">
        <v>80</v>
      </c>
      <c r="AW269" s="12" t="s">
        <v>32</v>
      </c>
      <c r="AX269" s="12" t="s">
        <v>78</v>
      </c>
      <c r="AY269" s="148" t="s">
        <v>127</v>
      </c>
    </row>
    <row r="270" spans="2:65" s="1" customFormat="1" ht="14.45" customHeight="1">
      <c r="B270" s="33"/>
      <c r="C270" s="177" t="s">
        <v>367</v>
      </c>
      <c r="D270" s="177" t="s">
        <v>368</v>
      </c>
      <c r="E270" s="178" t="s">
        <v>369</v>
      </c>
      <c r="F270" s="179" t="s">
        <v>370</v>
      </c>
      <c r="G270" s="180" t="s">
        <v>212</v>
      </c>
      <c r="H270" s="181">
        <v>57.085999999999999</v>
      </c>
      <c r="I270" s="182"/>
      <c r="J270" s="183">
        <f>ROUND(I270*H270,2)</f>
        <v>0</v>
      </c>
      <c r="K270" s="179" t="s">
        <v>134</v>
      </c>
      <c r="L270" s="184"/>
      <c r="M270" s="185" t="s">
        <v>19</v>
      </c>
      <c r="N270" s="186" t="s">
        <v>42</v>
      </c>
      <c r="P270" s="137">
        <f>O270*H270</f>
        <v>0</v>
      </c>
      <c r="Q270" s="137">
        <v>3.0000000000000001E-5</v>
      </c>
      <c r="R270" s="137">
        <f>Q270*H270</f>
        <v>1.71258E-3</v>
      </c>
      <c r="S270" s="137">
        <v>0</v>
      </c>
      <c r="T270" s="138">
        <f>S270*H270</f>
        <v>0</v>
      </c>
      <c r="AR270" s="139" t="s">
        <v>158</v>
      </c>
      <c r="AT270" s="139" t="s">
        <v>368</v>
      </c>
      <c r="AU270" s="139" t="s">
        <v>80</v>
      </c>
      <c r="AY270" s="18" t="s">
        <v>127</v>
      </c>
      <c r="BE270" s="140">
        <f>IF(N270="základní",J270,0)</f>
        <v>0</v>
      </c>
      <c r="BF270" s="140">
        <f>IF(N270="snížená",J270,0)</f>
        <v>0</v>
      </c>
      <c r="BG270" s="140">
        <f>IF(N270="zákl. přenesená",J270,0)</f>
        <v>0</v>
      </c>
      <c r="BH270" s="140">
        <f>IF(N270="sníž. přenesená",J270,0)</f>
        <v>0</v>
      </c>
      <c r="BI270" s="140">
        <f>IF(N270="nulová",J270,0)</f>
        <v>0</v>
      </c>
      <c r="BJ270" s="18" t="s">
        <v>78</v>
      </c>
      <c r="BK270" s="140">
        <f>ROUND(I270*H270,2)</f>
        <v>0</v>
      </c>
      <c r="BL270" s="18" t="s">
        <v>142</v>
      </c>
      <c r="BM270" s="139" t="s">
        <v>371</v>
      </c>
    </row>
    <row r="271" spans="2:65" s="12" customFormat="1">
      <c r="B271" s="146"/>
      <c r="D271" s="147" t="s">
        <v>196</v>
      </c>
      <c r="F271" s="149" t="s">
        <v>372</v>
      </c>
      <c r="H271" s="150">
        <v>57.085999999999999</v>
      </c>
      <c r="I271" s="151"/>
      <c r="L271" s="146"/>
      <c r="M271" s="152"/>
      <c r="T271" s="153"/>
      <c r="AT271" s="148" t="s">
        <v>196</v>
      </c>
      <c r="AU271" s="148" t="s">
        <v>80</v>
      </c>
      <c r="AV271" s="12" t="s">
        <v>80</v>
      </c>
      <c r="AW271" s="12" t="s">
        <v>4</v>
      </c>
      <c r="AX271" s="12" t="s">
        <v>78</v>
      </c>
      <c r="AY271" s="148" t="s">
        <v>127</v>
      </c>
    </row>
    <row r="272" spans="2:65" s="1" customFormat="1" ht="14.45" customHeight="1">
      <c r="B272" s="33"/>
      <c r="C272" s="128" t="s">
        <v>373</v>
      </c>
      <c r="D272" s="128" t="s">
        <v>130</v>
      </c>
      <c r="E272" s="129" t="s">
        <v>374</v>
      </c>
      <c r="F272" s="130" t="s">
        <v>375</v>
      </c>
      <c r="G272" s="131" t="s">
        <v>194</v>
      </c>
      <c r="H272" s="132">
        <v>106.19499999999999</v>
      </c>
      <c r="I272" s="133"/>
      <c r="J272" s="134">
        <f>ROUND(I272*H272,2)</f>
        <v>0</v>
      </c>
      <c r="K272" s="130" t="s">
        <v>134</v>
      </c>
      <c r="L272" s="33"/>
      <c r="M272" s="135" t="s">
        <v>19</v>
      </c>
      <c r="N272" s="136" t="s">
        <v>42</v>
      </c>
      <c r="P272" s="137">
        <f>O272*H272</f>
        <v>0</v>
      </c>
      <c r="Q272" s="137">
        <v>3.0000000000000001E-3</v>
      </c>
      <c r="R272" s="137">
        <f>Q272*H272</f>
        <v>0.31858500000000001</v>
      </c>
      <c r="S272" s="137">
        <v>0</v>
      </c>
      <c r="T272" s="138">
        <f>S272*H272</f>
        <v>0</v>
      </c>
      <c r="AR272" s="139" t="s">
        <v>142</v>
      </c>
      <c r="AT272" s="139" t="s">
        <v>130</v>
      </c>
      <c r="AU272" s="139" t="s">
        <v>80</v>
      </c>
      <c r="AY272" s="18" t="s">
        <v>127</v>
      </c>
      <c r="BE272" s="140">
        <f>IF(N272="základní",J272,0)</f>
        <v>0</v>
      </c>
      <c r="BF272" s="140">
        <f>IF(N272="snížená",J272,0)</f>
        <v>0</v>
      </c>
      <c r="BG272" s="140">
        <f>IF(N272="zákl. přenesená",J272,0)</f>
        <v>0</v>
      </c>
      <c r="BH272" s="140">
        <f>IF(N272="sníž. přenesená",J272,0)</f>
        <v>0</v>
      </c>
      <c r="BI272" s="140">
        <f>IF(N272="nulová",J272,0)</f>
        <v>0</v>
      </c>
      <c r="BJ272" s="18" t="s">
        <v>78</v>
      </c>
      <c r="BK272" s="140">
        <f>ROUND(I272*H272,2)</f>
        <v>0</v>
      </c>
      <c r="BL272" s="18" t="s">
        <v>142</v>
      </c>
      <c r="BM272" s="139" t="s">
        <v>376</v>
      </c>
    </row>
    <row r="273" spans="2:65" s="1" customFormat="1" ht="14.45" customHeight="1">
      <c r="B273" s="33"/>
      <c r="C273" s="128" t="s">
        <v>377</v>
      </c>
      <c r="D273" s="128" t="s">
        <v>130</v>
      </c>
      <c r="E273" s="129" t="s">
        <v>378</v>
      </c>
      <c r="F273" s="130" t="s">
        <v>379</v>
      </c>
      <c r="G273" s="131" t="s">
        <v>133</v>
      </c>
      <c r="H273" s="132">
        <v>1</v>
      </c>
      <c r="I273" s="133"/>
      <c r="J273" s="134">
        <f>ROUND(I273*H273,2)</f>
        <v>0</v>
      </c>
      <c r="K273" s="130" t="s">
        <v>19</v>
      </c>
      <c r="L273" s="33"/>
      <c r="M273" s="135" t="s">
        <v>19</v>
      </c>
      <c r="N273" s="136" t="s">
        <v>42</v>
      </c>
      <c r="P273" s="137">
        <f>O273*H273</f>
        <v>0</v>
      </c>
      <c r="Q273" s="137">
        <v>0</v>
      </c>
      <c r="R273" s="137">
        <f>Q273*H273</f>
        <v>0</v>
      </c>
      <c r="S273" s="137">
        <v>0</v>
      </c>
      <c r="T273" s="138">
        <f>S273*H273</f>
        <v>0</v>
      </c>
      <c r="AR273" s="139" t="s">
        <v>142</v>
      </c>
      <c r="AT273" s="139" t="s">
        <v>130</v>
      </c>
      <c r="AU273" s="139" t="s">
        <v>80</v>
      </c>
      <c r="AY273" s="18" t="s">
        <v>127</v>
      </c>
      <c r="BE273" s="140">
        <f>IF(N273="základní",J273,0)</f>
        <v>0</v>
      </c>
      <c r="BF273" s="140">
        <f>IF(N273="snížená",J273,0)</f>
        <v>0</v>
      </c>
      <c r="BG273" s="140">
        <f>IF(N273="zákl. přenesená",J273,0)</f>
        <v>0</v>
      </c>
      <c r="BH273" s="140">
        <f>IF(N273="sníž. přenesená",J273,0)</f>
        <v>0</v>
      </c>
      <c r="BI273" s="140">
        <f>IF(N273="nulová",J273,0)</f>
        <v>0</v>
      </c>
      <c r="BJ273" s="18" t="s">
        <v>78</v>
      </c>
      <c r="BK273" s="140">
        <f>ROUND(I273*H273,2)</f>
        <v>0</v>
      </c>
      <c r="BL273" s="18" t="s">
        <v>142</v>
      </c>
      <c r="BM273" s="139" t="s">
        <v>380</v>
      </c>
    </row>
    <row r="274" spans="2:65" s="1" customFormat="1" ht="14.45" customHeight="1">
      <c r="B274" s="33"/>
      <c r="C274" s="128" t="s">
        <v>381</v>
      </c>
      <c r="D274" s="128" t="s">
        <v>130</v>
      </c>
      <c r="E274" s="129" t="s">
        <v>382</v>
      </c>
      <c r="F274" s="130" t="s">
        <v>383</v>
      </c>
      <c r="G274" s="131" t="s">
        <v>133</v>
      </c>
      <c r="H274" s="132">
        <v>3</v>
      </c>
      <c r="I274" s="133"/>
      <c r="J274" s="134">
        <f>ROUND(I274*H274,2)</f>
        <v>0</v>
      </c>
      <c r="K274" s="130" t="s">
        <v>19</v>
      </c>
      <c r="L274" s="33"/>
      <c r="M274" s="135" t="s">
        <v>19</v>
      </c>
      <c r="N274" s="136" t="s">
        <v>42</v>
      </c>
      <c r="P274" s="137">
        <f>O274*H274</f>
        <v>0</v>
      </c>
      <c r="Q274" s="137">
        <v>0</v>
      </c>
      <c r="R274" s="137">
        <f>Q274*H274</f>
        <v>0</v>
      </c>
      <c r="S274" s="137">
        <v>0</v>
      </c>
      <c r="T274" s="138">
        <f>S274*H274</f>
        <v>0</v>
      </c>
      <c r="AR274" s="139" t="s">
        <v>142</v>
      </c>
      <c r="AT274" s="139" t="s">
        <v>130</v>
      </c>
      <c r="AU274" s="139" t="s">
        <v>80</v>
      </c>
      <c r="AY274" s="18" t="s">
        <v>127</v>
      </c>
      <c r="BE274" s="140">
        <f>IF(N274="základní",J274,0)</f>
        <v>0</v>
      </c>
      <c r="BF274" s="140">
        <f>IF(N274="snížená",J274,0)</f>
        <v>0</v>
      </c>
      <c r="BG274" s="140">
        <f>IF(N274="zákl. přenesená",J274,0)</f>
        <v>0</v>
      </c>
      <c r="BH274" s="140">
        <f>IF(N274="sníž. přenesená",J274,0)</f>
        <v>0</v>
      </c>
      <c r="BI274" s="140">
        <f>IF(N274="nulová",J274,0)</f>
        <v>0</v>
      </c>
      <c r="BJ274" s="18" t="s">
        <v>78</v>
      </c>
      <c r="BK274" s="140">
        <f>ROUND(I274*H274,2)</f>
        <v>0</v>
      </c>
      <c r="BL274" s="18" t="s">
        <v>142</v>
      </c>
      <c r="BM274" s="139" t="s">
        <v>384</v>
      </c>
    </row>
    <row r="275" spans="2:65" s="1" customFormat="1" ht="14.45" customHeight="1">
      <c r="B275" s="33"/>
      <c r="C275" s="128" t="s">
        <v>385</v>
      </c>
      <c r="D275" s="128" t="s">
        <v>130</v>
      </c>
      <c r="E275" s="129" t="s">
        <v>386</v>
      </c>
      <c r="F275" s="130" t="s">
        <v>387</v>
      </c>
      <c r="G275" s="131" t="s">
        <v>194</v>
      </c>
      <c r="H275" s="132">
        <v>42.055999999999997</v>
      </c>
      <c r="I275" s="133"/>
      <c r="J275" s="134">
        <f>ROUND(I275*H275,2)</f>
        <v>0</v>
      </c>
      <c r="K275" s="130" t="s">
        <v>134</v>
      </c>
      <c r="L275" s="33"/>
      <c r="M275" s="135" t="s">
        <v>19</v>
      </c>
      <c r="N275" s="136" t="s">
        <v>42</v>
      </c>
      <c r="P275" s="137">
        <f>O275*H275</f>
        <v>0</v>
      </c>
      <c r="Q275" s="137">
        <v>3.0599999999999999E-2</v>
      </c>
      <c r="R275" s="137">
        <f>Q275*H275</f>
        <v>1.2869135999999999</v>
      </c>
      <c r="S275" s="137">
        <v>0</v>
      </c>
      <c r="T275" s="138">
        <f>S275*H275</f>
        <v>0</v>
      </c>
      <c r="AR275" s="139" t="s">
        <v>142</v>
      </c>
      <c r="AT275" s="139" t="s">
        <v>130</v>
      </c>
      <c r="AU275" s="139" t="s">
        <v>80</v>
      </c>
      <c r="AY275" s="18" t="s">
        <v>127</v>
      </c>
      <c r="BE275" s="140">
        <f>IF(N275="základní",J275,0)</f>
        <v>0</v>
      </c>
      <c r="BF275" s="140">
        <f>IF(N275="snížená",J275,0)</f>
        <v>0</v>
      </c>
      <c r="BG275" s="140">
        <f>IF(N275="zákl. přenesená",J275,0)</f>
        <v>0</v>
      </c>
      <c r="BH275" s="140">
        <f>IF(N275="sníž. přenesená",J275,0)</f>
        <v>0</v>
      </c>
      <c r="BI275" s="140">
        <f>IF(N275="nulová",J275,0)</f>
        <v>0</v>
      </c>
      <c r="BJ275" s="18" t="s">
        <v>78</v>
      </c>
      <c r="BK275" s="140">
        <f>ROUND(I275*H275,2)</f>
        <v>0</v>
      </c>
      <c r="BL275" s="18" t="s">
        <v>142</v>
      </c>
      <c r="BM275" s="139" t="s">
        <v>388</v>
      </c>
    </row>
    <row r="276" spans="2:65" s="1" customFormat="1" ht="24.2" customHeight="1">
      <c r="B276" s="33"/>
      <c r="C276" s="128" t="s">
        <v>389</v>
      </c>
      <c r="D276" s="128" t="s">
        <v>130</v>
      </c>
      <c r="E276" s="129" t="s">
        <v>390</v>
      </c>
      <c r="F276" s="130" t="s">
        <v>391</v>
      </c>
      <c r="G276" s="131" t="s">
        <v>222</v>
      </c>
      <c r="H276" s="132">
        <v>4</v>
      </c>
      <c r="I276" s="133"/>
      <c r="J276" s="134">
        <f>ROUND(I276*H276,2)</f>
        <v>0</v>
      </c>
      <c r="K276" s="130" t="s">
        <v>134</v>
      </c>
      <c r="L276" s="33"/>
      <c r="M276" s="135" t="s">
        <v>19</v>
      </c>
      <c r="N276" s="136" t="s">
        <v>42</v>
      </c>
      <c r="P276" s="137">
        <f>O276*H276</f>
        <v>0</v>
      </c>
      <c r="Q276" s="137">
        <v>1.7770000000000001E-2</v>
      </c>
      <c r="R276" s="137">
        <f>Q276*H276</f>
        <v>7.1080000000000004E-2</v>
      </c>
      <c r="S276" s="137">
        <v>0</v>
      </c>
      <c r="T276" s="138">
        <f>S276*H276</f>
        <v>0</v>
      </c>
      <c r="AR276" s="139" t="s">
        <v>142</v>
      </c>
      <c r="AT276" s="139" t="s">
        <v>130</v>
      </c>
      <c r="AU276" s="139" t="s">
        <v>80</v>
      </c>
      <c r="AY276" s="18" t="s">
        <v>127</v>
      </c>
      <c r="BE276" s="140">
        <f>IF(N276="základní",J276,0)</f>
        <v>0</v>
      </c>
      <c r="BF276" s="140">
        <f>IF(N276="snížená",J276,0)</f>
        <v>0</v>
      </c>
      <c r="BG276" s="140">
        <f>IF(N276="zákl. přenesená",J276,0)</f>
        <v>0</v>
      </c>
      <c r="BH276" s="140">
        <f>IF(N276="sníž. přenesená",J276,0)</f>
        <v>0</v>
      </c>
      <c r="BI276" s="140">
        <f>IF(N276="nulová",J276,0)</f>
        <v>0</v>
      </c>
      <c r="BJ276" s="18" t="s">
        <v>78</v>
      </c>
      <c r="BK276" s="140">
        <f>ROUND(I276*H276,2)</f>
        <v>0</v>
      </c>
      <c r="BL276" s="18" t="s">
        <v>142</v>
      </c>
      <c r="BM276" s="139" t="s">
        <v>392</v>
      </c>
    </row>
    <row r="277" spans="2:65" s="1" customFormat="1" ht="126.75">
      <c r="B277" s="33"/>
      <c r="D277" s="147" t="s">
        <v>214</v>
      </c>
      <c r="F277" s="161" t="s">
        <v>393</v>
      </c>
      <c r="I277" s="162"/>
      <c r="L277" s="33"/>
      <c r="M277" s="163"/>
      <c r="T277" s="52"/>
      <c r="AT277" s="18" t="s">
        <v>214</v>
      </c>
      <c r="AU277" s="18" t="s">
        <v>80</v>
      </c>
    </row>
    <row r="278" spans="2:65" s="1" customFormat="1" ht="14.45" customHeight="1">
      <c r="B278" s="33"/>
      <c r="C278" s="177" t="s">
        <v>394</v>
      </c>
      <c r="D278" s="177" t="s">
        <v>368</v>
      </c>
      <c r="E278" s="178" t="s">
        <v>395</v>
      </c>
      <c r="F278" s="179" t="s">
        <v>396</v>
      </c>
      <c r="G278" s="180" t="s">
        <v>222</v>
      </c>
      <c r="H278" s="181">
        <v>3</v>
      </c>
      <c r="I278" s="182"/>
      <c r="J278" s="183">
        <f>ROUND(I278*H278,2)</f>
        <v>0</v>
      </c>
      <c r="K278" s="179" t="s">
        <v>134</v>
      </c>
      <c r="L278" s="184"/>
      <c r="M278" s="185" t="s">
        <v>19</v>
      </c>
      <c r="N278" s="186" t="s">
        <v>42</v>
      </c>
      <c r="P278" s="137">
        <f>O278*H278</f>
        <v>0</v>
      </c>
      <c r="Q278" s="137">
        <v>1.521E-2</v>
      </c>
      <c r="R278" s="137">
        <f>Q278*H278</f>
        <v>4.5629999999999997E-2</v>
      </c>
      <c r="S278" s="137">
        <v>0</v>
      </c>
      <c r="T278" s="138">
        <f>S278*H278</f>
        <v>0</v>
      </c>
      <c r="AR278" s="139" t="s">
        <v>158</v>
      </c>
      <c r="AT278" s="139" t="s">
        <v>368</v>
      </c>
      <c r="AU278" s="139" t="s">
        <v>80</v>
      </c>
      <c r="AY278" s="18" t="s">
        <v>127</v>
      </c>
      <c r="BE278" s="140">
        <f>IF(N278="základní",J278,0)</f>
        <v>0</v>
      </c>
      <c r="BF278" s="140">
        <f>IF(N278="snížená",J278,0)</f>
        <v>0</v>
      </c>
      <c r="BG278" s="140">
        <f>IF(N278="zákl. přenesená",J278,0)</f>
        <v>0</v>
      </c>
      <c r="BH278" s="140">
        <f>IF(N278="sníž. přenesená",J278,0)</f>
        <v>0</v>
      </c>
      <c r="BI278" s="140">
        <f>IF(N278="nulová",J278,0)</f>
        <v>0</v>
      </c>
      <c r="BJ278" s="18" t="s">
        <v>78</v>
      </c>
      <c r="BK278" s="140">
        <f>ROUND(I278*H278,2)</f>
        <v>0</v>
      </c>
      <c r="BL278" s="18" t="s">
        <v>142</v>
      </c>
      <c r="BM278" s="139" t="s">
        <v>397</v>
      </c>
    </row>
    <row r="279" spans="2:65" s="1" customFormat="1" ht="14.45" customHeight="1">
      <c r="B279" s="33"/>
      <c r="C279" s="177" t="s">
        <v>398</v>
      </c>
      <c r="D279" s="177" t="s">
        <v>368</v>
      </c>
      <c r="E279" s="178" t="s">
        <v>399</v>
      </c>
      <c r="F279" s="179" t="s">
        <v>400</v>
      </c>
      <c r="G279" s="180" t="s">
        <v>222</v>
      </c>
      <c r="H279" s="181">
        <v>1</v>
      </c>
      <c r="I279" s="182"/>
      <c r="J279" s="183">
        <f>ROUND(I279*H279,2)</f>
        <v>0</v>
      </c>
      <c r="K279" s="179" t="s">
        <v>134</v>
      </c>
      <c r="L279" s="184"/>
      <c r="M279" s="185" t="s">
        <v>19</v>
      </c>
      <c r="N279" s="186" t="s">
        <v>42</v>
      </c>
      <c r="P279" s="137">
        <f>O279*H279</f>
        <v>0</v>
      </c>
      <c r="Q279" s="137">
        <v>1.7930000000000001E-2</v>
      </c>
      <c r="R279" s="137">
        <f>Q279*H279</f>
        <v>1.7930000000000001E-2</v>
      </c>
      <c r="S279" s="137">
        <v>0</v>
      </c>
      <c r="T279" s="138">
        <f>S279*H279</f>
        <v>0</v>
      </c>
      <c r="AR279" s="139" t="s">
        <v>158</v>
      </c>
      <c r="AT279" s="139" t="s">
        <v>368</v>
      </c>
      <c r="AU279" s="139" t="s">
        <v>80</v>
      </c>
      <c r="AY279" s="18" t="s">
        <v>127</v>
      </c>
      <c r="BE279" s="140">
        <f>IF(N279="základní",J279,0)</f>
        <v>0</v>
      </c>
      <c r="BF279" s="140">
        <f>IF(N279="snížená",J279,0)</f>
        <v>0</v>
      </c>
      <c r="BG279" s="140">
        <f>IF(N279="zákl. přenesená",J279,0)</f>
        <v>0</v>
      </c>
      <c r="BH279" s="140">
        <f>IF(N279="sníž. přenesená",J279,0)</f>
        <v>0</v>
      </c>
      <c r="BI279" s="140">
        <f>IF(N279="nulová",J279,0)</f>
        <v>0</v>
      </c>
      <c r="BJ279" s="18" t="s">
        <v>78</v>
      </c>
      <c r="BK279" s="140">
        <f>ROUND(I279*H279,2)</f>
        <v>0</v>
      </c>
      <c r="BL279" s="18" t="s">
        <v>142</v>
      </c>
      <c r="BM279" s="139" t="s">
        <v>401</v>
      </c>
    </row>
    <row r="280" spans="2:65" s="11" customFormat="1" ht="22.9" customHeight="1">
      <c r="B280" s="116"/>
      <c r="D280" s="117" t="s">
        <v>70</v>
      </c>
      <c r="E280" s="126" t="s">
        <v>164</v>
      </c>
      <c r="F280" s="126" t="s">
        <v>402</v>
      </c>
      <c r="I280" s="119"/>
      <c r="J280" s="127">
        <f>BK280</f>
        <v>0</v>
      </c>
      <c r="L280" s="116"/>
      <c r="M280" s="121"/>
      <c r="P280" s="122">
        <f>SUM(P281:P416)</f>
        <v>0</v>
      </c>
      <c r="R280" s="122">
        <f>SUM(R281:R416)</f>
        <v>7.7793699999999999E-3</v>
      </c>
      <c r="T280" s="123">
        <f>SUM(T281:T416)</f>
        <v>16.379348999999998</v>
      </c>
      <c r="AR280" s="117" t="s">
        <v>78</v>
      </c>
      <c r="AT280" s="124" t="s">
        <v>70</v>
      </c>
      <c r="AU280" s="124" t="s">
        <v>78</v>
      </c>
      <c r="AY280" s="117" t="s">
        <v>127</v>
      </c>
      <c r="BK280" s="125">
        <f>SUM(BK281:BK416)</f>
        <v>0</v>
      </c>
    </row>
    <row r="281" spans="2:65" s="1" customFormat="1" ht="24.2" customHeight="1">
      <c r="B281" s="33"/>
      <c r="C281" s="128" t="s">
        <v>403</v>
      </c>
      <c r="D281" s="128" t="s">
        <v>130</v>
      </c>
      <c r="E281" s="129" t="s">
        <v>404</v>
      </c>
      <c r="F281" s="130" t="s">
        <v>405</v>
      </c>
      <c r="G281" s="131" t="s">
        <v>194</v>
      </c>
      <c r="H281" s="132">
        <v>0.36</v>
      </c>
      <c r="I281" s="133"/>
      <c r="J281" s="134">
        <f>ROUND(I281*H281,2)</f>
        <v>0</v>
      </c>
      <c r="K281" s="130" t="s">
        <v>134</v>
      </c>
      <c r="L281" s="33"/>
      <c r="M281" s="135" t="s">
        <v>19</v>
      </c>
      <c r="N281" s="136" t="s">
        <v>42</v>
      </c>
      <c r="P281" s="137">
        <f>O281*H281</f>
        <v>0</v>
      </c>
      <c r="Q281" s="137">
        <v>0</v>
      </c>
      <c r="R281" s="137">
        <f>Q281*H281</f>
        <v>0</v>
      </c>
      <c r="S281" s="137">
        <v>7.4999999999999997E-2</v>
      </c>
      <c r="T281" s="138">
        <f>S281*H281</f>
        <v>2.7E-2</v>
      </c>
      <c r="AR281" s="139" t="s">
        <v>142</v>
      </c>
      <c r="AT281" s="139" t="s">
        <v>130</v>
      </c>
      <c r="AU281" s="139" t="s">
        <v>80</v>
      </c>
      <c r="AY281" s="18" t="s">
        <v>127</v>
      </c>
      <c r="BE281" s="140">
        <f>IF(N281="základní",J281,0)</f>
        <v>0</v>
      </c>
      <c r="BF281" s="140">
        <f>IF(N281="snížená",J281,0)</f>
        <v>0</v>
      </c>
      <c r="BG281" s="140">
        <f>IF(N281="zákl. přenesená",J281,0)</f>
        <v>0</v>
      </c>
      <c r="BH281" s="140">
        <f>IF(N281="sníž. přenesená",J281,0)</f>
        <v>0</v>
      </c>
      <c r="BI281" s="140">
        <f>IF(N281="nulová",J281,0)</f>
        <v>0</v>
      </c>
      <c r="BJ281" s="18" t="s">
        <v>78</v>
      </c>
      <c r="BK281" s="140">
        <f>ROUND(I281*H281,2)</f>
        <v>0</v>
      </c>
      <c r="BL281" s="18" t="s">
        <v>142</v>
      </c>
      <c r="BM281" s="139" t="s">
        <v>406</v>
      </c>
    </row>
    <row r="282" spans="2:65" s="1" customFormat="1" ht="29.25">
      <c r="B282" s="33"/>
      <c r="D282" s="147" t="s">
        <v>214</v>
      </c>
      <c r="F282" s="161" t="s">
        <v>407</v>
      </c>
      <c r="I282" s="162"/>
      <c r="L282" s="33"/>
      <c r="M282" s="163"/>
      <c r="T282" s="52"/>
      <c r="AT282" s="18" t="s">
        <v>214</v>
      </c>
      <c r="AU282" s="18" t="s">
        <v>80</v>
      </c>
    </row>
    <row r="283" spans="2:65" s="12" customFormat="1">
      <c r="B283" s="146"/>
      <c r="D283" s="147" t="s">
        <v>196</v>
      </c>
      <c r="E283" s="148" t="s">
        <v>19</v>
      </c>
      <c r="F283" s="149" t="s">
        <v>408</v>
      </c>
      <c r="H283" s="150">
        <v>0.36</v>
      </c>
      <c r="I283" s="151"/>
      <c r="L283" s="146"/>
      <c r="M283" s="152"/>
      <c r="T283" s="153"/>
      <c r="AT283" s="148" t="s">
        <v>196</v>
      </c>
      <c r="AU283" s="148" t="s">
        <v>80</v>
      </c>
      <c r="AV283" s="12" t="s">
        <v>80</v>
      </c>
      <c r="AW283" s="12" t="s">
        <v>32</v>
      </c>
      <c r="AX283" s="12" t="s">
        <v>78</v>
      </c>
      <c r="AY283" s="148" t="s">
        <v>127</v>
      </c>
    </row>
    <row r="284" spans="2:65" s="1" customFormat="1" ht="24.2" customHeight="1">
      <c r="B284" s="33"/>
      <c r="C284" s="128" t="s">
        <v>409</v>
      </c>
      <c r="D284" s="128" t="s">
        <v>130</v>
      </c>
      <c r="E284" s="129" t="s">
        <v>410</v>
      </c>
      <c r="F284" s="130" t="s">
        <v>411</v>
      </c>
      <c r="G284" s="131" t="s">
        <v>194</v>
      </c>
      <c r="H284" s="132">
        <v>13.396000000000001</v>
      </c>
      <c r="I284" s="133"/>
      <c r="J284" s="134">
        <f>ROUND(I284*H284,2)</f>
        <v>0</v>
      </c>
      <c r="K284" s="130" t="s">
        <v>134</v>
      </c>
      <c r="L284" s="33"/>
      <c r="M284" s="135" t="s">
        <v>19</v>
      </c>
      <c r="N284" s="136" t="s">
        <v>42</v>
      </c>
      <c r="P284" s="137">
        <f>O284*H284</f>
        <v>0</v>
      </c>
      <c r="Q284" s="137">
        <v>0</v>
      </c>
      <c r="R284" s="137">
        <f>Q284*H284</f>
        <v>0</v>
      </c>
      <c r="S284" s="137">
        <v>7.5999999999999998E-2</v>
      </c>
      <c r="T284" s="138">
        <f>S284*H284</f>
        <v>1.0180960000000001</v>
      </c>
      <c r="AR284" s="139" t="s">
        <v>142</v>
      </c>
      <c r="AT284" s="139" t="s">
        <v>130</v>
      </c>
      <c r="AU284" s="139" t="s">
        <v>80</v>
      </c>
      <c r="AY284" s="18" t="s">
        <v>127</v>
      </c>
      <c r="BE284" s="140">
        <f>IF(N284="základní",J284,0)</f>
        <v>0</v>
      </c>
      <c r="BF284" s="140">
        <f>IF(N284="snížená",J284,0)</f>
        <v>0</v>
      </c>
      <c r="BG284" s="140">
        <f>IF(N284="zákl. přenesená",J284,0)</f>
        <v>0</v>
      </c>
      <c r="BH284" s="140">
        <f>IF(N284="sníž. přenesená",J284,0)</f>
        <v>0</v>
      </c>
      <c r="BI284" s="140">
        <f>IF(N284="nulová",J284,0)</f>
        <v>0</v>
      </c>
      <c r="BJ284" s="18" t="s">
        <v>78</v>
      </c>
      <c r="BK284" s="140">
        <f>ROUND(I284*H284,2)</f>
        <v>0</v>
      </c>
      <c r="BL284" s="18" t="s">
        <v>142</v>
      </c>
      <c r="BM284" s="139" t="s">
        <v>412</v>
      </c>
    </row>
    <row r="285" spans="2:65" s="1" customFormat="1" ht="39">
      <c r="B285" s="33"/>
      <c r="D285" s="147" t="s">
        <v>214</v>
      </c>
      <c r="F285" s="161" t="s">
        <v>413</v>
      </c>
      <c r="I285" s="162"/>
      <c r="L285" s="33"/>
      <c r="M285" s="163"/>
      <c r="T285" s="52"/>
      <c r="AT285" s="18" t="s">
        <v>214</v>
      </c>
      <c r="AU285" s="18" t="s">
        <v>80</v>
      </c>
    </row>
    <row r="286" spans="2:65" s="12" customFormat="1">
      <c r="B286" s="146"/>
      <c r="D286" s="147" t="s">
        <v>196</v>
      </c>
      <c r="E286" s="148" t="s">
        <v>19</v>
      </c>
      <c r="F286" s="149" t="s">
        <v>414</v>
      </c>
      <c r="H286" s="150">
        <v>7.0919999999999996</v>
      </c>
      <c r="I286" s="151"/>
      <c r="L286" s="146"/>
      <c r="M286" s="152"/>
      <c r="T286" s="153"/>
      <c r="AT286" s="148" t="s">
        <v>196</v>
      </c>
      <c r="AU286" s="148" t="s">
        <v>80</v>
      </c>
      <c r="AV286" s="12" t="s">
        <v>80</v>
      </c>
      <c r="AW286" s="12" t="s">
        <v>32</v>
      </c>
      <c r="AX286" s="12" t="s">
        <v>71</v>
      </c>
      <c r="AY286" s="148" t="s">
        <v>127</v>
      </c>
    </row>
    <row r="287" spans="2:65" s="12" customFormat="1">
      <c r="B287" s="146"/>
      <c r="D287" s="147" t="s">
        <v>196</v>
      </c>
      <c r="E287" s="148" t="s">
        <v>19</v>
      </c>
      <c r="F287" s="149" t="s">
        <v>415</v>
      </c>
      <c r="H287" s="150">
        <v>6.3040000000000003</v>
      </c>
      <c r="I287" s="151"/>
      <c r="L287" s="146"/>
      <c r="M287" s="152"/>
      <c r="T287" s="153"/>
      <c r="AT287" s="148" t="s">
        <v>196</v>
      </c>
      <c r="AU287" s="148" t="s">
        <v>80</v>
      </c>
      <c r="AV287" s="12" t="s">
        <v>80</v>
      </c>
      <c r="AW287" s="12" t="s">
        <v>32</v>
      </c>
      <c r="AX287" s="12" t="s">
        <v>71</v>
      </c>
      <c r="AY287" s="148" t="s">
        <v>127</v>
      </c>
    </row>
    <row r="288" spans="2:65" s="13" customFormat="1">
      <c r="B288" s="154"/>
      <c r="D288" s="147" t="s">
        <v>196</v>
      </c>
      <c r="E288" s="155" t="s">
        <v>19</v>
      </c>
      <c r="F288" s="156" t="s">
        <v>199</v>
      </c>
      <c r="H288" s="157">
        <v>13.396000000000001</v>
      </c>
      <c r="I288" s="158"/>
      <c r="L288" s="154"/>
      <c r="M288" s="159"/>
      <c r="T288" s="160"/>
      <c r="AT288" s="155" t="s">
        <v>196</v>
      </c>
      <c r="AU288" s="155" t="s">
        <v>80</v>
      </c>
      <c r="AV288" s="13" t="s">
        <v>142</v>
      </c>
      <c r="AW288" s="13" t="s">
        <v>32</v>
      </c>
      <c r="AX288" s="13" t="s">
        <v>78</v>
      </c>
      <c r="AY288" s="155" t="s">
        <v>127</v>
      </c>
    </row>
    <row r="289" spans="2:65" s="1" customFormat="1" ht="24.2" customHeight="1">
      <c r="B289" s="33"/>
      <c r="C289" s="128" t="s">
        <v>416</v>
      </c>
      <c r="D289" s="128" t="s">
        <v>130</v>
      </c>
      <c r="E289" s="129" t="s">
        <v>417</v>
      </c>
      <c r="F289" s="130" t="s">
        <v>418</v>
      </c>
      <c r="G289" s="131" t="s">
        <v>194</v>
      </c>
      <c r="H289" s="132">
        <v>16.395</v>
      </c>
      <c r="I289" s="133"/>
      <c r="J289" s="134">
        <f>ROUND(I289*H289,2)</f>
        <v>0</v>
      </c>
      <c r="K289" s="130" t="s">
        <v>134</v>
      </c>
      <c r="L289" s="33"/>
      <c r="M289" s="135" t="s">
        <v>19</v>
      </c>
      <c r="N289" s="136" t="s">
        <v>42</v>
      </c>
      <c r="P289" s="137">
        <f>O289*H289</f>
        <v>0</v>
      </c>
      <c r="Q289" s="137">
        <v>0</v>
      </c>
      <c r="R289" s="137">
        <f>Q289*H289</f>
        <v>0</v>
      </c>
      <c r="S289" s="137">
        <v>0.13100000000000001</v>
      </c>
      <c r="T289" s="138">
        <f>S289*H289</f>
        <v>2.147745</v>
      </c>
      <c r="AR289" s="139" t="s">
        <v>142</v>
      </c>
      <c r="AT289" s="139" t="s">
        <v>130</v>
      </c>
      <c r="AU289" s="139" t="s">
        <v>80</v>
      </c>
      <c r="AY289" s="18" t="s">
        <v>127</v>
      </c>
      <c r="BE289" s="140">
        <f>IF(N289="základní",J289,0)</f>
        <v>0</v>
      </c>
      <c r="BF289" s="140">
        <f>IF(N289="snížená",J289,0)</f>
        <v>0</v>
      </c>
      <c r="BG289" s="140">
        <f>IF(N289="zákl. přenesená",J289,0)</f>
        <v>0</v>
      </c>
      <c r="BH289" s="140">
        <f>IF(N289="sníž. přenesená",J289,0)</f>
        <v>0</v>
      </c>
      <c r="BI289" s="140">
        <f>IF(N289="nulová",J289,0)</f>
        <v>0</v>
      </c>
      <c r="BJ289" s="18" t="s">
        <v>78</v>
      </c>
      <c r="BK289" s="140">
        <f>ROUND(I289*H289,2)</f>
        <v>0</v>
      </c>
      <c r="BL289" s="18" t="s">
        <v>142</v>
      </c>
      <c r="BM289" s="139" t="s">
        <v>419</v>
      </c>
    </row>
    <row r="290" spans="2:65" s="12" customFormat="1">
      <c r="B290" s="146"/>
      <c r="D290" s="147" t="s">
        <v>196</v>
      </c>
      <c r="E290" s="148" t="s">
        <v>19</v>
      </c>
      <c r="F290" s="149" t="s">
        <v>420</v>
      </c>
      <c r="H290" s="150">
        <v>19.869</v>
      </c>
      <c r="I290" s="151"/>
      <c r="L290" s="146"/>
      <c r="M290" s="152"/>
      <c r="T290" s="153"/>
      <c r="AT290" s="148" t="s">
        <v>196</v>
      </c>
      <c r="AU290" s="148" t="s">
        <v>80</v>
      </c>
      <c r="AV290" s="12" t="s">
        <v>80</v>
      </c>
      <c r="AW290" s="12" t="s">
        <v>32</v>
      </c>
      <c r="AX290" s="12" t="s">
        <v>71</v>
      </c>
      <c r="AY290" s="148" t="s">
        <v>127</v>
      </c>
    </row>
    <row r="291" spans="2:65" s="12" customFormat="1">
      <c r="B291" s="146"/>
      <c r="D291" s="147" t="s">
        <v>196</v>
      </c>
      <c r="E291" s="148" t="s">
        <v>19</v>
      </c>
      <c r="F291" s="149" t="s">
        <v>421</v>
      </c>
      <c r="H291" s="150">
        <v>-5.91</v>
      </c>
      <c r="I291" s="151"/>
      <c r="L291" s="146"/>
      <c r="M291" s="152"/>
      <c r="T291" s="153"/>
      <c r="AT291" s="148" t="s">
        <v>196</v>
      </c>
      <c r="AU291" s="148" t="s">
        <v>80</v>
      </c>
      <c r="AV291" s="12" t="s">
        <v>80</v>
      </c>
      <c r="AW291" s="12" t="s">
        <v>32</v>
      </c>
      <c r="AX291" s="12" t="s">
        <v>71</v>
      </c>
      <c r="AY291" s="148" t="s">
        <v>127</v>
      </c>
    </row>
    <row r="292" spans="2:65" s="12" customFormat="1">
      <c r="B292" s="146"/>
      <c r="D292" s="147" t="s">
        <v>196</v>
      </c>
      <c r="E292" s="148" t="s">
        <v>19</v>
      </c>
      <c r="F292" s="149" t="s">
        <v>422</v>
      </c>
      <c r="H292" s="150">
        <v>2.4359999999999999</v>
      </c>
      <c r="I292" s="151"/>
      <c r="L292" s="146"/>
      <c r="M292" s="152"/>
      <c r="T292" s="153"/>
      <c r="AT292" s="148" t="s">
        <v>196</v>
      </c>
      <c r="AU292" s="148" t="s">
        <v>80</v>
      </c>
      <c r="AV292" s="12" t="s">
        <v>80</v>
      </c>
      <c r="AW292" s="12" t="s">
        <v>32</v>
      </c>
      <c r="AX292" s="12" t="s">
        <v>71</v>
      </c>
      <c r="AY292" s="148" t="s">
        <v>127</v>
      </c>
    </row>
    <row r="293" spans="2:65" s="13" customFormat="1">
      <c r="B293" s="154"/>
      <c r="D293" s="147" t="s">
        <v>196</v>
      </c>
      <c r="E293" s="155" t="s">
        <v>19</v>
      </c>
      <c r="F293" s="156" t="s">
        <v>199</v>
      </c>
      <c r="H293" s="157">
        <v>16.395</v>
      </c>
      <c r="I293" s="158"/>
      <c r="L293" s="154"/>
      <c r="M293" s="159"/>
      <c r="T293" s="160"/>
      <c r="AT293" s="155" t="s">
        <v>196</v>
      </c>
      <c r="AU293" s="155" t="s">
        <v>80</v>
      </c>
      <c r="AV293" s="13" t="s">
        <v>142</v>
      </c>
      <c r="AW293" s="13" t="s">
        <v>32</v>
      </c>
      <c r="AX293" s="13" t="s">
        <v>78</v>
      </c>
      <c r="AY293" s="155" t="s">
        <v>127</v>
      </c>
    </row>
    <row r="294" spans="2:65" s="1" customFormat="1" ht="24.2" customHeight="1">
      <c r="B294" s="33"/>
      <c r="C294" s="128" t="s">
        <v>423</v>
      </c>
      <c r="D294" s="128" t="s">
        <v>130</v>
      </c>
      <c r="E294" s="129" t="s">
        <v>424</v>
      </c>
      <c r="F294" s="130" t="s">
        <v>425</v>
      </c>
      <c r="G294" s="131" t="s">
        <v>194</v>
      </c>
      <c r="H294" s="132">
        <v>14.943</v>
      </c>
      <c r="I294" s="133"/>
      <c r="J294" s="134">
        <f>ROUND(I294*H294,2)</f>
        <v>0</v>
      </c>
      <c r="K294" s="130" t="s">
        <v>134</v>
      </c>
      <c r="L294" s="33"/>
      <c r="M294" s="135" t="s">
        <v>19</v>
      </c>
      <c r="N294" s="136" t="s">
        <v>42</v>
      </c>
      <c r="P294" s="137">
        <f>O294*H294</f>
        <v>0</v>
      </c>
      <c r="Q294" s="137">
        <v>0</v>
      </c>
      <c r="R294" s="137">
        <f>Q294*H294</f>
        <v>0</v>
      </c>
      <c r="S294" s="137">
        <v>0.26100000000000001</v>
      </c>
      <c r="T294" s="138">
        <f>S294*H294</f>
        <v>3.9001230000000002</v>
      </c>
      <c r="AR294" s="139" t="s">
        <v>142</v>
      </c>
      <c r="AT294" s="139" t="s">
        <v>130</v>
      </c>
      <c r="AU294" s="139" t="s">
        <v>80</v>
      </c>
      <c r="AY294" s="18" t="s">
        <v>127</v>
      </c>
      <c r="BE294" s="140">
        <f>IF(N294="základní",J294,0)</f>
        <v>0</v>
      </c>
      <c r="BF294" s="140">
        <f>IF(N294="snížená",J294,0)</f>
        <v>0</v>
      </c>
      <c r="BG294" s="140">
        <f>IF(N294="zákl. přenesená",J294,0)</f>
        <v>0</v>
      </c>
      <c r="BH294" s="140">
        <f>IF(N294="sníž. přenesená",J294,0)</f>
        <v>0</v>
      </c>
      <c r="BI294" s="140">
        <f>IF(N294="nulová",J294,0)</f>
        <v>0</v>
      </c>
      <c r="BJ294" s="18" t="s">
        <v>78</v>
      </c>
      <c r="BK294" s="140">
        <f>ROUND(I294*H294,2)</f>
        <v>0</v>
      </c>
      <c r="BL294" s="18" t="s">
        <v>142</v>
      </c>
      <c r="BM294" s="139" t="s">
        <v>426</v>
      </c>
    </row>
    <row r="295" spans="2:65" s="12" customFormat="1">
      <c r="B295" s="146"/>
      <c r="D295" s="147" t="s">
        <v>196</v>
      </c>
      <c r="E295" s="148" t="s">
        <v>19</v>
      </c>
      <c r="F295" s="149" t="s">
        <v>203</v>
      </c>
      <c r="H295" s="150">
        <v>6.1660000000000004</v>
      </c>
      <c r="I295" s="151"/>
      <c r="L295" s="146"/>
      <c r="M295" s="152"/>
      <c r="T295" s="153"/>
      <c r="AT295" s="148" t="s">
        <v>196</v>
      </c>
      <c r="AU295" s="148" t="s">
        <v>80</v>
      </c>
      <c r="AV295" s="12" t="s">
        <v>80</v>
      </c>
      <c r="AW295" s="12" t="s">
        <v>32</v>
      </c>
      <c r="AX295" s="12" t="s">
        <v>71</v>
      </c>
      <c r="AY295" s="148" t="s">
        <v>127</v>
      </c>
    </row>
    <row r="296" spans="2:65" s="12" customFormat="1">
      <c r="B296" s="146"/>
      <c r="D296" s="147" t="s">
        <v>196</v>
      </c>
      <c r="E296" s="148" t="s">
        <v>19</v>
      </c>
      <c r="F296" s="149" t="s">
        <v>324</v>
      </c>
      <c r="H296" s="150">
        <v>-1.5760000000000001</v>
      </c>
      <c r="I296" s="151"/>
      <c r="L296" s="146"/>
      <c r="M296" s="152"/>
      <c r="T296" s="153"/>
      <c r="AT296" s="148" t="s">
        <v>196</v>
      </c>
      <c r="AU296" s="148" t="s">
        <v>80</v>
      </c>
      <c r="AV296" s="12" t="s">
        <v>80</v>
      </c>
      <c r="AW296" s="12" t="s">
        <v>32</v>
      </c>
      <c r="AX296" s="12" t="s">
        <v>71</v>
      </c>
      <c r="AY296" s="148" t="s">
        <v>127</v>
      </c>
    </row>
    <row r="297" spans="2:65" s="12" customFormat="1">
      <c r="B297" s="146"/>
      <c r="D297" s="147" t="s">
        <v>196</v>
      </c>
      <c r="E297" s="148" t="s">
        <v>19</v>
      </c>
      <c r="F297" s="149" t="s">
        <v>427</v>
      </c>
      <c r="H297" s="150">
        <v>10.353</v>
      </c>
      <c r="I297" s="151"/>
      <c r="L297" s="146"/>
      <c r="M297" s="152"/>
      <c r="T297" s="153"/>
      <c r="AT297" s="148" t="s">
        <v>196</v>
      </c>
      <c r="AU297" s="148" t="s">
        <v>80</v>
      </c>
      <c r="AV297" s="12" t="s">
        <v>80</v>
      </c>
      <c r="AW297" s="12" t="s">
        <v>32</v>
      </c>
      <c r="AX297" s="12" t="s">
        <v>71</v>
      </c>
      <c r="AY297" s="148" t="s">
        <v>127</v>
      </c>
    </row>
    <row r="298" spans="2:65" s="13" customFormat="1">
      <c r="B298" s="154"/>
      <c r="D298" s="147" t="s">
        <v>196</v>
      </c>
      <c r="E298" s="155" t="s">
        <v>19</v>
      </c>
      <c r="F298" s="156" t="s">
        <v>199</v>
      </c>
      <c r="H298" s="157">
        <v>14.943</v>
      </c>
      <c r="I298" s="158"/>
      <c r="L298" s="154"/>
      <c r="M298" s="159"/>
      <c r="T298" s="160"/>
      <c r="AT298" s="155" t="s">
        <v>196</v>
      </c>
      <c r="AU298" s="155" t="s">
        <v>80</v>
      </c>
      <c r="AV298" s="13" t="s">
        <v>142</v>
      </c>
      <c r="AW298" s="13" t="s">
        <v>32</v>
      </c>
      <c r="AX298" s="13" t="s">
        <v>78</v>
      </c>
      <c r="AY298" s="155" t="s">
        <v>127</v>
      </c>
    </row>
    <row r="299" spans="2:65" s="1" customFormat="1" ht="24.2" customHeight="1">
      <c r="B299" s="33"/>
      <c r="C299" s="128" t="s">
        <v>428</v>
      </c>
      <c r="D299" s="128" t="s">
        <v>130</v>
      </c>
      <c r="E299" s="129" t="s">
        <v>429</v>
      </c>
      <c r="F299" s="130" t="s">
        <v>430</v>
      </c>
      <c r="G299" s="131" t="s">
        <v>431</v>
      </c>
      <c r="H299" s="132">
        <v>0.32400000000000001</v>
      </c>
      <c r="I299" s="133"/>
      <c r="J299" s="134">
        <f>ROUND(I299*H299,2)</f>
        <v>0</v>
      </c>
      <c r="K299" s="130" t="s">
        <v>134</v>
      </c>
      <c r="L299" s="33"/>
      <c r="M299" s="135" t="s">
        <v>19</v>
      </c>
      <c r="N299" s="136" t="s">
        <v>42</v>
      </c>
      <c r="P299" s="137">
        <f>O299*H299</f>
        <v>0</v>
      </c>
      <c r="Q299" s="137">
        <v>0</v>
      </c>
      <c r="R299" s="137">
        <f>Q299*H299</f>
        <v>0</v>
      </c>
      <c r="S299" s="137">
        <v>1.8</v>
      </c>
      <c r="T299" s="138">
        <f>S299*H299</f>
        <v>0.58320000000000005</v>
      </c>
      <c r="AR299" s="139" t="s">
        <v>142</v>
      </c>
      <c r="AT299" s="139" t="s">
        <v>130</v>
      </c>
      <c r="AU299" s="139" t="s">
        <v>80</v>
      </c>
      <c r="AY299" s="18" t="s">
        <v>127</v>
      </c>
      <c r="BE299" s="140">
        <f>IF(N299="základní",J299,0)</f>
        <v>0</v>
      </c>
      <c r="BF299" s="140">
        <f>IF(N299="snížená",J299,0)</f>
        <v>0</v>
      </c>
      <c r="BG299" s="140">
        <f>IF(N299="zákl. přenesená",J299,0)</f>
        <v>0</v>
      </c>
      <c r="BH299" s="140">
        <f>IF(N299="sníž. přenesená",J299,0)</f>
        <v>0</v>
      </c>
      <c r="BI299" s="140">
        <f>IF(N299="nulová",J299,0)</f>
        <v>0</v>
      </c>
      <c r="BJ299" s="18" t="s">
        <v>78</v>
      </c>
      <c r="BK299" s="140">
        <f>ROUND(I299*H299,2)</f>
        <v>0</v>
      </c>
      <c r="BL299" s="18" t="s">
        <v>142</v>
      </c>
      <c r="BM299" s="139" t="s">
        <v>432</v>
      </c>
    </row>
    <row r="300" spans="2:65" s="12" customFormat="1">
      <c r="B300" s="146"/>
      <c r="D300" s="147" t="s">
        <v>196</v>
      </c>
      <c r="E300" s="148" t="s">
        <v>19</v>
      </c>
      <c r="F300" s="149" t="s">
        <v>433</v>
      </c>
      <c r="H300" s="150">
        <v>0.48599999999999999</v>
      </c>
      <c r="I300" s="151"/>
      <c r="L300" s="146"/>
      <c r="M300" s="152"/>
      <c r="T300" s="153"/>
      <c r="AT300" s="148" t="s">
        <v>196</v>
      </c>
      <c r="AU300" s="148" t="s">
        <v>80</v>
      </c>
      <c r="AV300" s="12" t="s">
        <v>80</v>
      </c>
      <c r="AW300" s="12" t="s">
        <v>32</v>
      </c>
      <c r="AX300" s="12" t="s">
        <v>71</v>
      </c>
      <c r="AY300" s="148" t="s">
        <v>127</v>
      </c>
    </row>
    <row r="301" spans="2:65" s="12" customFormat="1">
      <c r="B301" s="146"/>
      <c r="D301" s="147" t="s">
        <v>196</v>
      </c>
      <c r="E301" s="148" t="s">
        <v>19</v>
      </c>
      <c r="F301" s="149" t="s">
        <v>434</v>
      </c>
      <c r="H301" s="150">
        <v>-0.16200000000000001</v>
      </c>
      <c r="I301" s="151"/>
      <c r="L301" s="146"/>
      <c r="M301" s="152"/>
      <c r="T301" s="153"/>
      <c r="AT301" s="148" t="s">
        <v>196</v>
      </c>
      <c r="AU301" s="148" t="s">
        <v>80</v>
      </c>
      <c r="AV301" s="12" t="s">
        <v>80</v>
      </c>
      <c r="AW301" s="12" t="s">
        <v>32</v>
      </c>
      <c r="AX301" s="12" t="s">
        <v>71</v>
      </c>
      <c r="AY301" s="148" t="s">
        <v>127</v>
      </c>
    </row>
    <row r="302" spans="2:65" s="13" customFormat="1">
      <c r="B302" s="154"/>
      <c r="D302" s="147" t="s">
        <v>196</v>
      </c>
      <c r="E302" s="155" t="s">
        <v>19</v>
      </c>
      <c r="F302" s="156" t="s">
        <v>199</v>
      </c>
      <c r="H302" s="157">
        <v>0.32399999999999995</v>
      </c>
      <c r="I302" s="158"/>
      <c r="L302" s="154"/>
      <c r="M302" s="159"/>
      <c r="T302" s="160"/>
      <c r="AT302" s="155" t="s">
        <v>196</v>
      </c>
      <c r="AU302" s="155" t="s">
        <v>80</v>
      </c>
      <c r="AV302" s="13" t="s">
        <v>142</v>
      </c>
      <c r="AW302" s="13" t="s">
        <v>32</v>
      </c>
      <c r="AX302" s="13" t="s">
        <v>78</v>
      </c>
      <c r="AY302" s="155" t="s">
        <v>127</v>
      </c>
    </row>
    <row r="303" spans="2:65" s="1" customFormat="1" ht="24.2" customHeight="1">
      <c r="B303" s="33"/>
      <c r="C303" s="128" t="s">
        <v>435</v>
      </c>
      <c r="D303" s="128" t="s">
        <v>130</v>
      </c>
      <c r="E303" s="129" t="s">
        <v>436</v>
      </c>
      <c r="F303" s="130" t="s">
        <v>437</v>
      </c>
      <c r="G303" s="131" t="s">
        <v>194</v>
      </c>
      <c r="H303" s="132">
        <v>1.89</v>
      </c>
      <c r="I303" s="133"/>
      <c r="J303" s="134">
        <f>ROUND(I303*H303,2)</f>
        <v>0</v>
      </c>
      <c r="K303" s="130" t="s">
        <v>134</v>
      </c>
      <c r="L303" s="33"/>
      <c r="M303" s="135" t="s">
        <v>19</v>
      </c>
      <c r="N303" s="136" t="s">
        <v>42</v>
      </c>
      <c r="P303" s="137">
        <f>O303*H303</f>
        <v>0</v>
      </c>
      <c r="Q303" s="137">
        <v>0</v>
      </c>
      <c r="R303" s="137">
        <f>Q303*H303</f>
        <v>0</v>
      </c>
      <c r="S303" s="137">
        <v>0.27</v>
      </c>
      <c r="T303" s="138">
        <f>S303*H303</f>
        <v>0.51029999999999998</v>
      </c>
      <c r="AR303" s="139" t="s">
        <v>142</v>
      </c>
      <c r="AT303" s="139" t="s">
        <v>130</v>
      </c>
      <c r="AU303" s="139" t="s">
        <v>80</v>
      </c>
      <c r="AY303" s="18" t="s">
        <v>127</v>
      </c>
      <c r="BE303" s="140">
        <f>IF(N303="základní",J303,0)</f>
        <v>0</v>
      </c>
      <c r="BF303" s="140">
        <f>IF(N303="snížená",J303,0)</f>
        <v>0</v>
      </c>
      <c r="BG303" s="140">
        <f>IF(N303="zákl. přenesená",J303,0)</f>
        <v>0</v>
      </c>
      <c r="BH303" s="140">
        <f>IF(N303="sníž. přenesená",J303,0)</f>
        <v>0</v>
      </c>
      <c r="BI303" s="140">
        <f>IF(N303="nulová",J303,0)</f>
        <v>0</v>
      </c>
      <c r="BJ303" s="18" t="s">
        <v>78</v>
      </c>
      <c r="BK303" s="140">
        <f>ROUND(I303*H303,2)</f>
        <v>0</v>
      </c>
      <c r="BL303" s="18" t="s">
        <v>142</v>
      </c>
      <c r="BM303" s="139" t="s">
        <v>438</v>
      </c>
    </row>
    <row r="304" spans="2:65" s="12" customFormat="1">
      <c r="B304" s="146"/>
      <c r="D304" s="147" t="s">
        <v>196</v>
      </c>
      <c r="E304" s="148" t="s">
        <v>19</v>
      </c>
      <c r="F304" s="149" t="s">
        <v>439</v>
      </c>
      <c r="H304" s="150">
        <v>1.89</v>
      </c>
      <c r="I304" s="151"/>
      <c r="L304" s="146"/>
      <c r="M304" s="152"/>
      <c r="T304" s="153"/>
      <c r="AT304" s="148" t="s">
        <v>196</v>
      </c>
      <c r="AU304" s="148" t="s">
        <v>80</v>
      </c>
      <c r="AV304" s="12" t="s">
        <v>80</v>
      </c>
      <c r="AW304" s="12" t="s">
        <v>32</v>
      </c>
      <c r="AX304" s="12" t="s">
        <v>78</v>
      </c>
      <c r="AY304" s="148" t="s">
        <v>127</v>
      </c>
    </row>
    <row r="305" spans="2:65" s="1" customFormat="1" ht="24.2" customHeight="1">
      <c r="B305" s="33"/>
      <c r="C305" s="128" t="s">
        <v>440</v>
      </c>
      <c r="D305" s="128" t="s">
        <v>130</v>
      </c>
      <c r="E305" s="129" t="s">
        <v>441</v>
      </c>
      <c r="F305" s="130" t="s">
        <v>442</v>
      </c>
      <c r="G305" s="131" t="s">
        <v>212</v>
      </c>
      <c r="H305" s="132">
        <v>2.4</v>
      </c>
      <c r="I305" s="133"/>
      <c r="J305" s="134">
        <f>ROUND(I305*H305,2)</f>
        <v>0</v>
      </c>
      <c r="K305" s="130" t="s">
        <v>134</v>
      </c>
      <c r="L305" s="33"/>
      <c r="M305" s="135" t="s">
        <v>19</v>
      </c>
      <c r="N305" s="136" t="s">
        <v>42</v>
      </c>
      <c r="P305" s="137">
        <f>O305*H305</f>
        <v>0</v>
      </c>
      <c r="Q305" s="137">
        <v>0</v>
      </c>
      <c r="R305" s="137">
        <f>Q305*H305</f>
        <v>0</v>
      </c>
      <c r="S305" s="137">
        <v>6.5000000000000002E-2</v>
      </c>
      <c r="T305" s="138">
        <f>S305*H305</f>
        <v>0.156</v>
      </c>
      <c r="AR305" s="139" t="s">
        <v>142</v>
      </c>
      <c r="AT305" s="139" t="s">
        <v>130</v>
      </c>
      <c r="AU305" s="139" t="s">
        <v>80</v>
      </c>
      <c r="AY305" s="18" t="s">
        <v>127</v>
      </c>
      <c r="BE305" s="140">
        <f>IF(N305="základní",J305,0)</f>
        <v>0</v>
      </c>
      <c r="BF305" s="140">
        <f>IF(N305="snížená",J305,0)</f>
        <v>0</v>
      </c>
      <c r="BG305" s="140">
        <f>IF(N305="zákl. přenesená",J305,0)</f>
        <v>0</v>
      </c>
      <c r="BH305" s="140">
        <f>IF(N305="sníž. přenesená",J305,0)</f>
        <v>0</v>
      </c>
      <c r="BI305" s="140">
        <f>IF(N305="nulová",J305,0)</f>
        <v>0</v>
      </c>
      <c r="BJ305" s="18" t="s">
        <v>78</v>
      </c>
      <c r="BK305" s="140">
        <f>ROUND(I305*H305,2)</f>
        <v>0</v>
      </c>
      <c r="BL305" s="18" t="s">
        <v>142</v>
      </c>
      <c r="BM305" s="139" t="s">
        <v>443</v>
      </c>
    </row>
    <row r="306" spans="2:65" s="12" customFormat="1">
      <c r="B306" s="146"/>
      <c r="D306" s="147" t="s">
        <v>196</v>
      </c>
      <c r="E306" s="148" t="s">
        <v>19</v>
      </c>
      <c r="F306" s="149" t="s">
        <v>444</v>
      </c>
      <c r="H306" s="150">
        <v>2.4</v>
      </c>
      <c r="I306" s="151"/>
      <c r="L306" s="146"/>
      <c r="M306" s="152"/>
      <c r="T306" s="153"/>
      <c r="AT306" s="148" t="s">
        <v>196</v>
      </c>
      <c r="AU306" s="148" t="s">
        <v>80</v>
      </c>
      <c r="AV306" s="12" t="s">
        <v>80</v>
      </c>
      <c r="AW306" s="12" t="s">
        <v>32</v>
      </c>
      <c r="AX306" s="12" t="s">
        <v>78</v>
      </c>
      <c r="AY306" s="148" t="s">
        <v>127</v>
      </c>
    </row>
    <row r="307" spans="2:65" s="1" customFormat="1" ht="24.2" customHeight="1">
      <c r="B307" s="33"/>
      <c r="C307" s="128" t="s">
        <v>445</v>
      </c>
      <c r="D307" s="128" t="s">
        <v>130</v>
      </c>
      <c r="E307" s="129" t="s">
        <v>446</v>
      </c>
      <c r="F307" s="130" t="s">
        <v>447</v>
      </c>
      <c r="G307" s="131" t="s">
        <v>194</v>
      </c>
      <c r="H307" s="132">
        <v>1</v>
      </c>
      <c r="I307" s="133"/>
      <c r="J307" s="134">
        <f>ROUND(I307*H307,2)</f>
        <v>0</v>
      </c>
      <c r="K307" s="130" t="s">
        <v>134</v>
      </c>
      <c r="L307" s="33"/>
      <c r="M307" s="135" t="s">
        <v>19</v>
      </c>
      <c r="N307" s="136" t="s">
        <v>42</v>
      </c>
      <c r="P307" s="137">
        <f>O307*H307</f>
        <v>0</v>
      </c>
      <c r="Q307" s="137">
        <v>0</v>
      </c>
      <c r="R307" s="137">
        <f>Q307*H307</f>
        <v>0</v>
      </c>
      <c r="S307" s="137">
        <v>0.183</v>
      </c>
      <c r="T307" s="138">
        <f>S307*H307</f>
        <v>0.183</v>
      </c>
      <c r="AR307" s="139" t="s">
        <v>142</v>
      </c>
      <c r="AT307" s="139" t="s">
        <v>130</v>
      </c>
      <c r="AU307" s="139" t="s">
        <v>80</v>
      </c>
      <c r="AY307" s="18" t="s">
        <v>127</v>
      </c>
      <c r="BE307" s="140">
        <f>IF(N307="základní",J307,0)</f>
        <v>0</v>
      </c>
      <c r="BF307" s="140">
        <f>IF(N307="snížená",J307,0)</f>
        <v>0</v>
      </c>
      <c r="BG307" s="140">
        <f>IF(N307="zákl. přenesená",J307,0)</f>
        <v>0</v>
      </c>
      <c r="BH307" s="140">
        <f>IF(N307="sníž. přenesená",J307,0)</f>
        <v>0</v>
      </c>
      <c r="BI307" s="140">
        <f>IF(N307="nulová",J307,0)</f>
        <v>0</v>
      </c>
      <c r="BJ307" s="18" t="s">
        <v>78</v>
      </c>
      <c r="BK307" s="140">
        <f>ROUND(I307*H307,2)</f>
        <v>0</v>
      </c>
      <c r="BL307" s="18" t="s">
        <v>142</v>
      </c>
      <c r="BM307" s="139" t="s">
        <v>448</v>
      </c>
    </row>
    <row r="308" spans="2:65" s="12" customFormat="1">
      <c r="B308" s="146"/>
      <c r="D308" s="147" t="s">
        <v>196</v>
      </c>
      <c r="E308" s="148" t="s">
        <v>19</v>
      </c>
      <c r="F308" s="149" t="s">
        <v>289</v>
      </c>
      <c r="H308" s="150">
        <v>1</v>
      </c>
      <c r="I308" s="151"/>
      <c r="L308" s="146"/>
      <c r="M308" s="152"/>
      <c r="T308" s="153"/>
      <c r="AT308" s="148" t="s">
        <v>196</v>
      </c>
      <c r="AU308" s="148" t="s">
        <v>80</v>
      </c>
      <c r="AV308" s="12" t="s">
        <v>80</v>
      </c>
      <c r="AW308" s="12" t="s">
        <v>32</v>
      </c>
      <c r="AX308" s="12" t="s">
        <v>78</v>
      </c>
      <c r="AY308" s="148" t="s">
        <v>127</v>
      </c>
    </row>
    <row r="309" spans="2:65" s="1" customFormat="1" ht="24.2" customHeight="1">
      <c r="B309" s="33"/>
      <c r="C309" s="128" t="s">
        <v>449</v>
      </c>
      <c r="D309" s="128" t="s">
        <v>130</v>
      </c>
      <c r="E309" s="129" t="s">
        <v>450</v>
      </c>
      <c r="F309" s="130" t="s">
        <v>451</v>
      </c>
      <c r="G309" s="131" t="s">
        <v>194</v>
      </c>
      <c r="H309" s="132">
        <v>71.054000000000002</v>
      </c>
      <c r="I309" s="133"/>
      <c r="J309" s="134">
        <f>ROUND(I309*H309,2)</f>
        <v>0</v>
      </c>
      <c r="K309" s="130" t="s">
        <v>134</v>
      </c>
      <c r="L309" s="33"/>
      <c r="M309" s="135" t="s">
        <v>19</v>
      </c>
      <c r="N309" s="136" t="s">
        <v>42</v>
      </c>
      <c r="P309" s="137">
        <f>O309*H309</f>
        <v>0</v>
      </c>
      <c r="Q309" s="137">
        <v>0</v>
      </c>
      <c r="R309" s="137">
        <f>Q309*H309</f>
        <v>0</v>
      </c>
      <c r="S309" s="137">
        <v>6.8000000000000005E-2</v>
      </c>
      <c r="T309" s="138">
        <f>S309*H309</f>
        <v>4.8316720000000002</v>
      </c>
      <c r="AR309" s="139" t="s">
        <v>142</v>
      </c>
      <c r="AT309" s="139" t="s">
        <v>130</v>
      </c>
      <c r="AU309" s="139" t="s">
        <v>80</v>
      </c>
      <c r="AY309" s="18" t="s">
        <v>127</v>
      </c>
      <c r="BE309" s="140">
        <f>IF(N309="základní",J309,0)</f>
        <v>0</v>
      </c>
      <c r="BF309" s="140">
        <f>IF(N309="snížená",J309,0)</f>
        <v>0</v>
      </c>
      <c r="BG309" s="140">
        <f>IF(N309="zákl. přenesená",J309,0)</f>
        <v>0</v>
      </c>
      <c r="BH309" s="140">
        <f>IF(N309="sníž. přenesená",J309,0)</f>
        <v>0</v>
      </c>
      <c r="BI309" s="140">
        <f>IF(N309="nulová",J309,0)</f>
        <v>0</v>
      </c>
      <c r="BJ309" s="18" t="s">
        <v>78</v>
      </c>
      <c r="BK309" s="140">
        <f>ROUND(I309*H309,2)</f>
        <v>0</v>
      </c>
      <c r="BL309" s="18" t="s">
        <v>142</v>
      </c>
      <c r="BM309" s="139" t="s">
        <v>452</v>
      </c>
    </row>
    <row r="310" spans="2:65" s="1" customFormat="1" ht="29.25">
      <c r="B310" s="33"/>
      <c r="D310" s="147" t="s">
        <v>214</v>
      </c>
      <c r="F310" s="161" t="s">
        <v>453</v>
      </c>
      <c r="I310" s="162"/>
      <c r="L310" s="33"/>
      <c r="M310" s="163"/>
      <c r="T310" s="52"/>
      <c r="AT310" s="18" t="s">
        <v>214</v>
      </c>
      <c r="AU310" s="18" t="s">
        <v>80</v>
      </c>
    </row>
    <row r="311" spans="2:65" s="12" customFormat="1">
      <c r="B311" s="146"/>
      <c r="D311" s="147" t="s">
        <v>196</v>
      </c>
      <c r="E311" s="148" t="s">
        <v>19</v>
      </c>
      <c r="F311" s="149" t="s">
        <v>454</v>
      </c>
      <c r="H311" s="150">
        <v>87.99</v>
      </c>
      <c r="I311" s="151"/>
      <c r="L311" s="146"/>
      <c r="M311" s="152"/>
      <c r="T311" s="153"/>
      <c r="AT311" s="148" t="s">
        <v>196</v>
      </c>
      <c r="AU311" s="148" t="s">
        <v>80</v>
      </c>
      <c r="AV311" s="12" t="s">
        <v>80</v>
      </c>
      <c r="AW311" s="12" t="s">
        <v>32</v>
      </c>
      <c r="AX311" s="12" t="s">
        <v>71</v>
      </c>
      <c r="AY311" s="148" t="s">
        <v>127</v>
      </c>
    </row>
    <row r="312" spans="2:65" s="12" customFormat="1">
      <c r="B312" s="146"/>
      <c r="D312" s="147" t="s">
        <v>196</v>
      </c>
      <c r="E312" s="148" t="s">
        <v>19</v>
      </c>
      <c r="F312" s="149" t="s">
        <v>326</v>
      </c>
      <c r="H312" s="150">
        <v>-3.2</v>
      </c>
      <c r="I312" s="151"/>
      <c r="L312" s="146"/>
      <c r="M312" s="152"/>
      <c r="T312" s="153"/>
      <c r="AT312" s="148" t="s">
        <v>196</v>
      </c>
      <c r="AU312" s="148" t="s">
        <v>80</v>
      </c>
      <c r="AV312" s="12" t="s">
        <v>80</v>
      </c>
      <c r="AW312" s="12" t="s">
        <v>32</v>
      </c>
      <c r="AX312" s="12" t="s">
        <v>71</v>
      </c>
      <c r="AY312" s="148" t="s">
        <v>127</v>
      </c>
    </row>
    <row r="313" spans="2:65" s="12" customFormat="1">
      <c r="B313" s="146"/>
      <c r="D313" s="147" t="s">
        <v>196</v>
      </c>
      <c r="E313" s="148" t="s">
        <v>19</v>
      </c>
      <c r="F313" s="149" t="s">
        <v>455</v>
      </c>
      <c r="H313" s="150">
        <v>-0.84</v>
      </c>
      <c r="I313" s="151"/>
      <c r="L313" s="146"/>
      <c r="M313" s="152"/>
      <c r="T313" s="153"/>
      <c r="AT313" s="148" t="s">
        <v>196</v>
      </c>
      <c r="AU313" s="148" t="s">
        <v>80</v>
      </c>
      <c r="AV313" s="12" t="s">
        <v>80</v>
      </c>
      <c r="AW313" s="12" t="s">
        <v>32</v>
      </c>
      <c r="AX313" s="12" t="s">
        <v>71</v>
      </c>
      <c r="AY313" s="148" t="s">
        <v>127</v>
      </c>
    </row>
    <row r="314" spans="2:65" s="12" customFormat="1">
      <c r="B314" s="146"/>
      <c r="D314" s="147" t="s">
        <v>196</v>
      </c>
      <c r="E314" s="148" t="s">
        <v>19</v>
      </c>
      <c r="F314" s="149" t="s">
        <v>324</v>
      </c>
      <c r="H314" s="150">
        <v>-1.5760000000000001</v>
      </c>
      <c r="I314" s="151"/>
      <c r="L314" s="146"/>
      <c r="M314" s="152"/>
      <c r="T314" s="153"/>
      <c r="AT314" s="148" t="s">
        <v>196</v>
      </c>
      <c r="AU314" s="148" t="s">
        <v>80</v>
      </c>
      <c r="AV314" s="12" t="s">
        <v>80</v>
      </c>
      <c r="AW314" s="12" t="s">
        <v>32</v>
      </c>
      <c r="AX314" s="12" t="s">
        <v>71</v>
      </c>
      <c r="AY314" s="148" t="s">
        <v>127</v>
      </c>
    </row>
    <row r="315" spans="2:65" s="12" customFormat="1">
      <c r="B315" s="146"/>
      <c r="D315" s="147" t="s">
        <v>196</v>
      </c>
      <c r="E315" s="148" t="s">
        <v>19</v>
      </c>
      <c r="F315" s="149" t="s">
        <v>456</v>
      </c>
      <c r="H315" s="150">
        <v>2</v>
      </c>
      <c r="I315" s="151"/>
      <c r="L315" s="146"/>
      <c r="M315" s="152"/>
      <c r="T315" s="153"/>
      <c r="AT315" s="148" t="s">
        <v>196</v>
      </c>
      <c r="AU315" s="148" t="s">
        <v>80</v>
      </c>
      <c r="AV315" s="12" t="s">
        <v>80</v>
      </c>
      <c r="AW315" s="12" t="s">
        <v>32</v>
      </c>
      <c r="AX315" s="12" t="s">
        <v>71</v>
      </c>
      <c r="AY315" s="148" t="s">
        <v>127</v>
      </c>
    </row>
    <row r="316" spans="2:65" s="12" customFormat="1">
      <c r="B316" s="146"/>
      <c r="D316" s="147" t="s">
        <v>196</v>
      </c>
      <c r="E316" s="148" t="s">
        <v>19</v>
      </c>
      <c r="F316" s="149" t="s">
        <v>457</v>
      </c>
      <c r="H316" s="150">
        <v>-11.82</v>
      </c>
      <c r="I316" s="151"/>
      <c r="L316" s="146"/>
      <c r="M316" s="152"/>
      <c r="T316" s="153"/>
      <c r="AT316" s="148" t="s">
        <v>196</v>
      </c>
      <c r="AU316" s="148" t="s">
        <v>80</v>
      </c>
      <c r="AV316" s="12" t="s">
        <v>80</v>
      </c>
      <c r="AW316" s="12" t="s">
        <v>32</v>
      </c>
      <c r="AX316" s="12" t="s">
        <v>71</v>
      </c>
      <c r="AY316" s="148" t="s">
        <v>127</v>
      </c>
    </row>
    <row r="317" spans="2:65" s="12" customFormat="1">
      <c r="B317" s="146"/>
      <c r="D317" s="147" t="s">
        <v>196</v>
      </c>
      <c r="E317" s="148" t="s">
        <v>19</v>
      </c>
      <c r="F317" s="149" t="s">
        <v>458</v>
      </c>
      <c r="H317" s="150">
        <v>-1.5</v>
      </c>
      <c r="I317" s="151"/>
      <c r="L317" s="146"/>
      <c r="M317" s="152"/>
      <c r="T317" s="153"/>
      <c r="AT317" s="148" t="s">
        <v>196</v>
      </c>
      <c r="AU317" s="148" t="s">
        <v>80</v>
      </c>
      <c r="AV317" s="12" t="s">
        <v>80</v>
      </c>
      <c r="AW317" s="12" t="s">
        <v>32</v>
      </c>
      <c r="AX317" s="12" t="s">
        <v>71</v>
      </c>
      <c r="AY317" s="148" t="s">
        <v>127</v>
      </c>
    </row>
    <row r="318" spans="2:65" s="13" customFormat="1">
      <c r="B318" s="154"/>
      <c r="D318" s="147" t="s">
        <v>196</v>
      </c>
      <c r="E318" s="155" t="s">
        <v>19</v>
      </c>
      <c r="F318" s="156" t="s">
        <v>199</v>
      </c>
      <c r="H318" s="157">
        <v>71.054000000000002</v>
      </c>
      <c r="I318" s="158"/>
      <c r="L318" s="154"/>
      <c r="M318" s="159"/>
      <c r="T318" s="160"/>
      <c r="AT318" s="155" t="s">
        <v>196</v>
      </c>
      <c r="AU318" s="155" t="s">
        <v>80</v>
      </c>
      <c r="AV318" s="13" t="s">
        <v>142</v>
      </c>
      <c r="AW318" s="13" t="s">
        <v>32</v>
      </c>
      <c r="AX318" s="13" t="s">
        <v>78</v>
      </c>
      <c r="AY318" s="155" t="s">
        <v>127</v>
      </c>
    </row>
    <row r="319" spans="2:65" s="1" customFormat="1" ht="14.45" customHeight="1">
      <c r="B319" s="33"/>
      <c r="C319" s="128" t="s">
        <v>459</v>
      </c>
      <c r="D319" s="128" t="s">
        <v>130</v>
      </c>
      <c r="E319" s="129" t="s">
        <v>460</v>
      </c>
      <c r="F319" s="130" t="s">
        <v>461</v>
      </c>
      <c r="G319" s="131" t="s">
        <v>194</v>
      </c>
      <c r="H319" s="132">
        <v>44.514000000000003</v>
      </c>
      <c r="I319" s="133"/>
      <c r="J319" s="134">
        <f>ROUND(I319*H319,2)</f>
        <v>0</v>
      </c>
      <c r="K319" s="130" t="s">
        <v>134</v>
      </c>
      <c r="L319" s="33"/>
      <c r="M319" s="135" t="s">
        <v>19</v>
      </c>
      <c r="N319" s="136" t="s">
        <v>42</v>
      </c>
      <c r="P319" s="137">
        <f>O319*H319</f>
        <v>0</v>
      </c>
      <c r="Q319" s="137">
        <v>0</v>
      </c>
      <c r="R319" s="137">
        <f>Q319*H319</f>
        <v>0</v>
      </c>
      <c r="S319" s="137">
        <v>4.0000000000000001E-3</v>
      </c>
      <c r="T319" s="138">
        <f>S319*H319</f>
        <v>0.17805600000000002</v>
      </c>
      <c r="AR319" s="139" t="s">
        <v>142</v>
      </c>
      <c r="AT319" s="139" t="s">
        <v>130</v>
      </c>
      <c r="AU319" s="139" t="s">
        <v>80</v>
      </c>
      <c r="AY319" s="18" t="s">
        <v>127</v>
      </c>
      <c r="BE319" s="140">
        <f>IF(N319="základní",J319,0)</f>
        <v>0</v>
      </c>
      <c r="BF319" s="140">
        <f>IF(N319="snížená",J319,0)</f>
        <v>0</v>
      </c>
      <c r="BG319" s="140">
        <f>IF(N319="zákl. přenesená",J319,0)</f>
        <v>0</v>
      </c>
      <c r="BH319" s="140">
        <f>IF(N319="sníž. přenesená",J319,0)</f>
        <v>0</v>
      </c>
      <c r="BI319" s="140">
        <f>IF(N319="nulová",J319,0)</f>
        <v>0</v>
      </c>
      <c r="BJ319" s="18" t="s">
        <v>78</v>
      </c>
      <c r="BK319" s="140">
        <f>ROUND(I319*H319,2)</f>
        <v>0</v>
      </c>
      <c r="BL319" s="18" t="s">
        <v>142</v>
      </c>
      <c r="BM319" s="139" t="s">
        <v>462</v>
      </c>
    </row>
    <row r="320" spans="2:65" s="1" customFormat="1" ht="29.25">
      <c r="B320" s="33"/>
      <c r="D320" s="147" t="s">
        <v>214</v>
      </c>
      <c r="F320" s="161" t="s">
        <v>463</v>
      </c>
      <c r="I320" s="162"/>
      <c r="L320" s="33"/>
      <c r="M320" s="163"/>
      <c r="T320" s="52"/>
      <c r="AT320" s="18" t="s">
        <v>214</v>
      </c>
      <c r="AU320" s="18" t="s">
        <v>80</v>
      </c>
    </row>
    <row r="321" spans="2:65" s="14" customFormat="1">
      <c r="B321" s="164"/>
      <c r="D321" s="147" t="s">
        <v>196</v>
      </c>
      <c r="E321" s="165" t="s">
        <v>19</v>
      </c>
      <c r="F321" s="166" t="s">
        <v>464</v>
      </c>
      <c r="H321" s="165" t="s">
        <v>19</v>
      </c>
      <c r="I321" s="167"/>
      <c r="L321" s="164"/>
      <c r="M321" s="168"/>
      <c r="T321" s="169"/>
      <c r="AT321" s="165" t="s">
        <v>196</v>
      </c>
      <c r="AU321" s="165" t="s">
        <v>80</v>
      </c>
      <c r="AV321" s="14" t="s">
        <v>78</v>
      </c>
      <c r="AW321" s="14" t="s">
        <v>32</v>
      </c>
      <c r="AX321" s="14" t="s">
        <v>71</v>
      </c>
      <c r="AY321" s="165" t="s">
        <v>127</v>
      </c>
    </row>
    <row r="322" spans="2:65" s="12" customFormat="1">
      <c r="B322" s="146"/>
      <c r="D322" s="147" t="s">
        <v>196</v>
      </c>
      <c r="E322" s="148" t="s">
        <v>19</v>
      </c>
      <c r="F322" s="149" t="s">
        <v>256</v>
      </c>
      <c r="H322" s="150">
        <v>5.32</v>
      </c>
      <c r="I322" s="151"/>
      <c r="L322" s="146"/>
      <c r="M322" s="152"/>
      <c r="T322" s="153"/>
      <c r="AT322" s="148" t="s">
        <v>196</v>
      </c>
      <c r="AU322" s="148" t="s">
        <v>80</v>
      </c>
      <c r="AV322" s="12" t="s">
        <v>80</v>
      </c>
      <c r="AW322" s="12" t="s">
        <v>32</v>
      </c>
      <c r="AX322" s="12" t="s">
        <v>71</v>
      </c>
      <c r="AY322" s="148" t="s">
        <v>127</v>
      </c>
    </row>
    <row r="323" spans="2:65" s="12" customFormat="1">
      <c r="B323" s="146"/>
      <c r="D323" s="147" t="s">
        <v>196</v>
      </c>
      <c r="E323" s="148" t="s">
        <v>19</v>
      </c>
      <c r="F323" s="149" t="s">
        <v>465</v>
      </c>
      <c r="H323" s="150">
        <v>3.145</v>
      </c>
      <c r="I323" s="151"/>
      <c r="L323" s="146"/>
      <c r="M323" s="152"/>
      <c r="T323" s="153"/>
      <c r="AT323" s="148" t="s">
        <v>196</v>
      </c>
      <c r="AU323" s="148" t="s">
        <v>80</v>
      </c>
      <c r="AV323" s="12" t="s">
        <v>80</v>
      </c>
      <c r="AW323" s="12" t="s">
        <v>32</v>
      </c>
      <c r="AX323" s="12" t="s">
        <v>71</v>
      </c>
      <c r="AY323" s="148" t="s">
        <v>127</v>
      </c>
    </row>
    <row r="324" spans="2:65" s="12" customFormat="1">
      <c r="B324" s="146"/>
      <c r="D324" s="147" t="s">
        <v>196</v>
      </c>
      <c r="E324" s="148" t="s">
        <v>19</v>
      </c>
      <c r="F324" s="149" t="s">
        <v>466</v>
      </c>
      <c r="H324" s="150">
        <v>3.536</v>
      </c>
      <c r="I324" s="151"/>
      <c r="L324" s="146"/>
      <c r="M324" s="152"/>
      <c r="T324" s="153"/>
      <c r="AT324" s="148" t="s">
        <v>196</v>
      </c>
      <c r="AU324" s="148" t="s">
        <v>80</v>
      </c>
      <c r="AV324" s="12" t="s">
        <v>80</v>
      </c>
      <c r="AW324" s="12" t="s">
        <v>32</v>
      </c>
      <c r="AX324" s="12" t="s">
        <v>71</v>
      </c>
      <c r="AY324" s="148" t="s">
        <v>127</v>
      </c>
    </row>
    <row r="325" spans="2:65" s="12" customFormat="1">
      <c r="B325" s="146"/>
      <c r="D325" s="147" t="s">
        <v>196</v>
      </c>
      <c r="E325" s="148" t="s">
        <v>19</v>
      </c>
      <c r="F325" s="149" t="s">
        <v>467</v>
      </c>
      <c r="H325" s="150">
        <v>0.42</v>
      </c>
      <c r="I325" s="151"/>
      <c r="L325" s="146"/>
      <c r="M325" s="152"/>
      <c r="T325" s="153"/>
      <c r="AT325" s="148" t="s">
        <v>196</v>
      </c>
      <c r="AU325" s="148" t="s">
        <v>80</v>
      </c>
      <c r="AV325" s="12" t="s">
        <v>80</v>
      </c>
      <c r="AW325" s="12" t="s">
        <v>32</v>
      </c>
      <c r="AX325" s="12" t="s">
        <v>71</v>
      </c>
      <c r="AY325" s="148" t="s">
        <v>127</v>
      </c>
    </row>
    <row r="326" spans="2:65" s="12" customFormat="1">
      <c r="B326" s="146"/>
      <c r="D326" s="147" t="s">
        <v>196</v>
      </c>
      <c r="E326" s="148" t="s">
        <v>19</v>
      </c>
      <c r="F326" s="149" t="s">
        <v>468</v>
      </c>
      <c r="H326" s="150">
        <v>1.7</v>
      </c>
      <c r="I326" s="151"/>
      <c r="L326" s="146"/>
      <c r="M326" s="152"/>
      <c r="T326" s="153"/>
      <c r="AT326" s="148" t="s">
        <v>196</v>
      </c>
      <c r="AU326" s="148" t="s">
        <v>80</v>
      </c>
      <c r="AV326" s="12" t="s">
        <v>80</v>
      </c>
      <c r="AW326" s="12" t="s">
        <v>32</v>
      </c>
      <c r="AX326" s="12" t="s">
        <v>71</v>
      </c>
      <c r="AY326" s="148" t="s">
        <v>127</v>
      </c>
    </row>
    <row r="327" spans="2:65" s="12" customFormat="1">
      <c r="B327" s="146"/>
      <c r="D327" s="147" t="s">
        <v>196</v>
      </c>
      <c r="E327" s="148" t="s">
        <v>19</v>
      </c>
      <c r="F327" s="149" t="s">
        <v>469</v>
      </c>
      <c r="H327" s="150">
        <v>4.8449999999999998</v>
      </c>
      <c r="I327" s="151"/>
      <c r="L327" s="146"/>
      <c r="M327" s="152"/>
      <c r="T327" s="153"/>
      <c r="AT327" s="148" t="s">
        <v>196</v>
      </c>
      <c r="AU327" s="148" t="s">
        <v>80</v>
      </c>
      <c r="AV327" s="12" t="s">
        <v>80</v>
      </c>
      <c r="AW327" s="12" t="s">
        <v>32</v>
      </c>
      <c r="AX327" s="12" t="s">
        <v>71</v>
      </c>
      <c r="AY327" s="148" t="s">
        <v>127</v>
      </c>
    </row>
    <row r="328" spans="2:65" s="12" customFormat="1">
      <c r="B328" s="146"/>
      <c r="D328" s="147" t="s">
        <v>196</v>
      </c>
      <c r="E328" s="148" t="s">
        <v>19</v>
      </c>
      <c r="F328" s="149" t="s">
        <v>470</v>
      </c>
      <c r="H328" s="150">
        <v>7.4249999999999998</v>
      </c>
      <c r="I328" s="151"/>
      <c r="L328" s="146"/>
      <c r="M328" s="152"/>
      <c r="T328" s="153"/>
      <c r="AT328" s="148" t="s">
        <v>196</v>
      </c>
      <c r="AU328" s="148" t="s">
        <v>80</v>
      </c>
      <c r="AV328" s="12" t="s">
        <v>80</v>
      </c>
      <c r="AW328" s="12" t="s">
        <v>32</v>
      </c>
      <c r="AX328" s="12" t="s">
        <v>71</v>
      </c>
      <c r="AY328" s="148" t="s">
        <v>127</v>
      </c>
    </row>
    <row r="329" spans="2:65" s="12" customFormat="1">
      <c r="B329" s="146"/>
      <c r="D329" s="147" t="s">
        <v>196</v>
      </c>
      <c r="E329" s="148" t="s">
        <v>19</v>
      </c>
      <c r="F329" s="149" t="s">
        <v>471</v>
      </c>
      <c r="H329" s="150">
        <v>13.118</v>
      </c>
      <c r="I329" s="151"/>
      <c r="L329" s="146"/>
      <c r="M329" s="152"/>
      <c r="T329" s="153"/>
      <c r="AT329" s="148" t="s">
        <v>196</v>
      </c>
      <c r="AU329" s="148" t="s">
        <v>80</v>
      </c>
      <c r="AV329" s="12" t="s">
        <v>80</v>
      </c>
      <c r="AW329" s="12" t="s">
        <v>32</v>
      </c>
      <c r="AX329" s="12" t="s">
        <v>71</v>
      </c>
      <c r="AY329" s="148" t="s">
        <v>127</v>
      </c>
    </row>
    <row r="330" spans="2:65" s="12" customFormat="1">
      <c r="B330" s="146"/>
      <c r="D330" s="147" t="s">
        <v>196</v>
      </c>
      <c r="E330" s="148" t="s">
        <v>19</v>
      </c>
      <c r="F330" s="149" t="s">
        <v>472</v>
      </c>
      <c r="H330" s="150">
        <v>5.0049999999999999</v>
      </c>
      <c r="I330" s="151"/>
      <c r="L330" s="146"/>
      <c r="M330" s="152"/>
      <c r="T330" s="153"/>
      <c r="AT330" s="148" t="s">
        <v>196</v>
      </c>
      <c r="AU330" s="148" t="s">
        <v>80</v>
      </c>
      <c r="AV330" s="12" t="s">
        <v>80</v>
      </c>
      <c r="AW330" s="12" t="s">
        <v>32</v>
      </c>
      <c r="AX330" s="12" t="s">
        <v>71</v>
      </c>
      <c r="AY330" s="148" t="s">
        <v>127</v>
      </c>
    </row>
    <row r="331" spans="2:65" s="13" customFormat="1">
      <c r="B331" s="154"/>
      <c r="D331" s="147" t="s">
        <v>196</v>
      </c>
      <c r="E331" s="155" t="s">
        <v>19</v>
      </c>
      <c r="F331" s="156" t="s">
        <v>199</v>
      </c>
      <c r="H331" s="157">
        <v>44.514000000000003</v>
      </c>
      <c r="I331" s="158"/>
      <c r="L331" s="154"/>
      <c r="M331" s="159"/>
      <c r="T331" s="160"/>
      <c r="AT331" s="155" t="s">
        <v>196</v>
      </c>
      <c r="AU331" s="155" t="s">
        <v>80</v>
      </c>
      <c r="AV331" s="13" t="s">
        <v>142</v>
      </c>
      <c r="AW331" s="13" t="s">
        <v>32</v>
      </c>
      <c r="AX331" s="13" t="s">
        <v>78</v>
      </c>
      <c r="AY331" s="155" t="s">
        <v>127</v>
      </c>
    </row>
    <row r="332" spans="2:65" s="1" customFormat="1" ht="24.2" customHeight="1">
      <c r="B332" s="33"/>
      <c r="C332" s="128" t="s">
        <v>473</v>
      </c>
      <c r="D332" s="128" t="s">
        <v>130</v>
      </c>
      <c r="E332" s="129" t="s">
        <v>474</v>
      </c>
      <c r="F332" s="130" t="s">
        <v>475</v>
      </c>
      <c r="G332" s="131" t="s">
        <v>194</v>
      </c>
      <c r="H332" s="132">
        <v>169.14500000000001</v>
      </c>
      <c r="I332" s="133"/>
      <c r="J332" s="134">
        <f>ROUND(I332*H332,2)</f>
        <v>0</v>
      </c>
      <c r="K332" s="130" t="s">
        <v>134</v>
      </c>
      <c r="L332" s="33"/>
      <c r="M332" s="135" t="s">
        <v>19</v>
      </c>
      <c r="N332" s="136" t="s">
        <v>42</v>
      </c>
      <c r="P332" s="137">
        <f>O332*H332</f>
        <v>0</v>
      </c>
      <c r="Q332" s="137">
        <v>0</v>
      </c>
      <c r="R332" s="137">
        <f>Q332*H332</f>
        <v>0</v>
      </c>
      <c r="S332" s="137">
        <v>4.0000000000000001E-3</v>
      </c>
      <c r="T332" s="138">
        <f>S332*H332</f>
        <v>0.67658000000000007</v>
      </c>
      <c r="AR332" s="139" t="s">
        <v>142</v>
      </c>
      <c r="AT332" s="139" t="s">
        <v>130</v>
      </c>
      <c r="AU332" s="139" t="s">
        <v>80</v>
      </c>
      <c r="AY332" s="18" t="s">
        <v>127</v>
      </c>
      <c r="BE332" s="140">
        <f>IF(N332="základní",J332,0)</f>
        <v>0</v>
      </c>
      <c r="BF332" s="140">
        <f>IF(N332="snížená",J332,0)</f>
        <v>0</v>
      </c>
      <c r="BG332" s="140">
        <f>IF(N332="zákl. přenesená",J332,0)</f>
        <v>0</v>
      </c>
      <c r="BH332" s="140">
        <f>IF(N332="sníž. přenesená",J332,0)</f>
        <v>0</v>
      </c>
      <c r="BI332" s="140">
        <f>IF(N332="nulová",J332,0)</f>
        <v>0</v>
      </c>
      <c r="BJ332" s="18" t="s">
        <v>78</v>
      </c>
      <c r="BK332" s="140">
        <f>ROUND(I332*H332,2)</f>
        <v>0</v>
      </c>
      <c r="BL332" s="18" t="s">
        <v>142</v>
      </c>
      <c r="BM332" s="139" t="s">
        <v>476</v>
      </c>
    </row>
    <row r="333" spans="2:65" s="1" customFormat="1" ht="29.25">
      <c r="B333" s="33"/>
      <c r="D333" s="147" t="s">
        <v>214</v>
      </c>
      <c r="F333" s="161" t="s">
        <v>463</v>
      </c>
      <c r="I333" s="162"/>
      <c r="L333" s="33"/>
      <c r="M333" s="163"/>
      <c r="T333" s="52"/>
      <c r="AT333" s="18" t="s">
        <v>214</v>
      </c>
      <c r="AU333" s="18" t="s">
        <v>80</v>
      </c>
    </row>
    <row r="334" spans="2:65" s="14" customFormat="1">
      <c r="B334" s="164"/>
      <c r="D334" s="147" t="s">
        <v>196</v>
      </c>
      <c r="E334" s="165" t="s">
        <v>19</v>
      </c>
      <c r="F334" s="166" t="s">
        <v>464</v>
      </c>
      <c r="H334" s="165" t="s">
        <v>19</v>
      </c>
      <c r="I334" s="167"/>
      <c r="L334" s="164"/>
      <c r="M334" s="168"/>
      <c r="T334" s="169"/>
      <c r="AT334" s="165" t="s">
        <v>196</v>
      </c>
      <c r="AU334" s="165" t="s">
        <v>80</v>
      </c>
      <c r="AV334" s="14" t="s">
        <v>78</v>
      </c>
      <c r="AW334" s="14" t="s">
        <v>32</v>
      </c>
      <c r="AX334" s="14" t="s">
        <v>71</v>
      </c>
      <c r="AY334" s="165" t="s">
        <v>127</v>
      </c>
    </row>
    <row r="335" spans="2:65" s="12" customFormat="1">
      <c r="B335" s="146"/>
      <c r="D335" s="147" t="s">
        <v>196</v>
      </c>
      <c r="E335" s="148" t="s">
        <v>19</v>
      </c>
      <c r="F335" s="149" t="s">
        <v>477</v>
      </c>
      <c r="H335" s="150">
        <v>41.107999999999997</v>
      </c>
      <c r="I335" s="151"/>
      <c r="L335" s="146"/>
      <c r="M335" s="152"/>
      <c r="T335" s="153"/>
      <c r="AT335" s="148" t="s">
        <v>196</v>
      </c>
      <c r="AU335" s="148" t="s">
        <v>80</v>
      </c>
      <c r="AV335" s="12" t="s">
        <v>80</v>
      </c>
      <c r="AW335" s="12" t="s">
        <v>32</v>
      </c>
      <c r="AX335" s="12" t="s">
        <v>71</v>
      </c>
      <c r="AY335" s="148" t="s">
        <v>127</v>
      </c>
    </row>
    <row r="336" spans="2:65" s="12" customFormat="1">
      <c r="B336" s="146"/>
      <c r="D336" s="147" t="s">
        <v>196</v>
      </c>
      <c r="E336" s="148" t="s">
        <v>19</v>
      </c>
      <c r="F336" s="149" t="s">
        <v>478</v>
      </c>
      <c r="H336" s="150">
        <v>-3.1520000000000001</v>
      </c>
      <c r="I336" s="151"/>
      <c r="L336" s="146"/>
      <c r="M336" s="152"/>
      <c r="T336" s="153"/>
      <c r="AT336" s="148" t="s">
        <v>196</v>
      </c>
      <c r="AU336" s="148" t="s">
        <v>80</v>
      </c>
      <c r="AV336" s="12" t="s">
        <v>80</v>
      </c>
      <c r="AW336" s="12" t="s">
        <v>32</v>
      </c>
      <c r="AX336" s="12" t="s">
        <v>71</v>
      </c>
      <c r="AY336" s="148" t="s">
        <v>127</v>
      </c>
    </row>
    <row r="337" spans="2:51" s="12" customFormat="1">
      <c r="B337" s="146"/>
      <c r="D337" s="147" t="s">
        <v>196</v>
      </c>
      <c r="E337" s="148" t="s">
        <v>19</v>
      </c>
      <c r="F337" s="149" t="s">
        <v>479</v>
      </c>
      <c r="H337" s="150">
        <v>-1.1819999999999999</v>
      </c>
      <c r="I337" s="151"/>
      <c r="L337" s="146"/>
      <c r="M337" s="152"/>
      <c r="T337" s="153"/>
      <c r="AT337" s="148" t="s">
        <v>196</v>
      </c>
      <c r="AU337" s="148" t="s">
        <v>80</v>
      </c>
      <c r="AV337" s="12" t="s">
        <v>80</v>
      </c>
      <c r="AW337" s="12" t="s">
        <v>32</v>
      </c>
      <c r="AX337" s="12" t="s">
        <v>71</v>
      </c>
      <c r="AY337" s="148" t="s">
        <v>127</v>
      </c>
    </row>
    <row r="338" spans="2:51" s="12" customFormat="1">
      <c r="B338" s="146"/>
      <c r="D338" s="147" t="s">
        <v>196</v>
      </c>
      <c r="E338" s="148" t="s">
        <v>19</v>
      </c>
      <c r="F338" s="149" t="s">
        <v>205</v>
      </c>
      <c r="H338" s="150">
        <v>-1.89</v>
      </c>
      <c r="I338" s="151"/>
      <c r="L338" s="146"/>
      <c r="M338" s="152"/>
      <c r="T338" s="153"/>
      <c r="AT338" s="148" t="s">
        <v>196</v>
      </c>
      <c r="AU338" s="148" t="s">
        <v>80</v>
      </c>
      <c r="AV338" s="12" t="s">
        <v>80</v>
      </c>
      <c r="AW338" s="12" t="s">
        <v>32</v>
      </c>
      <c r="AX338" s="12" t="s">
        <v>71</v>
      </c>
      <c r="AY338" s="148" t="s">
        <v>127</v>
      </c>
    </row>
    <row r="339" spans="2:51" s="12" customFormat="1">
      <c r="B339" s="146"/>
      <c r="D339" s="147" t="s">
        <v>196</v>
      </c>
      <c r="E339" s="148" t="s">
        <v>19</v>
      </c>
      <c r="F339" s="149" t="s">
        <v>480</v>
      </c>
      <c r="H339" s="150">
        <v>0.78</v>
      </c>
      <c r="I339" s="151"/>
      <c r="L339" s="146"/>
      <c r="M339" s="152"/>
      <c r="T339" s="153"/>
      <c r="AT339" s="148" t="s">
        <v>196</v>
      </c>
      <c r="AU339" s="148" t="s">
        <v>80</v>
      </c>
      <c r="AV339" s="12" t="s">
        <v>80</v>
      </c>
      <c r="AW339" s="12" t="s">
        <v>32</v>
      </c>
      <c r="AX339" s="12" t="s">
        <v>71</v>
      </c>
      <c r="AY339" s="148" t="s">
        <v>127</v>
      </c>
    </row>
    <row r="340" spans="2:51" s="12" customFormat="1">
      <c r="B340" s="146"/>
      <c r="D340" s="147" t="s">
        <v>196</v>
      </c>
      <c r="E340" s="148" t="s">
        <v>19</v>
      </c>
      <c r="F340" s="149" t="s">
        <v>306</v>
      </c>
      <c r="H340" s="150">
        <v>-1.62</v>
      </c>
      <c r="I340" s="151"/>
      <c r="L340" s="146"/>
      <c r="M340" s="152"/>
      <c r="T340" s="153"/>
      <c r="AT340" s="148" t="s">
        <v>196</v>
      </c>
      <c r="AU340" s="148" t="s">
        <v>80</v>
      </c>
      <c r="AV340" s="12" t="s">
        <v>80</v>
      </c>
      <c r="AW340" s="12" t="s">
        <v>32</v>
      </c>
      <c r="AX340" s="12" t="s">
        <v>71</v>
      </c>
      <c r="AY340" s="148" t="s">
        <v>127</v>
      </c>
    </row>
    <row r="341" spans="2:51" s="12" customFormat="1">
      <c r="B341" s="146"/>
      <c r="D341" s="147" t="s">
        <v>196</v>
      </c>
      <c r="E341" s="148" t="s">
        <v>19</v>
      </c>
      <c r="F341" s="149" t="s">
        <v>288</v>
      </c>
      <c r="H341" s="150">
        <v>2.52</v>
      </c>
      <c r="I341" s="151"/>
      <c r="L341" s="146"/>
      <c r="M341" s="152"/>
      <c r="T341" s="153"/>
      <c r="AT341" s="148" t="s">
        <v>196</v>
      </c>
      <c r="AU341" s="148" t="s">
        <v>80</v>
      </c>
      <c r="AV341" s="12" t="s">
        <v>80</v>
      </c>
      <c r="AW341" s="12" t="s">
        <v>32</v>
      </c>
      <c r="AX341" s="12" t="s">
        <v>71</v>
      </c>
      <c r="AY341" s="148" t="s">
        <v>127</v>
      </c>
    </row>
    <row r="342" spans="2:51" s="12" customFormat="1">
      <c r="B342" s="146"/>
      <c r="D342" s="147" t="s">
        <v>196</v>
      </c>
      <c r="E342" s="148" t="s">
        <v>19</v>
      </c>
      <c r="F342" s="149" t="s">
        <v>481</v>
      </c>
      <c r="H342" s="150">
        <v>93.05</v>
      </c>
      <c r="I342" s="151"/>
      <c r="L342" s="146"/>
      <c r="M342" s="152"/>
      <c r="T342" s="153"/>
      <c r="AT342" s="148" t="s">
        <v>196</v>
      </c>
      <c r="AU342" s="148" t="s">
        <v>80</v>
      </c>
      <c r="AV342" s="12" t="s">
        <v>80</v>
      </c>
      <c r="AW342" s="12" t="s">
        <v>32</v>
      </c>
      <c r="AX342" s="12" t="s">
        <v>71</v>
      </c>
      <c r="AY342" s="148" t="s">
        <v>127</v>
      </c>
    </row>
    <row r="343" spans="2:51" s="12" customFormat="1">
      <c r="B343" s="146"/>
      <c r="D343" s="147" t="s">
        <v>196</v>
      </c>
      <c r="E343" s="148" t="s">
        <v>19</v>
      </c>
      <c r="F343" s="149" t="s">
        <v>324</v>
      </c>
      <c r="H343" s="150">
        <v>-1.5760000000000001</v>
      </c>
      <c r="I343" s="151"/>
      <c r="L343" s="146"/>
      <c r="M343" s="152"/>
      <c r="T343" s="153"/>
      <c r="AT343" s="148" t="s">
        <v>196</v>
      </c>
      <c r="AU343" s="148" t="s">
        <v>80</v>
      </c>
      <c r="AV343" s="12" t="s">
        <v>80</v>
      </c>
      <c r="AW343" s="12" t="s">
        <v>32</v>
      </c>
      <c r="AX343" s="12" t="s">
        <v>71</v>
      </c>
      <c r="AY343" s="148" t="s">
        <v>127</v>
      </c>
    </row>
    <row r="344" spans="2:51" s="12" customFormat="1">
      <c r="B344" s="146"/>
      <c r="D344" s="147" t="s">
        <v>196</v>
      </c>
      <c r="E344" s="148" t="s">
        <v>19</v>
      </c>
      <c r="F344" s="149" t="s">
        <v>205</v>
      </c>
      <c r="H344" s="150">
        <v>-1.89</v>
      </c>
      <c r="I344" s="151"/>
      <c r="L344" s="146"/>
      <c r="M344" s="152"/>
      <c r="T344" s="153"/>
      <c r="AT344" s="148" t="s">
        <v>196</v>
      </c>
      <c r="AU344" s="148" t="s">
        <v>80</v>
      </c>
      <c r="AV344" s="12" t="s">
        <v>80</v>
      </c>
      <c r="AW344" s="12" t="s">
        <v>32</v>
      </c>
      <c r="AX344" s="12" t="s">
        <v>71</v>
      </c>
      <c r="AY344" s="148" t="s">
        <v>127</v>
      </c>
    </row>
    <row r="345" spans="2:51" s="12" customFormat="1">
      <c r="B345" s="146"/>
      <c r="D345" s="147" t="s">
        <v>196</v>
      </c>
      <c r="E345" s="148" t="s">
        <v>19</v>
      </c>
      <c r="F345" s="149" t="s">
        <v>482</v>
      </c>
      <c r="H345" s="150">
        <v>-3.6</v>
      </c>
      <c r="I345" s="151"/>
      <c r="L345" s="146"/>
      <c r="M345" s="152"/>
      <c r="T345" s="153"/>
      <c r="AT345" s="148" t="s">
        <v>196</v>
      </c>
      <c r="AU345" s="148" t="s">
        <v>80</v>
      </c>
      <c r="AV345" s="12" t="s">
        <v>80</v>
      </c>
      <c r="AW345" s="12" t="s">
        <v>32</v>
      </c>
      <c r="AX345" s="12" t="s">
        <v>71</v>
      </c>
      <c r="AY345" s="148" t="s">
        <v>127</v>
      </c>
    </row>
    <row r="346" spans="2:51" s="12" customFormat="1">
      <c r="B346" s="146"/>
      <c r="D346" s="147" t="s">
        <v>196</v>
      </c>
      <c r="E346" s="148" t="s">
        <v>19</v>
      </c>
      <c r="F346" s="149" t="s">
        <v>483</v>
      </c>
      <c r="H346" s="150">
        <v>2.4</v>
      </c>
      <c r="I346" s="151"/>
      <c r="L346" s="146"/>
      <c r="M346" s="152"/>
      <c r="T346" s="153"/>
      <c r="AT346" s="148" t="s">
        <v>196</v>
      </c>
      <c r="AU346" s="148" t="s">
        <v>80</v>
      </c>
      <c r="AV346" s="12" t="s">
        <v>80</v>
      </c>
      <c r="AW346" s="12" t="s">
        <v>32</v>
      </c>
      <c r="AX346" s="12" t="s">
        <v>71</v>
      </c>
      <c r="AY346" s="148" t="s">
        <v>127</v>
      </c>
    </row>
    <row r="347" spans="2:51" s="12" customFormat="1">
      <c r="B347" s="146"/>
      <c r="D347" s="147" t="s">
        <v>196</v>
      </c>
      <c r="E347" s="148" t="s">
        <v>19</v>
      </c>
      <c r="F347" s="149" t="s">
        <v>484</v>
      </c>
      <c r="H347" s="150">
        <v>-1.2749999999999999</v>
      </c>
      <c r="I347" s="151"/>
      <c r="L347" s="146"/>
      <c r="M347" s="152"/>
      <c r="T347" s="153"/>
      <c r="AT347" s="148" t="s">
        <v>196</v>
      </c>
      <c r="AU347" s="148" t="s">
        <v>80</v>
      </c>
      <c r="AV347" s="12" t="s">
        <v>80</v>
      </c>
      <c r="AW347" s="12" t="s">
        <v>32</v>
      </c>
      <c r="AX347" s="12" t="s">
        <v>71</v>
      </c>
      <c r="AY347" s="148" t="s">
        <v>127</v>
      </c>
    </row>
    <row r="348" spans="2:51" s="12" customFormat="1">
      <c r="B348" s="146"/>
      <c r="D348" s="147" t="s">
        <v>196</v>
      </c>
      <c r="E348" s="148" t="s">
        <v>19</v>
      </c>
      <c r="F348" s="149" t="s">
        <v>310</v>
      </c>
      <c r="H348" s="150">
        <v>-1.913</v>
      </c>
      <c r="I348" s="151"/>
      <c r="L348" s="146"/>
      <c r="M348" s="152"/>
      <c r="T348" s="153"/>
      <c r="AT348" s="148" t="s">
        <v>196</v>
      </c>
      <c r="AU348" s="148" t="s">
        <v>80</v>
      </c>
      <c r="AV348" s="12" t="s">
        <v>80</v>
      </c>
      <c r="AW348" s="12" t="s">
        <v>32</v>
      </c>
      <c r="AX348" s="12" t="s">
        <v>71</v>
      </c>
      <c r="AY348" s="148" t="s">
        <v>127</v>
      </c>
    </row>
    <row r="349" spans="2:51" s="12" customFormat="1">
      <c r="B349" s="146"/>
      <c r="D349" s="147" t="s">
        <v>196</v>
      </c>
      <c r="E349" s="148" t="s">
        <v>19</v>
      </c>
      <c r="F349" s="149" t="s">
        <v>311</v>
      </c>
      <c r="H349" s="150">
        <v>2.2930000000000001</v>
      </c>
      <c r="I349" s="151"/>
      <c r="L349" s="146"/>
      <c r="M349" s="152"/>
      <c r="T349" s="153"/>
      <c r="AT349" s="148" t="s">
        <v>196</v>
      </c>
      <c r="AU349" s="148" t="s">
        <v>80</v>
      </c>
      <c r="AV349" s="12" t="s">
        <v>80</v>
      </c>
      <c r="AW349" s="12" t="s">
        <v>32</v>
      </c>
      <c r="AX349" s="12" t="s">
        <v>71</v>
      </c>
      <c r="AY349" s="148" t="s">
        <v>127</v>
      </c>
    </row>
    <row r="350" spans="2:51" s="12" customFormat="1">
      <c r="B350" s="146"/>
      <c r="D350" s="147" t="s">
        <v>196</v>
      </c>
      <c r="E350" s="148" t="s">
        <v>19</v>
      </c>
      <c r="F350" s="149" t="s">
        <v>312</v>
      </c>
      <c r="H350" s="150">
        <v>46.283999999999999</v>
      </c>
      <c r="I350" s="151"/>
      <c r="L350" s="146"/>
      <c r="M350" s="152"/>
      <c r="T350" s="153"/>
      <c r="AT350" s="148" t="s">
        <v>196</v>
      </c>
      <c r="AU350" s="148" t="s">
        <v>80</v>
      </c>
      <c r="AV350" s="12" t="s">
        <v>80</v>
      </c>
      <c r="AW350" s="12" t="s">
        <v>32</v>
      </c>
      <c r="AX350" s="12" t="s">
        <v>71</v>
      </c>
      <c r="AY350" s="148" t="s">
        <v>127</v>
      </c>
    </row>
    <row r="351" spans="2:51" s="12" customFormat="1">
      <c r="B351" s="146"/>
      <c r="D351" s="147" t="s">
        <v>196</v>
      </c>
      <c r="E351" s="148" t="s">
        <v>19</v>
      </c>
      <c r="F351" s="149" t="s">
        <v>313</v>
      </c>
      <c r="H351" s="150">
        <v>-4.1059999999999999</v>
      </c>
      <c r="I351" s="151"/>
      <c r="L351" s="146"/>
      <c r="M351" s="152"/>
      <c r="T351" s="153"/>
      <c r="AT351" s="148" t="s">
        <v>196</v>
      </c>
      <c r="AU351" s="148" t="s">
        <v>80</v>
      </c>
      <c r="AV351" s="12" t="s">
        <v>80</v>
      </c>
      <c r="AW351" s="12" t="s">
        <v>32</v>
      </c>
      <c r="AX351" s="12" t="s">
        <v>71</v>
      </c>
      <c r="AY351" s="148" t="s">
        <v>127</v>
      </c>
    </row>
    <row r="352" spans="2:51" s="12" customFormat="1">
      <c r="B352" s="146"/>
      <c r="D352" s="147" t="s">
        <v>196</v>
      </c>
      <c r="E352" s="148" t="s">
        <v>19</v>
      </c>
      <c r="F352" s="149" t="s">
        <v>314</v>
      </c>
      <c r="H352" s="150">
        <v>2.6339999999999999</v>
      </c>
      <c r="I352" s="151"/>
      <c r="L352" s="146"/>
      <c r="M352" s="152"/>
      <c r="T352" s="153"/>
      <c r="AT352" s="148" t="s">
        <v>196</v>
      </c>
      <c r="AU352" s="148" t="s">
        <v>80</v>
      </c>
      <c r="AV352" s="12" t="s">
        <v>80</v>
      </c>
      <c r="AW352" s="12" t="s">
        <v>32</v>
      </c>
      <c r="AX352" s="12" t="s">
        <v>71</v>
      </c>
      <c r="AY352" s="148" t="s">
        <v>127</v>
      </c>
    </row>
    <row r="353" spans="2:65" s="12" customFormat="1">
      <c r="B353" s="146"/>
      <c r="D353" s="147" t="s">
        <v>196</v>
      </c>
      <c r="E353" s="148" t="s">
        <v>19</v>
      </c>
      <c r="F353" s="149" t="s">
        <v>308</v>
      </c>
      <c r="H353" s="150">
        <v>-1.8</v>
      </c>
      <c r="I353" s="151"/>
      <c r="L353" s="146"/>
      <c r="M353" s="152"/>
      <c r="T353" s="153"/>
      <c r="AT353" s="148" t="s">
        <v>196</v>
      </c>
      <c r="AU353" s="148" t="s">
        <v>80</v>
      </c>
      <c r="AV353" s="12" t="s">
        <v>80</v>
      </c>
      <c r="AW353" s="12" t="s">
        <v>32</v>
      </c>
      <c r="AX353" s="12" t="s">
        <v>71</v>
      </c>
      <c r="AY353" s="148" t="s">
        <v>127</v>
      </c>
    </row>
    <row r="354" spans="2:65" s="12" customFormat="1">
      <c r="B354" s="146"/>
      <c r="D354" s="147" t="s">
        <v>196</v>
      </c>
      <c r="E354" s="148" t="s">
        <v>19</v>
      </c>
      <c r="F354" s="149" t="s">
        <v>315</v>
      </c>
      <c r="H354" s="150">
        <v>2.08</v>
      </c>
      <c r="I354" s="151"/>
      <c r="L354" s="146"/>
      <c r="M354" s="152"/>
      <c r="T354" s="153"/>
      <c r="AT354" s="148" t="s">
        <v>196</v>
      </c>
      <c r="AU354" s="148" t="s">
        <v>80</v>
      </c>
      <c r="AV354" s="12" t="s">
        <v>80</v>
      </c>
      <c r="AW354" s="12" t="s">
        <v>32</v>
      </c>
      <c r="AX354" s="12" t="s">
        <v>71</v>
      </c>
      <c r="AY354" s="148" t="s">
        <v>127</v>
      </c>
    </row>
    <row r="355" spans="2:65" s="13" customFormat="1">
      <c r="B355" s="154"/>
      <c r="D355" s="147" t="s">
        <v>196</v>
      </c>
      <c r="E355" s="155" t="s">
        <v>19</v>
      </c>
      <c r="F355" s="156" t="s">
        <v>199</v>
      </c>
      <c r="H355" s="157">
        <v>169.14500000000001</v>
      </c>
      <c r="I355" s="158"/>
      <c r="L355" s="154"/>
      <c r="M355" s="159"/>
      <c r="T355" s="160"/>
      <c r="AT355" s="155" t="s">
        <v>196</v>
      </c>
      <c r="AU355" s="155" t="s">
        <v>80</v>
      </c>
      <c r="AV355" s="13" t="s">
        <v>142</v>
      </c>
      <c r="AW355" s="13" t="s">
        <v>32</v>
      </c>
      <c r="AX355" s="13" t="s">
        <v>78</v>
      </c>
      <c r="AY355" s="155" t="s">
        <v>127</v>
      </c>
    </row>
    <row r="356" spans="2:65" s="1" customFormat="1" ht="24.2" customHeight="1">
      <c r="B356" s="33"/>
      <c r="C356" s="128" t="s">
        <v>485</v>
      </c>
      <c r="D356" s="128" t="s">
        <v>130</v>
      </c>
      <c r="E356" s="129" t="s">
        <v>486</v>
      </c>
      <c r="F356" s="130" t="s">
        <v>487</v>
      </c>
      <c r="G356" s="131" t="s">
        <v>194</v>
      </c>
      <c r="H356" s="132">
        <v>27.055</v>
      </c>
      <c r="I356" s="133"/>
      <c r="J356" s="134">
        <f>ROUND(I356*H356,2)</f>
        <v>0</v>
      </c>
      <c r="K356" s="130" t="s">
        <v>134</v>
      </c>
      <c r="L356" s="33"/>
      <c r="M356" s="135" t="s">
        <v>19</v>
      </c>
      <c r="N356" s="136" t="s">
        <v>42</v>
      </c>
      <c r="P356" s="137">
        <f>O356*H356</f>
        <v>0</v>
      </c>
      <c r="Q356" s="137">
        <v>0</v>
      </c>
      <c r="R356" s="137">
        <f>Q356*H356</f>
        <v>0</v>
      </c>
      <c r="S356" s="137">
        <v>3.5000000000000003E-2</v>
      </c>
      <c r="T356" s="138">
        <f>S356*H356</f>
        <v>0.94692500000000013</v>
      </c>
      <c r="AR356" s="139" t="s">
        <v>142</v>
      </c>
      <c r="AT356" s="139" t="s">
        <v>130</v>
      </c>
      <c r="AU356" s="139" t="s">
        <v>80</v>
      </c>
      <c r="AY356" s="18" t="s">
        <v>127</v>
      </c>
      <c r="BE356" s="140">
        <f>IF(N356="základní",J356,0)</f>
        <v>0</v>
      </c>
      <c r="BF356" s="140">
        <f>IF(N356="snížená",J356,0)</f>
        <v>0</v>
      </c>
      <c r="BG356" s="140">
        <f>IF(N356="zákl. přenesená",J356,0)</f>
        <v>0</v>
      </c>
      <c r="BH356" s="140">
        <f>IF(N356="sníž. přenesená",J356,0)</f>
        <v>0</v>
      </c>
      <c r="BI356" s="140">
        <f>IF(N356="nulová",J356,0)</f>
        <v>0</v>
      </c>
      <c r="BJ356" s="18" t="s">
        <v>78</v>
      </c>
      <c r="BK356" s="140">
        <f>ROUND(I356*H356,2)</f>
        <v>0</v>
      </c>
      <c r="BL356" s="18" t="s">
        <v>142</v>
      </c>
      <c r="BM356" s="139" t="s">
        <v>488</v>
      </c>
    </row>
    <row r="357" spans="2:65" s="1" customFormat="1" ht="29.25">
      <c r="B357" s="33"/>
      <c r="D357" s="147" t="s">
        <v>214</v>
      </c>
      <c r="F357" s="161" t="s">
        <v>453</v>
      </c>
      <c r="I357" s="162"/>
      <c r="L357" s="33"/>
      <c r="M357" s="163"/>
      <c r="T357" s="52"/>
      <c r="AT357" s="18" t="s">
        <v>214</v>
      </c>
      <c r="AU357" s="18" t="s">
        <v>80</v>
      </c>
    </row>
    <row r="358" spans="2:65" s="12" customFormat="1">
      <c r="B358" s="146"/>
      <c r="D358" s="147" t="s">
        <v>196</v>
      </c>
      <c r="E358" s="148" t="s">
        <v>19</v>
      </c>
      <c r="F358" s="149" t="s">
        <v>489</v>
      </c>
      <c r="H358" s="150">
        <v>3.96</v>
      </c>
      <c r="I358" s="151"/>
      <c r="L358" s="146"/>
      <c r="M358" s="152"/>
      <c r="T358" s="153"/>
      <c r="AT358" s="148" t="s">
        <v>196</v>
      </c>
      <c r="AU358" s="148" t="s">
        <v>80</v>
      </c>
      <c r="AV358" s="12" t="s">
        <v>80</v>
      </c>
      <c r="AW358" s="12" t="s">
        <v>32</v>
      </c>
      <c r="AX358" s="12" t="s">
        <v>71</v>
      </c>
      <c r="AY358" s="148" t="s">
        <v>127</v>
      </c>
    </row>
    <row r="359" spans="2:65" s="12" customFormat="1">
      <c r="B359" s="146"/>
      <c r="D359" s="147" t="s">
        <v>196</v>
      </c>
      <c r="E359" s="148" t="s">
        <v>19</v>
      </c>
      <c r="F359" s="149" t="s">
        <v>490</v>
      </c>
      <c r="H359" s="150">
        <v>1.0449999999999999</v>
      </c>
      <c r="I359" s="151"/>
      <c r="L359" s="146"/>
      <c r="M359" s="152"/>
      <c r="T359" s="153"/>
      <c r="AT359" s="148" t="s">
        <v>196</v>
      </c>
      <c r="AU359" s="148" t="s">
        <v>80</v>
      </c>
      <c r="AV359" s="12" t="s">
        <v>80</v>
      </c>
      <c r="AW359" s="12" t="s">
        <v>32</v>
      </c>
      <c r="AX359" s="12" t="s">
        <v>71</v>
      </c>
      <c r="AY359" s="148" t="s">
        <v>127</v>
      </c>
    </row>
    <row r="360" spans="2:65" s="12" customFormat="1">
      <c r="B360" s="146"/>
      <c r="D360" s="147" t="s">
        <v>196</v>
      </c>
      <c r="E360" s="148" t="s">
        <v>19</v>
      </c>
      <c r="F360" s="149" t="s">
        <v>491</v>
      </c>
      <c r="H360" s="150">
        <v>0.3</v>
      </c>
      <c r="I360" s="151"/>
      <c r="L360" s="146"/>
      <c r="M360" s="152"/>
      <c r="T360" s="153"/>
      <c r="AT360" s="148" t="s">
        <v>196</v>
      </c>
      <c r="AU360" s="148" t="s">
        <v>80</v>
      </c>
      <c r="AV360" s="12" t="s">
        <v>80</v>
      </c>
      <c r="AW360" s="12" t="s">
        <v>32</v>
      </c>
      <c r="AX360" s="12" t="s">
        <v>71</v>
      </c>
      <c r="AY360" s="148" t="s">
        <v>127</v>
      </c>
    </row>
    <row r="361" spans="2:65" s="12" customFormat="1">
      <c r="B361" s="146"/>
      <c r="D361" s="147" t="s">
        <v>196</v>
      </c>
      <c r="E361" s="148" t="s">
        <v>19</v>
      </c>
      <c r="F361" s="149" t="s">
        <v>492</v>
      </c>
      <c r="H361" s="150">
        <v>7.4249999999999998</v>
      </c>
      <c r="I361" s="151"/>
      <c r="L361" s="146"/>
      <c r="M361" s="152"/>
      <c r="T361" s="153"/>
      <c r="AT361" s="148" t="s">
        <v>196</v>
      </c>
      <c r="AU361" s="148" t="s">
        <v>80</v>
      </c>
      <c r="AV361" s="12" t="s">
        <v>80</v>
      </c>
      <c r="AW361" s="12" t="s">
        <v>32</v>
      </c>
      <c r="AX361" s="12" t="s">
        <v>71</v>
      </c>
      <c r="AY361" s="148" t="s">
        <v>127</v>
      </c>
    </row>
    <row r="362" spans="2:65" s="12" customFormat="1">
      <c r="B362" s="146"/>
      <c r="D362" s="147" t="s">
        <v>196</v>
      </c>
      <c r="E362" s="148" t="s">
        <v>19</v>
      </c>
      <c r="F362" s="149" t="s">
        <v>493</v>
      </c>
      <c r="H362" s="150">
        <v>0.4</v>
      </c>
      <c r="I362" s="151"/>
      <c r="L362" s="146"/>
      <c r="M362" s="152"/>
      <c r="T362" s="153"/>
      <c r="AT362" s="148" t="s">
        <v>196</v>
      </c>
      <c r="AU362" s="148" t="s">
        <v>80</v>
      </c>
      <c r="AV362" s="12" t="s">
        <v>80</v>
      </c>
      <c r="AW362" s="12" t="s">
        <v>32</v>
      </c>
      <c r="AX362" s="12" t="s">
        <v>71</v>
      </c>
      <c r="AY362" s="148" t="s">
        <v>127</v>
      </c>
    </row>
    <row r="363" spans="2:65" s="12" customFormat="1">
      <c r="B363" s="146"/>
      <c r="D363" s="147" t="s">
        <v>196</v>
      </c>
      <c r="E363" s="148" t="s">
        <v>19</v>
      </c>
      <c r="F363" s="149" t="s">
        <v>494</v>
      </c>
      <c r="H363" s="150">
        <v>4.8449999999999998</v>
      </c>
      <c r="I363" s="151"/>
      <c r="L363" s="146"/>
      <c r="M363" s="152"/>
      <c r="T363" s="153"/>
      <c r="AT363" s="148" t="s">
        <v>196</v>
      </c>
      <c r="AU363" s="148" t="s">
        <v>80</v>
      </c>
      <c r="AV363" s="12" t="s">
        <v>80</v>
      </c>
      <c r="AW363" s="12" t="s">
        <v>32</v>
      </c>
      <c r="AX363" s="12" t="s">
        <v>71</v>
      </c>
      <c r="AY363" s="148" t="s">
        <v>127</v>
      </c>
    </row>
    <row r="364" spans="2:65" s="12" customFormat="1">
      <c r="B364" s="146"/>
      <c r="D364" s="147" t="s">
        <v>196</v>
      </c>
      <c r="E364" s="148" t="s">
        <v>19</v>
      </c>
      <c r="F364" s="149" t="s">
        <v>468</v>
      </c>
      <c r="H364" s="150">
        <v>1.7</v>
      </c>
      <c r="I364" s="151"/>
      <c r="L364" s="146"/>
      <c r="M364" s="152"/>
      <c r="T364" s="153"/>
      <c r="AT364" s="148" t="s">
        <v>196</v>
      </c>
      <c r="AU364" s="148" t="s">
        <v>80</v>
      </c>
      <c r="AV364" s="12" t="s">
        <v>80</v>
      </c>
      <c r="AW364" s="12" t="s">
        <v>32</v>
      </c>
      <c r="AX364" s="12" t="s">
        <v>71</v>
      </c>
      <c r="AY364" s="148" t="s">
        <v>127</v>
      </c>
    </row>
    <row r="365" spans="2:65" s="12" customFormat="1">
      <c r="B365" s="146"/>
      <c r="D365" s="147" t="s">
        <v>196</v>
      </c>
      <c r="E365" s="148" t="s">
        <v>19</v>
      </c>
      <c r="F365" s="149" t="s">
        <v>495</v>
      </c>
      <c r="H365" s="150">
        <v>3.4849999999999999</v>
      </c>
      <c r="I365" s="151"/>
      <c r="L365" s="146"/>
      <c r="M365" s="152"/>
      <c r="T365" s="153"/>
      <c r="AT365" s="148" t="s">
        <v>196</v>
      </c>
      <c r="AU365" s="148" t="s">
        <v>80</v>
      </c>
      <c r="AV365" s="12" t="s">
        <v>80</v>
      </c>
      <c r="AW365" s="12" t="s">
        <v>32</v>
      </c>
      <c r="AX365" s="12" t="s">
        <v>71</v>
      </c>
      <c r="AY365" s="148" t="s">
        <v>127</v>
      </c>
    </row>
    <row r="366" spans="2:65" s="12" customFormat="1">
      <c r="B366" s="146"/>
      <c r="D366" s="147" t="s">
        <v>196</v>
      </c>
      <c r="E366" s="148" t="s">
        <v>19</v>
      </c>
      <c r="F366" s="149" t="s">
        <v>467</v>
      </c>
      <c r="H366" s="150">
        <v>0.42</v>
      </c>
      <c r="I366" s="151"/>
      <c r="L366" s="146"/>
      <c r="M366" s="152"/>
      <c r="T366" s="153"/>
      <c r="AT366" s="148" t="s">
        <v>196</v>
      </c>
      <c r="AU366" s="148" t="s">
        <v>80</v>
      </c>
      <c r="AV366" s="12" t="s">
        <v>80</v>
      </c>
      <c r="AW366" s="12" t="s">
        <v>32</v>
      </c>
      <c r="AX366" s="12" t="s">
        <v>71</v>
      </c>
      <c r="AY366" s="148" t="s">
        <v>127</v>
      </c>
    </row>
    <row r="367" spans="2:65" s="12" customFormat="1">
      <c r="B367" s="146"/>
      <c r="D367" s="147" t="s">
        <v>196</v>
      </c>
      <c r="E367" s="148" t="s">
        <v>19</v>
      </c>
      <c r="F367" s="149" t="s">
        <v>465</v>
      </c>
      <c r="H367" s="150">
        <v>3.145</v>
      </c>
      <c r="I367" s="151"/>
      <c r="L367" s="146"/>
      <c r="M367" s="152"/>
      <c r="T367" s="153"/>
      <c r="AT367" s="148" t="s">
        <v>196</v>
      </c>
      <c r="AU367" s="148" t="s">
        <v>80</v>
      </c>
      <c r="AV367" s="12" t="s">
        <v>80</v>
      </c>
      <c r="AW367" s="12" t="s">
        <v>32</v>
      </c>
      <c r="AX367" s="12" t="s">
        <v>71</v>
      </c>
      <c r="AY367" s="148" t="s">
        <v>127</v>
      </c>
    </row>
    <row r="368" spans="2:65" s="12" customFormat="1">
      <c r="B368" s="146"/>
      <c r="D368" s="147" t="s">
        <v>196</v>
      </c>
      <c r="E368" s="148" t="s">
        <v>19</v>
      </c>
      <c r="F368" s="149" t="s">
        <v>496</v>
      </c>
      <c r="H368" s="150">
        <v>0.12</v>
      </c>
      <c r="I368" s="151"/>
      <c r="L368" s="146"/>
      <c r="M368" s="152"/>
      <c r="T368" s="153"/>
      <c r="AT368" s="148" t="s">
        <v>196</v>
      </c>
      <c r="AU368" s="148" t="s">
        <v>80</v>
      </c>
      <c r="AV368" s="12" t="s">
        <v>80</v>
      </c>
      <c r="AW368" s="12" t="s">
        <v>32</v>
      </c>
      <c r="AX368" s="12" t="s">
        <v>71</v>
      </c>
      <c r="AY368" s="148" t="s">
        <v>127</v>
      </c>
    </row>
    <row r="369" spans="2:65" s="12" customFormat="1">
      <c r="B369" s="146"/>
      <c r="D369" s="147" t="s">
        <v>196</v>
      </c>
      <c r="E369" s="148" t="s">
        <v>19</v>
      </c>
      <c r="F369" s="149" t="s">
        <v>496</v>
      </c>
      <c r="H369" s="150">
        <v>0.12</v>
      </c>
      <c r="I369" s="151"/>
      <c r="L369" s="146"/>
      <c r="M369" s="152"/>
      <c r="T369" s="153"/>
      <c r="AT369" s="148" t="s">
        <v>196</v>
      </c>
      <c r="AU369" s="148" t="s">
        <v>80</v>
      </c>
      <c r="AV369" s="12" t="s">
        <v>80</v>
      </c>
      <c r="AW369" s="12" t="s">
        <v>32</v>
      </c>
      <c r="AX369" s="12" t="s">
        <v>71</v>
      </c>
      <c r="AY369" s="148" t="s">
        <v>127</v>
      </c>
    </row>
    <row r="370" spans="2:65" s="12" customFormat="1">
      <c r="B370" s="146"/>
      <c r="D370" s="147" t="s">
        <v>196</v>
      </c>
      <c r="E370" s="148" t="s">
        <v>19</v>
      </c>
      <c r="F370" s="149" t="s">
        <v>497</v>
      </c>
      <c r="H370" s="150">
        <v>0.09</v>
      </c>
      <c r="I370" s="151"/>
      <c r="L370" s="146"/>
      <c r="M370" s="152"/>
      <c r="T370" s="153"/>
      <c r="AT370" s="148" t="s">
        <v>196</v>
      </c>
      <c r="AU370" s="148" t="s">
        <v>80</v>
      </c>
      <c r="AV370" s="12" t="s">
        <v>80</v>
      </c>
      <c r="AW370" s="12" t="s">
        <v>32</v>
      </c>
      <c r="AX370" s="12" t="s">
        <v>71</v>
      </c>
      <c r="AY370" s="148" t="s">
        <v>127</v>
      </c>
    </row>
    <row r="371" spans="2:65" s="13" customFormat="1">
      <c r="B371" s="154"/>
      <c r="D371" s="147" t="s">
        <v>196</v>
      </c>
      <c r="E371" s="155" t="s">
        <v>19</v>
      </c>
      <c r="F371" s="156" t="s">
        <v>199</v>
      </c>
      <c r="H371" s="157">
        <v>27.055000000000003</v>
      </c>
      <c r="I371" s="158"/>
      <c r="L371" s="154"/>
      <c r="M371" s="159"/>
      <c r="T371" s="160"/>
      <c r="AT371" s="155" t="s">
        <v>196</v>
      </c>
      <c r="AU371" s="155" t="s">
        <v>80</v>
      </c>
      <c r="AV371" s="13" t="s">
        <v>142</v>
      </c>
      <c r="AW371" s="13" t="s">
        <v>32</v>
      </c>
      <c r="AX371" s="13" t="s">
        <v>78</v>
      </c>
      <c r="AY371" s="155" t="s">
        <v>127</v>
      </c>
    </row>
    <row r="372" spans="2:65" s="1" customFormat="1" ht="24.2" customHeight="1">
      <c r="B372" s="33"/>
      <c r="C372" s="128" t="s">
        <v>498</v>
      </c>
      <c r="D372" s="128" t="s">
        <v>130</v>
      </c>
      <c r="E372" s="129" t="s">
        <v>499</v>
      </c>
      <c r="F372" s="130" t="s">
        <v>500</v>
      </c>
      <c r="G372" s="131" t="s">
        <v>194</v>
      </c>
      <c r="H372" s="132">
        <v>15.228</v>
      </c>
      <c r="I372" s="133"/>
      <c r="J372" s="134">
        <f>ROUND(I372*H372,2)</f>
        <v>0</v>
      </c>
      <c r="K372" s="130" t="s">
        <v>134</v>
      </c>
      <c r="L372" s="33"/>
      <c r="M372" s="135" t="s">
        <v>19</v>
      </c>
      <c r="N372" s="136" t="s">
        <v>42</v>
      </c>
      <c r="P372" s="137">
        <f>O372*H372</f>
        <v>0</v>
      </c>
      <c r="Q372" s="137">
        <v>0</v>
      </c>
      <c r="R372" s="137">
        <f>Q372*H372</f>
        <v>0</v>
      </c>
      <c r="S372" s="137">
        <v>5.8999999999999997E-2</v>
      </c>
      <c r="T372" s="138">
        <f>S372*H372</f>
        <v>0.89845199999999992</v>
      </c>
      <c r="AR372" s="139" t="s">
        <v>142</v>
      </c>
      <c r="AT372" s="139" t="s">
        <v>130</v>
      </c>
      <c r="AU372" s="139" t="s">
        <v>80</v>
      </c>
      <c r="AY372" s="18" t="s">
        <v>127</v>
      </c>
      <c r="BE372" s="140">
        <f>IF(N372="základní",J372,0)</f>
        <v>0</v>
      </c>
      <c r="BF372" s="140">
        <f>IF(N372="snížená",J372,0)</f>
        <v>0</v>
      </c>
      <c r="BG372" s="140">
        <f>IF(N372="zákl. přenesená",J372,0)</f>
        <v>0</v>
      </c>
      <c r="BH372" s="140">
        <f>IF(N372="sníž. přenesená",J372,0)</f>
        <v>0</v>
      </c>
      <c r="BI372" s="140">
        <f>IF(N372="nulová",J372,0)</f>
        <v>0</v>
      </c>
      <c r="BJ372" s="18" t="s">
        <v>78</v>
      </c>
      <c r="BK372" s="140">
        <f>ROUND(I372*H372,2)</f>
        <v>0</v>
      </c>
      <c r="BL372" s="18" t="s">
        <v>142</v>
      </c>
      <c r="BM372" s="139" t="s">
        <v>501</v>
      </c>
    </row>
    <row r="373" spans="2:65" s="1" customFormat="1" ht="29.25">
      <c r="B373" s="33"/>
      <c r="D373" s="147" t="s">
        <v>214</v>
      </c>
      <c r="F373" s="161" t="s">
        <v>453</v>
      </c>
      <c r="I373" s="162"/>
      <c r="L373" s="33"/>
      <c r="M373" s="163"/>
      <c r="T373" s="52"/>
      <c r="AT373" s="18" t="s">
        <v>214</v>
      </c>
      <c r="AU373" s="18" t="s">
        <v>80</v>
      </c>
    </row>
    <row r="374" spans="2:65" s="12" customFormat="1">
      <c r="B374" s="146"/>
      <c r="D374" s="147" t="s">
        <v>196</v>
      </c>
      <c r="E374" s="148" t="s">
        <v>19</v>
      </c>
      <c r="F374" s="149" t="s">
        <v>259</v>
      </c>
      <c r="H374" s="150">
        <v>13.118</v>
      </c>
      <c r="I374" s="151"/>
      <c r="L374" s="146"/>
      <c r="M374" s="152"/>
      <c r="T374" s="153"/>
      <c r="AT374" s="148" t="s">
        <v>196</v>
      </c>
      <c r="AU374" s="148" t="s">
        <v>80</v>
      </c>
      <c r="AV374" s="12" t="s">
        <v>80</v>
      </c>
      <c r="AW374" s="12" t="s">
        <v>32</v>
      </c>
      <c r="AX374" s="12" t="s">
        <v>71</v>
      </c>
      <c r="AY374" s="148" t="s">
        <v>127</v>
      </c>
    </row>
    <row r="375" spans="2:65" s="12" customFormat="1">
      <c r="B375" s="146"/>
      <c r="D375" s="147" t="s">
        <v>196</v>
      </c>
      <c r="E375" s="148" t="s">
        <v>19</v>
      </c>
      <c r="F375" s="149" t="s">
        <v>502</v>
      </c>
      <c r="H375" s="150">
        <v>0.4</v>
      </c>
      <c r="I375" s="151"/>
      <c r="L375" s="146"/>
      <c r="M375" s="152"/>
      <c r="T375" s="153"/>
      <c r="AT375" s="148" t="s">
        <v>196</v>
      </c>
      <c r="AU375" s="148" t="s">
        <v>80</v>
      </c>
      <c r="AV375" s="12" t="s">
        <v>80</v>
      </c>
      <c r="AW375" s="12" t="s">
        <v>32</v>
      </c>
      <c r="AX375" s="12" t="s">
        <v>71</v>
      </c>
      <c r="AY375" s="148" t="s">
        <v>127</v>
      </c>
    </row>
    <row r="376" spans="2:65" s="12" customFormat="1">
      <c r="B376" s="146"/>
      <c r="D376" s="147" t="s">
        <v>196</v>
      </c>
      <c r="E376" s="148" t="s">
        <v>19</v>
      </c>
      <c r="F376" s="149" t="s">
        <v>503</v>
      </c>
      <c r="H376" s="150">
        <v>1.71</v>
      </c>
      <c r="I376" s="151"/>
      <c r="L376" s="146"/>
      <c r="M376" s="152"/>
      <c r="T376" s="153"/>
      <c r="AT376" s="148" t="s">
        <v>196</v>
      </c>
      <c r="AU376" s="148" t="s">
        <v>80</v>
      </c>
      <c r="AV376" s="12" t="s">
        <v>80</v>
      </c>
      <c r="AW376" s="12" t="s">
        <v>32</v>
      </c>
      <c r="AX376" s="12" t="s">
        <v>71</v>
      </c>
      <c r="AY376" s="148" t="s">
        <v>127</v>
      </c>
    </row>
    <row r="377" spans="2:65" s="13" customFormat="1">
      <c r="B377" s="154"/>
      <c r="D377" s="147" t="s">
        <v>196</v>
      </c>
      <c r="E377" s="155" t="s">
        <v>19</v>
      </c>
      <c r="F377" s="156" t="s">
        <v>199</v>
      </c>
      <c r="H377" s="157">
        <v>15.228000000000002</v>
      </c>
      <c r="I377" s="158"/>
      <c r="L377" s="154"/>
      <c r="M377" s="159"/>
      <c r="T377" s="160"/>
      <c r="AT377" s="155" t="s">
        <v>196</v>
      </c>
      <c r="AU377" s="155" t="s">
        <v>80</v>
      </c>
      <c r="AV377" s="13" t="s">
        <v>142</v>
      </c>
      <c r="AW377" s="13" t="s">
        <v>32</v>
      </c>
      <c r="AX377" s="13" t="s">
        <v>78</v>
      </c>
      <c r="AY377" s="155" t="s">
        <v>127</v>
      </c>
    </row>
    <row r="378" spans="2:65" s="1" customFormat="1" ht="14.45" customHeight="1">
      <c r="B378" s="33"/>
      <c r="C378" s="128" t="s">
        <v>504</v>
      </c>
      <c r="D378" s="128" t="s">
        <v>130</v>
      </c>
      <c r="E378" s="129" t="s">
        <v>505</v>
      </c>
      <c r="F378" s="130" t="s">
        <v>506</v>
      </c>
      <c r="G378" s="131" t="s">
        <v>212</v>
      </c>
      <c r="H378" s="132">
        <v>35.799999999999997</v>
      </c>
      <c r="I378" s="133"/>
      <c r="J378" s="134">
        <f>ROUND(I378*H378,2)</f>
        <v>0</v>
      </c>
      <c r="K378" s="130" t="s">
        <v>134</v>
      </c>
      <c r="L378" s="33"/>
      <c r="M378" s="135" t="s">
        <v>19</v>
      </c>
      <c r="N378" s="136" t="s">
        <v>42</v>
      </c>
      <c r="P378" s="137">
        <f>O378*H378</f>
        <v>0</v>
      </c>
      <c r="Q378" s="137">
        <v>0</v>
      </c>
      <c r="R378" s="137">
        <f>Q378*H378</f>
        <v>0</v>
      </c>
      <c r="S378" s="137">
        <v>8.9999999999999993E-3</v>
      </c>
      <c r="T378" s="138">
        <f>S378*H378</f>
        <v>0.32219999999999993</v>
      </c>
      <c r="AR378" s="139" t="s">
        <v>142</v>
      </c>
      <c r="AT378" s="139" t="s">
        <v>130</v>
      </c>
      <c r="AU378" s="139" t="s">
        <v>80</v>
      </c>
      <c r="AY378" s="18" t="s">
        <v>127</v>
      </c>
      <c r="BE378" s="140">
        <f>IF(N378="základní",J378,0)</f>
        <v>0</v>
      </c>
      <c r="BF378" s="140">
        <f>IF(N378="snížená",J378,0)</f>
        <v>0</v>
      </c>
      <c r="BG378" s="140">
        <f>IF(N378="zákl. přenesená",J378,0)</f>
        <v>0</v>
      </c>
      <c r="BH378" s="140">
        <f>IF(N378="sníž. přenesená",J378,0)</f>
        <v>0</v>
      </c>
      <c r="BI378" s="140">
        <f>IF(N378="nulová",J378,0)</f>
        <v>0</v>
      </c>
      <c r="BJ378" s="18" t="s">
        <v>78</v>
      </c>
      <c r="BK378" s="140">
        <f>ROUND(I378*H378,2)</f>
        <v>0</v>
      </c>
      <c r="BL378" s="18" t="s">
        <v>142</v>
      </c>
      <c r="BM378" s="139" t="s">
        <v>507</v>
      </c>
    </row>
    <row r="379" spans="2:65" s="12" customFormat="1">
      <c r="B379" s="146"/>
      <c r="D379" s="147" t="s">
        <v>196</v>
      </c>
      <c r="E379" s="148" t="s">
        <v>19</v>
      </c>
      <c r="F379" s="149" t="s">
        <v>508</v>
      </c>
      <c r="H379" s="150">
        <v>35.799999999999997</v>
      </c>
      <c r="I379" s="151"/>
      <c r="L379" s="146"/>
      <c r="M379" s="152"/>
      <c r="T379" s="153"/>
      <c r="AT379" s="148" t="s">
        <v>196</v>
      </c>
      <c r="AU379" s="148" t="s">
        <v>80</v>
      </c>
      <c r="AV379" s="12" t="s">
        <v>80</v>
      </c>
      <c r="AW379" s="12" t="s">
        <v>32</v>
      </c>
      <c r="AX379" s="12" t="s">
        <v>78</v>
      </c>
      <c r="AY379" s="148" t="s">
        <v>127</v>
      </c>
    </row>
    <row r="380" spans="2:65" s="1" customFormat="1" ht="14.45" customHeight="1">
      <c r="B380" s="33"/>
      <c r="C380" s="128" t="s">
        <v>509</v>
      </c>
      <c r="D380" s="128" t="s">
        <v>130</v>
      </c>
      <c r="E380" s="129" t="s">
        <v>510</v>
      </c>
      <c r="F380" s="130" t="s">
        <v>511</v>
      </c>
      <c r="G380" s="131" t="s">
        <v>194</v>
      </c>
      <c r="H380" s="132">
        <v>42.055999999999997</v>
      </c>
      <c r="I380" s="133"/>
      <c r="J380" s="134">
        <f>ROUND(I380*H380,2)</f>
        <v>0</v>
      </c>
      <c r="K380" s="130" t="s">
        <v>134</v>
      </c>
      <c r="L380" s="33"/>
      <c r="M380" s="135" t="s">
        <v>19</v>
      </c>
      <c r="N380" s="136" t="s">
        <v>42</v>
      </c>
      <c r="P380" s="137">
        <f>O380*H380</f>
        <v>0</v>
      </c>
      <c r="Q380" s="137">
        <v>0</v>
      </c>
      <c r="R380" s="137">
        <f>Q380*H380</f>
        <v>0</v>
      </c>
      <c r="S380" s="137">
        <v>0</v>
      </c>
      <c r="T380" s="138">
        <f>S380*H380</f>
        <v>0</v>
      </c>
      <c r="AR380" s="139" t="s">
        <v>142</v>
      </c>
      <c r="AT380" s="139" t="s">
        <v>130</v>
      </c>
      <c r="AU380" s="139" t="s">
        <v>80</v>
      </c>
      <c r="AY380" s="18" t="s">
        <v>127</v>
      </c>
      <c r="BE380" s="140">
        <f>IF(N380="základní",J380,0)</f>
        <v>0</v>
      </c>
      <c r="BF380" s="140">
        <f>IF(N380="snížená",J380,0)</f>
        <v>0</v>
      </c>
      <c r="BG380" s="140">
        <f>IF(N380="zákl. přenesená",J380,0)</f>
        <v>0</v>
      </c>
      <c r="BH380" s="140">
        <f>IF(N380="sníž. přenesená",J380,0)</f>
        <v>0</v>
      </c>
      <c r="BI380" s="140">
        <f>IF(N380="nulová",J380,0)</f>
        <v>0</v>
      </c>
      <c r="BJ380" s="18" t="s">
        <v>78</v>
      </c>
      <c r="BK380" s="140">
        <f>ROUND(I380*H380,2)</f>
        <v>0</v>
      </c>
      <c r="BL380" s="18" t="s">
        <v>142</v>
      </c>
      <c r="BM380" s="139" t="s">
        <v>512</v>
      </c>
    </row>
    <row r="381" spans="2:65" s="1" customFormat="1" ht="39">
      <c r="B381" s="33"/>
      <c r="D381" s="147" t="s">
        <v>214</v>
      </c>
      <c r="F381" s="161" t="s">
        <v>513</v>
      </c>
      <c r="I381" s="162"/>
      <c r="L381" s="33"/>
      <c r="M381" s="163"/>
      <c r="T381" s="52"/>
      <c r="AT381" s="18" t="s">
        <v>214</v>
      </c>
      <c r="AU381" s="18" t="s">
        <v>80</v>
      </c>
    </row>
    <row r="382" spans="2:65" s="14" customFormat="1">
      <c r="B382" s="164"/>
      <c r="D382" s="147" t="s">
        <v>196</v>
      </c>
      <c r="E382" s="165" t="s">
        <v>19</v>
      </c>
      <c r="F382" s="166" t="s">
        <v>514</v>
      </c>
      <c r="H382" s="165" t="s">
        <v>19</v>
      </c>
      <c r="I382" s="167"/>
      <c r="L382" s="164"/>
      <c r="M382" s="168"/>
      <c r="T382" s="169"/>
      <c r="AT382" s="165" t="s">
        <v>196</v>
      </c>
      <c r="AU382" s="165" t="s">
        <v>80</v>
      </c>
      <c r="AV382" s="14" t="s">
        <v>78</v>
      </c>
      <c r="AW382" s="14" t="s">
        <v>32</v>
      </c>
      <c r="AX382" s="14" t="s">
        <v>71</v>
      </c>
      <c r="AY382" s="165" t="s">
        <v>127</v>
      </c>
    </row>
    <row r="383" spans="2:65" s="12" customFormat="1">
      <c r="B383" s="146"/>
      <c r="D383" s="147" t="s">
        <v>196</v>
      </c>
      <c r="E383" s="148" t="s">
        <v>19</v>
      </c>
      <c r="F383" s="149" t="s">
        <v>515</v>
      </c>
      <c r="H383" s="150">
        <v>8.5250000000000004</v>
      </c>
      <c r="I383" s="151"/>
      <c r="L383" s="146"/>
      <c r="M383" s="152"/>
      <c r="T383" s="153"/>
      <c r="AT383" s="148" t="s">
        <v>196</v>
      </c>
      <c r="AU383" s="148" t="s">
        <v>80</v>
      </c>
      <c r="AV383" s="12" t="s">
        <v>80</v>
      </c>
      <c r="AW383" s="12" t="s">
        <v>32</v>
      </c>
      <c r="AX383" s="12" t="s">
        <v>71</v>
      </c>
      <c r="AY383" s="148" t="s">
        <v>127</v>
      </c>
    </row>
    <row r="384" spans="2:65" s="12" customFormat="1">
      <c r="B384" s="146"/>
      <c r="D384" s="147" t="s">
        <v>196</v>
      </c>
      <c r="E384" s="148" t="s">
        <v>19</v>
      </c>
      <c r="F384" s="149" t="s">
        <v>516</v>
      </c>
      <c r="H384" s="150">
        <v>0.15</v>
      </c>
      <c r="I384" s="151"/>
      <c r="L384" s="146"/>
      <c r="M384" s="152"/>
      <c r="T384" s="153"/>
      <c r="AT384" s="148" t="s">
        <v>196</v>
      </c>
      <c r="AU384" s="148" t="s">
        <v>80</v>
      </c>
      <c r="AV384" s="12" t="s">
        <v>80</v>
      </c>
      <c r="AW384" s="12" t="s">
        <v>32</v>
      </c>
      <c r="AX384" s="12" t="s">
        <v>71</v>
      </c>
      <c r="AY384" s="148" t="s">
        <v>127</v>
      </c>
    </row>
    <row r="385" spans="2:65" s="12" customFormat="1">
      <c r="B385" s="146"/>
      <c r="D385" s="147" t="s">
        <v>196</v>
      </c>
      <c r="E385" s="148" t="s">
        <v>19</v>
      </c>
      <c r="F385" s="149" t="s">
        <v>517</v>
      </c>
      <c r="H385" s="150">
        <v>0.13500000000000001</v>
      </c>
      <c r="I385" s="151"/>
      <c r="L385" s="146"/>
      <c r="M385" s="152"/>
      <c r="T385" s="153"/>
      <c r="AT385" s="148" t="s">
        <v>196</v>
      </c>
      <c r="AU385" s="148" t="s">
        <v>80</v>
      </c>
      <c r="AV385" s="12" t="s">
        <v>80</v>
      </c>
      <c r="AW385" s="12" t="s">
        <v>32</v>
      </c>
      <c r="AX385" s="12" t="s">
        <v>71</v>
      </c>
      <c r="AY385" s="148" t="s">
        <v>127</v>
      </c>
    </row>
    <row r="386" spans="2:65" s="12" customFormat="1">
      <c r="B386" s="146"/>
      <c r="D386" s="147" t="s">
        <v>196</v>
      </c>
      <c r="E386" s="148" t="s">
        <v>19</v>
      </c>
      <c r="F386" s="149" t="s">
        <v>267</v>
      </c>
      <c r="H386" s="150">
        <v>6.5549999999999997</v>
      </c>
      <c r="I386" s="151"/>
      <c r="L386" s="146"/>
      <c r="M386" s="152"/>
      <c r="T386" s="153"/>
      <c r="AT386" s="148" t="s">
        <v>196</v>
      </c>
      <c r="AU386" s="148" t="s">
        <v>80</v>
      </c>
      <c r="AV386" s="12" t="s">
        <v>80</v>
      </c>
      <c r="AW386" s="12" t="s">
        <v>32</v>
      </c>
      <c r="AX386" s="12" t="s">
        <v>71</v>
      </c>
      <c r="AY386" s="148" t="s">
        <v>127</v>
      </c>
    </row>
    <row r="387" spans="2:65" s="12" customFormat="1">
      <c r="B387" s="146"/>
      <c r="D387" s="147" t="s">
        <v>196</v>
      </c>
      <c r="E387" s="148" t="s">
        <v>19</v>
      </c>
      <c r="F387" s="149" t="s">
        <v>518</v>
      </c>
      <c r="H387" s="150">
        <v>0.09</v>
      </c>
      <c r="I387" s="151"/>
      <c r="L387" s="146"/>
      <c r="M387" s="152"/>
      <c r="T387" s="153"/>
      <c r="AT387" s="148" t="s">
        <v>196</v>
      </c>
      <c r="AU387" s="148" t="s">
        <v>80</v>
      </c>
      <c r="AV387" s="12" t="s">
        <v>80</v>
      </c>
      <c r="AW387" s="12" t="s">
        <v>32</v>
      </c>
      <c r="AX387" s="12" t="s">
        <v>71</v>
      </c>
      <c r="AY387" s="148" t="s">
        <v>127</v>
      </c>
    </row>
    <row r="388" spans="2:65" s="12" customFormat="1">
      <c r="B388" s="146"/>
      <c r="D388" s="147" t="s">
        <v>196</v>
      </c>
      <c r="E388" s="148" t="s">
        <v>19</v>
      </c>
      <c r="F388" s="149" t="s">
        <v>519</v>
      </c>
      <c r="H388" s="150">
        <v>0.45</v>
      </c>
      <c r="I388" s="151"/>
      <c r="L388" s="146"/>
      <c r="M388" s="152"/>
      <c r="T388" s="153"/>
      <c r="AT388" s="148" t="s">
        <v>196</v>
      </c>
      <c r="AU388" s="148" t="s">
        <v>80</v>
      </c>
      <c r="AV388" s="12" t="s">
        <v>80</v>
      </c>
      <c r="AW388" s="12" t="s">
        <v>32</v>
      </c>
      <c r="AX388" s="12" t="s">
        <v>71</v>
      </c>
      <c r="AY388" s="148" t="s">
        <v>127</v>
      </c>
    </row>
    <row r="389" spans="2:65" s="12" customFormat="1">
      <c r="B389" s="146"/>
      <c r="D389" s="147" t="s">
        <v>196</v>
      </c>
      <c r="E389" s="148" t="s">
        <v>19</v>
      </c>
      <c r="F389" s="149" t="s">
        <v>520</v>
      </c>
      <c r="H389" s="150">
        <v>12.622999999999999</v>
      </c>
      <c r="I389" s="151"/>
      <c r="L389" s="146"/>
      <c r="M389" s="152"/>
      <c r="T389" s="153"/>
      <c r="AT389" s="148" t="s">
        <v>196</v>
      </c>
      <c r="AU389" s="148" t="s">
        <v>80</v>
      </c>
      <c r="AV389" s="12" t="s">
        <v>80</v>
      </c>
      <c r="AW389" s="12" t="s">
        <v>32</v>
      </c>
      <c r="AX389" s="12" t="s">
        <v>71</v>
      </c>
      <c r="AY389" s="148" t="s">
        <v>127</v>
      </c>
    </row>
    <row r="390" spans="2:65" s="12" customFormat="1">
      <c r="B390" s="146"/>
      <c r="D390" s="147" t="s">
        <v>196</v>
      </c>
      <c r="E390" s="148" t="s">
        <v>19</v>
      </c>
      <c r="F390" s="149" t="s">
        <v>518</v>
      </c>
      <c r="H390" s="150">
        <v>0.09</v>
      </c>
      <c r="I390" s="151"/>
      <c r="L390" s="146"/>
      <c r="M390" s="152"/>
      <c r="T390" s="153"/>
      <c r="AT390" s="148" t="s">
        <v>196</v>
      </c>
      <c r="AU390" s="148" t="s">
        <v>80</v>
      </c>
      <c r="AV390" s="12" t="s">
        <v>80</v>
      </c>
      <c r="AW390" s="12" t="s">
        <v>32</v>
      </c>
      <c r="AX390" s="12" t="s">
        <v>71</v>
      </c>
      <c r="AY390" s="148" t="s">
        <v>127</v>
      </c>
    </row>
    <row r="391" spans="2:65" s="12" customFormat="1">
      <c r="B391" s="146"/>
      <c r="D391" s="147" t="s">
        <v>196</v>
      </c>
      <c r="E391" s="148" t="s">
        <v>19</v>
      </c>
      <c r="F391" s="149" t="s">
        <v>502</v>
      </c>
      <c r="H391" s="150">
        <v>0.4</v>
      </c>
      <c r="I391" s="151"/>
      <c r="L391" s="146"/>
      <c r="M391" s="152"/>
      <c r="T391" s="153"/>
      <c r="AT391" s="148" t="s">
        <v>196</v>
      </c>
      <c r="AU391" s="148" t="s">
        <v>80</v>
      </c>
      <c r="AV391" s="12" t="s">
        <v>80</v>
      </c>
      <c r="AW391" s="12" t="s">
        <v>32</v>
      </c>
      <c r="AX391" s="12" t="s">
        <v>71</v>
      </c>
      <c r="AY391" s="148" t="s">
        <v>127</v>
      </c>
    </row>
    <row r="392" spans="2:65" s="12" customFormat="1">
      <c r="B392" s="146"/>
      <c r="D392" s="147" t="s">
        <v>196</v>
      </c>
      <c r="E392" s="148" t="s">
        <v>19</v>
      </c>
      <c r="F392" s="149" t="s">
        <v>259</v>
      </c>
      <c r="H392" s="150">
        <v>13.118</v>
      </c>
      <c r="I392" s="151"/>
      <c r="L392" s="146"/>
      <c r="M392" s="152"/>
      <c r="T392" s="153"/>
      <c r="AT392" s="148" t="s">
        <v>196</v>
      </c>
      <c r="AU392" s="148" t="s">
        <v>80</v>
      </c>
      <c r="AV392" s="12" t="s">
        <v>80</v>
      </c>
      <c r="AW392" s="12" t="s">
        <v>32</v>
      </c>
      <c r="AX392" s="12" t="s">
        <v>71</v>
      </c>
      <c r="AY392" s="148" t="s">
        <v>127</v>
      </c>
    </row>
    <row r="393" spans="2:65" s="12" customFormat="1">
      <c r="B393" s="146"/>
      <c r="D393" s="147" t="s">
        <v>196</v>
      </c>
      <c r="E393" s="148" t="s">
        <v>19</v>
      </c>
      <c r="F393" s="149" t="s">
        <v>521</v>
      </c>
      <c r="H393" s="150">
        <v>-0.08</v>
      </c>
      <c r="I393" s="151"/>
      <c r="L393" s="146"/>
      <c r="M393" s="152"/>
      <c r="T393" s="153"/>
      <c r="AT393" s="148" t="s">
        <v>196</v>
      </c>
      <c r="AU393" s="148" t="s">
        <v>80</v>
      </c>
      <c r="AV393" s="12" t="s">
        <v>80</v>
      </c>
      <c r="AW393" s="12" t="s">
        <v>32</v>
      </c>
      <c r="AX393" s="12" t="s">
        <v>71</v>
      </c>
      <c r="AY393" s="148" t="s">
        <v>127</v>
      </c>
    </row>
    <row r="394" spans="2:65" s="13" customFormat="1">
      <c r="B394" s="154"/>
      <c r="D394" s="147" t="s">
        <v>196</v>
      </c>
      <c r="E394" s="155" t="s">
        <v>19</v>
      </c>
      <c r="F394" s="156" t="s">
        <v>199</v>
      </c>
      <c r="H394" s="157">
        <v>42.055999999999997</v>
      </c>
      <c r="I394" s="158"/>
      <c r="L394" s="154"/>
      <c r="M394" s="159"/>
      <c r="T394" s="160"/>
      <c r="AT394" s="155" t="s">
        <v>196</v>
      </c>
      <c r="AU394" s="155" t="s">
        <v>80</v>
      </c>
      <c r="AV394" s="13" t="s">
        <v>142</v>
      </c>
      <c r="AW394" s="13" t="s">
        <v>32</v>
      </c>
      <c r="AX394" s="13" t="s">
        <v>78</v>
      </c>
      <c r="AY394" s="155" t="s">
        <v>127</v>
      </c>
    </row>
    <row r="395" spans="2:65" s="1" customFormat="1" ht="14.45" customHeight="1">
      <c r="B395" s="33"/>
      <c r="C395" s="128" t="s">
        <v>522</v>
      </c>
      <c r="D395" s="128" t="s">
        <v>130</v>
      </c>
      <c r="E395" s="129" t="s">
        <v>523</v>
      </c>
      <c r="F395" s="130" t="s">
        <v>524</v>
      </c>
      <c r="G395" s="131" t="s">
        <v>194</v>
      </c>
      <c r="H395" s="132">
        <v>84.111999999999995</v>
      </c>
      <c r="I395" s="133"/>
      <c r="J395" s="134">
        <f>ROUND(I395*H395,2)</f>
        <v>0</v>
      </c>
      <c r="K395" s="130" t="s">
        <v>134</v>
      </c>
      <c r="L395" s="33"/>
      <c r="M395" s="135" t="s">
        <v>19</v>
      </c>
      <c r="N395" s="136" t="s">
        <v>42</v>
      </c>
      <c r="P395" s="137">
        <f>O395*H395</f>
        <v>0</v>
      </c>
      <c r="Q395" s="137">
        <v>0</v>
      </c>
      <c r="R395" s="137">
        <f>Q395*H395</f>
        <v>0</v>
      </c>
      <c r="S395" s="137">
        <v>0</v>
      </c>
      <c r="T395" s="138">
        <f>S395*H395</f>
        <v>0</v>
      </c>
      <c r="AR395" s="139" t="s">
        <v>142</v>
      </c>
      <c r="AT395" s="139" t="s">
        <v>130</v>
      </c>
      <c r="AU395" s="139" t="s">
        <v>80</v>
      </c>
      <c r="AY395" s="18" t="s">
        <v>127</v>
      </c>
      <c r="BE395" s="140">
        <f>IF(N395="základní",J395,0)</f>
        <v>0</v>
      </c>
      <c r="BF395" s="140">
        <f>IF(N395="snížená",J395,0)</f>
        <v>0</v>
      </c>
      <c r="BG395" s="140">
        <f>IF(N395="zákl. přenesená",J395,0)</f>
        <v>0</v>
      </c>
      <c r="BH395" s="140">
        <f>IF(N395="sníž. přenesená",J395,0)</f>
        <v>0</v>
      </c>
      <c r="BI395" s="140">
        <f>IF(N395="nulová",J395,0)</f>
        <v>0</v>
      </c>
      <c r="BJ395" s="18" t="s">
        <v>78</v>
      </c>
      <c r="BK395" s="140">
        <f>ROUND(I395*H395,2)</f>
        <v>0</v>
      </c>
      <c r="BL395" s="18" t="s">
        <v>142</v>
      </c>
      <c r="BM395" s="139" t="s">
        <v>525</v>
      </c>
    </row>
    <row r="396" spans="2:65" s="1" customFormat="1" ht="39">
      <c r="B396" s="33"/>
      <c r="D396" s="147" t="s">
        <v>214</v>
      </c>
      <c r="F396" s="161" t="s">
        <v>513</v>
      </c>
      <c r="I396" s="162"/>
      <c r="L396" s="33"/>
      <c r="M396" s="163"/>
      <c r="T396" s="52"/>
      <c r="AT396" s="18" t="s">
        <v>214</v>
      </c>
      <c r="AU396" s="18" t="s">
        <v>80</v>
      </c>
    </row>
    <row r="397" spans="2:65" s="12" customFormat="1">
      <c r="B397" s="146"/>
      <c r="D397" s="147" t="s">
        <v>196</v>
      </c>
      <c r="E397" s="148" t="s">
        <v>19</v>
      </c>
      <c r="F397" s="149" t="s">
        <v>526</v>
      </c>
      <c r="H397" s="150">
        <v>84.111999999999995</v>
      </c>
      <c r="I397" s="151"/>
      <c r="L397" s="146"/>
      <c r="M397" s="152"/>
      <c r="T397" s="153"/>
      <c r="AT397" s="148" t="s">
        <v>196</v>
      </c>
      <c r="AU397" s="148" t="s">
        <v>80</v>
      </c>
      <c r="AV397" s="12" t="s">
        <v>80</v>
      </c>
      <c r="AW397" s="12" t="s">
        <v>32</v>
      </c>
      <c r="AX397" s="12" t="s">
        <v>78</v>
      </c>
      <c r="AY397" s="148" t="s">
        <v>127</v>
      </c>
    </row>
    <row r="398" spans="2:65" s="1" customFormat="1" ht="24.2" customHeight="1">
      <c r="B398" s="33"/>
      <c r="C398" s="128" t="s">
        <v>527</v>
      </c>
      <c r="D398" s="128" t="s">
        <v>130</v>
      </c>
      <c r="E398" s="129" t="s">
        <v>528</v>
      </c>
      <c r="F398" s="130" t="s">
        <v>529</v>
      </c>
      <c r="G398" s="131" t="s">
        <v>133</v>
      </c>
      <c r="H398" s="132">
        <v>1</v>
      </c>
      <c r="I398" s="133"/>
      <c r="J398" s="134">
        <f>ROUND(I398*H398,2)</f>
        <v>0</v>
      </c>
      <c r="K398" s="130" t="s">
        <v>19</v>
      </c>
      <c r="L398" s="33"/>
      <c r="M398" s="135" t="s">
        <v>19</v>
      </c>
      <c r="N398" s="136" t="s">
        <v>42</v>
      </c>
      <c r="P398" s="137">
        <f>O398*H398</f>
        <v>0</v>
      </c>
      <c r="Q398" s="137">
        <v>0</v>
      </c>
      <c r="R398" s="137">
        <f>Q398*H398</f>
        <v>0</v>
      </c>
      <c r="S398" s="137">
        <v>0</v>
      </c>
      <c r="T398" s="138">
        <f>S398*H398</f>
        <v>0</v>
      </c>
      <c r="AR398" s="139" t="s">
        <v>142</v>
      </c>
      <c r="AT398" s="139" t="s">
        <v>130</v>
      </c>
      <c r="AU398" s="139" t="s">
        <v>80</v>
      </c>
      <c r="AY398" s="18" t="s">
        <v>127</v>
      </c>
      <c r="BE398" s="140">
        <f>IF(N398="základní",J398,0)</f>
        <v>0</v>
      </c>
      <c r="BF398" s="140">
        <f>IF(N398="snížená",J398,0)</f>
        <v>0</v>
      </c>
      <c r="BG398" s="140">
        <f>IF(N398="zákl. přenesená",J398,0)</f>
        <v>0</v>
      </c>
      <c r="BH398" s="140">
        <f>IF(N398="sníž. přenesená",J398,0)</f>
        <v>0</v>
      </c>
      <c r="BI398" s="140">
        <f>IF(N398="nulová",J398,0)</f>
        <v>0</v>
      </c>
      <c r="BJ398" s="18" t="s">
        <v>78</v>
      </c>
      <c r="BK398" s="140">
        <f>ROUND(I398*H398,2)</f>
        <v>0</v>
      </c>
      <c r="BL398" s="18" t="s">
        <v>142</v>
      </c>
      <c r="BM398" s="139" t="s">
        <v>530</v>
      </c>
    </row>
    <row r="399" spans="2:65" s="1" customFormat="1" ht="24.2" customHeight="1">
      <c r="B399" s="33"/>
      <c r="C399" s="128" t="s">
        <v>531</v>
      </c>
      <c r="D399" s="128" t="s">
        <v>130</v>
      </c>
      <c r="E399" s="129" t="s">
        <v>532</v>
      </c>
      <c r="F399" s="130" t="s">
        <v>533</v>
      </c>
      <c r="G399" s="131" t="s">
        <v>133</v>
      </c>
      <c r="H399" s="132">
        <v>1</v>
      </c>
      <c r="I399" s="133"/>
      <c r="J399" s="134">
        <f>ROUND(I399*H399,2)</f>
        <v>0</v>
      </c>
      <c r="K399" s="130" t="s">
        <v>19</v>
      </c>
      <c r="L399" s="33"/>
      <c r="M399" s="135" t="s">
        <v>19</v>
      </c>
      <c r="N399" s="136" t="s">
        <v>42</v>
      </c>
      <c r="P399" s="137">
        <f>O399*H399</f>
        <v>0</v>
      </c>
      <c r="Q399" s="137">
        <v>0</v>
      </c>
      <c r="R399" s="137">
        <f>Q399*H399</f>
        <v>0</v>
      </c>
      <c r="S399" s="137">
        <v>0</v>
      </c>
      <c r="T399" s="138">
        <f>S399*H399</f>
        <v>0</v>
      </c>
      <c r="AR399" s="139" t="s">
        <v>142</v>
      </c>
      <c r="AT399" s="139" t="s">
        <v>130</v>
      </c>
      <c r="AU399" s="139" t="s">
        <v>80</v>
      </c>
      <c r="AY399" s="18" t="s">
        <v>127</v>
      </c>
      <c r="BE399" s="140">
        <f>IF(N399="základní",J399,0)</f>
        <v>0</v>
      </c>
      <c r="BF399" s="140">
        <f>IF(N399="snížená",J399,0)</f>
        <v>0</v>
      </c>
      <c r="BG399" s="140">
        <f>IF(N399="zákl. přenesená",J399,0)</f>
        <v>0</v>
      </c>
      <c r="BH399" s="140">
        <f>IF(N399="sníž. přenesená",J399,0)</f>
        <v>0</v>
      </c>
      <c r="BI399" s="140">
        <f>IF(N399="nulová",J399,0)</f>
        <v>0</v>
      </c>
      <c r="BJ399" s="18" t="s">
        <v>78</v>
      </c>
      <c r="BK399" s="140">
        <f>ROUND(I399*H399,2)</f>
        <v>0</v>
      </c>
      <c r="BL399" s="18" t="s">
        <v>142</v>
      </c>
      <c r="BM399" s="139" t="s">
        <v>534</v>
      </c>
    </row>
    <row r="400" spans="2:65" s="1" customFormat="1" ht="24.2" customHeight="1">
      <c r="B400" s="33"/>
      <c r="C400" s="128" t="s">
        <v>535</v>
      </c>
      <c r="D400" s="128" t="s">
        <v>130</v>
      </c>
      <c r="E400" s="129" t="s">
        <v>536</v>
      </c>
      <c r="F400" s="130" t="s">
        <v>537</v>
      </c>
      <c r="G400" s="131" t="s">
        <v>194</v>
      </c>
      <c r="H400" s="132">
        <v>45.761000000000003</v>
      </c>
      <c r="I400" s="133"/>
      <c r="J400" s="134">
        <f>ROUND(I400*H400,2)</f>
        <v>0</v>
      </c>
      <c r="K400" s="130" t="s">
        <v>134</v>
      </c>
      <c r="L400" s="33"/>
      <c r="M400" s="135" t="s">
        <v>19</v>
      </c>
      <c r="N400" s="136" t="s">
        <v>42</v>
      </c>
      <c r="P400" s="137">
        <f>O400*H400</f>
        <v>0</v>
      </c>
      <c r="Q400" s="137">
        <v>1.2999999999999999E-4</v>
      </c>
      <c r="R400" s="137">
        <f>Q400*H400</f>
        <v>5.9489299999999998E-3</v>
      </c>
      <c r="S400" s="137">
        <v>0</v>
      </c>
      <c r="T400" s="138">
        <f>S400*H400</f>
        <v>0</v>
      </c>
      <c r="AR400" s="139" t="s">
        <v>142</v>
      </c>
      <c r="AT400" s="139" t="s">
        <v>130</v>
      </c>
      <c r="AU400" s="139" t="s">
        <v>80</v>
      </c>
      <c r="AY400" s="18" t="s">
        <v>127</v>
      </c>
      <c r="BE400" s="140">
        <f>IF(N400="základní",J400,0)</f>
        <v>0</v>
      </c>
      <c r="BF400" s="140">
        <f>IF(N400="snížená",J400,0)</f>
        <v>0</v>
      </c>
      <c r="BG400" s="140">
        <f>IF(N400="zákl. přenesená",J400,0)</f>
        <v>0</v>
      </c>
      <c r="BH400" s="140">
        <f>IF(N400="sníž. přenesená",J400,0)</f>
        <v>0</v>
      </c>
      <c r="BI400" s="140">
        <f>IF(N400="nulová",J400,0)</f>
        <v>0</v>
      </c>
      <c r="BJ400" s="18" t="s">
        <v>78</v>
      </c>
      <c r="BK400" s="140">
        <f>ROUND(I400*H400,2)</f>
        <v>0</v>
      </c>
      <c r="BL400" s="18" t="s">
        <v>142</v>
      </c>
      <c r="BM400" s="139" t="s">
        <v>538</v>
      </c>
    </row>
    <row r="401" spans="2:65" s="1" customFormat="1" ht="48.75">
      <c r="B401" s="33"/>
      <c r="D401" s="147" t="s">
        <v>214</v>
      </c>
      <c r="F401" s="161" t="s">
        <v>539</v>
      </c>
      <c r="I401" s="162"/>
      <c r="L401" s="33"/>
      <c r="M401" s="163"/>
      <c r="T401" s="52"/>
      <c r="AT401" s="18" t="s">
        <v>214</v>
      </c>
      <c r="AU401" s="18" t="s">
        <v>80</v>
      </c>
    </row>
    <row r="402" spans="2:65" s="12" customFormat="1">
      <c r="B402" s="146"/>
      <c r="D402" s="147" t="s">
        <v>196</v>
      </c>
      <c r="E402" s="148" t="s">
        <v>19</v>
      </c>
      <c r="F402" s="149" t="s">
        <v>515</v>
      </c>
      <c r="H402" s="150">
        <v>8.5250000000000004</v>
      </c>
      <c r="I402" s="151"/>
      <c r="L402" s="146"/>
      <c r="M402" s="152"/>
      <c r="T402" s="153"/>
      <c r="AT402" s="148" t="s">
        <v>196</v>
      </c>
      <c r="AU402" s="148" t="s">
        <v>80</v>
      </c>
      <c r="AV402" s="12" t="s">
        <v>80</v>
      </c>
      <c r="AW402" s="12" t="s">
        <v>32</v>
      </c>
      <c r="AX402" s="12" t="s">
        <v>71</v>
      </c>
      <c r="AY402" s="148" t="s">
        <v>127</v>
      </c>
    </row>
    <row r="403" spans="2:65" s="12" customFormat="1">
      <c r="B403" s="146"/>
      <c r="D403" s="147" t="s">
        <v>196</v>
      </c>
      <c r="E403" s="148" t="s">
        <v>19</v>
      </c>
      <c r="F403" s="149" t="s">
        <v>516</v>
      </c>
      <c r="H403" s="150">
        <v>0.15</v>
      </c>
      <c r="I403" s="151"/>
      <c r="L403" s="146"/>
      <c r="M403" s="152"/>
      <c r="T403" s="153"/>
      <c r="AT403" s="148" t="s">
        <v>196</v>
      </c>
      <c r="AU403" s="148" t="s">
        <v>80</v>
      </c>
      <c r="AV403" s="12" t="s">
        <v>80</v>
      </c>
      <c r="AW403" s="12" t="s">
        <v>32</v>
      </c>
      <c r="AX403" s="12" t="s">
        <v>71</v>
      </c>
      <c r="AY403" s="148" t="s">
        <v>127</v>
      </c>
    </row>
    <row r="404" spans="2:65" s="12" customFormat="1">
      <c r="B404" s="146"/>
      <c r="D404" s="147" t="s">
        <v>196</v>
      </c>
      <c r="E404" s="148" t="s">
        <v>19</v>
      </c>
      <c r="F404" s="149" t="s">
        <v>517</v>
      </c>
      <c r="H404" s="150">
        <v>0.13500000000000001</v>
      </c>
      <c r="I404" s="151"/>
      <c r="L404" s="146"/>
      <c r="M404" s="152"/>
      <c r="T404" s="153"/>
      <c r="AT404" s="148" t="s">
        <v>196</v>
      </c>
      <c r="AU404" s="148" t="s">
        <v>80</v>
      </c>
      <c r="AV404" s="12" t="s">
        <v>80</v>
      </c>
      <c r="AW404" s="12" t="s">
        <v>32</v>
      </c>
      <c r="AX404" s="12" t="s">
        <v>71</v>
      </c>
      <c r="AY404" s="148" t="s">
        <v>127</v>
      </c>
    </row>
    <row r="405" spans="2:65" s="12" customFormat="1">
      <c r="B405" s="146"/>
      <c r="D405" s="147" t="s">
        <v>196</v>
      </c>
      <c r="E405" s="148" t="s">
        <v>19</v>
      </c>
      <c r="F405" s="149" t="s">
        <v>267</v>
      </c>
      <c r="H405" s="150">
        <v>6.5549999999999997</v>
      </c>
      <c r="I405" s="151"/>
      <c r="L405" s="146"/>
      <c r="M405" s="152"/>
      <c r="T405" s="153"/>
      <c r="AT405" s="148" t="s">
        <v>196</v>
      </c>
      <c r="AU405" s="148" t="s">
        <v>80</v>
      </c>
      <c r="AV405" s="12" t="s">
        <v>80</v>
      </c>
      <c r="AW405" s="12" t="s">
        <v>32</v>
      </c>
      <c r="AX405" s="12" t="s">
        <v>71</v>
      </c>
      <c r="AY405" s="148" t="s">
        <v>127</v>
      </c>
    </row>
    <row r="406" spans="2:65" s="12" customFormat="1">
      <c r="B406" s="146"/>
      <c r="D406" s="147" t="s">
        <v>196</v>
      </c>
      <c r="E406" s="148" t="s">
        <v>19</v>
      </c>
      <c r="F406" s="149" t="s">
        <v>518</v>
      </c>
      <c r="H406" s="150">
        <v>0.09</v>
      </c>
      <c r="I406" s="151"/>
      <c r="L406" s="146"/>
      <c r="M406" s="152"/>
      <c r="T406" s="153"/>
      <c r="AT406" s="148" t="s">
        <v>196</v>
      </c>
      <c r="AU406" s="148" t="s">
        <v>80</v>
      </c>
      <c r="AV406" s="12" t="s">
        <v>80</v>
      </c>
      <c r="AW406" s="12" t="s">
        <v>32</v>
      </c>
      <c r="AX406" s="12" t="s">
        <v>71</v>
      </c>
      <c r="AY406" s="148" t="s">
        <v>127</v>
      </c>
    </row>
    <row r="407" spans="2:65" s="12" customFormat="1">
      <c r="B407" s="146"/>
      <c r="D407" s="147" t="s">
        <v>196</v>
      </c>
      <c r="E407" s="148" t="s">
        <v>19</v>
      </c>
      <c r="F407" s="149" t="s">
        <v>519</v>
      </c>
      <c r="H407" s="150">
        <v>0.45</v>
      </c>
      <c r="I407" s="151"/>
      <c r="L407" s="146"/>
      <c r="M407" s="152"/>
      <c r="T407" s="153"/>
      <c r="AT407" s="148" t="s">
        <v>196</v>
      </c>
      <c r="AU407" s="148" t="s">
        <v>80</v>
      </c>
      <c r="AV407" s="12" t="s">
        <v>80</v>
      </c>
      <c r="AW407" s="12" t="s">
        <v>32</v>
      </c>
      <c r="AX407" s="12" t="s">
        <v>71</v>
      </c>
      <c r="AY407" s="148" t="s">
        <v>127</v>
      </c>
    </row>
    <row r="408" spans="2:65" s="12" customFormat="1">
      <c r="B408" s="146"/>
      <c r="D408" s="147" t="s">
        <v>196</v>
      </c>
      <c r="E408" s="148" t="s">
        <v>19</v>
      </c>
      <c r="F408" s="149" t="s">
        <v>520</v>
      </c>
      <c r="H408" s="150">
        <v>12.622999999999999</v>
      </c>
      <c r="I408" s="151"/>
      <c r="L408" s="146"/>
      <c r="M408" s="152"/>
      <c r="T408" s="153"/>
      <c r="AT408" s="148" t="s">
        <v>196</v>
      </c>
      <c r="AU408" s="148" t="s">
        <v>80</v>
      </c>
      <c r="AV408" s="12" t="s">
        <v>80</v>
      </c>
      <c r="AW408" s="12" t="s">
        <v>32</v>
      </c>
      <c r="AX408" s="12" t="s">
        <v>71</v>
      </c>
      <c r="AY408" s="148" t="s">
        <v>127</v>
      </c>
    </row>
    <row r="409" spans="2:65" s="12" customFormat="1">
      <c r="B409" s="146"/>
      <c r="D409" s="147" t="s">
        <v>196</v>
      </c>
      <c r="E409" s="148" t="s">
        <v>19</v>
      </c>
      <c r="F409" s="149" t="s">
        <v>518</v>
      </c>
      <c r="H409" s="150">
        <v>0.09</v>
      </c>
      <c r="I409" s="151"/>
      <c r="L409" s="146"/>
      <c r="M409" s="152"/>
      <c r="T409" s="153"/>
      <c r="AT409" s="148" t="s">
        <v>196</v>
      </c>
      <c r="AU409" s="148" t="s">
        <v>80</v>
      </c>
      <c r="AV409" s="12" t="s">
        <v>80</v>
      </c>
      <c r="AW409" s="12" t="s">
        <v>32</v>
      </c>
      <c r="AX409" s="12" t="s">
        <v>71</v>
      </c>
      <c r="AY409" s="148" t="s">
        <v>127</v>
      </c>
    </row>
    <row r="410" spans="2:65" s="12" customFormat="1">
      <c r="B410" s="146"/>
      <c r="D410" s="147" t="s">
        <v>196</v>
      </c>
      <c r="E410" s="148" t="s">
        <v>19</v>
      </c>
      <c r="F410" s="149" t="s">
        <v>502</v>
      </c>
      <c r="H410" s="150">
        <v>0.4</v>
      </c>
      <c r="I410" s="151"/>
      <c r="L410" s="146"/>
      <c r="M410" s="152"/>
      <c r="T410" s="153"/>
      <c r="AT410" s="148" t="s">
        <v>196</v>
      </c>
      <c r="AU410" s="148" t="s">
        <v>80</v>
      </c>
      <c r="AV410" s="12" t="s">
        <v>80</v>
      </c>
      <c r="AW410" s="12" t="s">
        <v>32</v>
      </c>
      <c r="AX410" s="12" t="s">
        <v>71</v>
      </c>
      <c r="AY410" s="148" t="s">
        <v>127</v>
      </c>
    </row>
    <row r="411" spans="2:65" s="12" customFormat="1">
      <c r="B411" s="146"/>
      <c r="D411" s="147" t="s">
        <v>196</v>
      </c>
      <c r="E411" s="148" t="s">
        <v>19</v>
      </c>
      <c r="F411" s="149" t="s">
        <v>259</v>
      </c>
      <c r="H411" s="150">
        <v>13.118</v>
      </c>
      <c r="I411" s="151"/>
      <c r="L411" s="146"/>
      <c r="M411" s="152"/>
      <c r="T411" s="153"/>
      <c r="AT411" s="148" t="s">
        <v>196</v>
      </c>
      <c r="AU411" s="148" t="s">
        <v>80</v>
      </c>
      <c r="AV411" s="12" t="s">
        <v>80</v>
      </c>
      <c r="AW411" s="12" t="s">
        <v>32</v>
      </c>
      <c r="AX411" s="12" t="s">
        <v>71</v>
      </c>
      <c r="AY411" s="148" t="s">
        <v>127</v>
      </c>
    </row>
    <row r="412" spans="2:65" s="12" customFormat="1">
      <c r="B412" s="146"/>
      <c r="D412" s="147" t="s">
        <v>196</v>
      </c>
      <c r="E412" s="148" t="s">
        <v>19</v>
      </c>
      <c r="F412" s="149" t="s">
        <v>521</v>
      </c>
      <c r="H412" s="150">
        <v>-0.08</v>
      </c>
      <c r="I412" s="151"/>
      <c r="L412" s="146"/>
      <c r="M412" s="152"/>
      <c r="T412" s="153"/>
      <c r="AT412" s="148" t="s">
        <v>196</v>
      </c>
      <c r="AU412" s="148" t="s">
        <v>80</v>
      </c>
      <c r="AV412" s="12" t="s">
        <v>80</v>
      </c>
      <c r="AW412" s="12" t="s">
        <v>32</v>
      </c>
      <c r="AX412" s="12" t="s">
        <v>71</v>
      </c>
      <c r="AY412" s="148" t="s">
        <v>127</v>
      </c>
    </row>
    <row r="413" spans="2:65" s="12" customFormat="1">
      <c r="B413" s="146"/>
      <c r="D413" s="147" t="s">
        <v>196</v>
      </c>
      <c r="E413" s="148" t="s">
        <v>19</v>
      </c>
      <c r="F413" s="149" t="s">
        <v>268</v>
      </c>
      <c r="H413" s="150">
        <v>3.7050000000000001</v>
      </c>
      <c r="I413" s="151"/>
      <c r="L413" s="146"/>
      <c r="M413" s="152"/>
      <c r="T413" s="153"/>
      <c r="AT413" s="148" t="s">
        <v>196</v>
      </c>
      <c r="AU413" s="148" t="s">
        <v>80</v>
      </c>
      <c r="AV413" s="12" t="s">
        <v>80</v>
      </c>
      <c r="AW413" s="12" t="s">
        <v>32</v>
      </c>
      <c r="AX413" s="12" t="s">
        <v>71</v>
      </c>
      <c r="AY413" s="148" t="s">
        <v>127</v>
      </c>
    </row>
    <row r="414" spans="2:65" s="13" customFormat="1">
      <c r="B414" s="154"/>
      <c r="D414" s="147" t="s">
        <v>196</v>
      </c>
      <c r="E414" s="155" t="s">
        <v>19</v>
      </c>
      <c r="F414" s="156" t="s">
        <v>199</v>
      </c>
      <c r="H414" s="157">
        <v>45.760999999999996</v>
      </c>
      <c r="I414" s="158"/>
      <c r="L414" s="154"/>
      <c r="M414" s="159"/>
      <c r="T414" s="160"/>
      <c r="AT414" s="155" t="s">
        <v>196</v>
      </c>
      <c r="AU414" s="155" t="s">
        <v>80</v>
      </c>
      <c r="AV414" s="13" t="s">
        <v>142</v>
      </c>
      <c r="AW414" s="13" t="s">
        <v>32</v>
      </c>
      <c r="AX414" s="13" t="s">
        <v>78</v>
      </c>
      <c r="AY414" s="155" t="s">
        <v>127</v>
      </c>
    </row>
    <row r="415" spans="2:65" s="1" customFormat="1" ht="24.2" customHeight="1">
      <c r="B415" s="33"/>
      <c r="C415" s="128" t="s">
        <v>540</v>
      </c>
      <c r="D415" s="128" t="s">
        <v>130</v>
      </c>
      <c r="E415" s="129" t="s">
        <v>541</v>
      </c>
      <c r="F415" s="130" t="s">
        <v>542</v>
      </c>
      <c r="G415" s="131" t="s">
        <v>194</v>
      </c>
      <c r="H415" s="132">
        <v>45.761000000000003</v>
      </c>
      <c r="I415" s="133"/>
      <c r="J415" s="134">
        <f>ROUND(I415*H415,2)</f>
        <v>0</v>
      </c>
      <c r="K415" s="130" t="s">
        <v>134</v>
      </c>
      <c r="L415" s="33"/>
      <c r="M415" s="135" t="s">
        <v>19</v>
      </c>
      <c r="N415" s="136" t="s">
        <v>42</v>
      </c>
      <c r="P415" s="137">
        <f>O415*H415</f>
        <v>0</v>
      </c>
      <c r="Q415" s="137">
        <v>4.0000000000000003E-5</v>
      </c>
      <c r="R415" s="137">
        <f>Q415*H415</f>
        <v>1.8304400000000002E-3</v>
      </c>
      <c r="S415" s="137">
        <v>0</v>
      </c>
      <c r="T415" s="138">
        <f>S415*H415</f>
        <v>0</v>
      </c>
      <c r="AR415" s="139" t="s">
        <v>142</v>
      </c>
      <c r="AT415" s="139" t="s">
        <v>130</v>
      </c>
      <c r="AU415" s="139" t="s">
        <v>80</v>
      </c>
      <c r="AY415" s="18" t="s">
        <v>127</v>
      </c>
      <c r="BE415" s="140">
        <f>IF(N415="základní",J415,0)</f>
        <v>0</v>
      </c>
      <c r="BF415" s="140">
        <f>IF(N415="snížená",J415,0)</f>
        <v>0</v>
      </c>
      <c r="BG415" s="140">
        <f>IF(N415="zákl. přenesená",J415,0)</f>
        <v>0</v>
      </c>
      <c r="BH415" s="140">
        <f>IF(N415="sníž. přenesená",J415,0)</f>
        <v>0</v>
      </c>
      <c r="BI415" s="140">
        <f>IF(N415="nulová",J415,0)</f>
        <v>0</v>
      </c>
      <c r="BJ415" s="18" t="s">
        <v>78</v>
      </c>
      <c r="BK415" s="140">
        <f>ROUND(I415*H415,2)</f>
        <v>0</v>
      </c>
      <c r="BL415" s="18" t="s">
        <v>142</v>
      </c>
      <c r="BM415" s="139" t="s">
        <v>543</v>
      </c>
    </row>
    <row r="416" spans="2:65" s="1" customFormat="1" ht="175.5">
      <c r="B416" s="33"/>
      <c r="D416" s="147" t="s">
        <v>214</v>
      </c>
      <c r="F416" s="161" t="s">
        <v>544</v>
      </c>
      <c r="I416" s="162"/>
      <c r="L416" s="33"/>
      <c r="M416" s="163"/>
      <c r="T416" s="52"/>
      <c r="AT416" s="18" t="s">
        <v>214</v>
      </c>
      <c r="AU416" s="18" t="s">
        <v>80</v>
      </c>
    </row>
    <row r="417" spans="2:65" s="11" customFormat="1" ht="22.9" customHeight="1">
      <c r="B417" s="116"/>
      <c r="D417" s="117" t="s">
        <v>70</v>
      </c>
      <c r="E417" s="126" t="s">
        <v>545</v>
      </c>
      <c r="F417" s="126" t="s">
        <v>546</v>
      </c>
      <c r="I417" s="119"/>
      <c r="J417" s="127">
        <f>BK417</f>
        <v>0</v>
      </c>
      <c r="L417" s="116"/>
      <c r="M417" s="121"/>
      <c r="P417" s="122">
        <f>SUM(P418:P434)</f>
        <v>0</v>
      </c>
      <c r="R417" s="122">
        <f>SUM(R418:R434)</f>
        <v>0</v>
      </c>
      <c r="T417" s="123">
        <f>SUM(T418:T434)</f>
        <v>0</v>
      </c>
      <c r="AR417" s="117" t="s">
        <v>78</v>
      </c>
      <c r="AT417" s="124" t="s">
        <v>70</v>
      </c>
      <c r="AU417" s="124" t="s">
        <v>78</v>
      </c>
      <c r="AY417" s="117" t="s">
        <v>127</v>
      </c>
      <c r="BK417" s="125">
        <f>SUM(BK418:BK434)</f>
        <v>0</v>
      </c>
    </row>
    <row r="418" spans="2:65" s="1" customFormat="1" ht="24.2" customHeight="1">
      <c r="B418" s="33"/>
      <c r="C418" s="128" t="s">
        <v>547</v>
      </c>
      <c r="D418" s="128" t="s">
        <v>130</v>
      </c>
      <c r="E418" s="129" t="s">
        <v>548</v>
      </c>
      <c r="F418" s="130" t="s">
        <v>549</v>
      </c>
      <c r="G418" s="131" t="s">
        <v>227</v>
      </c>
      <c r="H418" s="132">
        <v>16.690000000000001</v>
      </c>
      <c r="I418" s="133"/>
      <c r="J418" s="134">
        <f>ROUND(I418*H418,2)</f>
        <v>0</v>
      </c>
      <c r="K418" s="130" t="s">
        <v>134</v>
      </c>
      <c r="L418" s="33"/>
      <c r="M418" s="135" t="s">
        <v>19</v>
      </c>
      <c r="N418" s="136" t="s">
        <v>42</v>
      </c>
      <c r="P418" s="137">
        <f>O418*H418</f>
        <v>0</v>
      </c>
      <c r="Q418" s="137">
        <v>0</v>
      </c>
      <c r="R418" s="137">
        <f>Q418*H418</f>
        <v>0</v>
      </c>
      <c r="S418" s="137">
        <v>0</v>
      </c>
      <c r="T418" s="138">
        <f>S418*H418</f>
        <v>0</v>
      </c>
      <c r="AR418" s="139" t="s">
        <v>142</v>
      </c>
      <c r="AT418" s="139" t="s">
        <v>130</v>
      </c>
      <c r="AU418" s="139" t="s">
        <v>80</v>
      </c>
      <c r="AY418" s="18" t="s">
        <v>127</v>
      </c>
      <c r="BE418" s="140">
        <f>IF(N418="základní",J418,0)</f>
        <v>0</v>
      </c>
      <c r="BF418" s="140">
        <f>IF(N418="snížená",J418,0)</f>
        <v>0</v>
      </c>
      <c r="BG418" s="140">
        <f>IF(N418="zákl. přenesená",J418,0)</f>
        <v>0</v>
      </c>
      <c r="BH418" s="140">
        <f>IF(N418="sníž. přenesená",J418,0)</f>
        <v>0</v>
      </c>
      <c r="BI418" s="140">
        <f>IF(N418="nulová",J418,0)</f>
        <v>0</v>
      </c>
      <c r="BJ418" s="18" t="s">
        <v>78</v>
      </c>
      <c r="BK418" s="140">
        <f>ROUND(I418*H418,2)</f>
        <v>0</v>
      </c>
      <c r="BL418" s="18" t="s">
        <v>142</v>
      </c>
      <c r="BM418" s="139" t="s">
        <v>550</v>
      </c>
    </row>
    <row r="419" spans="2:65" s="1" customFormat="1" ht="107.25">
      <c r="B419" s="33"/>
      <c r="D419" s="147" t="s">
        <v>214</v>
      </c>
      <c r="F419" s="161" t="s">
        <v>551</v>
      </c>
      <c r="I419" s="162"/>
      <c r="L419" s="33"/>
      <c r="M419" s="163"/>
      <c r="T419" s="52"/>
      <c r="AT419" s="18" t="s">
        <v>214</v>
      </c>
      <c r="AU419" s="18" t="s">
        <v>80</v>
      </c>
    </row>
    <row r="420" spans="2:65" s="1" customFormat="1" ht="14.45" customHeight="1">
      <c r="B420" s="33"/>
      <c r="C420" s="128" t="s">
        <v>552</v>
      </c>
      <c r="D420" s="128" t="s">
        <v>130</v>
      </c>
      <c r="E420" s="129" t="s">
        <v>553</v>
      </c>
      <c r="F420" s="130" t="s">
        <v>554</v>
      </c>
      <c r="G420" s="131" t="s">
        <v>227</v>
      </c>
      <c r="H420" s="132">
        <v>16.690000000000001</v>
      </c>
      <c r="I420" s="133"/>
      <c r="J420" s="134">
        <f>ROUND(I420*H420,2)</f>
        <v>0</v>
      </c>
      <c r="K420" s="130" t="s">
        <v>134</v>
      </c>
      <c r="L420" s="33"/>
      <c r="M420" s="135" t="s">
        <v>19</v>
      </c>
      <c r="N420" s="136" t="s">
        <v>42</v>
      </c>
      <c r="P420" s="137">
        <f>O420*H420</f>
        <v>0</v>
      </c>
      <c r="Q420" s="137">
        <v>0</v>
      </c>
      <c r="R420" s="137">
        <f>Q420*H420</f>
        <v>0</v>
      </c>
      <c r="S420" s="137">
        <v>0</v>
      </c>
      <c r="T420" s="138">
        <f>S420*H420</f>
        <v>0</v>
      </c>
      <c r="AR420" s="139" t="s">
        <v>142</v>
      </c>
      <c r="AT420" s="139" t="s">
        <v>130</v>
      </c>
      <c r="AU420" s="139" t="s">
        <v>80</v>
      </c>
      <c r="AY420" s="18" t="s">
        <v>127</v>
      </c>
      <c r="BE420" s="140">
        <f>IF(N420="základní",J420,0)</f>
        <v>0</v>
      </c>
      <c r="BF420" s="140">
        <f>IF(N420="snížená",J420,0)</f>
        <v>0</v>
      </c>
      <c r="BG420" s="140">
        <f>IF(N420="zákl. přenesená",J420,0)</f>
        <v>0</v>
      </c>
      <c r="BH420" s="140">
        <f>IF(N420="sníž. přenesená",J420,0)</f>
        <v>0</v>
      </c>
      <c r="BI420" s="140">
        <f>IF(N420="nulová",J420,0)</f>
        <v>0</v>
      </c>
      <c r="BJ420" s="18" t="s">
        <v>78</v>
      </c>
      <c r="BK420" s="140">
        <f>ROUND(I420*H420,2)</f>
        <v>0</v>
      </c>
      <c r="BL420" s="18" t="s">
        <v>142</v>
      </c>
      <c r="BM420" s="139" t="s">
        <v>555</v>
      </c>
    </row>
    <row r="421" spans="2:65" s="1" customFormat="1" ht="39">
      <c r="B421" s="33"/>
      <c r="D421" s="147" t="s">
        <v>214</v>
      </c>
      <c r="F421" s="161" t="s">
        <v>556</v>
      </c>
      <c r="I421" s="162"/>
      <c r="L421" s="33"/>
      <c r="M421" s="163"/>
      <c r="T421" s="52"/>
      <c r="AT421" s="18" t="s">
        <v>214</v>
      </c>
      <c r="AU421" s="18" t="s">
        <v>80</v>
      </c>
    </row>
    <row r="422" spans="2:65" s="1" customFormat="1" ht="14.45" customHeight="1">
      <c r="B422" s="33"/>
      <c r="C422" s="128" t="s">
        <v>557</v>
      </c>
      <c r="D422" s="128" t="s">
        <v>130</v>
      </c>
      <c r="E422" s="129" t="s">
        <v>558</v>
      </c>
      <c r="F422" s="130" t="s">
        <v>559</v>
      </c>
      <c r="G422" s="131" t="s">
        <v>227</v>
      </c>
      <c r="H422" s="132">
        <v>16.690000000000001</v>
      </c>
      <c r="I422" s="133"/>
      <c r="J422" s="134">
        <f>ROUND(I422*H422,2)</f>
        <v>0</v>
      </c>
      <c r="K422" s="130" t="s">
        <v>134</v>
      </c>
      <c r="L422" s="33"/>
      <c r="M422" s="135" t="s">
        <v>19</v>
      </c>
      <c r="N422" s="136" t="s">
        <v>42</v>
      </c>
      <c r="P422" s="137">
        <f>O422*H422</f>
        <v>0</v>
      </c>
      <c r="Q422" s="137">
        <v>0</v>
      </c>
      <c r="R422" s="137">
        <f>Q422*H422</f>
        <v>0</v>
      </c>
      <c r="S422" s="137">
        <v>0</v>
      </c>
      <c r="T422" s="138">
        <f>S422*H422</f>
        <v>0</v>
      </c>
      <c r="AR422" s="139" t="s">
        <v>142</v>
      </c>
      <c r="AT422" s="139" t="s">
        <v>130</v>
      </c>
      <c r="AU422" s="139" t="s">
        <v>80</v>
      </c>
      <c r="AY422" s="18" t="s">
        <v>127</v>
      </c>
      <c r="BE422" s="140">
        <f>IF(N422="základní",J422,0)</f>
        <v>0</v>
      </c>
      <c r="BF422" s="140">
        <f>IF(N422="snížená",J422,0)</f>
        <v>0</v>
      </c>
      <c r="BG422" s="140">
        <f>IF(N422="zákl. přenesená",J422,0)</f>
        <v>0</v>
      </c>
      <c r="BH422" s="140">
        <f>IF(N422="sníž. přenesená",J422,0)</f>
        <v>0</v>
      </c>
      <c r="BI422" s="140">
        <f>IF(N422="nulová",J422,0)</f>
        <v>0</v>
      </c>
      <c r="BJ422" s="18" t="s">
        <v>78</v>
      </c>
      <c r="BK422" s="140">
        <f>ROUND(I422*H422,2)</f>
        <v>0</v>
      </c>
      <c r="BL422" s="18" t="s">
        <v>142</v>
      </c>
      <c r="BM422" s="139" t="s">
        <v>560</v>
      </c>
    </row>
    <row r="423" spans="2:65" s="1" customFormat="1" ht="68.25">
      <c r="B423" s="33"/>
      <c r="D423" s="147" t="s">
        <v>214</v>
      </c>
      <c r="F423" s="161" t="s">
        <v>561</v>
      </c>
      <c r="I423" s="162"/>
      <c r="L423" s="33"/>
      <c r="M423" s="163"/>
      <c r="T423" s="52"/>
      <c r="AT423" s="18" t="s">
        <v>214</v>
      </c>
      <c r="AU423" s="18" t="s">
        <v>80</v>
      </c>
    </row>
    <row r="424" spans="2:65" s="1" customFormat="1" ht="24.2" customHeight="1">
      <c r="B424" s="33"/>
      <c r="C424" s="128" t="s">
        <v>562</v>
      </c>
      <c r="D424" s="128" t="s">
        <v>130</v>
      </c>
      <c r="E424" s="129" t="s">
        <v>563</v>
      </c>
      <c r="F424" s="130" t="s">
        <v>564</v>
      </c>
      <c r="G424" s="131" t="s">
        <v>227</v>
      </c>
      <c r="H424" s="132">
        <v>166.9</v>
      </c>
      <c r="I424" s="133"/>
      <c r="J424" s="134">
        <f>ROUND(I424*H424,2)</f>
        <v>0</v>
      </c>
      <c r="K424" s="130" t="s">
        <v>134</v>
      </c>
      <c r="L424" s="33"/>
      <c r="M424" s="135" t="s">
        <v>19</v>
      </c>
      <c r="N424" s="136" t="s">
        <v>42</v>
      </c>
      <c r="P424" s="137">
        <f>O424*H424</f>
        <v>0</v>
      </c>
      <c r="Q424" s="137">
        <v>0</v>
      </c>
      <c r="R424" s="137">
        <f>Q424*H424</f>
        <v>0</v>
      </c>
      <c r="S424" s="137">
        <v>0</v>
      </c>
      <c r="T424" s="138">
        <f>S424*H424</f>
        <v>0</v>
      </c>
      <c r="AR424" s="139" t="s">
        <v>142</v>
      </c>
      <c r="AT424" s="139" t="s">
        <v>130</v>
      </c>
      <c r="AU424" s="139" t="s">
        <v>80</v>
      </c>
      <c r="AY424" s="18" t="s">
        <v>127</v>
      </c>
      <c r="BE424" s="140">
        <f>IF(N424="základní",J424,0)</f>
        <v>0</v>
      </c>
      <c r="BF424" s="140">
        <f>IF(N424="snížená",J424,0)</f>
        <v>0</v>
      </c>
      <c r="BG424" s="140">
        <f>IF(N424="zákl. přenesená",J424,0)</f>
        <v>0</v>
      </c>
      <c r="BH424" s="140">
        <f>IF(N424="sníž. přenesená",J424,0)</f>
        <v>0</v>
      </c>
      <c r="BI424" s="140">
        <f>IF(N424="nulová",J424,0)</f>
        <v>0</v>
      </c>
      <c r="BJ424" s="18" t="s">
        <v>78</v>
      </c>
      <c r="BK424" s="140">
        <f>ROUND(I424*H424,2)</f>
        <v>0</v>
      </c>
      <c r="BL424" s="18" t="s">
        <v>142</v>
      </c>
      <c r="BM424" s="139" t="s">
        <v>565</v>
      </c>
    </row>
    <row r="425" spans="2:65" s="1" customFormat="1" ht="68.25">
      <c r="B425" s="33"/>
      <c r="D425" s="147" t="s">
        <v>214</v>
      </c>
      <c r="F425" s="161" t="s">
        <v>561</v>
      </c>
      <c r="I425" s="162"/>
      <c r="L425" s="33"/>
      <c r="M425" s="163"/>
      <c r="T425" s="52"/>
      <c r="AT425" s="18" t="s">
        <v>214</v>
      </c>
      <c r="AU425" s="18" t="s">
        <v>80</v>
      </c>
    </row>
    <row r="426" spans="2:65" s="12" customFormat="1">
      <c r="B426" s="146"/>
      <c r="D426" s="147" t="s">
        <v>196</v>
      </c>
      <c r="E426" s="148" t="s">
        <v>19</v>
      </c>
      <c r="F426" s="149" t="s">
        <v>566</v>
      </c>
      <c r="H426" s="150">
        <v>166.9</v>
      </c>
      <c r="I426" s="151"/>
      <c r="L426" s="146"/>
      <c r="M426" s="152"/>
      <c r="T426" s="153"/>
      <c r="AT426" s="148" t="s">
        <v>196</v>
      </c>
      <c r="AU426" s="148" t="s">
        <v>80</v>
      </c>
      <c r="AV426" s="12" t="s">
        <v>80</v>
      </c>
      <c r="AW426" s="12" t="s">
        <v>32</v>
      </c>
      <c r="AX426" s="12" t="s">
        <v>78</v>
      </c>
      <c r="AY426" s="148" t="s">
        <v>127</v>
      </c>
    </row>
    <row r="427" spans="2:65" s="1" customFormat="1" ht="24.2" customHeight="1">
      <c r="B427" s="33"/>
      <c r="C427" s="128" t="s">
        <v>567</v>
      </c>
      <c r="D427" s="128" t="s">
        <v>130</v>
      </c>
      <c r="E427" s="129" t="s">
        <v>568</v>
      </c>
      <c r="F427" s="130" t="s">
        <v>569</v>
      </c>
      <c r="G427" s="131" t="s">
        <v>227</v>
      </c>
      <c r="H427" s="132">
        <v>0.89800000000000002</v>
      </c>
      <c r="I427" s="133"/>
      <c r="J427" s="134">
        <f>ROUND(I427*H427,2)</f>
        <v>0</v>
      </c>
      <c r="K427" s="130" t="s">
        <v>134</v>
      </c>
      <c r="L427" s="33"/>
      <c r="M427" s="135" t="s">
        <v>19</v>
      </c>
      <c r="N427" s="136" t="s">
        <v>42</v>
      </c>
      <c r="P427" s="137">
        <f>O427*H427</f>
        <v>0</v>
      </c>
      <c r="Q427" s="137">
        <v>0</v>
      </c>
      <c r="R427" s="137">
        <f>Q427*H427</f>
        <v>0</v>
      </c>
      <c r="S427" s="137">
        <v>0</v>
      </c>
      <c r="T427" s="138">
        <f>S427*H427</f>
        <v>0</v>
      </c>
      <c r="AR427" s="139" t="s">
        <v>142</v>
      </c>
      <c r="AT427" s="139" t="s">
        <v>130</v>
      </c>
      <c r="AU427" s="139" t="s">
        <v>80</v>
      </c>
      <c r="AY427" s="18" t="s">
        <v>127</v>
      </c>
      <c r="BE427" s="140">
        <f>IF(N427="základní",J427,0)</f>
        <v>0</v>
      </c>
      <c r="BF427" s="140">
        <f>IF(N427="snížená",J427,0)</f>
        <v>0</v>
      </c>
      <c r="BG427" s="140">
        <f>IF(N427="zákl. přenesená",J427,0)</f>
        <v>0</v>
      </c>
      <c r="BH427" s="140">
        <f>IF(N427="sníž. přenesená",J427,0)</f>
        <v>0</v>
      </c>
      <c r="BI427" s="140">
        <f>IF(N427="nulová",J427,0)</f>
        <v>0</v>
      </c>
      <c r="BJ427" s="18" t="s">
        <v>78</v>
      </c>
      <c r="BK427" s="140">
        <f>ROUND(I427*H427,2)</f>
        <v>0</v>
      </c>
      <c r="BL427" s="18" t="s">
        <v>142</v>
      </c>
      <c r="BM427" s="139" t="s">
        <v>570</v>
      </c>
    </row>
    <row r="428" spans="2:65" s="1" customFormat="1" ht="58.5">
      <c r="B428" s="33"/>
      <c r="D428" s="147" t="s">
        <v>214</v>
      </c>
      <c r="F428" s="161" t="s">
        <v>571</v>
      </c>
      <c r="I428" s="162"/>
      <c r="L428" s="33"/>
      <c r="M428" s="163"/>
      <c r="T428" s="52"/>
      <c r="AT428" s="18" t="s">
        <v>214</v>
      </c>
      <c r="AU428" s="18" t="s">
        <v>80</v>
      </c>
    </row>
    <row r="429" spans="2:65" s="1" customFormat="1" ht="24.2" customHeight="1">
      <c r="B429" s="33"/>
      <c r="C429" s="128" t="s">
        <v>572</v>
      </c>
      <c r="D429" s="128" t="s">
        <v>130</v>
      </c>
      <c r="E429" s="129" t="s">
        <v>573</v>
      </c>
      <c r="F429" s="130" t="s">
        <v>574</v>
      </c>
      <c r="G429" s="131" t="s">
        <v>227</v>
      </c>
      <c r="H429" s="132">
        <v>8.3350000000000009</v>
      </c>
      <c r="I429" s="133"/>
      <c r="J429" s="134">
        <f>ROUND(I429*H429,2)</f>
        <v>0</v>
      </c>
      <c r="K429" s="130" t="s">
        <v>134</v>
      </c>
      <c r="L429" s="33"/>
      <c r="M429" s="135" t="s">
        <v>19</v>
      </c>
      <c r="N429" s="136" t="s">
        <v>42</v>
      </c>
      <c r="P429" s="137">
        <f>O429*H429</f>
        <v>0</v>
      </c>
      <c r="Q429" s="137">
        <v>0</v>
      </c>
      <c r="R429" s="137">
        <f>Q429*H429</f>
        <v>0</v>
      </c>
      <c r="S429" s="137">
        <v>0</v>
      </c>
      <c r="T429" s="138">
        <f>S429*H429</f>
        <v>0</v>
      </c>
      <c r="AR429" s="139" t="s">
        <v>142</v>
      </c>
      <c r="AT429" s="139" t="s">
        <v>130</v>
      </c>
      <c r="AU429" s="139" t="s">
        <v>80</v>
      </c>
      <c r="AY429" s="18" t="s">
        <v>127</v>
      </c>
      <c r="BE429" s="140">
        <f>IF(N429="základní",J429,0)</f>
        <v>0</v>
      </c>
      <c r="BF429" s="140">
        <f>IF(N429="snížená",J429,0)</f>
        <v>0</v>
      </c>
      <c r="BG429" s="140">
        <f>IF(N429="zákl. přenesená",J429,0)</f>
        <v>0</v>
      </c>
      <c r="BH429" s="140">
        <f>IF(N429="sníž. přenesená",J429,0)</f>
        <v>0</v>
      </c>
      <c r="BI429" s="140">
        <f>IF(N429="nulová",J429,0)</f>
        <v>0</v>
      </c>
      <c r="BJ429" s="18" t="s">
        <v>78</v>
      </c>
      <c r="BK429" s="140">
        <f>ROUND(I429*H429,2)</f>
        <v>0</v>
      </c>
      <c r="BL429" s="18" t="s">
        <v>142</v>
      </c>
      <c r="BM429" s="139" t="s">
        <v>575</v>
      </c>
    </row>
    <row r="430" spans="2:65" s="1" customFormat="1" ht="58.5">
      <c r="B430" s="33"/>
      <c r="D430" s="147" t="s">
        <v>214</v>
      </c>
      <c r="F430" s="161" t="s">
        <v>571</v>
      </c>
      <c r="I430" s="162"/>
      <c r="L430" s="33"/>
      <c r="M430" s="163"/>
      <c r="T430" s="52"/>
      <c r="AT430" s="18" t="s">
        <v>214</v>
      </c>
      <c r="AU430" s="18" t="s">
        <v>80</v>
      </c>
    </row>
    <row r="431" spans="2:65" s="1" customFormat="1" ht="24.2" customHeight="1">
      <c r="B431" s="33"/>
      <c r="C431" s="128" t="s">
        <v>576</v>
      </c>
      <c r="D431" s="128" t="s">
        <v>130</v>
      </c>
      <c r="E431" s="129" t="s">
        <v>577</v>
      </c>
      <c r="F431" s="130" t="s">
        <v>578</v>
      </c>
      <c r="G431" s="131" t="s">
        <v>227</v>
      </c>
      <c r="H431" s="132">
        <v>6.101</v>
      </c>
      <c r="I431" s="133"/>
      <c r="J431" s="134">
        <f>ROUND(I431*H431,2)</f>
        <v>0</v>
      </c>
      <c r="K431" s="130" t="s">
        <v>134</v>
      </c>
      <c r="L431" s="33"/>
      <c r="M431" s="135" t="s">
        <v>19</v>
      </c>
      <c r="N431" s="136" t="s">
        <v>42</v>
      </c>
      <c r="P431" s="137">
        <f>O431*H431</f>
        <v>0</v>
      </c>
      <c r="Q431" s="137">
        <v>0</v>
      </c>
      <c r="R431" s="137">
        <f>Q431*H431</f>
        <v>0</v>
      </c>
      <c r="S431" s="137">
        <v>0</v>
      </c>
      <c r="T431" s="138">
        <f>S431*H431</f>
        <v>0</v>
      </c>
      <c r="AR431" s="139" t="s">
        <v>142</v>
      </c>
      <c r="AT431" s="139" t="s">
        <v>130</v>
      </c>
      <c r="AU431" s="139" t="s">
        <v>80</v>
      </c>
      <c r="AY431" s="18" t="s">
        <v>127</v>
      </c>
      <c r="BE431" s="140">
        <f>IF(N431="základní",J431,0)</f>
        <v>0</v>
      </c>
      <c r="BF431" s="140">
        <f>IF(N431="snížená",J431,0)</f>
        <v>0</v>
      </c>
      <c r="BG431" s="140">
        <f>IF(N431="zákl. přenesená",J431,0)</f>
        <v>0</v>
      </c>
      <c r="BH431" s="140">
        <f>IF(N431="sníž. přenesená",J431,0)</f>
        <v>0</v>
      </c>
      <c r="BI431" s="140">
        <f>IF(N431="nulová",J431,0)</f>
        <v>0</v>
      </c>
      <c r="BJ431" s="18" t="s">
        <v>78</v>
      </c>
      <c r="BK431" s="140">
        <f>ROUND(I431*H431,2)</f>
        <v>0</v>
      </c>
      <c r="BL431" s="18" t="s">
        <v>142</v>
      </c>
      <c r="BM431" s="139" t="s">
        <v>579</v>
      </c>
    </row>
    <row r="432" spans="2:65" s="1" customFormat="1" ht="58.5">
      <c r="B432" s="33"/>
      <c r="D432" s="147" t="s">
        <v>214</v>
      </c>
      <c r="F432" s="161" t="s">
        <v>571</v>
      </c>
      <c r="I432" s="162"/>
      <c r="L432" s="33"/>
      <c r="M432" s="163"/>
      <c r="T432" s="52"/>
      <c r="AT432" s="18" t="s">
        <v>214</v>
      </c>
      <c r="AU432" s="18" t="s">
        <v>80</v>
      </c>
    </row>
    <row r="433" spans="2:65" s="1" customFormat="1" ht="24.2" customHeight="1">
      <c r="B433" s="33"/>
      <c r="C433" s="128" t="s">
        <v>580</v>
      </c>
      <c r="D433" s="128" t="s">
        <v>130</v>
      </c>
      <c r="E433" s="129" t="s">
        <v>581</v>
      </c>
      <c r="F433" s="130" t="s">
        <v>582</v>
      </c>
      <c r="G433" s="131" t="s">
        <v>227</v>
      </c>
      <c r="H433" s="132">
        <v>1.3560000000000001</v>
      </c>
      <c r="I433" s="133"/>
      <c r="J433" s="134">
        <f>ROUND(I433*H433,2)</f>
        <v>0</v>
      </c>
      <c r="K433" s="130" t="s">
        <v>134</v>
      </c>
      <c r="L433" s="33"/>
      <c r="M433" s="135" t="s">
        <v>19</v>
      </c>
      <c r="N433" s="136" t="s">
        <v>42</v>
      </c>
      <c r="P433" s="137">
        <f>O433*H433</f>
        <v>0</v>
      </c>
      <c r="Q433" s="137">
        <v>0</v>
      </c>
      <c r="R433" s="137">
        <f>Q433*H433</f>
        <v>0</v>
      </c>
      <c r="S433" s="137">
        <v>0</v>
      </c>
      <c r="T433" s="138">
        <f>S433*H433</f>
        <v>0</v>
      </c>
      <c r="AR433" s="139" t="s">
        <v>142</v>
      </c>
      <c r="AT433" s="139" t="s">
        <v>130</v>
      </c>
      <c r="AU433" s="139" t="s">
        <v>80</v>
      </c>
      <c r="AY433" s="18" t="s">
        <v>127</v>
      </c>
      <c r="BE433" s="140">
        <f>IF(N433="základní",J433,0)</f>
        <v>0</v>
      </c>
      <c r="BF433" s="140">
        <f>IF(N433="snížená",J433,0)</f>
        <v>0</v>
      </c>
      <c r="BG433" s="140">
        <f>IF(N433="zákl. přenesená",J433,0)</f>
        <v>0</v>
      </c>
      <c r="BH433" s="140">
        <f>IF(N433="sníž. přenesená",J433,0)</f>
        <v>0</v>
      </c>
      <c r="BI433" s="140">
        <f>IF(N433="nulová",J433,0)</f>
        <v>0</v>
      </c>
      <c r="BJ433" s="18" t="s">
        <v>78</v>
      </c>
      <c r="BK433" s="140">
        <f>ROUND(I433*H433,2)</f>
        <v>0</v>
      </c>
      <c r="BL433" s="18" t="s">
        <v>142</v>
      </c>
      <c r="BM433" s="139" t="s">
        <v>583</v>
      </c>
    </row>
    <row r="434" spans="2:65" s="1" customFormat="1" ht="58.5">
      <c r="B434" s="33"/>
      <c r="D434" s="147" t="s">
        <v>214</v>
      </c>
      <c r="F434" s="161" t="s">
        <v>571</v>
      </c>
      <c r="I434" s="162"/>
      <c r="L434" s="33"/>
      <c r="M434" s="163"/>
      <c r="T434" s="52"/>
      <c r="AT434" s="18" t="s">
        <v>214</v>
      </c>
      <c r="AU434" s="18" t="s">
        <v>80</v>
      </c>
    </row>
    <row r="435" spans="2:65" s="11" customFormat="1" ht="22.9" customHeight="1">
      <c r="B435" s="116"/>
      <c r="D435" s="117" t="s">
        <v>70</v>
      </c>
      <c r="E435" s="126" t="s">
        <v>584</v>
      </c>
      <c r="F435" s="126" t="s">
        <v>585</v>
      </c>
      <c r="I435" s="119"/>
      <c r="J435" s="127">
        <f>BK435</f>
        <v>0</v>
      </c>
      <c r="L435" s="116"/>
      <c r="M435" s="121"/>
      <c r="P435" s="122">
        <f>SUM(P436:P437)</f>
        <v>0</v>
      </c>
      <c r="R435" s="122">
        <f>SUM(R436:R437)</f>
        <v>0</v>
      </c>
      <c r="T435" s="123">
        <f>SUM(T436:T437)</f>
        <v>0</v>
      </c>
      <c r="AR435" s="117" t="s">
        <v>78</v>
      </c>
      <c r="AT435" s="124" t="s">
        <v>70</v>
      </c>
      <c r="AU435" s="124" t="s">
        <v>78</v>
      </c>
      <c r="AY435" s="117" t="s">
        <v>127</v>
      </c>
      <c r="BK435" s="125">
        <f>SUM(BK436:BK437)</f>
        <v>0</v>
      </c>
    </row>
    <row r="436" spans="2:65" s="1" customFormat="1" ht="24.2" customHeight="1">
      <c r="B436" s="33"/>
      <c r="C436" s="128" t="s">
        <v>586</v>
      </c>
      <c r="D436" s="128" t="s">
        <v>130</v>
      </c>
      <c r="E436" s="129" t="s">
        <v>587</v>
      </c>
      <c r="F436" s="130" t="s">
        <v>588</v>
      </c>
      <c r="G436" s="131" t="s">
        <v>227</v>
      </c>
      <c r="H436" s="132">
        <v>10.587999999999999</v>
      </c>
      <c r="I436" s="133"/>
      <c r="J436" s="134">
        <f>ROUND(I436*H436,2)</f>
        <v>0</v>
      </c>
      <c r="K436" s="130" t="s">
        <v>134</v>
      </c>
      <c r="L436" s="33"/>
      <c r="M436" s="135" t="s">
        <v>19</v>
      </c>
      <c r="N436" s="136" t="s">
        <v>42</v>
      </c>
      <c r="P436" s="137">
        <f>O436*H436</f>
        <v>0</v>
      </c>
      <c r="Q436" s="137">
        <v>0</v>
      </c>
      <c r="R436" s="137">
        <f>Q436*H436</f>
        <v>0</v>
      </c>
      <c r="S436" s="137">
        <v>0</v>
      </c>
      <c r="T436" s="138">
        <f>S436*H436</f>
        <v>0</v>
      </c>
      <c r="AR436" s="139" t="s">
        <v>142</v>
      </c>
      <c r="AT436" s="139" t="s">
        <v>130</v>
      </c>
      <c r="AU436" s="139" t="s">
        <v>80</v>
      </c>
      <c r="AY436" s="18" t="s">
        <v>127</v>
      </c>
      <c r="BE436" s="140">
        <f>IF(N436="základní",J436,0)</f>
        <v>0</v>
      </c>
      <c r="BF436" s="140">
        <f>IF(N436="snížená",J436,0)</f>
        <v>0</v>
      </c>
      <c r="BG436" s="140">
        <f>IF(N436="zákl. přenesená",J436,0)</f>
        <v>0</v>
      </c>
      <c r="BH436" s="140">
        <f>IF(N436="sníž. přenesená",J436,0)</f>
        <v>0</v>
      </c>
      <c r="BI436" s="140">
        <f>IF(N436="nulová",J436,0)</f>
        <v>0</v>
      </c>
      <c r="BJ436" s="18" t="s">
        <v>78</v>
      </c>
      <c r="BK436" s="140">
        <f>ROUND(I436*H436,2)</f>
        <v>0</v>
      </c>
      <c r="BL436" s="18" t="s">
        <v>142</v>
      </c>
      <c r="BM436" s="139" t="s">
        <v>589</v>
      </c>
    </row>
    <row r="437" spans="2:65" s="1" customFormat="1" ht="58.5">
      <c r="B437" s="33"/>
      <c r="D437" s="147" t="s">
        <v>214</v>
      </c>
      <c r="F437" s="161" t="s">
        <v>590</v>
      </c>
      <c r="I437" s="162"/>
      <c r="L437" s="33"/>
      <c r="M437" s="163"/>
      <c r="T437" s="52"/>
      <c r="AT437" s="18" t="s">
        <v>214</v>
      </c>
      <c r="AU437" s="18" t="s">
        <v>80</v>
      </c>
    </row>
    <row r="438" spans="2:65" s="11" customFormat="1" ht="25.9" customHeight="1">
      <c r="B438" s="116"/>
      <c r="D438" s="117" t="s">
        <v>70</v>
      </c>
      <c r="E438" s="118" t="s">
        <v>591</v>
      </c>
      <c r="F438" s="118" t="s">
        <v>592</v>
      </c>
      <c r="I438" s="119"/>
      <c r="J438" s="120">
        <f>BK438</f>
        <v>0</v>
      </c>
      <c r="L438" s="116"/>
      <c r="M438" s="121"/>
      <c r="P438" s="122">
        <f>P439+P474+P483+P496+P499+P514+P536+P569+P588</f>
        <v>0</v>
      </c>
      <c r="R438" s="122">
        <f>R439+R474+R483+R496+R499+R514+R536+R569+R588</f>
        <v>3.7231219900000001</v>
      </c>
      <c r="T438" s="123">
        <f>T439+T474+T483+T496+T499+T514+T536+T569+T588</f>
        <v>0.31066411999999999</v>
      </c>
      <c r="AR438" s="117" t="s">
        <v>80</v>
      </c>
      <c r="AT438" s="124" t="s">
        <v>70</v>
      </c>
      <c r="AU438" s="124" t="s">
        <v>71</v>
      </c>
      <c r="AY438" s="117" t="s">
        <v>127</v>
      </c>
      <c r="BK438" s="125">
        <f>BK439+BK474+BK483+BK496+BK499+BK514+BK536+BK569+BK588</f>
        <v>0</v>
      </c>
    </row>
    <row r="439" spans="2:65" s="11" customFormat="1" ht="22.9" customHeight="1">
      <c r="B439" s="116"/>
      <c r="D439" s="117" t="s">
        <v>70</v>
      </c>
      <c r="E439" s="126" t="s">
        <v>593</v>
      </c>
      <c r="F439" s="126" t="s">
        <v>594</v>
      </c>
      <c r="I439" s="119"/>
      <c r="J439" s="127">
        <f>BK439</f>
        <v>0</v>
      </c>
      <c r="L439" s="116"/>
      <c r="M439" s="121"/>
      <c r="P439" s="122">
        <f>SUM(P440:P473)</f>
        <v>0</v>
      </c>
      <c r="R439" s="122">
        <f>SUM(R440:R473)</f>
        <v>7.8675600000000012E-2</v>
      </c>
      <c r="T439" s="123">
        <f>SUM(T440:T473)</f>
        <v>0</v>
      </c>
      <c r="AR439" s="117" t="s">
        <v>80</v>
      </c>
      <c r="AT439" s="124" t="s">
        <v>70</v>
      </c>
      <c r="AU439" s="124" t="s">
        <v>78</v>
      </c>
      <c r="AY439" s="117" t="s">
        <v>127</v>
      </c>
      <c r="BK439" s="125">
        <f>SUM(BK440:BK473)</f>
        <v>0</v>
      </c>
    </row>
    <row r="440" spans="2:65" s="1" customFormat="1" ht="14.45" customHeight="1">
      <c r="B440" s="33"/>
      <c r="C440" s="128" t="s">
        <v>595</v>
      </c>
      <c r="D440" s="128" t="s">
        <v>130</v>
      </c>
      <c r="E440" s="129" t="s">
        <v>596</v>
      </c>
      <c r="F440" s="130" t="s">
        <v>597</v>
      </c>
      <c r="G440" s="131" t="s">
        <v>194</v>
      </c>
      <c r="H440" s="132">
        <v>42.055999999999997</v>
      </c>
      <c r="I440" s="133"/>
      <c r="J440" s="134">
        <f>ROUND(I440*H440,2)</f>
        <v>0</v>
      </c>
      <c r="K440" s="130" t="s">
        <v>134</v>
      </c>
      <c r="L440" s="33"/>
      <c r="M440" s="135" t="s">
        <v>19</v>
      </c>
      <c r="N440" s="136" t="s">
        <v>42</v>
      </c>
      <c r="P440" s="137">
        <f>O440*H440</f>
        <v>0</v>
      </c>
      <c r="Q440" s="137">
        <v>0</v>
      </c>
      <c r="R440" s="137">
        <f>Q440*H440</f>
        <v>0</v>
      </c>
      <c r="S440" s="137">
        <v>0</v>
      </c>
      <c r="T440" s="138">
        <f>S440*H440</f>
        <v>0</v>
      </c>
      <c r="AR440" s="139" t="s">
        <v>294</v>
      </c>
      <c r="AT440" s="139" t="s">
        <v>130</v>
      </c>
      <c r="AU440" s="139" t="s">
        <v>80</v>
      </c>
      <c r="AY440" s="18" t="s">
        <v>127</v>
      </c>
      <c r="BE440" s="140">
        <f>IF(N440="základní",J440,0)</f>
        <v>0</v>
      </c>
      <c r="BF440" s="140">
        <f>IF(N440="snížená",J440,0)</f>
        <v>0</v>
      </c>
      <c r="BG440" s="140">
        <f>IF(N440="zákl. přenesená",J440,0)</f>
        <v>0</v>
      </c>
      <c r="BH440" s="140">
        <f>IF(N440="sníž. přenesená",J440,0)</f>
        <v>0</v>
      </c>
      <c r="BI440" s="140">
        <f>IF(N440="nulová",J440,0)</f>
        <v>0</v>
      </c>
      <c r="BJ440" s="18" t="s">
        <v>78</v>
      </c>
      <c r="BK440" s="140">
        <f>ROUND(I440*H440,2)</f>
        <v>0</v>
      </c>
      <c r="BL440" s="18" t="s">
        <v>294</v>
      </c>
      <c r="BM440" s="139" t="s">
        <v>598</v>
      </c>
    </row>
    <row r="441" spans="2:65" s="1" customFormat="1" ht="29.25">
      <c r="B441" s="33"/>
      <c r="D441" s="147" t="s">
        <v>214</v>
      </c>
      <c r="F441" s="161" t="s">
        <v>599</v>
      </c>
      <c r="I441" s="162"/>
      <c r="L441" s="33"/>
      <c r="M441" s="163"/>
      <c r="T441" s="52"/>
      <c r="AT441" s="18" t="s">
        <v>214</v>
      </c>
      <c r="AU441" s="18" t="s">
        <v>80</v>
      </c>
    </row>
    <row r="442" spans="2:65" s="12" customFormat="1">
      <c r="B442" s="146"/>
      <c r="D442" s="147" t="s">
        <v>196</v>
      </c>
      <c r="E442" s="148" t="s">
        <v>19</v>
      </c>
      <c r="F442" s="149" t="s">
        <v>515</v>
      </c>
      <c r="H442" s="150">
        <v>8.5250000000000004</v>
      </c>
      <c r="I442" s="151"/>
      <c r="L442" s="146"/>
      <c r="M442" s="152"/>
      <c r="T442" s="153"/>
      <c r="AT442" s="148" t="s">
        <v>196</v>
      </c>
      <c r="AU442" s="148" t="s">
        <v>80</v>
      </c>
      <c r="AV442" s="12" t="s">
        <v>80</v>
      </c>
      <c r="AW442" s="12" t="s">
        <v>32</v>
      </c>
      <c r="AX442" s="12" t="s">
        <v>71</v>
      </c>
      <c r="AY442" s="148" t="s">
        <v>127</v>
      </c>
    </row>
    <row r="443" spans="2:65" s="12" customFormat="1">
      <c r="B443" s="146"/>
      <c r="D443" s="147" t="s">
        <v>196</v>
      </c>
      <c r="E443" s="148" t="s">
        <v>19</v>
      </c>
      <c r="F443" s="149" t="s">
        <v>516</v>
      </c>
      <c r="H443" s="150">
        <v>0.15</v>
      </c>
      <c r="I443" s="151"/>
      <c r="L443" s="146"/>
      <c r="M443" s="152"/>
      <c r="T443" s="153"/>
      <c r="AT443" s="148" t="s">
        <v>196</v>
      </c>
      <c r="AU443" s="148" t="s">
        <v>80</v>
      </c>
      <c r="AV443" s="12" t="s">
        <v>80</v>
      </c>
      <c r="AW443" s="12" t="s">
        <v>32</v>
      </c>
      <c r="AX443" s="12" t="s">
        <v>71</v>
      </c>
      <c r="AY443" s="148" t="s">
        <v>127</v>
      </c>
    </row>
    <row r="444" spans="2:65" s="12" customFormat="1">
      <c r="B444" s="146"/>
      <c r="D444" s="147" t="s">
        <v>196</v>
      </c>
      <c r="E444" s="148" t="s">
        <v>19</v>
      </c>
      <c r="F444" s="149" t="s">
        <v>517</v>
      </c>
      <c r="H444" s="150">
        <v>0.13500000000000001</v>
      </c>
      <c r="I444" s="151"/>
      <c r="L444" s="146"/>
      <c r="M444" s="152"/>
      <c r="T444" s="153"/>
      <c r="AT444" s="148" t="s">
        <v>196</v>
      </c>
      <c r="AU444" s="148" t="s">
        <v>80</v>
      </c>
      <c r="AV444" s="12" t="s">
        <v>80</v>
      </c>
      <c r="AW444" s="12" t="s">
        <v>32</v>
      </c>
      <c r="AX444" s="12" t="s">
        <v>71</v>
      </c>
      <c r="AY444" s="148" t="s">
        <v>127</v>
      </c>
    </row>
    <row r="445" spans="2:65" s="12" customFormat="1">
      <c r="B445" s="146"/>
      <c r="D445" s="147" t="s">
        <v>196</v>
      </c>
      <c r="E445" s="148" t="s">
        <v>19</v>
      </c>
      <c r="F445" s="149" t="s">
        <v>267</v>
      </c>
      <c r="H445" s="150">
        <v>6.5549999999999997</v>
      </c>
      <c r="I445" s="151"/>
      <c r="L445" s="146"/>
      <c r="M445" s="152"/>
      <c r="T445" s="153"/>
      <c r="AT445" s="148" t="s">
        <v>196</v>
      </c>
      <c r="AU445" s="148" t="s">
        <v>80</v>
      </c>
      <c r="AV445" s="12" t="s">
        <v>80</v>
      </c>
      <c r="AW445" s="12" t="s">
        <v>32</v>
      </c>
      <c r="AX445" s="12" t="s">
        <v>71</v>
      </c>
      <c r="AY445" s="148" t="s">
        <v>127</v>
      </c>
    </row>
    <row r="446" spans="2:65" s="12" customFormat="1">
      <c r="B446" s="146"/>
      <c r="D446" s="147" t="s">
        <v>196</v>
      </c>
      <c r="E446" s="148" t="s">
        <v>19</v>
      </c>
      <c r="F446" s="149" t="s">
        <v>518</v>
      </c>
      <c r="H446" s="150">
        <v>0.09</v>
      </c>
      <c r="I446" s="151"/>
      <c r="L446" s="146"/>
      <c r="M446" s="152"/>
      <c r="T446" s="153"/>
      <c r="AT446" s="148" t="s">
        <v>196</v>
      </c>
      <c r="AU446" s="148" t="s">
        <v>80</v>
      </c>
      <c r="AV446" s="12" t="s">
        <v>80</v>
      </c>
      <c r="AW446" s="12" t="s">
        <v>32</v>
      </c>
      <c r="AX446" s="12" t="s">
        <v>71</v>
      </c>
      <c r="AY446" s="148" t="s">
        <v>127</v>
      </c>
    </row>
    <row r="447" spans="2:65" s="12" customFormat="1">
      <c r="B447" s="146"/>
      <c r="D447" s="147" t="s">
        <v>196</v>
      </c>
      <c r="E447" s="148" t="s">
        <v>19</v>
      </c>
      <c r="F447" s="149" t="s">
        <v>519</v>
      </c>
      <c r="H447" s="150">
        <v>0.45</v>
      </c>
      <c r="I447" s="151"/>
      <c r="L447" s="146"/>
      <c r="M447" s="152"/>
      <c r="T447" s="153"/>
      <c r="AT447" s="148" t="s">
        <v>196</v>
      </c>
      <c r="AU447" s="148" t="s">
        <v>80</v>
      </c>
      <c r="AV447" s="12" t="s">
        <v>80</v>
      </c>
      <c r="AW447" s="12" t="s">
        <v>32</v>
      </c>
      <c r="AX447" s="12" t="s">
        <v>71</v>
      </c>
      <c r="AY447" s="148" t="s">
        <v>127</v>
      </c>
    </row>
    <row r="448" spans="2:65" s="12" customFormat="1">
      <c r="B448" s="146"/>
      <c r="D448" s="147" t="s">
        <v>196</v>
      </c>
      <c r="E448" s="148" t="s">
        <v>19</v>
      </c>
      <c r="F448" s="149" t="s">
        <v>520</v>
      </c>
      <c r="H448" s="150">
        <v>12.622999999999999</v>
      </c>
      <c r="I448" s="151"/>
      <c r="L448" s="146"/>
      <c r="M448" s="152"/>
      <c r="T448" s="153"/>
      <c r="AT448" s="148" t="s">
        <v>196</v>
      </c>
      <c r="AU448" s="148" t="s">
        <v>80</v>
      </c>
      <c r="AV448" s="12" t="s">
        <v>80</v>
      </c>
      <c r="AW448" s="12" t="s">
        <v>32</v>
      </c>
      <c r="AX448" s="12" t="s">
        <v>71</v>
      </c>
      <c r="AY448" s="148" t="s">
        <v>127</v>
      </c>
    </row>
    <row r="449" spans="2:65" s="12" customFormat="1">
      <c r="B449" s="146"/>
      <c r="D449" s="147" t="s">
        <v>196</v>
      </c>
      <c r="E449" s="148" t="s">
        <v>19</v>
      </c>
      <c r="F449" s="149" t="s">
        <v>518</v>
      </c>
      <c r="H449" s="150">
        <v>0.09</v>
      </c>
      <c r="I449" s="151"/>
      <c r="L449" s="146"/>
      <c r="M449" s="152"/>
      <c r="T449" s="153"/>
      <c r="AT449" s="148" t="s">
        <v>196</v>
      </c>
      <c r="AU449" s="148" t="s">
        <v>80</v>
      </c>
      <c r="AV449" s="12" t="s">
        <v>80</v>
      </c>
      <c r="AW449" s="12" t="s">
        <v>32</v>
      </c>
      <c r="AX449" s="12" t="s">
        <v>71</v>
      </c>
      <c r="AY449" s="148" t="s">
        <v>127</v>
      </c>
    </row>
    <row r="450" spans="2:65" s="12" customFormat="1">
      <c r="B450" s="146"/>
      <c r="D450" s="147" t="s">
        <v>196</v>
      </c>
      <c r="E450" s="148" t="s">
        <v>19</v>
      </c>
      <c r="F450" s="149" t="s">
        <v>502</v>
      </c>
      <c r="H450" s="150">
        <v>0.4</v>
      </c>
      <c r="I450" s="151"/>
      <c r="L450" s="146"/>
      <c r="M450" s="152"/>
      <c r="T450" s="153"/>
      <c r="AT450" s="148" t="s">
        <v>196</v>
      </c>
      <c r="AU450" s="148" t="s">
        <v>80</v>
      </c>
      <c r="AV450" s="12" t="s">
        <v>80</v>
      </c>
      <c r="AW450" s="12" t="s">
        <v>32</v>
      </c>
      <c r="AX450" s="12" t="s">
        <v>71</v>
      </c>
      <c r="AY450" s="148" t="s">
        <v>127</v>
      </c>
    </row>
    <row r="451" spans="2:65" s="12" customFormat="1">
      <c r="B451" s="146"/>
      <c r="D451" s="147" t="s">
        <v>196</v>
      </c>
      <c r="E451" s="148" t="s">
        <v>19</v>
      </c>
      <c r="F451" s="149" t="s">
        <v>259</v>
      </c>
      <c r="H451" s="150">
        <v>13.118</v>
      </c>
      <c r="I451" s="151"/>
      <c r="L451" s="146"/>
      <c r="M451" s="152"/>
      <c r="T451" s="153"/>
      <c r="AT451" s="148" t="s">
        <v>196</v>
      </c>
      <c r="AU451" s="148" t="s">
        <v>80</v>
      </c>
      <c r="AV451" s="12" t="s">
        <v>80</v>
      </c>
      <c r="AW451" s="12" t="s">
        <v>32</v>
      </c>
      <c r="AX451" s="12" t="s">
        <v>71</v>
      </c>
      <c r="AY451" s="148" t="s">
        <v>127</v>
      </c>
    </row>
    <row r="452" spans="2:65" s="12" customFormat="1">
      <c r="B452" s="146"/>
      <c r="D452" s="147" t="s">
        <v>196</v>
      </c>
      <c r="E452" s="148" t="s">
        <v>19</v>
      </c>
      <c r="F452" s="149" t="s">
        <v>521</v>
      </c>
      <c r="H452" s="150">
        <v>-0.08</v>
      </c>
      <c r="I452" s="151"/>
      <c r="L452" s="146"/>
      <c r="M452" s="152"/>
      <c r="T452" s="153"/>
      <c r="AT452" s="148" t="s">
        <v>196</v>
      </c>
      <c r="AU452" s="148" t="s">
        <v>80</v>
      </c>
      <c r="AV452" s="12" t="s">
        <v>80</v>
      </c>
      <c r="AW452" s="12" t="s">
        <v>32</v>
      </c>
      <c r="AX452" s="12" t="s">
        <v>71</v>
      </c>
      <c r="AY452" s="148" t="s">
        <v>127</v>
      </c>
    </row>
    <row r="453" spans="2:65" s="13" customFormat="1">
      <c r="B453" s="154"/>
      <c r="D453" s="147" t="s">
        <v>196</v>
      </c>
      <c r="E453" s="155" t="s">
        <v>19</v>
      </c>
      <c r="F453" s="156" t="s">
        <v>199</v>
      </c>
      <c r="H453" s="157">
        <v>42.055999999999997</v>
      </c>
      <c r="I453" s="158"/>
      <c r="L453" s="154"/>
      <c r="M453" s="159"/>
      <c r="T453" s="160"/>
      <c r="AT453" s="155" t="s">
        <v>196</v>
      </c>
      <c r="AU453" s="155" t="s">
        <v>80</v>
      </c>
      <c r="AV453" s="13" t="s">
        <v>142</v>
      </c>
      <c r="AW453" s="13" t="s">
        <v>32</v>
      </c>
      <c r="AX453" s="13" t="s">
        <v>78</v>
      </c>
      <c r="AY453" s="155" t="s">
        <v>127</v>
      </c>
    </row>
    <row r="454" spans="2:65" s="1" customFormat="1" ht="14.45" customHeight="1">
      <c r="B454" s="33"/>
      <c r="C454" s="128" t="s">
        <v>600</v>
      </c>
      <c r="D454" s="128" t="s">
        <v>130</v>
      </c>
      <c r="E454" s="129" t="s">
        <v>601</v>
      </c>
      <c r="F454" s="130" t="s">
        <v>602</v>
      </c>
      <c r="G454" s="131" t="s">
        <v>194</v>
      </c>
      <c r="H454" s="132">
        <v>8.2200000000000006</v>
      </c>
      <c r="I454" s="133"/>
      <c r="J454" s="134">
        <f>ROUND(I454*H454,2)</f>
        <v>0</v>
      </c>
      <c r="K454" s="130" t="s">
        <v>134</v>
      </c>
      <c r="L454" s="33"/>
      <c r="M454" s="135" t="s">
        <v>19</v>
      </c>
      <c r="N454" s="136" t="s">
        <v>42</v>
      </c>
      <c r="P454" s="137">
        <f>O454*H454</f>
        <v>0</v>
      </c>
      <c r="Q454" s="137">
        <v>0</v>
      </c>
      <c r="R454" s="137">
        <f>Q454*H454</f>
        <v>0</v>
      </c>
      <c r="S454" s="137">
        <v>0</v>
      </c>
      <c r="T454" s="138">
        <f>S454*H454</f>
        <v>0</v>
      </c>
      <c r="AR454" s="139" t="s">
        <v>294</v>
      </c>
      <c r="AT454" s="139" t="s">
        <v>130</v>
      </c>
      <c r="AU454" s="139" t="s">
        <v>80</v>
      </c>
      <c r="AY454" s="18" t="s">
        <v>127</v>
      </c>
      <c r="BE454" s="140">
        <f>IF(N454="základní",J454,0)</f>
        <v>0</v>
      </c>
      <c r="BF454" s="140">
        <f>IF(N454="snížená",J454,0)</f>
        <v>0</v>
      </c>
      <c r="BG454" s="140">
        <f>IF(N454="zákl. přenesená",J454,0)</f>
        <v>0</v>
      </c>
      <c r="BH454" s="140">
        <f>IF(N454="sníž. přenesená",J454,0)</f>
        <v>0</v>
      </c>
      <c r="BI454" s="140">
        <f>IF(N454="nulová",J454,0)</f>
        <v>0</v>
      </c>
      <c r="BJ454" s="18" t="s">
        <v>78</v>
      </c>
      <c r="BK454" s="140">
        <f>ROUND(I454*H454,2)</f>
        <v>0</v>
      </c>
      <c r="BL454" s="18" t="s">
        <v>294</v>
      </c>
      <c r="BM454" s="139" t="s">
        <v>603</v>
      </c>
    </row>
    <row r="455" spans="2:65" s="1" customFormat="1" ht="29.25">
      <c r="B455" s="33"/>
      <c r="D455" s="147" t="s">
        <v>214</v>
      </c>
      <c r="F455" s="161" t="s">
        <v>599</v>
      </c>
      <c r="I455" s="162"/>
      <c r="L455" s="33"/>
      <c r="M455" s="163"/>
      <c r="T455" s="52"/>
      <c r="AT455" s="18" t="s">
        <v>214</v>
      </c>
      <c r="AU455" s="18" t="s">
        <v>80</v>
      </c>
    </row>
    <row r="456" spans="2:65" s="12" customFormat="1" ht="22.5">
      <c r="B456" s="146"/>
      <c r="D456" s="147" t="s">
        <v>196</v>
      </c>
      <c r="E456" s="148" t="s">
        <v>19</v>
      </c>
      <c r="F456" s="149" t="s">
        <v>604</v>
      </c>
      <c r="H456" s="150">
        <v>8.2200000000000006</v>
      </c>
      <c r="I456" s="151"/>
      <c r="L456" s="146"/>
      <c r="M456" s="152"/>
      <c r="T456" s="153"/>
      <c r="AT456" s="148" t="s">
        <v>196</v>
      </c>
      <c r="AU456" s="148" t="s">
        <v>80</v>
      </c>
      <c r="AV456" s="12" t="s">
        <v>80</v>
      </c>
      <c r="AW456" s="12" t="s">
        <v>32</v>
      </c>
      <c r="AX456" s="12" t="s">
        <v>71</v>
      </c>
      <c r="AY456" s="148" t="s">
        <v>127</v>
      </c>
    </row>
    <row r="457" spans="2:65" s="12" customFormat="1">
      <c r="B457" s="146"/>
      <c r="D457" s="147" t="s">
        <v>196</v>
      </c>
      <c r="E457" s="148" t="s">
        <v>19</v>
      </c>
      <c r="F457" s="149" t="s">
        <v>605</v>
      </c>
      <c r="H457" s="150">
        <v>0</v>
      </c>
      <c r="I457" s="151"/>
      <c r="L457" s="146"/>
      <c r="M457" s="152"/>
      <c r="T457" s="153"/>
      <c r="AT457" s="148" t="s">
        <v>196</v>
      </c>
      <c r="AU457" s="148" t="s">
        <v>80</v>
      </c>
      <c r="AV457" s="12" t="s">
        <v>80</v>
      </c>
      <c r="AW457" s="12" t="s">
        <v>32</v>
      </c>
      <c r="AX457" s="12" t="s">
        <v>71</v>
      </c>
      <c r="AY457" s="148" t="s">
        <v>127</v>
      </c>
    </row>
    <row r="458" spans="2:65" s="13" customFormat="1">
      <c r="B458" s="154"/>
      <c r="D458" s="147" t="s">
        <v>196</v>
      </c>
      <c r="E458" s="155" t="s">
        <v>19</v>
      </c>
      <c r="F458" s="156" t="s">
        <v>199</v>
      </c>
      <c r="H458" s="157">
        <v>8.2200000000000006</v>
      </c>
      <c r="I458" s="158"/>
      <c r="L458" s="154"/>
      <c r="M458" s="159"/>
      <c r="T458" s="160"/>
      <c r="AT458" s="155" t="s">
        <v>196</v>
      </c>
      <c r="AU458" s="155" t="s">
        <v>80</v>
      </c>
      <c r="AV458" s="13" t="s">
        <v>142</v>
      </c>
      <c r="AW458" s="13" t="s">
        <v>32</v>
      </c>
      <c r="AX458" s="13" t="s">
        <v>78</v>
      </c>
      <c r="AY458" s="155" t="s">
        <v>127</v>
      </c>
    </row>
    <row r="459" spans="2:65" s="1" customFormat="1" ht="14.45" customHeight="1">
      <c r="B459" s="33"/>
      <c r="C459" s="177" t="s">
        <v>606</v>
      </c>
      <c r="D459" s="177" t="s">
        <v>368</v>
      </c>
      <c r="E459" s="178" t="s">
        <v>607</v>
      </c>
      <c r="F459" s="179" t="s">
        <v>608</v>
      </c>
      <c r="G459" s="180" t="s">
        <v>609</v>
      </c>
      <c r="H459" s="181">
        <v>75.414000000000001</v>
      </c>
      <c r="I459" s="182"/>
      <c r="J459" s="183">
        <f>ROUND(I459*H459,2)</f>
        <v>0</v>
      </c>
      <c r="K459" s="179" t="s">
        <v>134</v>
      </c>
      <c r="L459" s="184"/>
      <c r="M459" s="185" t="s">
        <v>19</v>
      </c>
      <c r="N459" s="186" t="s">
        <v>42</v>
      </c>
      <c r="P459" s="137">
        <f>O459*H459</f>
        <v>0</v>
      </c>
      <c r="Q459" s="137">
        <v>1E-3</v>
      </c>
      <c r="R459" s="137">
        <f>Q459*H459</f>
        <v>7.5414000000000009E-2</v>
      </c>
      <c r="S459" s="137">
        <v>0</v>
      </c>
      <c r="T459" s="138">
        <f>S459*H459</f>
        <v>0</v>
      </c>
      <c r="AR459" s="139" t="s">
        <v>409</v>
      </c>
      <c r="AT459" s="139" t="s">
        <v>368</v>
      </c>
      <c r="AU459" s="139" t="s">
        <v>80</v>
      </c>
      <c r="AY459" s="18" t="s">
        <v>127</v>
      </c>
      <c r="BE459" s="140">
        <f>IF(N459="základní",J459,0)</f>
        <v>0</v>
      </c>
      <c r="BF459" s="140">
        <f>IF(N459="snížená",J459,0)</f>
        <v>0</v>
      </c>
      <c r="BG459" s="140">
        <f>IF(N459="zákl. přenesená",J459,0)</f>
        <v>0</v>
      </c>
      <c r="BH459" s="140">
        <f>IF(N459="sníž. přenesená",J459,0)</f>
        <v>0</v>
      </c>
      <c r="BI459" s="140">
        <f>IF(N459="nulová",J459,0)</f>
        <v>0</v>
      </c>
      <c r="BJ459" s="18" t="s">
        <v>78</v>
      </c>
      <c r="BK459" s="140">
        <f>ROUND(I459*H459,2)</f>
        <v>0</v>
      </c>
      <c r="BL459" s="18" t="s">
        <v>294</v>
      </c>
      <c r="BM459" s="139" t="s">
        <v>610</v>
      </c>
    </row>
    <row r="460" spans="2:65" s="12" customFormat="1">
      <c r="B460" s="146"/>
      <c r="D460" s="147" t="s">
        <v>196</v>
      </c>
      <c r="E460" s="148" t="s">
        <v>19</v>
      </c>
      <c r="F460" s="149" t="s">
        <v>611</v>
      </c>
      <c r="H460" s="150">
        <v>75.414000000000001</v>
      </c>
      <c r="I460" s="151"/>
      <c r="L460" s="146"/>
      <c r="M460" s="152"/>
      <c r="T460" s="153"/>
      <c r="AT460" s="148" t="s">
        <v>196</v>
      </c>
      <c r="AU460" s="148" t="s">
        <v>80</v>
      </c>
      <c r="AV460" s="12" t="s">
        <v>80</v>
      </c>
      <c r="AW460" s="12" t="s">
        <v>32</v>
      </c>
      <c r="AX460" s="12" t="s">
        <v>78</v>
      </c>
      <c r="AY460" s="148" t="s">
        <v>127</v>
      </c>
    </row>
    <row r="461" spans="2:65" s="1" customFormat="1" ht="24.2" customHeight="1">
      <c r="B461" s="33"/>
      <c r="C461" s="128" t="s">
        <v>612</v>
      </c>
      <c r="D461" s="128" t="s">
        <v>130</v>
      </c>
      <c r="E461" s="129" t="s">
        <v>613</v>
      </c>
      <c r="F461" s="130" t="s">
        <v>614</v>
      </c>
      <c r="G461" s="131" t="s">
        <v>212</v>
      </c>
      <c r="H461" s="132">
        <v>54.8</v>
      </c>
      <c r="I461" s="133"/>
      <c r="J461" s="134">
        <f>ROUND(I461*H461,2)</f>
        <v>0</v>
      </c>
      <c r="K461" s="130" t="s">
        <v>134</v>
      </c>
      <c r="L461" s="33"/>
      <c r="M461" s="135" t="s">
        <v>19</v>
      </c>
      <c r="N461" s="136" t="s">
        <v>42</v>
      </c>
      <c r="P461" s="137">
        <f>O461*H461</f>
        <v>0</v>
      </c>
      <c r="Q461" s="137">
        <v>0</v>
      </c>
      <c r="R461" s="137">
        <f>Q461*H461</f>
        <v>0</v>
      </c>
      <c r="S461" s="137">
        <v>0</v>
      </c>
      <c r="T461" s="138">
        <f>S461*H461</f>
        <v>0</v>
      </c>
      <c r="AR461" s="139" t="s">
        <v>294</v>
      </c>
      <c r="AT461" s="139" t="s">
        <v>130</v>
      </c>
      <c r="AU461" s="139" t="s">
        <v>80</v>
      </c>
      <c r="AY461" s="18" t="s">
        <v>127</v>
      </c>
      <c r="BE461" s="140">
        <f>IF(N461="základní",J461,0)</f>
        <v>0</v>
      </c>
      <c r="BF461" s="140">
        <f>IF(N461="snížená",J461,0)</f>
        <v>0</v>
      </c>
      <c r="BG461" s="140">
        <f>IF(N461="zákl. přenesená",J461,0)</f>
        <v>0</v>
      </c>
      <c r="BH461" s="140">
        <f>IF(N461="sníž. přenesená",J461,0)</f>
        <v>0</v>
      </c>
      <c r="BI461" s="140">
        <f>IF(N461="nulová",J461,0)</f>
        <v>0</v>
      </c>
      <c r="BJ461" s="18" t="s">
        <v>78</v>
      </c>
      <c r="BK461" s="140">
        <f>ROUND(I461*H461,2)</f>
        <v>0</v>
      </c>
      <c r="BL461" s="18" t="s">
        <v>294</v>
      </c>
      <c r="BM461" s="139" t="s">
        <v>615</v>
      </c>
    </row>
    <row r="462" spans="2:65" s="1" customFormat="1" ht="29.25">
      <c r="B462" s="33"/>
      <c r="D462" s="147" t="s">
        <v>214</v>
      </c>
      <c r="F462" s="161" t="s">
        <v>599</v>
      </c>
      <c r="I462" s="162"/>
      <c r="L462" s="33"/>
      <c r="M462" s="163"/>
      <c r="T462" s="52"/>
      <c r="AT462" s="18" t="s">
        <v>214</v>
      </c>
      <c r="AU462" s="18" t="s">
        <v>80</v>
      </c>
    </row>
    <row r="463" spans="2:65" s="12" customFormat="1" ht="22.5">
      <c r="B463" s="146"/>
      <c r="D463" s="147" t="s">
        <v>196</v>
      </c>
      <c r="E463" s="148" t="s">
        <v>19</v>
      </c>
      <c r="F463" s="149" t="s">
        <v>616</v>
      </c>
      <c r="H463" s="150">
        <v>54.4</v>
      </c>
      <c r="I463" s="151"/>
      <c r="L463" s="146"/>
      <c r="M463" s="152"/>
      <c r="T463" s="153"/>
      <c r="AT463" s="148" t="s">
        <v>196</v>
      </c>
      <c r="AU463" s="148" t="s">
        <v>80</v>
      </c>
      <c r="AV463" s="12" t="s">
        <v>80</v>
      </c>
      <c r="AW463" s="12" t="s">
        <v>32</v>
      </c>
      <c r="AX463" s="12" t="s">
        <v>71</v>
      </c>
      <c r="AY463" s="148" t="s">
        <v>127</v>
      </c>
    </row>
    <row r="464" spans="2:65" s="12" customFormat="1">
      <c r="B464" s="146"/>
      <c r="D464" s="147" t="s">
        <v>196</v>
      </c>
      <c r="E464" s="148" t="s">
        <v>19</v>
      </c>
      <c r="F464" s="149" t="s">
        <v>617</v>
      </c>
      <c r="H464" s="150">
        <v>0.4</v>
      </c>
      <c r="I464" s="151"/>
      <c r="L464" s="146"/>
      <c r="M464" s="152"/>
      <c r="T464" s="153"/>
      <c r="AT464" s="148" t="s">
        <v>196</v>
      </c>
      <c r="AU464" s="148" t="s">
        <v>80</v>
      </c>
      <c r="AV464" s="12" t="s">
        <v>80</v>
      </c>
      <c r="AW464" s="12" t="s">
        <v>32</v>
      </c>
      <c r="AX464" s="12" t="s">
        <v>71</v>
      </c>
      <c r="AY464" s="148" t="s">
        <v>127</v>
      </c>
    </row>
    <row r="465" spans="2:65" s="13" customFormat="1">
      <c r="B465" s="154"/>
      <c r="D465" s="147" t="s">
        <v>196</v>
      </c>
      <c r="E465" s="155" t="s">
        <v>19</v>
      </c>
      <c r="F465" s="156" t="s">
        <v>199</v>
      </c>
      <c r="H465" s="157">
        <v>54.8</v>
      </c>
      <c r="I465" s="158"/>
      <c r="L465" s="154"/>
      <c r="M465" s="159"/>
      <c r="T465" s="160"/>
      <c r="AT465" s="155" t="s">
        <v>196</v>
      </c>
      <c r="AU465" s="155" t="s">
        <v>80</v>
      </c>
      <c r="AV465" s="13" t="s">
        <v>142</v>
      </c>
      <c r="AW465" s="13" t="s">
        <v>32</v>
      </c>
      <c r="AX465" s="13" t="s">
        <v>78</v>
      </c>
      <c r="AY465" s="155" t="s">
        <v>127</v>
      </c>
    </row>
    <row r="466" spans="2:65" s="1" customFormat="1" ht="14.45" customHeight="1">
      <c r="B466" s="33"/>
      <c r="C466" s="177" t="s">
        <v>618</v>
      </c>
      <c r="D466" s="177" t="s">
        <v>368</v>
      </c>
      <c r="E466" s="178" t="s">
        <v>619</v>
      </c>
      <c r="F466" s="179" t="s">
        <v>620</v>
      </c>
      <c r="G466" s="180" t="s">
        <v>212</v>
      </c>
      <c r="H466" s="181">
        <v>57.54</v>
      </c>
      <c r="I466" s="182"/>
      <c r="J466" s="183">
        <f>ROUND(I466*H466,2)</f>
        <v>0</v>
      </c>
      <c r="K466" s="179" t="s">
        <v>134</v>
      </c>
      <c r="L466" s="184"/>
      <c r="M466" s="185" t="s">
        <v>19</v>
      </c>
      <c r="N466" s="186" t="s">
        <v>42</v>
      </c>
      <c r="P466" s="137">
        <f>O466*H466</f>
        <v>0</v>
      </c>
      <c r="Q466" s="137">
        <v>4.0000000000000003E-5</v>
      </c>
      <c r="R466" s="137">
        <f>Q466*H466</f>
        <v>2.3016E-3</v>
      </c>
      <c r="S466" s="137">
        <v>0</v>
      </c>
      <c r="T466" s="138">
        <f>S466*H466</f>
        <v>0</v>
      </c>
      <c r="AR466" s="139" t="s">
        <v>409</v>
      </c>
      <c r="AT466" s="139" t="s">
        <v>368</v>
      </c>
      <c r="AU466" s="139" t="s">
        <v>80</v>
      </c>
      <c r="AY466" s="18" t="s">
        <v>127</v>
      </c>
      <c r="BE466" s="140">
        <f>IF(N466="základní",J466,0)</f>
        <v>0</v>
      </c>
      <c r="BF466" s="140">
        <f>IF(N466="snížená",J466,0)</f>
        <v>0</v>
      </c>
      <c r="BG466" s="140">
        <f>IF(N466="zákl. přenesená",J466,0)</f>
        <v>0</v>
      </c>
      <c r="BH466" s="140">
        <f>IF(N466="sníž. přenesená",J466,0)</f>
        <v>0</v>
      </c>
      <c r="BI466" s="140">
        <f>IF(N466="nulová",J466,0)</f>
        <v>0</v>
      </c>
      <c r="BJ466" s="18" t="s">
        <v>78</v>
      </c>
      <c r="BK466" s="140">
        <f>ROUND(I466*H466,2)</f>
        <v>0</v>
      </c>
      <c r="BL466" s="18" t="s">
        <v>294</v>
      </c>
      <c r="BM466" s="139" t="s">
        <v>621</v>
      </c>
    </row>
    <row r="467" spans="2:65" s="12" customFormat="1">
      <c r="B467" s="146"/>
      <c r="D467" s="147" t="s">
        <v>196</v>
      </c>
      <c r="F467" s="149" t="s">
        <v>622</v>
      </c>
      <c r="H467" s="150">
        <v>57.54</v>
      </c>
      <c r="I467" s="151"/>
      <c r="L467" s="146"/>
      <c r="M467" s="152"/>
      <c r="T467" s="153"/>
      <c r="AT467" s="148" t="s">
        <v>196</v>
      </c>
      <c r="AU467" s="148" t="s">
        <v>80</v>
      </c>
      <c r="AV467" s="12" t="s">
        <v>80</v>
      </c>
      <c r="AW467" s="12" t="s">
        <v>4</v>
      </c>
      <c r="AX467" s="12" t="s">
        <v>78</v>
      </c>
      <c r="AY467" s="148" t="s">
        <v>127</v>
      </c>
    </row>
    <row r="468" spans="2:65" s="1" customFormat="1" ht="24.2" customHeight="1">
      <c r="B468" s="33"/>
      <c r="C468" s="128" t="s">
        <v>623</v>
      </c>
      <c r="D468" s="128" t="s">
        <v>130</v>
      </c>
      <c r="E468" s="129" t="s">
        <v>624</v>
      </c>
      <c r="F468" s="130" t="s">
        <v>625</v>
      </c>
      <c r="G468" s="131" t="s">
        <v>222</v>
      </c>
      <c r="H468" s="132">
        <v>26</v>
      </c>
      <c r="I468" s="133"/>
      <c r="J468" s="134">
        <f>ROUND(I468*H468,2)</f>
        <v>0</v>
      </c>
      <c r="K468" s="130" t="s">
        <v>134</v>
      </c>
      <c r="L468" s="33"/>
      <c r="M468" s="135" t="s">
        <v>19</v>
      </c>
      <c r="N468" s="136" t="s">
        <v>42</v>
      </c>
      <c r="P468" s="137">
        <f>O468*H468</f>
        <v>0</v>
      </c>
      <c r="Q468" s="137">
        <v>0</v>
      </c>
      <c r="R468" s="137">
        <f>Q468*H468</f>
        <v>0</v>
      </c>
      <c r="S468" s="137">
        <v>0</v>
      </c>
      <c r="T468" s="138">
        <f>S468*H468</f>
        <v>0</v>
      </c>
      <c r="AR468" s="139" t="s">
        <v>294</v>
      </c>
      <c r="AT468" s="139" t="s">
        <v>130</v>
      </c>
      <c r="AU468" s="139" t="s">
        <v>80</v>
      </c>
      <c r="AY468" s="18" t="s">
        <v>127</v>
      </c>
      <c r="BE468" s="140">
        <f>IF(N468="základní",J468,0)</f>
        <v>0</v>
      </c>
      <c r="BF468" s="140">
        <f>IF(N468="snížená",J468,0)</f>
        <v>0</v>
      </c>
      <c r="BG468" s="140">
        <f>IF(N468="zákl. přenesená",J468,0)</f>
        <v>0</v>
      </c>
      <c r="BH468" s="140">
        <f>IF(N468="sníž. přenesená",J468,0)</f>
        <v>0</v>
      </c>
      <c r="BI468" s="140">
        <f>IF(N468="nulová",J468,0)</f>
        <v>0</v>
      </c>
      <c r="BJ468" s="18" t="s">
        <v>78</v>
      </c>
      <c r="BK468" s="140">
        <f>ROUND(I468*H468,2)</f>
        <v>0</v>
      </c>
      <c r="BL468" s="18" t="s">
        <v>294</v>
      </c>
      <c r="BM468" s="139" t="s">
        <v>626</v>
      </c>
    </row>
    <row r="469" spans="2:65" s="1" customFormat="1" ht="29.25">
      <c r="B469" s="33"/>
      <c r="D469" s="147" t="s">
        <v>214</v>
      </c>
      <c r="F469" s="161" t="s">
        <v>599</v>
      </c>
      <c r="I469" s="162"/>
      <c r="L469" s="33"/>
      <c r="M469" s="163"/>
      <c r="T469" s="52"/>
      <c r="AT469" s="18" t="s">
        <v>214</v>
      </c>
      <c r="AU469" s="18" t="s">
        <v>80</v>
      </c>
    </row>
    <row r="470" spans="2:65" s="1" customFormat="1" ht="14.45" customHeight="1">
      <c r="B470" s="33"/>
      <c r="C470" s="177" t="s">
        <v>627</v>
      </c>
      <c r="D470" s="177" t="s">
        <v>368</v>
      </c>
      <c r="E470" s="178" t="s">
        <v>628</v>
      </c>
      <c r="F470" s="179" t="s">
        <v>629</v>
      </c>
      <c r="G470" s="180" t="s">
        <v>222</v>
      </c>
      <c r="H470" s="181">
        <v>8</v>
      </c>
      <c r="I470" s="182"/>
      <c r="J470" s="183">
        <f>ROUND(I470*H470,2)</f>
        <v>0</v>
      </c>
      <c r="K470" s="179" t="s">
        <v>134</v>
      </c>
      <c r="L470" s="184"/>
      <c r="M470" s="185" t="s">
        <v>19</v>
      </c>
      <c r="N470" s="186" t="s">
        <v>42</v>
      </c>
      <c r="P470" s="137">
        <f>O470*H470</f>
        <v>0</v>
      </c>
      <c r="Q470" s="137">
        <v>3.0000000000000001E-5</v>
      </c>
      <c r="R470" s="137">
        <f>Q470*H470</f>
        <v>2.4000000000000001E-4</v>
      </c>
      <c r="S470" s="137">
        <v>0</v>
      </c>
      <c r="T470" s="138">
        <f>S470*H470</f>
        <v>0</v>
      </c>
      <c r="AR470" s="139" t="s">
        <v>409</v>
      </c>
      <c r="AT470" s="139" t="s">
        <v>368</v>
      </c>
      <c r="AU470" s="139" t="s">
        <v>80</v>
      </c>
      <c r="AY470" s="18" t="s">
        <v>127</v>
      </c>
      <c r="BE470" s="140">
        <f>IF(N470="základní",J470,0)</f>
        <v>0</v>
      </c>
      <c r="BF470" s="140">
        <f>IF(N470="snížená",J470,0)</f>
        <v>0</v>
      </c>
      <c r="BG470" s="140">
        <f>IF(N470="zákl. přenesená",J470,0)</f>
        <v>0</v>
      </c>
      <c r="BH470" s="140">
        <f>IF(N470="sníž. přenesená",J470,0)</f>
        <v>0</v>
      </c>
      <c r="BI470" s="140">
        <f>IF(N470="nulová",J470,0)</f>
        <v>0</v>
      </c>
      <c r="BJ470" s="18" t="s">
        <v>78</v>
      </c>
      <c r="BK470" s="140">
        <f>ROUND(I470*H470,2)</f>
        <v>0</v>
      </c>
      <c r="BL470" s="18" t="s">
        <v>294</v>
      </c>
      <c r="BM470" s="139" t="s">
        <v>630</v>
      </c>
    </row>
    <row r="471" spans="2:65" s="1" customFormat="1" ht="14.45" customHeight="1">
      <c r="B471" s="33"/>
      <c r="C471" s="177" t="s">
        <v>631</v>
      </c>
      <c r="D471" s="177" t="s">
        <v>368</v>
      </c>
      <c r="E471" s="178" t="s">
        <v>632</v>
      </c>
      <c r="F471" s="179" t="s">
        <v>633</v>
      </c>
      <c r="G471" s="180" t="s">
        <v>222</v>
      </c>
      <c r="H471" s="181">
        <v>18</v>
      </c>
      <c r="I471" s="182"/>
      <c r="J471" s="183">
        <f>ROUND(I471*H471,2)</f>
        <v>0</v>
      </c>
      <c r="K471" s="179" t="s">
        <v>134</v>
      </c>
      <c r="L471" s="184"/>
      <c r="M471" s="185" t="s">
        <v>19</v>
      </c>
      <c r="N471" s="186" t="s">
        <v>42</v>
      </c>
      <c r="P471" s="137">
        <f>O471*H471</f>
        <v>0</v>
      </c>
      <c r="Q471" s="137">
        <v>4.0000000000000003E-5</v>
      </c>
      <c r="R471" s="137">
        <f>Q471*H471</f>
        <v>7.2000000000000005E-4</v>
      </c>
      <c r="S471" s="137">
        <v>0</v>
      </c>
      <c r="T471" s="138">
        <f>S471*H471</f>
        <v>0</v>
      </c>
      <c r="AR471" s="139" t="s">
        <v>409</v>
      </c>
      <c r="AT471" s="139" t="s">
        <v>368</v>
      </c>
      <c r="AU471" s="139" t="s">
        <v>80</v>
      </c>
      <c r="AY471" s="18" t="s">
        <v>127</v>
      </c>
      <c r="BE471" s="140">
        <f>IF(N471="základní",J471,0)</f>
        <v>0</v>
      </c>
      <c r="BF471" s="140">
        <f>IF(N471="snížená",J471,0)</f>
        <v>0</v>
      </c>
      <c r="BG471" s="140">
        <f>IF(N471="zákl. přenesená",J471,0)</f>
        <v>0</v>
      </c>
      <c r="BH471" s="140">
        <f>IF(N471="sníž. přenesená",J471,0)</f>
        <v>0</v>
      </c>
      <c r="BI471" s="140">
        <f>IF(N471="nulová",J471,0)</f>
        <v>0</v>
      </c>
      <c r="BJ471" s="18" t="s">
        <v>78</v>
      </c>
      <c r="BK471" s="140">
        <f>ROUND(I471*H471,2)</f>
        <v>0</v>
      </c>
      <c r="BL471" s="18" t="s">
        <v>294</v>
      </c>
      <c r="BM471" s="139" t="s">
        <v>634</v>
      </c>
    </row>
    <row r="472" spans="2:65" s="1" customFormat="1" ht="24.2" customHeight="1">
      <c r="B472" s="33"/>
      <c r="C472" s="128" t="s">
        <v>635</v>
      </c>
      <c r="D472" s="128" t="s">
        <v>130</v>
      </c>
      <c r="E472" s="129" t="s">
        <v>636</v>
      </c>
      <c r="F472" s="130" t="s">
        <v>637</v>
      </c>
      <c r="G472" s="131" t="s">
        <v>638</v>
      </c>
      <c r="H472" s="187"/>
      <c r="I472" s="133"/>
      <c r="J472" s="134">
        <f>ROUND(I472*H472,2)</f>
        <v>0</v>
      </c>
      <c r="K472" s="130" t="s">
        <v>134</v>
      </c>
      <c r="L472" s="33"/>
      <c r="M472" s="135" t="s">
        <v>19</v>
      </c>
      <c r="N472" s="136" t="s">
        <v>42</v>
      </c>
      <c r="P472" s="137">
        <f>O472*H472</f>
        <v>0</v>
      </c>
      <c r="Q472" s="137">
        <v>0</v>
      </c>
      <c r="R472" s="137">
        <f>Q472*H472</f>
        <v>0</v>
      </c>
      <c r="S472" s="137">
        <v>0</v>
      </c>
      <c r="T472" s="138">
        <f>S472*H472</f>
        <v>0</v>
      </c>
      <c r="AR472" s="139" t="s">
        <v>294</v>
      </c>
      <c r="AT472" s="139" t="s">
        <v>130</v>
      </c>
      <c r="AU472" s="139" t="s">
        <v>80</v>
      </c>
      <c r="AY472" s="18" t="s">
        <v>127</v>
      </c>
      <c r="BE472" s="140">
        <f>IF(N472="základní",J472,0)</f>
        <v>0</v>
      </c>
      <c r="BF472" s="140">
        <f>IF(N472="snížená",J472,0)</f>
        <v>0</v>
      </c>
      <c r="BG472" s="140">
        <f>IF(N472="zákl. přenesená",J472,0)</f>
        <v>0</v>
      </c>
      <c r="BH472" s="140">
        <f>IF(N472="sníž. přenesená",J472,0)</f>
        <v>0</v>
      </c>
      <c r="BI472" s="140">
        <f>IF(N472="nulová",J472,0)</f>
        <v>0</v>
      </c>
      <c r="BJ472" s="18" t="s">
        <v>78</v>
      </c>
      <c r="BK472" s="140">
        <f>ROUND(I472*H472,2)</f>
        <v>0</v>
      </c>
      <c r="BL472" s="18" t="s">
        <v>294</v>
      </c>
      <c r="BM472" s="139" t="s">
        <v>639</v>
      </c>
    </row>
    <row r="473" spans="2:65" s="1" customFormat="1" ht="78">
      <c r="B473" s="33"/>
      <c r="D473" s="147" t="s">
        <v>214</v>
      </c>
      <c r="F473" s="161" t="s">
        <v>640</v>
      </c>
      <c r="I473" s="162"/>
      <c r="L473" s="33"/>
      <c r="M473" s="163"/>
      <c r="T473" s="52"/>
      <c r="AT473" s="18" t="s">
        <v>214</v>
      </c>
      <c r="AU473" s="18" t="s">
        <v>80</v>
      </c>
    </row>
    <row r="474" spans="2:65" s="11" customFormat="1" ht="22.9" customHeight="1">
      <c r="B474" s="116"/>
      <c r="D474" s="117" t="s">
        <v>70</v>
      </c>
      <c r="E474" s="126" t="s">
        <v>641</v>
      </c>
      <c r="F474" s="126" t="s">
        <v>642</v>
      </c>
      <c r="I474" s="119"/>
      <c r="J474" s="127">
        <f>BK474</f>
        <v>0</v>
      </c>
      <c r="L474" s="116"/>
      <c r="M474" s="121"/>
      <c r="P474" s="122">
        <f>SUM(P475:P482)</f>
        <v>0</v>
      </c>
      <c r="R474" s="122">
        <f>SUM(R475:R482)</f>
        <v>8.3199999999999993E-3</v>
      </c>
      <c r="T474" s="123">
        <f>SUM(T475:T482)</f>
        <v>0</v>
      </c>
      <c r="AR474" s="117" t="s">
        <v>80</v>
      </c>
      <c r="AT474" s="124" t="s">
        <v>70</v>
      </c>
      <c r="AU474" s="124" t="s">
        <v>78</v>
      </c>
      <c r="AY474" s="117" t="s">
        <v>127</v>
      </c>
      <c r="BK474" s="125">
        <f>SUM(BK475:BK482)</f>
        <v>0</v>
      </c>
    </row>
    <row r="475" spans="2:65" s="1" customFormat="1" ht="14.45" customHeight="1">
      <c r="B475" s="33"/>
      <c r="C475" s="128" t="s">
        <v>643</v>
      </c>
      <c r="D475" s="128" t="s">
        <v>130</v>
      </c>
      <c r="E475" s="129" t="s">
        <v>644</v>
      </c>
      <c r="F475" s="130" t="s">
        <v>645</v>
      </c>
      <c r="G475" s="131" t="s">
        <v>133</v>
      </c>
      <c r="H475" s="132">
        <v>8</v>
      </c>
      <c r="I475" s="133"/>
      <c r="J475" s="134">
        <f t="shared" ref="J475:J481" si="0">ROUND(I475*H475,2)</f>
        <v>0</v>
      </c>
      <c r="K475" s="130" t="s">
        <v>19</v>
      </c>
      <c r="L475" s="33"/>
      <c r="M475" s="135" t="s">
        <v>19</v>
      </c>
      <c r="N475" s="136" t="s">
        <v>42</v>
      </c>
      <c r="P475" s="137">
        <f t="shared" ref="P475:P481" si="1">O475*H475</f>
        <v>0</v>
      </c>
      <c r="Q475" s="137">
        <v>5.1999999999999995E-4</v>
      </c>
      <c r="R475" s="137">
        <f t="shared" ref="R475:R481" si="2">Q475*H475</f>
        <v>4.1599999999999996E-3</v>
      </c>
      <c r="S475" s="137">
        <v>0</v>
      </c>
      <c r="T475" s="138">
        <f t="shared" ref="T475:T481" si="3">S475*H475</f>
        <v>0</v>
      </c>
      <c r="AR475" s="139" t="s">
        <v>294</v>
      </c>
      <c r="AT475" s="139" t="s">
        <v>130</v>
      </c>
      <c r="AU475" s="139" t="s">
        <v>80</v>
      </c>
      <c r="AY475" s="18" t="s">
        <v>127</v>
      </c>
      <c r="BE475" s="140">
        <f t="shared" ref="BE475:BE481" si="4">IF(N475="základní",J475,0)</f>
        <v>0</v>
      </c>
      <c r="BF475" s="140">
        <f t="shared" ref="BF475:BF481" si="5">IF(N475="snížená",J475,0)</f>
        <v>0</v>
      </c>
      <c r="BG475" s="140">
        <f t="shared" ref="BG475:BG481" si="6">IF(N475="zákl. přenesená",J475,0)</f>
        <v>0</v>
      </c>
      <c r="BH475" s="140">
        <f t="shared" ref="BH475:BH481" si="7">IF(N475="sníž. přenesená",J475,0)</f>
        <v>0</v>
      </c>
      <c r="BI475" s="140">
        <f t="shared" ref="BI475:BI481" si="8">IF(N475="nulová",J475,0)</f>
        <v>0</v>
      </c>
      <c r="BJ475" s="18" t="s">
        <v>78</v>
      </c>
      <c r="BK475" s="140">
        <f t="shared" ref="BK475:BK481" si="9">ROUND(I475*H475,2)</f>
        <v>0</v>
      </c>
      <c r="BL475" s="18" t="s">
        <v>294</v>
      </c>
      <c r="BM475" s="139" t="s">
        <v>646</v>
      </c>
    </row>
    <row r="476" spans="2:65" s="1" customFormat="1" ht="14.45" customHeight="1">
      <c r="B476" s="33"/>
      <c r="C476" s="128" t="s">
        <v>647</v>
      </c>
      <c r="D476" s="128" t="s">
        <v>130</v>
      </c>
      <c r="E476" s="129" t="s">
        <v>648</v>
      </c>
      <c r="F476" s="130" t="s">
        <v>649</v>
      </c>
      <c r="G476" s="131" t="s">
        <v>133</v>
      </c>
      <c r="H476" s="132">
        <v>6</v>
      </c>
      <c r="I476" s="133"/>
      <c r="J476" s="134">
        <f t="shared" si="0"/>
        <v>0</v>
      </c>
      <c r="K476" s="130" t="s">
        <v>134</v>
      </c>
      <c r="L476" s="33"/>
      <c r="M476" s="135" t="s">
        <v>19</v>
      </c>
      <c r="N476" s="136" t="s">
        <v>42</v>
      </c>
      <c r="P476" s="137">
        <f t="shared" si="1"/>
        <v>0</v>
      </c>
      <c r="Q476" s="137">
        <v>5.1999999999999995E-4</v>
      </c>
      <c r="R476" s="137">
        <f t="shared" si="2"/>
        <v>3.1199999999999995E-3</v>
      </c>
      <c r="S476" s="137">
        <v>0</v>
      </c>
      <c r="T476" s="138">
        <f t="shared" si="3"/>
        <v>0</v>
      </c>
      <c r="AR476" s="139" t="s">
        <v>294</v>
      </c>
      <c r="AT476" s="139" t="s">
        <v>130</v>
      </c>
      <c r="AU476" s="139" t="s">
        <v>80</v>
      </c>
      <c r="AY476" s="18" t="s">
        <v>127</v>
      </c>
      <c r="BE476" s="140">
        <f t="shared" si="4"/>
        <v>0</v>
      </c>
      <c r="BF476" s="140">
        <f t="shared" si="5"/>
        <v>0</v>
      </c>
      <c r="BG476" s="140">
        <f t="shared" si="6"/>
        <v>0</v>
      </c>
      <c r="BH476" s="140">
        <f t="shared" si="7"/>
        <v>0</v>
      </c>
      <c r="BI476" s="140">
        <f t="shared" si="8"/>
        <v>0</v>
      </c>
      <c r="BJ476" s="18" t="s">
        <v>78</v>
      </c>
      <c r="BK476" s="140">
        <f t="shared" si="9"/>
        <v>0</v>
      </c>
      <c r="BL476" s="18" t="s">
        <v>294</v>
      </c>
      <c r="BM476" s="139" t="s">
        <v>650</v>
      </c>
    </row>
    <row r="477" spans="2:65" s="1" customFormat="1" ht="14.45" customHeight="1">
      <c r="B477" s="33"/>
      <c r="C477" s="128" t="s">
        <v>651</v>
      </c>
      <c r="D477" s="128" t="s">
        <v>130</v>
      </c>
      <c r="E477" s="129" t="s">
        <v>652</v>
      </c>
      <c r="F477" s="130" t="s">
        <v>653</v>
      </c>
      <c r="G477" s="131" t="s">
        <v>133</v>
      </c>
      <c r="H477" s="132">
        <v>2</v>
      </c>
      <c r="I477" s="133"/>
      <c r="J477" s="134">
        <f t="shared" si="0"/>
        <v>0</v>
      </c>
      <c r="K477" s="130" t="s">
        <v>134</v>
      </c>
      <c r="L477" s="33"/>
      <c r="M477" s="135" t="s">
        <v>19</v>
      </c>
      <c r="N477" s="136" t="s">
        <v>42</v>
      </c>
      <c r="P477" s="137">
        <f t="shared" si="1"/>
        <v>0</v>
      </c>
      <c r="Q477" s="137">
        <v>5.1999999999999995E-4</v>
      </c>
      <c r="R477" s="137">
        <f t="shared" si="2"/>
        <v>1.0399999999999999E-3</v>
      </c>
      <c r="S477" s="137">
        <v>0</v>
      </c>
      <c r="T477" s="138">
        <f t="shared" si="3"/>
        <v>0</v>
      </c>
      <c r="AR477" s="139" t="s">
        <v>294</v>
      </c>
      <c r="AT477" s="139" t="s">
        <v>130</v>
      </c>
      <c r="AU477" s="139" t="s">
        <v>80</v>
      </c>
      <c r="AY477" s="18" t="s">
        <v>127</v>
      </c>
      <c r="BE477" s="140">
        <f t="shared" si="4"/>
        <v>0</v>
      </c>
      <c r="BF477" s="140">
        <f t="shared" si="5"/>
        <v>0</v>
      </c>
      <c r="BG477" s="140">
        <f t="shared" si="6"/>
        <v>0</v>
      </c>
      <c r="BH477" s="140">
        <f t="shared" si="7"/>
        <v>0</v>
      </c>
      <c r="BI477" s="140">
        <f t="shared" si="8"/>
        <v>0</v>
      </c>
      <c r="BJ477" s="18" t="s">
        <v>78</v>
      </c>
      <c r="BK477" s="140">
        <f t="shared" si="9"/>
        <v>0</v>
      </c>
      <c r="BL477" s="18" t="s">
        <v>294</v>
      </c>
      <c r="BM477" s="139" t="s">
        <v>654</v>
      </c>
    </row>
    <row r="478" spans="2:65" s="1" customFormat="1" ht="14.45" customHeight="1">
      <c r="B478" s="33"/>
      <c r="C478" s="128" t="s">
        <v>655</v>
      </c>
      <c r="D478" s="128" t="s">
        <v>130</v>
      </c>
      <c r="E478" s="129" t="s">
        <v>656</v>
      </c>
      <c r="F478" s="130" t="s">
        <v>657</v>
      </c>
      <c r="G478" s="131" t="s">
        <v>222</v>
      </c>
      <c r="H478" s="132">
        <v>6</v>
      </c>
      <c r="I478" s="133"/>
      <c r="J478" s="134">
        <f t="shared" si="0"/>
        <v>0</v>
      </c>
      <c r="K478" s="130" t="s">
        <v>19</v>
      </c>
      <c r="L478" s="33"/>
      <c r="M478" s="135" t="s">
        <v>19</v>
      </c>
      <c r="N478" s="136" t="s">
        <v>42</v>
      </c>
      <c r="P478" s="137">
        <f t="shared" si="1"/>
        <v>0</v>
      </c>
      <c r="Q478" s="137">
        <v>0</v>
      </c>
      <c r="R478" s="137">
        <f t="shared" si="2"/>
        <v>0</v>
      </c>
      <c r="S478" s="137">
        <v>0</v>
      </c>
      <c r="T478" s="138">
        <f t="shared" si="3"/>
        <v>0</v>
      </c>
      <c r="AR478" s="139" t="s">
        <v>294</v>
      </c>
      <c r="AT478" s="139" t="s">
        <v>130</v>
      </c>
      <c r="AU478" s="139" t="s">
        <v>80</v>
      </c>
      <c r="AY478" s="18" t="s">
        <v>127</v>
      </c>
      <c r="BE478" s="140">
        <f t="shared" si="4"/>
        <v>0</v>
      </c>
      <c r="BF478" s="140">
        <f t="shared" si="5"/>
        <v>0</v>
      </c>
      <c r="BG478" s="140">
        <f t="shared" si="6"/>
        <v>0</v>
      </c>
      <c r="BH478" s="140">
        <f t="shared" si="7"/>
        <v>0</v>
      </c>
      <c r="BI478" s="140">
        <f t="shared" si="8"/>
        <v>0</v>
      </c>
      <c r="BJ478" s="18" t="s">
        <v>78</v>
      </c>
      <c r="BK478" s="140">
        <f t="shared" si="9"/>
        <v>0</v>
      </c>
      <c r="BL478" s="18" t="s">
        <v>294</v>
      </c>
      <c r="BM478" s="139" t="s">
        <v>658</v>
      </c>
    </row>
    <row r="479" spans="2:65" s="1" customFormat="1" ht="14.45" customHeight="1">
      <c r="B479" s="33"/>
      <c r="C479" s="128" t="s">
        <v>659</v>
      </c>
      <c r="D479" s="128" t="s">
        <v>130</v>
      </c>
      <c r="E479" s="129" t="s">
        <v>660</v>
      </c>
      <c r="F479" s="130" t="s">
        <v>661</v>
      </c>
      <c r="G479" s="131" t="s">
        <v>222</v>
      </c>
      <c r="H479" s="132">
        <v>5</v>
      </c>
      <c r="I479" s="133"/>
      <c r="J479" s="134">
        <f t="shared" si="0"/>
        <v>0</v>
      </c>
      <c r="K479" s="130" t="s">
        <v>19</v>
      </c>
      <c r="L479" s="33"/>
      <c r="M479" s="135" t="s">
        <v>19</v>
      </c>
      <c r="N479" s="136" t="s">
        <v>42</v>
      </c>
      <c r="P479" s="137">
        <f t="shared" si="1"/>
        <v>0</v>
      </c>
      <c r="Q479" s="137">
        <v>0</v>
      </c>
      <c r="R479" s="137">
        <f t="shared" si="2"/>
        <v>0</v>
      </c>
      <c r="S479" s="137">
        <v>0</v>
      </c>
      <c r="T479" s="138">
        <f t="shared" si="3"/>
        <v>0</v>
      </c>
      <c r="AR479" s="139" t="s">
        <v>294</v>
      </c>
      <c r="AT479" s="139" t="s">
        <v>130</v>
      </c>
      <c r="AU479" s="139" t="s">
        <v>80</v>
      </c>
      <c r="AY479" s="18" t="s">
        <v>127</v>
      </c>
      <c r="BE479" s="140">
        <f t="shared" si="4"/>
        <v>0</v>
      </c>
      <c r="BF479" s="140">
        <f t="shared" si="5"/>
        <v>0</v>
      </c>
      <c r="BG479" s="140">
        <f t="shared" si="6"/>
        <v>0</v>
      </c>
      <c r="BH479" s="140">
        <f t="shared" si="7"/>
        <v>0</v>
      </c>
      <c r="BI479" s="140">
        <f t="shared" si="8"/>
        <v>0</v>
      </c>
      <c r="BJ479" s="18" t="s">
        <v>78</v>
      </c>
      <c r="BK479" s="140">
        <f t="shared" si="9"/>
        <v>0</v>
      </c>
      <c r="BL479" s="18" t="s">
        <v>294</v>
      </c>
      <c r="BM479" s="139" t="s">
        <v>662</v>
      </c>
    </row>
    <row r="480" spans="2:65" s="1" customFormat="1" ht="14.45" customHeight="1">
      <c r="B480" s="33"/>
      <c r="C480" s="128" t="s">
        <v>663</v>
      </c>
      <c r="D480" s="128" t="s">
        <v>130</v>
      </c>
      <c r="E480" s="129" t="s">
        <v>664</v>
      </c>
      <c r="F480" s="130" t="s">
        <v>665</v>
      </c>
      <c r="G480" s="131" t="s">
        <v>222</v>
      </c>
      <c r="H480" s="132">
        <v>2</v>
      </c>
      <c r="I480" s="133"/>
      <c r="J480" s="134">
        <f t="shared" si="0"/>
        <v>0</v>
      </c>
      <c r="K480" s="130" t="s">
        <v>19</v>
      </c>
      <c r="L480" s="33"/>
      <c r="M480" s="135" t="s">
        <v>19</v>
      </c>
      <c r="N480" s="136" t="s">
        <v>42</v>
      </c>
      <c r="P480" s="137">
        <f t="shared" si="1"/>
        <v>0</v>
      </c>
      <c r="Q480" s="137">
        <v>0</v>
      </c>
      <c r="R480" s="137">
        <f t="shared" si="2"/>
        <v>0</v>
      </c>
      <c r="S480" s="137">
        <v>0</v>
      </c>
      <c r="T480" s="138">
        <f t="shared" si="3"/>
        <v>0</v>
      </c>
      <c r="AR480" s="139" t="s">
        <v>294</v>
      </c>
      <c r="AT480" s="139" t="s">
        <v>130</v>
      </c>
      <c r="AU480" s="139" t="s">
        <v>80</v>
      </c>
      <c r="AY480" s="18" t="s">
        <v>127</v>
      </c>
      <c r="BE480" s="140">
        <f t="shared" si="4"/>
        <v>0</v>
      </c>
      <c r="BF480" s="140">
        <f t="shared" si="5"/>
        <v>0</v>
      </c>
      <c r="BG480" s="140">
        <f t="shared" si="6"/>
        <v>0</v>
      </c>
      <c r="BH480" s="140">
        <f t="shared" si="7"/>
        <v>0</v>
      </c>
      <c r="BI480" s="140">
        <f t="shared" si="8"/>
        <v>0</v>
      </c>
      <c r="BJ480" s="18" t="s">
        <v>78</v>
      </c>
      <c r="BK480" s="140">
        <f t="shared" si="9"/>
        <v>0</v>
      </c>
      <c r="BL480" s="18" t="s">
        <v>294</v>
      </c>
      <c r="BM480" s="139" t="s">
        <v>666</v>
      </c>
    </row>
    <row r="481" spans="2:65" s="1" customFormat="1" ht="24.2" customHeight="1">
      <c r="B481" s="33"/>
      <c r="C481" s="128" t="s">
        <v>667</v>
      </c>
      <c r="D481" s="128" t="s">
        <v>130</v>
      </c>
      <c r="E481" s="129" t="s">
        <v>668</v>
      </c>
      <c r="F481" s="130" t="s">
        <v>669</v>
      </c>
      <c r="G481" s="131" t="s">
        <v>638</v>
      </c>
      <c r="H481" s="187"/>
      <c r="I481" s="133"/>
      <c r="J481" s="134">
        <f t="shared" si="0"/>
        <v>0</v>
      </c>
      <c r="K481" s="130" t="s">
        <v>134</v>
      </c>
      <c r="L481" s="33"/>
      <c r="M481" s="135" t="s">
        <v>19</v>
      </c>
      <c r="N481" s="136" t="s">
        <v>42</v>
      </c>
      <c r="P481" s="137">
        <f t="shared" si="1"/>
        <v>0</v>
      </c>
      <c r="Q481" s="137">
        <v>0</v>
      </c>
      <c r="R481" s="137">
        <f t="shared" si="2"/>
        <v>0</v>
      </c>
      <c r="S481" s="137">
        <v>0</v>
      </c>
      <c r="T481" s="138">
        <f t="shared" si="3"/>
        <v>0</v>
      </c>
      <c r="AR481" s="139" t="s">
        <v>294</v>
      </c>
      <c r="AT481" s="139" t="s">
        <v>130</v>
      </c>
      <c r="AU481" s="139" t="s">
        <v>80</v>
      </c>
      <c r="AY481" s="18" t="s">
        <v>127</v>
      </c>
      <c r="BE481" s="140">
        <f t="shared" si="4"/>
        <v>0</v>
      </c>
      <c r="BF481" s="140">
        <f t="shared" si="5"/>
        <v>0</v>
      </c>
      <c r="BG481" s="140">
        <f t="shared" si="6"/>
        <v>0</v>
      </c>
      <c r="BH481" s="140">
        <f t="shared" si="7"/>
        <v>0</v>
      </c>
      <c r="BI481" s="140">
        <f t="shared" si="8"/>
        <v>0</v>
      </c>
      <c r="BJ481" s="18" t="s">
        <v>78</v>
      </c>
      <c r="BK481" s="140">
        <f t="shared" si="9"/>
        <v>0</v>
      </c>
      <c r="BL481" s="18" t="s">
        <v>294</v>
      </c>
      <c r="BM481" s="139" t="s">
        <v>670</v>
      </c>
    </row>
    <row r="482" spans="2:65" s="1" customFormat="1" ht="78">
      <c r="B482" s="33"/>
      <c r="D482" s="147" t="s">
        <v>214</v>
      </c>
      <c r="F482" s="161" t="s">
        <v>671</v>
      </c>
      <c r="I482" s="162"/>
      <c r="L482" s="33"/>
      <c r="M482" s="163"/>
      <c r="T482" s="52"/>
      <c r="AT482" s="18" t="s">
        <v>214</v>
      </c>
      <c r="AU482" s="18" t="s">
        <v>80</v>
      </c>
    </row>
    <row r="483" spans="2:65" s="11" customFormat="1" ht="22.9" customHeight="1">
      <c r="B483" s="116"/>
      <c r="D483" s="117" t="s">
        <v>70</v>
      </c>
      <c r="E483" s="126" t="s">
        <v>672</v>
      </c>
      <c r="F483" s="126" t="s">
        <v>673</v>
      </c>
      <c r="I483" s="119"/>
      <c r="J483" s="127">
        <f>BK483</f>
        <v>0</v>
      </c>
      <c r="L483" s="116"/>
      <c r="M483" s="121"/>
      <c r="P483" s="122">
        <f>SUM(P484:P495)</f>
        <v>0</v>
      </c>
      <c r="R483" s="122">
        <f>SUM(R484:R495)</f>
        <v>0.45499699999999998</v>
      </c>
      <c r="T483" s="123">
        <f>SUM(T484:T495)</f>
        <v>0</v>
      </c>
      <c r="AR483" s="117" t="s">
        <v>80</v>
      </c>
      <c r="AT483" s="124" t="s">
        <v>70</v>
      </c>
      <c r="AU483" s="124" t="s">
        <v>78</v>
      </c>
      <c r="AY483" s="117" t="s">
        <v>127</v>
      </c>
      <c r="BK483" s="125">
        <f>SUM(BK484:BK495)</f>
        <v>0</v>
      </c>
    </row>
    <row r="484" spans="2:65" s="1" customFormat="1" ht="14.45" customHeight="1">
      <c r="B484" s="33"/>
      <c r="C484" s="128" t="s">
        <v>674</v>
      </c>
      <c r="D484" s="128" t="s">
        <v>130</v>
      </c>
      <c r="E484" s="129" t="s">
        <v>675</v>
      </c>
      <c r="F484" s="130" t="s">
        <v>676</v>
      </c>
      <c r="G484" s="131" t="s">
        <v>194</v>
      </c>
      <c r="H484" s="132">
        <v>11.975</v>
      </c>
      <c r="I484" s="133"/>
      <c r="J484" s="134">
        <f>ROUND(I484*H484,2)</f>
        <v>0</v>
      </c>
      <c r="K484" s="130" t="s">
        <v>134</v>
      </c>
      <c r="L484" s="33"/>
      <c r="M484" s="135" t="s">
        <v>19</v>
      </c>
      <c r="N484" s="136" t="s">
        <v>42</v>
      </c>
      <c r="P484" s="137">
        <f>O484*H484</f>
        <v>0</v>
      </c>
      <c r="Q484" s="137">
        <v>2.0119999999999999E-2</v>
      </c>
      <c r="R484" s="137">
        <f>Q484*H484</f>
        <v>0.24093699999999998</v>
      </c>
      <c r="S484" s="137">
        <v>0</v>
      </c>
      <c r="T484" s="138">
        <f>S484*H484</f>
        <v>0</v>
      </c>
      <c r="AR484" s="139" t="s">
        <v>294</v>
      </c>
      <c r="AT484" s="139" t="s">
        <v>130</v>
      </c>
      <c r="AU484" s="139" t="s">
        <v>80</v>
      </c>
      <c r="AY484" s="18" t="s">
        <v>127</v>
      </c>
      <c r="BE484" s="140">
        <f>IF(N484="základní",J484,0)</f>
        <v>0</v>
      </c>
      <c r="BF484" s="140">
        <f>IF(N484="snížená",J484,0)</f>
        <v>0</v>
      </c>
      <c r="BG484" s="140">
        <f>IF(N484="zákl. přenesená",J484,0)</f>
        <v>0</v>
      </c>
      <c r="BH484" s="140">
        <f>IF(N484="sníž. přenesená",J484,0)</f>
        <v>0</v>
      </c>
      <c r="BI484" s="140">
        <f>IF(N484="nulová",J484,0)</f>
        <v>0</v>
      </c>
      <c r="BJ484" s="18" t="s">
        <v>78</v>
      </c>
      <c r="BK484" s="140">
        <f>ROUND(I484*H484,2)</f>
        <v>0</v>
      </c>
      <c r="BL484" s="18" t="s">
        <v>294</v>
      </c>
      <c r="BM484" s="139" t="s">
        <v>677</v>
      </c>
    </row>
    <row r="485" spans="2:65" s="1" customFormat="1" ht="48.75">
      <c r="B485" s="33"/>
      <c r="D485" s="147" t="s">
        <v>214</v>
      </c>
      <c r="F485" s="161" t="s">
        <v>678</v>
      </c>
      <c r="I485" s="162"/>
      <c r="L485" s="33"/>
      <c r="M485" s="163"/>
      <c r="T485" s="52"/>
      <c r="AT485" s="18" t="s">
        <v>214</v>
      </c>
      <c r="AU485" s="18" t="s">
        <v>80</v>
      </c>
    </row>
    <row r="486" spans="2:65" s="12" customFormat="1">
      <c r="B486" s="146"/>
      <c r="D486" s="147" t="s">
        <v>196</v>
      </c>
      <c r="E486" s="148" t="s">
        <v>19</v>
      </c>
      <c r="F486" s="149" t="s">
        <v>679</v>
      </c>
      <c r="H486" s="150">
        <v>6.51</v>
      </c>
      <c r="I486" s="151"/>
      <c r="L486" s="146"/>
      <c r="M486" s="152"/>
      <c r="T486" s="153"/>
      <c r="AT486" s="148" t="s">
        <v>196</v>
      </c>
      <c r="AU486" s="148" t="s">
        <v>80</v>
      </c>
      <c r="AV486" s="12" t="s">
        <v>80</v>
      </c>
      <c r="AW486" s="12" t="s">
        <v>32</v>
      </c>
      <c r="AX486" s="12" t="s">
        <v>71</v>
      </c>
      <c r="AY486" s="148" t="s">
        <v>127</v>
      </c>
    </row>
    <row r="487" spans="2:65" s="12" customFormat="1">
      <c r="B487" s="146"/>
      <c r="D487" s="147" t="s">
        <v>196</v>
      </c>
      <c r="E487" s="148" t="s">
        <v>19</v>
      </c>
      <c r="F487" s="149" t="s">
        <v>680</v>
      </c>
      <c r="H487" s="150">
        <v>0.81</v>
      </c>
      <c r="I487" s="151"/>
      <c r="L487" s="146"/>
      <c r="M487" s="152"/>
      <c r="T487" s="153"/>
      <c r="AT487" s="148" t="s">
        <v>196</v>
      </c>
      <c r="AU487" s="148" t="s">
        <v>80</v>
      </c>
      <c r="AV487" s="12" t="s">
        <v>80</v>
      </c>
      <c r="AW487" s="12" t="s">
        <v>32</v>
      </c>
      <c r="AX487" s="12" t="s">
        <v>71</v>
      </c>
      <c r="AY487" s="148" t="s">
        <v>127</v>
      </c>
    </row>
    <row r="488" spans="2:65" s="12" customFormat="1">
      <c r="B488" s="146"/>
      <c r="D488" s="147" t="s">
        <v>196</v>
      </c>
      <c r="E488" s="148" t="s">
        <v>19</v>
      </c>
      <c r="F488" s="149" t="s">
        <v>681</v>
      </c>
      <c r="H488" s="150">
        <v>10.395</v>
      </c>
      <c r="I488" s="151"/>
      <c r="L488" s="146"/>
      <c r="M488" s="152"/>
      <c r="T488" s="153"/>
      <c r="AT488" s="148" t="s">
        <v>196</v>
      </c>
      <c r="AU488" s="148" t="s">
        <v>80</v>
      </c>
      <c r="AV488" s="12" t="s">
        <v>80</v>
      </c>
      <c r="AW488" s="12" t="s">
        <v>32</v>
      </c>
      <c r="AX488" s="12" t="s">
        <v>71</v>
      </c>
      <c r="AY488" s="148" t="s">
        <v>127</v>
      </c>
    </row>
    <row r="489" spans="2:65" s="12" customFormat="1">
      <c r="B489" s="146"/>
      <c r="D489" s="147" t="s">
        <v>196</v>
      </c>
      <c r="E489" s="148" t="s">
        <v>19</v>
      </c>
      <c r="F489" s="149" t="s">
        <v>682</v>
      </c>
      <c r="H489" s="150">
        <v>4.0599999999999996</v>
      </c>
      <c r="I489" s="151"/>
      <c r="L489" s="146"/>
      <c r="M489" s="152"/>
      <c r="T489" s="153"/>
      <c r="AT489" s="148" t="s">
        <v>196</v>
      </c>
      <c r="AU489" s="148" t="s">
        <v>80</v>
      </c>
      <c r="AV489" s="12" t="s">
        <v>80</v>
      </c>
      <c r="AW489" s="12" t="s">
        <v>32</v>
      </c>
      <c r="AX489" s="12" t="s">
        <v>71</v>
      </c>
      <c r="AY489" s="148" t="s">
        <v>127</v>
      </c>
    </row>
    <row r="490" spans="2:65" s="12" customFormat="1">
      <c r="B490" s="146"/>
      <c r="D490" s="147" t="s">
        <v>196</v>
      </c>
      <c r="E490" s="148" t="s">
        <v>19</v>
      </c>
      <c r="F490" s="149" t="s">
        <v>683</v>
      </c>
      <c r="H490" s="150">
        <v>-9.8000000000000007</v>
      </c>
      <c r="I490" s="151"/>
      <c r="L490" s="146"/>
      <c r="M490" s="152"/>
      <c r="T490" s="153"/>
      <c r="AT490" s="148" t="s">
        <v>196</v>
      </c>
      <c r="AU490" s="148" t="s">
        <v>80</v>
      </c>
      <c r="AV490" s="12" t="s">
        <v>80</v>
      </c>
      <c r="AW490" s="12" t="s">
        <v>32</v>
      </c>
      <c r="AX490" s="12" t="s">
        <v>71</v>
      </c>
      <c r="AY490" s="148" t="s">
        <v>127</v>
      </c>
    </row>
    <row r="491" spans="2:65" s="13" customFormat="1">
      <c r="B491" s="154"/>
      <c r="D491" s="147" t="s">
        <v>196</v>
      </c>
      <c r="E491" s="155" t="s">
        <v>19</v>
      </c>
      <c r="F491" s="156" t="s">
        <v>199</v>
      </c>
      <c r="H491" s="157">
        <v>11.974999999999998</v>
      </c>
      <c r="I491" s="158"/>
      <c r="L491" s="154"/>
      <c r="M491" s="159"/>
      <c r="T491" s="160"/>
      <c r="AT491" s="155" t="s">
        <v>196</v>
      </c>
      <c r="AU491" s="155" t="s">
        <v>80</v>
      </c>
      <c r="AV491" s="13" t="s">
        <v>142</v>
      </c>
      <c r="AW491" s="13" t="s">
        <v>32</v>
      </c>
      <c r="AX491" s="13" t="s">
        <v>78</v>
      </c>
      <c r="AY491" s="155" t="s">
        <v>127</v>
      </c>
    </row>
    <row r="492" spans="2:65" s="1" customFormat="1" ht="24.2" customHeight="1">
      <c r="B492" s="33"/>
      <c r="C492" s="128" t="s">
        <v>684</v>
      </c>
      <c r="D492" s="128" t="s">
        <v>130</v>
      </c>
      <c r="E492" s="129" t="s">
        <v>685</v>
      </c>
      <c r="F492" s="130" t="s">
        <v>686</v>
      </c>
      <c r="G492" s="131" t="s">
        <v>222</v>
      </c>
      <c r="H492" s="132">
        <v>7</v>
      </c>
      <c r="I492" s="133"/>
      <c r="J492" s="134">
        <f>ROUND(I492*H492,2)</f>
        <v>0</v>
      </c>
      <c r="K492" s="130" t="s">
        <v>134</v>
      </c>
      <c r="L492" s="33"/>
      <c r="M492" s="135" t="s">
        <v>19</v>
      </c>
      <c r="N492" s="136" t="s">
        <v>42</v>
      </c>
      <c r="P492" s="137">
        <f>O492*H492</f>
        <v>0</v>
      </c>
      <c r="Q492" s="137">
        <v>3.058E-2</v>
      </c>
      <c r="R492" s="137">
        <f>Q492*H492</f>
        <v>0.21406</v>
      </c>
      <c r="S492" s="137">
        <v>0</v>
      </c>
      <c r="T492" s="138">
        <f>S492*H492</f>
        <v>0</v>
      </c>
      <c r="AR492" s="139" t="s">
        <v>294</v>
      </c>
      <c r="AT492" s="139" t="s">
        <v>130</v>
      </c>
      <c r="AU492" s="139" t="s">
        <v>80</v>
      </c>
      <c r="AY492" s="18" t="s">
        <v>127</v>
      </c>
      <c r="BE492" s="140">
        <f>IF(N492="základní",J492,0)</f>
        <v>0</v>
      </c>
      <c r="BF492" s="140">
        <f>IF(N492="snížená",J492,0)</f>
        <v>0</v>
      </c>
      <c r="BG492" s="140">
        <f>IF(N492="zákl. přenesená",J492,0)</f>
        <v>0</v>
      </c>
      <c r="BH492" s="140">
        <f>IF(N492="sníž. přenesená",J492,0)</f>
        <v>0</v>
      </c>
      <c r="BI492" s="140">
        <f>IF(N492="nulová",J492,0)</f>
        <v>0</v>
      </c>
      <c r="BJ492" s="18" t="s">
        <v>78</v>
      </c>
      <c r="BK492" s="140">
        <f>ROUND(I492*H492,2)</f>
        <v>0</v>
      </c>
      <c r="BL492" s="18" t="s">
        <v>294</v>
      </c>
      <c r="BM492" s="139" t="s">
        <v>687</v>
      </c>
    </row>
    <row r="493" spans="2:65" s="1" customFormat="1" ht="48.75">
      <c r="B493" s="33"/>
      <c r="D493" s="147" t="s">
        <v>214</v>
      </c>
      <c r="F493" s="161" t="s">
        <v>678</v>
      </c>
      <c r="I493" s="162"/>
      <c r="L493" s="33"/>
      <c r="M493" s="163"/>
      <c r="T493" s="52"/>
      <c r="AT493" s="18" t="s">
        <v>214</v>
      </c>
      <c r="AU493" s="18" t="s">
        <v>80</v>
      </c>
    </row>
    <row r="494" spans="2:65" s="1" customFormat="1" ht="24.2" customHeight="1">
      <c r="B494" s="33"/>
      <c r="C494" s="128" t="s">
        <v>688</v>
      </c>
      <c r="D494" s="128" t="s">
        <v>130</v>
      </c>
      <c r="E494" s="129" t="s">
        <v>689</v>
      </c>
      <c r="F494" s="130" t="s">
        <v>690</v>
      </c>
      <c r="G494" s="131" t="s">
        <v>638</v>
      </c>
      <c r="H494" s="187"/>
      <c r="I494" s="133"/>
      <c r="J494" s="134">
        <f>ROUND(I494*H494,2)</f>
        <v>0</v>
      </c>
      <c r="K494" s="130" t="s">
        <v>134</v>
      </c>
      <c r="L494" s="33"/>
      <c r="M494" s="135" t="s">
        <v>19</v>
      </c>
      <c r="N494" s="136" t="s">
        <v>42</v>
      </c>
      <c r="P494" s="137">
        <f>O494*H494</f>
        <v>0</v>
      </c>
      <c r="Q494" s="137">
        <v>0</v>
      </c>
      <c r="R494" s="137">
        <f>Q494*H494</f>
        <v>0</v>
      </c>
      <c r="S494" s="137">
        <v>0</v>
      </c>
      <c r="T494" s="138">
        <f>S494*H494</f>
        <v>0</v>
      </c>
      <c r="AR494" s="139" t="s">
        <v>294</v>
      </c>
      <c r="AT494" s="139" t="s">
        <v>130</v>
      </c>
      <c r="AU494" s="139" t="s">
        <v>80</v>
      </c>
      <c r="AY494" s="18" t="s">
        <v>127</v>
      </c>
      <c r="BE494" s="140">
        <f>IF(N494="základní",J494,0)</f>
        <v>0</v>
      </c>
      <c r="BF494" s="140">
        <f>IF(N494="snížená",J494,0)</f>
        <v>0</v>
      </c>
      <c r="BG494" s="140">
        <f>IF(N494="zákl. přenesená",J494,0)</f>
        <v>0</v>
      </c>
      <c r="BH494" s="140">
        <f>IF(N494="sníž. přenesená",J494,0)</f>
        <v>0</v>
      </c>
      <c r="BI494" s="140">
        <f>IF(N494="nulová",J494,0)</f>
        <v>0</v>
      </c>
      <c r="BJ494" s="18" t="s">
        <v>78</v>
      </c>
      <c r="BK494" s="140">
        <f>ROUND(I494*H494,2)</f>
        <v>0</v>
      </c>
      <c r="BL494" s="18" t="s">
        <v>294</v>
      </c>
      <c r="BM494" s="139" t="s">
        <v>691</v>
      </c>
    </row>
    <row r="495" spans="2:65" s="1" customFormat="1" ht="78">
      <c r="B495" s="33"/>
      <c r="D495" s="147" t="s">
        <v>214</v>
      </c>
      <c r="F495" s="161" t="s">
        <v>692</v>
      </c>
      <c r="I495" s="162"/>
      <c r="L495" s="33"/>
      <c r="M495" s="163"/>
      <c r="T495" s="52"/>
      <c r="AT495" s="18" t="s">
        <v>214</v>
      </c>
      <c r="AU495" s="18" t="s">
        <v>80</v>
      </c>
    </row>
    <row r="496" spans="2:65" s="11" customFormat="1" ht="22.9" customHeight="1">
      <c r="B496" s="116"/>
      <c r="D496" s="117" t="s">
        <v>70</v>
      </c>
      <c r="E496" s="126" t="s">
        <v>693</v>
      </c>
      <c r="F496" s="126" t="s">
        <v>694</v>
      </c>
      <c r="I496" s="119"/>
      <c r="J496" s="127">
        <f>BK496</f>
        <v>0</v>
      </c>
      <c r="L496" s="116"/>
      <c r="M496" s="121"/>
      <c r="P496" s="122">
        <f>SUM(P497:P498)</f>
        <v>0</v>
      </c>
      <c r="R496" s="122">
        <f>SUM(R497:R498)</f>
        <v>0</v>
      </c>
      <c r="T496" s="123">
        <f>SUM(T497:T498)</f>
        <v>1.0020000000000001E-3</v>
      </c>
      <c r="AR496" s="117" t="s">
        <v>80</v>
      </c>
      <c r="AT496" s="124" t="s">
        <v>70</v>
      </c>
      <c r="AU496" s="124" t="s">
        <v>78</v>
      </c>
      <c r="AY496" s="117" t="s">
        <v>127</v>
      </c>
      <c r="BK496" s="125">
        <f>SUM(BK497:BK498)</f>
        <v>0</v>
      </c>
    </row>
    <row r="497" spans="2:65" s="1" customFormat="1" ht="14.45" customHeight="1">
      <c r="B497" s="33"/>
      <c r="C497" s="128" t="s">
        <v>695</v>
      </c>
      <c r="D497" s="128" t="s">
        <v>130</v>
      </c>
      <c r="E497" s="129" t="s">
        <v>696</v>
      </c>
      <c r="F497" s="130" t="s">
        <v>697</v>
      </c>
      <c r="G497" s="131" t="s">
        <v>212</v>
      </c>
      <c r="H497" s="132">
        <v>0.6</v>
      </c>
      <c r="I497" s="133"/>
      <c r="J497" s="134">
        <f>ROUND(I497*H497,2)</f>
        <v>0</v>
      </c>
      <c r="K497" s="130" t="s">
        <v>134</v>
      </c>
      <c r="L497" s="33"/>
      <c r="M497" s="135" t="s">
        <v>19</v>
      </c>
      <c r="N497" s="136" t="s">
        <v>42</v>
      </c>
      <c r="P497" s="137">
        <f>O497*H497</f>
        <v>0</v>
      </c>
      <c r="Q497" s="137">
        <v>0</v>
      </c>
      <c r="R497" s="137">
        <f>Q497*H497</f>
        <v>0</v>
      </c>
      <c r="S497" s="137">
        <v>1.67E-3</v>
      </c>
      <c r="T497" s="138">
        <f>S497*H497</f>
        <v>1.0020000000000001E-3</v>
      </c>
      <c r="AR497" s="139" t="s">
        <v>294</v>
      </c>
      <c r="AT497" s="139" t="s">
        <v>130</v>
      </c>
      <c r="AU497" s="139" t="s">
        <v>80</v>
      </c>
      <c r="AY497" s="18" t="s">
        <v>127</v>
      </c>
      <c r="BE497" s="140">
        <f>IF(N497="základní",J497,0)</f>
        <v>0</v>
      </c>
      <c r="BF497" s="140">
        <f>IF(N497="snížená",J497,0)</f>
        <v>0</v>
      </c>
      <c r="BG497" s="140">
        <f>IF(N497="zákl. přenesená",J497,0)</f>
        <v>0</v>
      </c>
      <c r="BH497" s="140">
        <f>IF(N497="sníž. přenesená",J497,0)</f>
        <v>0</v>
      </c>
      <c r="BI497" s="140">
        <f>IF(N497="nulová",J497,0)</f>
        <v>0</v>
      </c>
      <c r="BJ497" s="18" t="s">
        <v>78</v>
      </c>
      <c r="BK497" s="140">
        <f>ROUND(I497*H497,2)</f>
        <v>0</v>
      </c>
      <c r="BL497" s="18" t="s">
        <v>294</v>
      </c>
      <c r="BM497" s="139" t="s">
        <v>698</v>
      </c>
    </row>
    <row r="498" spans="2:65" s="12" customFormat="1">
      <c r="B498" s="146"/>
      <c r="D498" s="147" t="s">
        <v>196</v>
      </c>
      <c r="E498" s="148" t="s">
        <v>19</v>
      </c>
      <c r="F498" s="149" t="s">
        <v>699</v>
      </c>
      <c r="H498" s="150">
        <v>0.6</v>
      </c>
      <c r="I498" s="151"/>
      <c r="L498" s="146"/>
      <c r="M498" s="152"/>
      <c r="T498" s="153"/>
      <c r="AT498" s="148" t="s">
        <v>196</v>
      </c>
      <c r="AU498" s="148" t="s">
        <v>80</v>
      </c>
      <c r="AV498" s="12" t="s">
        <v>80</v>
      </c>
      <c r="AW498" s="12" t="s">
        <v>32</v>
      </c>
      <c r="AX498" s="12" t="s">
        <v>78</v>
      </c>
      <c r="AY498" s="148" t="s">
        <v>127</v>
      </c>
    </row>
    <row r="499" spans="2:65" s="11" customFormat="1" ht="22.9" customHeight="1">
      <c r="B499" s="116"/>
      <c r="D499" s="117" t="s">
        <v>70</v>
      </c>
      <c r="E499" s="126" t="s">
        <v>700</v>
      </c>
      <c r="F499" s="126" t="s">
        <v>701</v>
      </c>
      <c r="I499" s="119"/>
      <c r="J499" s="127">
        <f>BK499</f>
        <v>0</v>
      </c>
      <c r="L499" s="116"/>
      <c r="M499" s="121"/>
      <c r="P499" s="122">
        <f>SUM(P500:P513)</f>
        <v>0</v>
      </c>
      <c r="R499" s="122">
        <f>SUM(R500:R513)</f>
        <v>8.3400000000000002E-2</v>
      </c>
      <c r="T499" s="123">
        <f>SUM(T500:T513)</f>
        <v>0.25800000000000001</v>
      </c>
      <c r="AR499" s="117" t="s">
        <v>80</v>
      </c>
      <c r="AT499" s="124" t="s">
        <v>70</v>
      </c>
      <c r="AU499" s="124" t="s">
        <v>78</v>
      </c>
      <c r="AY499" s="117" t="s">
        <v>127</v>
      </c>
      <c r="BK499" s="125">
        <f>SUM(BK500:BK513)</f>
        <v>0</v>
      </c>
    </row>
    <row r="500" spans="2:65" s="1" customFormat="1" ht="24.2" customHeight="1">
      <c r="B500" s="33"/>
      <c r="C500" s="128" t="s">
        <v>702</v>
      </c>
      <c r="D500" s="128" t="s">
        <v>130</v>
      </c>
      <c r="E500" s="129" t="s">
        <v>703</v>
      </c>
      <c r="F500" s="130" t="s">
        <v>704</v>
      </c>
      <c r="G500" s="131" t="s">
        <v>222</v>
      </c>
      <c r="H500" s="132">
        <v>10</v>
      </c>
      <c r="I500" s="133"/>
      <c r="J500" s="134">
        <f>ROUND(I500*H500,2)</f>
        <v>0</v>
      </c>
      <c r="K500" s="130" t="s">
        <v>134</v>
      </c>
      <c r="L500" s="33"/>
      <c r="M500" s="135" t="s">
        <v>19</v>
      </c>
      <c r="N500" s="136" t="s">
        <v>42</v>
      </c>
      <c r="P500" s="137">
        <f>O500*H500</f>
        <v>0</v>
      </c>
      <c r="Q500" s="137">
        <v>0</v>
      </c>
      <c r="R500" s="137">
        <f>Q500*H500</f>
        <v>0</v>
      </c>
      <c r="S500" s="137">
        <v>2.4E-2</v>
      </c>
      <c r="T500" s="138">
        <f>S500*H500</f>
        <v>0.24</v>
      </c>
      <c r="AR500" s="139" t="s">
        <v>294</v>
      </c>
      <c r="AT500" s="139" t="s">
        <v>130</v>
      </c>
      <c r="AU500" s="139" t="s">
        <v>80</v>
      </c>
      <c r="AY500" s="18" t="s">
        <v>127</v>
      </c>
      <c r="BE500" s="140">
        <f>IF(N500="základní",J500,0)</f>
        <v>0</v>
      </c>
      <c r="BF500" s="140">
        <f>IF(N500="snížená",J500,0)</f>
        <v>0</v>
      </c>
      <c r="BG500" s="140">
        <f>IF(N500="zákl. přenesená",J500,0)</f>
        <v>0</v>
      </c>
      <c r="BH500" s="140">
        <f>IF(N500="sníž. přenesená",J500,0)</f>
        <v>0</v>
      </c>
      <c r="BI500" s="140">
        <f>IF(N500="nulová",J500,0)</f>
        <v>0</v>
      </c>
      <c r="BJ500" s="18" t="s">
        <v>78</v>
      </c>
      <c r="BK500" s="140">
        <f>ROUND(I500*H500,2)</f>
        <v>0</v>
      </c>
      <c r="BL500" s="18" t="s">
        <v>294</v>
      </c>
      <c r="BM500" s="139" t="s">
        <v>705</v>
      </c>
    </row>
    <row r="501" spans="2:65" s="1" customFormat="1" ht="29.25">
      <c r="B501" s="33"/>
      <c r="D501" s="147" t="s">
        <v>214</v>
      </c>
      <c r="F501" s="161" t="s">
        <v>706</v>
      </c>
      <c r="I501" s="162"/>
      <c r="L501" s="33"/>
      <c r="M501" s="163"/>
      <c r="T501" s="52"/>
      <c r="AT501" s="18" t="s">
        <v>214</v>
      </c>
      <c r="AU501" s="18" t="s">
        <v>80</v>
      </c>
    </row>
    <row r="502" spans="2:65" s="1" customFormat="1" ht="14.45" customHeight="1">
      <c r="B502" s="33"/>
      <c r="C502" s="128" t="s">
        <v>707</v>
      </c>
      <c r="D502" s="128" t="s">
        <v>130</v>
      </c>
      <c r="E502" s="129" t="s">
        <v>708</v>
      </c>
      <c r="F502" s="130" t="s">
        <v>709</v>
      </c>
      <c r="G502" s="131" t="s">
        <v>222</v>
      </c>
      <c r="H502" s="132">
        <v>10</v>
      </c>
      <c r="I502" s="133"/>
      <c r="J502" s="134">
        <f>ROUND(I502*H502,2)</f>
        <v>0</v>
      </c>
      <c r="K502" s="130" t="s">
        <v>19</v>
      </c>
      <c r="L502" s="33"/>
      <c r="M502" s="135" t="s">
        <v>19</v>
      </c>
      <c r="N502" s="136" t="s">
        <v>42</v>
      </c>
      <c r="P502" s="137">
        <f>O502*H502</f>
        <v>0</v>
      </c>
      <c r="Q502" s="137">
        <v>0</v>
      </c>
      <c r="R502" s="137">
        <f>Q502*H502</f>
        <v>0</v>
      </c>
      <c r="S502" s="137">
        <v>1.8E-3</v>
      </c>
      <c r="T502" s="138">
        <f>S502*H502</f>
        <v>1.7999999999999999E-2</v>
      </c>
      <c r="AR502" s="139" t="s">
        <v>294</v>
      </c>
      <c r="AT502" s="139" t="s">
        <v>130</v>
      </c>
      <c r="AU502" s="139" t="s">
        <v>80</v>
      </c>
      <c r="AY502" s="18" t="s">
        <v>127</v>
      </c>
      <c r="BE502" s="140">
        <f>IF(N502="základní",J502,0)</f>
        <v>0</v>
      </c>
      <c r="BF502" s="140">
        <f>IF(N502="snížená",J502,0)</f>
        <v>0</v>
      </c>
      <c r="BG502" s="140">
        <f>IF(N502="zákl. přenesená",J502,0)</f>
        <v>0</v>
      </c>
      <c r="BH502" s="140">
        <f>IF(N502="sníž. přenesená",J502,0)</f>
        <v>0</v>
      </c>
      <c r="BI502" s="140">
        <f>IF(N502="nulová",J502,0)</f>
        <v>0</v>
      </c>
      <c r="BJ502" s="18" t="s">
        <v>78</v>
      </c>
      <c r="BK502" s="140">
        <f>ROUND(I502*H502,2)</f>
        <v>0</v>
      </c>
      <c r="BL502" s="18" t="s">
        <v>294</v>
      </c>
      <c r="BM502" s="139" t="s">
        <v>710</v>
      </c>
    </row>
    <row r="503" spans="2:65" s="1" customFormat="1" ht="24.2" customHeight="1">
      <c r="B503" s="33"/>
      <c r="C503" s="128" t="s">
        <v>711</v>
      </c>
      <c r="D503" s="128" t="s">
        <v>130</v>
      </c>
      <c r="E503" s="129" t="s">
        <v>712</v>
      </c>
      <c r="F503" s="130" t="s">
        <v>713</v>
      </c>
      <c r="G503" s="131" t="s">
        <v>222</v>
      </c>
      <c r="H503" s="132">
        <v>3</v>
      </c>
      <c r="I503" s="133"/>
      <c r="J503" s="134">
        <f>ROUND(I503*H503,2)</f>
        <v>0</v>
      </c>
      <c r="K503" s="130" t="s">
        <v>19</v>
      </c>
      <c r="L503" s="33"/>
      <c r="M503" s="135" t="s">
        <v>19</v>
      </c>
      <c r="N503" s="136" t="s">
        <v>42</v>
      </c>
      <c r="P503" s="137">
        <f>O503*H503</f>
        <v>0</v>
      </c>
      <c r="Q503" s="137">
        <v>0</v>
      </c>
      <c r="R503" s="137">
        <f>Q503*H503</f>
        <v>0</v>
      </c>
      <c r="S503" s="137">
        <v>0</v>
      </c>
      <c r="T503" s="138">
        <f>S503*H503</f>
        <v>0</v>
      </c>
      <c r="AR503" s="139" t="s">
        <v>294</v>
      </c>
      <c r="AT503" s="139" t="s">
        <v>130</v>
      </c>
      <c r="AU503" s="139" t="s">
        <v>80</v>
      </c>
      <c r="AY503" s="18" t="s">
        <v>127</v>
      </c>
      <c r="BE503" s="140">
        <f>IF(N503="základní",J503,0)</f>
        <v>0</v>
      </c>
      <c r="BF503" s="140">
        <f>IF(N503="snížená",J503,0)</f>
        <v>0</v>
      </c>
      <c r="BG503" s="140">
        <f>IF(N503="zákl. přenesená",J503,0)</f>
        <v>0</v>
      </c>
      <c r="BH503" s="140">
        <f>IF(N503="sníž. přenesená",J503,0)</f>
        <v>0</v>
      </c>
      <c r="BI503" s="140">
        <f>IF(N503="nulová",J503,0)</f>
        <v>0</v>
      </c>
      <c r="BJ503" s="18" t="s">
        <v>78</v>
      </c>
      <c r="BK503" s="140">
        <f>ROUND(I503*H503,2)</f>
        <v>0</v>
      </c>
      <c r="BL503" s="18" t="s">
        <v>294</v>
      </c>
      <c r="BM503" s="139" t="s">
        <v>714</v>
      </c>
    </row>
    <row r="504" spans="2:65" s="1" customFormat="1" ht="24.2" customHeight="1">
      <c r="B504" s="33"/>
      <c r="C504" s="128" t="s">
        <v>715</v>
      </c>
      <c r="D504" s="128" t="s">
        <v>130</v>
      </c>
      <c r="E504" s="129" t="s">
        <v>716</v>
      </c>
      <c r="F504" s="130" t="s">
        <v>717</v>
      </c>
      <c r="G504" s="131" t="s">
        <v>222</v>
      </c>
      <c r="H504" s="132">
        <v>4</v>
      </c>
      <c r="I504" s="133"/>
      <c r="J504" s="134">
        <f>ROUND(I504*H504,2)</f>
        <v>0</v>
      </c>
      <c r="K504" s="130" t="s">
        <v>134</v>
      </c>
      <c r="L504" s="33"/>
      <c r="M504" s="135" t="s">
        <v>19</v>
      </c>
      <c r="N504" s="136" t="s">
        <v>42</v>
      </c>
      <c r="P504" s="137">
        <f>O504*H504</f>
        <v>0</v>
      </c>
      <c r="Q504" s="137">
        <v>0</v>
      </c>
      <c r="R504" s="137">
        <f>Q504*H504</f>
        <v>0</v>
      </c>
      <c r="S504" s="137">
        <v>0</v>
      </c>
      <c r="T504" s="138">
        <f>S504*H504</f>
        <v>0</v>
      </c>
      <c r="AR504" s="139" t="s">
        <v>294</v>
      </c>
      <c r="AT504" s="139" t="s">
        <v>130</v>
      </c>
      <c r="AU504" s="139" t="s">
        <v>80</v>
      </c>
      <c r="AY504" s="18" t="s">
        <v>127</v>
      </c>
      <c r="BE504" s="140">
        <f>IF(N504="základní",J504,0)</f>
        <v>0</v>
      </c>
      <c r="BF504" s="140">
        <f>IF(N504="snížená",J504,0)</f>
        <v>0</v>
      </c>
      <c r="BG504" s="140">
        <f>IF(N504="zákl. přenesená",J504,0)</f>
        <v>0</v>
      </c>
      <c r="BH504" s="140">
        <f>IF(N504="sníž. přenesená",J504,0)</f>
        <v>0</v>
      </c>
      <c r="BI504" s="140">
        <f>IF(N504="nulová",J504,0)</f>
        <v>0</v>
      </c>
      <c r="BJ504" s="18" t="s">
        <v>78</v>
      </c>
      <c r="BK504" s="140">
        <f>ROUND(I504*H504,2)</f>
        <v>0</v>
      </c>
      <c r="BL504" s="18" t="s">
        <v>294</v>
      </c>
      <c r="BM504" s="139" t="s">
        <v>718</v>
      </c>
    </row>
    <row r="505" spans="2:65" s="1" customFormat="1" ht="87.75">
      <c r="B505" s="33"/>
      <c r="D505" s="147" t="s">
        <v>214</v>
      </c>
      <c r="F505" s="161" t="s">
        <v>719</v>
      </c>
      <c r="I505" s="162"/>
      <c r="L505" s="33"/>
      <c r="M505" s="163"/>
      <c r="T505" s="52"/>
      <c r="AT505" s="18" t="s">
        <v>214</v>
      </c>
      <c r="AU505" s="18" t="s">
        <v>80</v>
      </c>
    </row>
    <row r="506" spans="2:65" s="1" customFormat="1" ht="14.45" customHeight="1">
      <c r="B506" s="33"/>
      <c r="C506" s="177" t="s">
        <v>720</v>
      </c>
      <c r="D506" s="177" t="s">
        <v>368</v>
      </c>
      <c r="E506" s="178" t="s">
        <v>721</v>
      </c>
      <c r="F506" s="179" t="s">
        <v>722</v>
      </c>
      <c r="G506" s="180" t="s">
        <v>222</v>
      </c>
      <c r="H506" s="181">
        <v>4</v>
      </c>
      <c r="I506" s="182"/>
      <c r="J506" s="183">
        <f t="shared" ref="J506:J512" si="10">ROUND(I506*H506,2)</f>
        <v>0</v>
      </c>
      <c r="K506" s="179" t="s">
        <v>134</v>
      </c>
      <c r="L506" s="184"/>
      <c r="M506" s="185" t="s">
        <v>19</v>
      </c>
      <c r="N506" s="186" t="s">
        <v>42</v>
      </c>
      <c r="P506" s="137">
        <f t="shared" ref="P506:P512" si="11">O506*H506</f>
        <v>0</v>
      </c>
      <c r="Q506" s="137">
        <v>1.95E-2</v>
      </c>
      <c r="R506" s="137">
        <f t="shared" ref="R506:R512" si="12">Q506*H506</f>
        <v>7.8E-2</v>
      </c>
      <c r="S506" s="137">
        <v>0</v>
      </c>
      <c r="T506" s="138">
        <f t="shared" ref="T506:T512" si="13">S506*H506</f>
        <v>0</v>
      </c>
      <c r="AR506" s="139" t="s">
        <v>409</v>
      </c>
      <c r="AT506" s="139" t="s">
        <v>368</v>
      </c>
      <c r="AU506" s="139" t="s">
        <v>80</v>
      </c>
      <c r="AY506" s="18" t="s">
        <v>127</v>
      </c>
      <c r="BE506" s="140">
        <f t="shared" ref="BE506:BE512" si="14">IF(N506="základní",J506,0)</f>
        <v>0</v>
      </c>
      <c r="BF506" s="140">
        <f t="shared" ref="BF506:BF512" si="15">IF(N506="snížená",J506,0)</f>
        <v>0</v>
      </c>
      <c r="BG506" s="140">
        <f t="shared" ref="BG506:BG512" si="16">IF(N506="zákl. přenesená",J506,0)</f>
        <v>0</v>
      </c>
      <c r="BH506" s="140">
        <f t="shared" ref="BH506:BH512" si="17">IF(N506="sníž. přenesená",J506,0)</f>
        <v>0</v>
      </c>
      <c r="BI506" s="140">
        <f t="shared" ref="BI506:BI512" si="18">IF(N506="nulová",J506,0)</f>
        <v>0</v>
      </c>
      <c r="BJ506" s="18" t="s">
        <v>78</v>
      </c>
      <c r="BK506" s="140">
        <f t="shared" ref="BK506:BK512" si="19">ROUND(I506*H506,2)</f>
        <v>0</v>
      </c>
      <c r="BL506" s="18" t="s">
        <v>294</v>
      </c>
      <c r="BM506" s="139" t="s">
        <v>723</v>
      </c>
    </row>
    <row r="507" spans="2:65" s="1" customFormat="1" ht="14.45" customHeight="1">
      <c r="B507" s="33"/>
      <c r="C507" s="128" t="s">
        <v>724</v>
      </c>
      <c r="D507" s="128" t="s">
        <v>130</v>
      </c>
      <c r="E507" s="129" t="s">
        <v>725</v>
      </c>
      <c r="F507" s="130" t="s">
        <v>726</v>
      </c>
      <c r="G507" s="131" t="s">
        <v>222</v>
      </c>
      <c r="H507" s="132">
        <v>4</v>
      </c>
      <c r="I507" s="133"/>
      <c r="J507" s="134">
        <f t="shared" si="10"/>
        <v>0</v>
      </c>
      <c r="K507" s="130" t="s">
        <v>134</v>
      </c>
      <c r="L507" s="33"/>
      <c r="M507" s="135" t="s">
        <v>19</v>
      </c>
      <c r="N507" s="136" t="s">
        <v>42</v>
      </c>
      <c r="P507" s="137">
        <f t="shared" si="11"/>
        <v>0</v>
      </c>
      <c r="Q507" s="137">
        <v>0</v>
      </c>
      <c r="R507" s="137">
        <f t="shared" si="12"/>
        <v>0</v>
      </c>
      <c r="S507" s="137">
        <v>0</v>
      </c>
      <c r="T507" s="138">
        <f t="shared" si="13"/>
        <v>0</v>
      </c>
      <c r="AR507" s="139" t="s">
        <v>294</v>
      </c>
      <c r="AT507" s="139" t="s">
        <v>130</v>
      </c>
      <c r="AU507" s="139" t="s">
        <v>80</v>
      </c>
      <c r="AY507" s="18" t="s">
        <v>127</v>
      </c>
      <c r="BE507" s="140">
        <f t="shared" si="14"/>
        <v>0</v>
      </c>
      <c r="BF507" s="140">
        <f t="shared" si="15"/>
        <v>0</v>
      </c>
      <c r="BG507" s="140">
        <f t="shared" si="16"/>
        <v>0</v>
      </c>
      <c r="BH507" s="140">
        <f t="shared" si="17"/>
        <v>0</v>
      </c>
      <c r="BI507" s="140">
        <f t="shared" si="18"/>
        <v>0</v>
      </c>
      <c r="BJ507" s="18" t="s">
        <v>78</v>
      </c>
      <c r="BK507" s="140">
        <f t="shared" si="19"/>
        <v>0</v>
      </c>
      <c r="BL507" s="18" t="s">
        <v>294</v>
      </c>
      <c r="BM507" s="139" t="s">
        <v>727</v>
      </c>
    </row>
    <row r="508" spans="2:65" s="1" customFormat="1" ht="14.45" customHeight="1">
      <c r="B508" s="33"/>
      <c r="C508" s="177" t="s">
        <v>728</v>
      </c>
      <c r="D508" s="177" t="s">
        <v>368</v>
      </c>
      <c r="E508" s="178" t="s">
        <v>729</v>
      </c>
      <c r="F508" s="179" t="s">
        <v>730</v>
      </c>
      <c r="G508" s="180" t="s">
        <v>222</v>
      </c>
      <c r="H508" s="181">
        <v>4</v>
      </c>
      <c r="I508" s="182"/>
      <c r="J508" s="183">
        <f t="shared" si="10"/>
        <v>0</v>
      </c>
      <c r="K508" s="179" t="s">
        <v>134</v>
      </c>
      <c r="L508" s="184"/>
      <c r="M508" s="185" t="s">
        <v>19</v>
      </c>
      <c r="N508" s="186" t="s">
        <v>42</v>
      </c>
      <c r="P508" s="137">
        <f t="shared" si="11"/>
        <v>0</v>
      </c>
      <c r="Q508" s="137">
        <v>1.1999999999999999E-3</v>
      </c>
      <c r="R508" s="137">
        <f t="shared" si="12"/>
        <v>4.7999999999999996E-3</v>
      </c>
      <c r="S508" s="137">
        <v>0</v>
      </c>
      <c r="T508" s="138">
        <f t="shared" si="13"/>
        <v>0</v>
      </c>
      <c r="AR508" s="139" t="s">
        <v>409</v>
      </c>
      <c r="AT508" s="139" t="s">
        <v>368</v>
      </c>
      <c r="AU508" s="139" t="s">
        <v>80</v>
      </c>
      <c r="AY508" s="18" t="s">
        <v>127</v>
      </c>
      <c r="BE508" s="140">
        <f t="shared" si="14"/>
        <v>0</v>
      </c>
      <c r="BF508" s="140">
        <f t="shared" si="15"/>
        <v>0</v>
      </c>
      <c r="BG508" s="140">
        <f t="shared" si="16"/>
        <v>0</v>
      </c>
      <c r="BH508" s="140">
        <f t="shared" si="17"/>
        <v>0</v>
      </c>
      <c r="BI508" s="140">
        <f t="shared" si="18"/>
        <v>0</v>
      </c>
      <c r="BJ508" s="18" t="s">
        <v>78</v>
      </c>
      <c r="BK508" s="140">
        <f t="shared" si="19"/>
        <v>0</v>
      </c>
      <c r="BL508" s="18" t="s">
        <v>294</v>
      </c>
      <c r="BM508" s="139" t="s">
        <v>731</v>
      </c>
    </row>
    <row r="509" spans="2:65" s="1" customFormat="1" ht="14.45" customHeight="1">
      <c r="B509" s="33"/>
      <c r="C509" s="128" t="s">
        <v>732</v>
      </c>
      <c r="D509" s="128" t="s">
        <v>130</v>
      </c>
      <c r="E509" s="129" t="s">
        <v>733</v>
      </c>
      <c r="F509" s="130" t="s">
        <v>734</v>
      </c>
      <c r="G509" s="131" t="s">
        <v>222</v>
      </c>
      <c r="H509" s="132">
        <v>4</v>
      </c>
      <c r="I509" s="133"/>
      <c r="J509" s="134">
        <f t="shared" si="10"/>
        <v>0</v>
      </c>
      <c r="K509" s="130" t="s">
        <v>134</v>
      </c>
      <c r="L509" s="33"/>
      <c r="M509" s="135" t="s">
        <v>19</v>
      </c>
      <c r="N509" s="136" t="s">
        <v>42</v>
      </c>
      <c r="P509" s="137">
        <f t="shared" si="11"/>
        <v>0</v>
      </c>
      <c r="Q509" s="137">
        <v>0</v>
      </c>
      <c r="R509" s="137">
        <f t="shared" si="12"/>
        <v>0</v>
      </c>
      <c r="S509" s="137">
        <v>0</v>
      </c>
      <c r="T509" s="138">
        <f t="shared" si="13"/>
        <v>0</v>
      </c>
      <c r="AR509" s="139" t="s">
        <v>294</v>
      </c>
      <c r="AT509" s="139" t="s">
        <v>130</v>
      </c>
      <c r="AU509" s="139" t="s">
        <v>80</v>
      </c>
      <c r="AY509" s="18" t="s">
        <v>127</v>
      </c>
      <c r="BE509" s="140">
        <f t="shared" si="14"/>
        <v>0</v>
      </c>
      <c r="BF509" s="140">
        <f t="shared" si="15"/>
        <v>0</v>
      </c>
      <c r="BG509" s="140">
        <f t="shared" si="16"/>
        <v>0</v>
      </c>
      <c r="BH509" s="140">
        <f t="shared" si="17"/>
        <v>0</v>
      </c>
      <c r="BI509" s="140">
        <f t="shared" si="18"/>
        <v>0</v>
      </c>
      <c r="BJ509" s="18" t="s">
        <v>78</v>
      </c>
      <c r="BK509" s="140">
        <f t="shared" si="19"/>
        <v>0</v>
      </c>
      <c r="BL509" s="18" t="s">
        <v>294</v>
      </c>
      <c r="BM509" s="139" t="s">
        <v>735</v>
      </c>
    </row>
    <row r="510" spans="2:65" s="1" customFormat="1" ht="14.45" customHeight="1">
      <c r="B510" s="33"/>
      <c r="C510" s="177" t="s">
        <v>736</v>
      </c>
      <c r="D510" s="177" t="s">
        <v>368</v>
      </c>
      <c r="E510" s="178" t="s">
        <v>737</v>
      </c>
      <c r="F510" s="179" t="s">
        <v>738</v>
      </c>
      <c r="G510" s="180" t="s">
        <v>222</v>
      </c>
      <c r="H510" s="181">
        <v>4</v>
      </c>
      <c r="I510" s="182"/>
      <c r="J510" s="183">
        <f t="shared" si="10"/>
        <v>0</v>
      </c>
      <c r="K510" s="179" t="s">
        <v>134</v>
      </c>
      <c r="L510" s="184"/>
      <c r="M510" s="185" t="s">
        <v>19</v>
      </c>
      <c r="N510" s="186" t="s">
        <v>42</v>
      </c>
      <c r="P510" s="137">
        <f t="shared" si="11"/>
        <v>0</v>
      </c>
      <c r="Q510" s="137">
        <v>1.4999999999999999E-4</v>
      </c>
      <c r="R510" s="137">
        <f t="shared" si="12"/>
        <v>5.9999999999999995E-4</v>
      </c>
      <c r="S510" s="137">
        <v>0</v>
      </c>
      <c r="T510" s="138">
        <f t="shared" si="13"/>
        <v>0</v>
      </c>
      <c r="AR510" s="139" t="s">
        <v>409</v>
      </c>
      <c r="AT510" s="139" t="s">
        <v>368</v>
      </c>
      <c r="AU510" s="139" t="s">
        <v>80</v>
      </c>
      <c r="AY510" s="18" t="s">
        <v>127</v>
      </c>
      <c r="BE510" s="140">
        <f t="shared" si="14"/>
        <v>0</v>
      </c>
      <c r="BF510" s="140">
        <f t="shared" si="15"/>
        <v>0</v>
      </c>
      <c r="BG510" s="140">
        <f t="shared" si="16"/>
        <v>0</v>
      </c>
      <c r="BH510" s="140">
        <f t="shared" si="17"/>
        <v>0</v>
      </c>
      <c r="BI510" s="140">
        <f t="shared" si="18"/>
        <v>0</v>
      </c>
      <c r="BJ510" s="18" t="s">
        <v>78</v>
      </c>
      <c r="BK510" s="140">
        <f t="shared" si="19"/>
        <v>0</v>
      </c>
      <c r="BL510" s="18" t="s">
        <v>294</v>
      </c>
      <c r="BM510" s="139" t="s">
        <v>739</v>
      </c>
    </row>
    <row r="511" spans="2:65" s="1" customFormat="1" ht="14.45" customHeight="1">
      <c r="B511" s="33"/>
      <c r="C511" s="128" t="s">
        <v>740</v>
      </c>
      <c r="D511" s="128" t="s">
        <v>130</v>
      </c>
      <c r="E511" s="129" t="s">
        <v>741</v>
      </c>
      <c r="F511" s="130" t="s">
        <v>742</v>
      </c>
      <c r="G511" s="131" t="s">
        <v>222</v>
      </c>
      <c r="H511" s="132">
        <v>1</v>
      </c>
      <c r="I511" s="133"/>
      <c r="J511" s="134">
        <f t="shared" si="10"/>
        <v>0</v>
      </c>
      <c r="K511" s="130" t="s">
        <v>19</v>
      </c>
      <c r="L511" s="33"/>
      <c r="M511" s="135" t="s">
        <v>19</v>
      </c>
      <c r="N511" s="136" t="s">
        <v>42</v>
      </c>
      <c r="P511" s="137">
        <f t="shared" si="11"/>
        <v>0</v>
      </c>
      <c r="Q511" s="137">
        <v>0</v>
      </c>
      <c r="R511" s="137">
        <f t="shared" si="12"/>
        <v>0</v>
      </c>
      <c r="S511" s="137">
        <v>0</v>
      </c>
      <c r="T511" s="138">
        <f t="shared" si="13"/>
        <v>0</v>
      </c>
      <c r="AR511" s="139" t="s">
        <v>294</v>
      </c>
      <c r="AT511" s="139" t="s">
        <v>130</v>
      </c>
      <c r="AU511" s="139" t="s">
        <v>80</v>
      </c>
      <c r="AY511" s="18" t="s">
        <v>127</v>
      </c>
      <c r="BE511" s="140">
        <f t="shared" si="14"/>
        <v>0</v>
      </c>
      <c r="BF511" s="140">
        <f t="shared" si="15"/>
        <v>0</v>
      </c>
      <c r="BG511" s="140">
        <f t="shared" si="16"/>
        <v>0</v>
      </c>
      <c r="BH511" s="140">
        <f t="shared" si="17"/>
        <v>0</v>
      </c>
      <c r="BI511" s="140">
        <f t="shared" si="18"/>
        <v>0</v>
      </c>
      <c r="BJ511" s="18" t="s">
        <v>78</v>
      </c>
      <c r="BK511" s="140">
        <f t="shared" si="19"/>
        <v>0</v>
      </c>
      <c r="BL511" s="18" t="s">
        <v>294</v>
      </c>
      <c r="BM511" s="139" t="s">
        <v>743</v>
      </c>
    </row>
    <row r="512" spans="2:65" s="1" customFormat="1" ht="24.2" customHeight="1">
      <c r="B512" s="33"/>
      <c r="C512" s="128" t="s">
        <v>744</v>
      </c>
      <c r="D512" s="128" t="s">
        <v>130</v>
      </c>
      <c r="E512" s="129" t="s">
        <v>745</v>
      </c>
      <c r="F512" s="130" t="s">
        <v>746</v>
      </c>
      <c r="G512" s="131" t="s">
        <v>638</v>
      </c>
      <c r="H512" s="187"/>
      <c r="I512" s="133"/>
      <c r="J512" s="134">
        <f t="shared" si="10"/>
        <v>0</v>
      </c>
      <c r="K512" s="130" t="s">
        <v>134</v>
      </c>
      <c r="L512" s="33"/>
      <c r="M512" s="135" t="s">
        <v>19</v>
      </c>
      <c r="N512" s="136" t="s">
        <v>42</v>
      </c>
      <c r="P512" s="137">
        <f t="shared" si="11"/>
        <v>0</v>
      </c>
      <c r="Q512" s="137">
        <v>0</v>
      </c>
      <c r="R512" s="137">
        <f t="shared" si="12"/>
        <v>0</v>
      </c>
      <c r="S512" s="137">
        <v>0</v>
      </c>
      <c r="T512" s="138">
        <f t="shared" si="13"/>
        <v>0</v>
      </c>
      <c r="AR512" s="139" t="s">
        <v>294</v>
      </c>
      <c r="AT512" s="139" t="s">
        <v>130</v>
      </c>
      <c r="AU512" s="139" t="s">
        <v>80</v>
      </c>
      <c r="AY512" s="18" t="s">
        <v>127</v>
      </c>
      <c r="BE512" s="140">
        <f t="shared" si="14"/>
        <v>0</v>
      </c>
      <c r="BF512" s="140">
        <f t="shared" si="15"/>
        <v>0</v>
      </c>
      <c r="BG512" s="140">
        <f t="shared" si="16"/>
        <v>0</v>
      </c>
      <c r="BH512" s="140">
        <f t="shared" si="17"/>
        <v>0</v>
      </c>
      <c r="BI512" s="140">
        <f t="shared" si="18"/>
        <v>0</v>
      </c>
      <c r="BJ512" s="18" t="s">
        <v>78</v>
      </c>
      <c r="BK512" s="140">
        <f t="shared" si="19"/>
        <v>0</v>
      </c>
      <c r="BL512" s="18" t="s">
        <v>294</v>
      </c>
      <c r="BM512" s="139" t="s">
        <v>747</v>
      </c>
    </row>
    <row r="513" spans="2:65" s="1" customFormat="1" ht="78">
      <c r="B513" s="33"/>
      <c r="D513" s="147" t="s">
        <v>214</v>
      </c>
      <c r="F513" s="161" t="s">
        <v>748</v>
      </c>
      <c r="I513" s="162"/>
      <c r="L513" s="33"/>
      <c r="M513" s="163"/>
      <c r="T513" s="52"/>
      <c r="AT513" s="18" t="s">
        <v>214</v>
      </c>
      <c r="AU513" s="18" t="s">
        <v>80</v>
      </c>
    </row>
    <row r="514" spans="2:65" s="11" customFormat="1" ht="22.9" customHeight="1">
      <c r="B514" s="116"/>
      <c r="D514" s="117" t="s">
        <v>70</v>
      </c>
      <c r="E514" s="126" t="s">
        <v>749</v>
      </c>
      <c r="F514" s="126" t="s">
        <v>750</v>
      </c>
      <c r="I514" s="119"/>
      <c r="J514" s="127">
        <f>BK514</f>
        <v>0</v>
      </c>
      <c r="L514" s="116"/>
      <c r="M514" s="121"/>
      <c r="P514" s="122">
        <f>SUM(P515:P535)</f>
        <v>0</v>
      </c>
      <c r="R514" s="122">
        <f>SUM(R515:R535)</f>
        <v>1.1457024499999999</v>
      </c>
      <c r="T514" s="123">
        <f>SUM(T515:T535)</f>
        <v>0</v>
      </c>
      <c r="AR514" s="117" t="s">
        <v>80</v>
      </c>
      <c r="AT514" s="124" t="s">
        <v>70</v>
      </c>
      <c r="AU514" s="124" t="s">
        <v>78</v>
      </c>
      <c r="AY514" s="117" t="s">
        <v>127</v>
      </c>
      <c r="BK514" s="125">
        <f>SUM(BK515:BK535)</f>
        <v>0</v>
      </c>
    </row>
    <row r="515" spans="2:65" s="1" customFormat="1" ht="14.45" customHeight="1">
      <c r="B515" s="33"/>
      <c r="C515" s="128" t="s">
        <v>751</v>
      </c>
      <c r="D515" s="128" t="s">
        <v>130</v>
      </c>
      <c r="E515" s="129" t="s">
        <v>752</v>
      </c>
      <c r="F515" s="130" t="s">
        <v>753</v>
      </c>
      <c r="G515" s="131" t="s">
        <v>194</v>
      </c>
      <c r="H515" s="132">
        <v>42.055999999999997</v>
      </c>
      <c r="I515" s="133"/>
      <c r="J515" s="134">
        <f>ROUND(I515*H515,2)</f>
        <v>0</v>
      </c>
      <c r="K515" s="130" t="s">
        <v>134</v>
      </c>
      <c r="L515" s="33"/>
      <c r="M515" s="135" t="s">
        <v>19</v>
      </c>
      <c r="N515" s="136" t="s">
        <v>42</v>
      </c>
      <c r="P515" s="137">
        <f>O515*H515</f>
        <v>0</v>
      </c>
      <c r="Q515" s="137">
        <v>2.9999999999999997E-4</v>
      </c>
      <c r="R515" s="137">
        <f>Q515*H515</f>
        <v>1.2616799999999997E-2</v>
      </c>
      <c r="S515" s="137">
        <v>0</v>
      </c>
      <c r="T515" s="138">
        <f>S515*H515</f>
        <v>0</v>
      </c>
      <c r="AR515" s="139" t="s">
        <v>294</v>
      </c>
      <c r="AT515" s="139" t="s">
        <v>130</v>
      </c>
      <c r="AU515" s="139" t="s">
        <v>80</v>
      </c>
      <c r="AY515" s="18" t="s">
        <v>127</v>
      </c>
      <c r="BE515" s="140">
        <f>IF(N515="základní",J515,0)</f>
        <v>0</v>
      </c>
      <c r="BF515" s="140">
        <f>IF(N515="snížená",J515,0)</f>
        <v>0</v>
      </c>
      <c r="BG515" s="140">
        <f>IF(N515="zákl. přenesená",J515,0)</f>
        <v>0</v>
      </c>
      <c r="BH515" s="140">
        <f>IF(N515="sníž. přenesená",J515,0)</f>
        <v>0</v>
      </c>
      <c r="BI515" s="140">
        <f>IF(N515="nulová",J515,0)</f>
        <v>0</v>
      </c>
      <c r="BJ515" s="18" t="s">
        <v>78</v>
      </c>
      <c r="BK515" s="140">
        <f>ROUND(I515*H515,2)</f>
        <v>0</v>
      </c>
      <c r="BL515" s="18" t="s">
        <v>294</v>
      </c>
      <c r="BM515" s="139" t="s">
        <v>754</v>
      </c>
    </row>
    <row r="516" spans="2:65" s="1" customFormat="1" ht="48.75">
      <c r="B516" s="33"/>
      <c r="D516" s="147" t="s">
        <v>214</v>
      </c>
      <c r="F516" s="161" t="s">
        <v>755</v>
      </c>
      <c r="I516" s="162"/>
      <c r="L516" s="33"/>
      <c r="M516" s="163"/>
      <c r="T516" s="52"/>
      <c r="AT516" s="18" t="s">
        <v>214</v>
      </c>
      <c r="AU516" s="18" t="s">
        <v>80</v>
      </c>
    </row>
    <row r="517" spans="2:65" s="1" customFormat="1" ht="24.2" customHeight="1">
      <c r="B517" s="33"/>
      <c r="C517" s="128" t="s">
        <v>756</v>
      </c>
      <c r="D517" s="128" t="s">
        <v>130</v>
      </c>
      <c r="E517" s="129" t="s">
        <v>757</v>
      </c>
      <c r="F517" s="130" t="s">
        <v>758</v>
      </c>
      <c r="G517" s="131" t="s">
        <v>194</v>
      </c>
      <c r="H517" s="132">
        <v>42.055999999999997</v>
      </c>
      <c r="I517" s="133"/>
      <c r="J517" s="134">
        <f>ROUND(I517*H517,2)</f>
        <v>0</v>
      </c>
      <c r="K517" s="130" t="s">
        <v>134</v>
      </c>
      <c r="L517" s="33"/>
      <c r="M517" s="135" t="s">
        <v>19</v>
      </c>
      <c r="N517" s="136" t="s">
        <v>42</v>
      </c>
      <c r="P517" s="137">
        <f>O517*H517</f>
        <v>0</v>
      </c>
      <c r="Q517" s="137">
        <v>6.3E-3</v>
      </c>
      <c r="R517" s="137">
        <f>Q517*H517</f>
        <v>0.26495279999999999</v>
      </c>
      <c r="S517" s="137">
        <v>0</v>
      </c>
      <c r="T517" s="138">
        <f>S517*H517</f>
        <v>0</v>
      </c>
      <c r="AR517" s="139" t="s">
        <v>294</v>
      </c>
      <c r="AT517" s="139" t="s">
        <v>130</v>
      </c>
      <c r="AU517" s="139" t="s">
        <v>80</v>
      </c>
      <c r="AY517" s="18" t="s">
        <v>127</v>
      </c>
      <c r="BE517" s="140">
        <f>IF(N517="základní",J517,0)</f>
        <v>0</v>
      </c>
      <c r="BF517" s="140">
        <f>IF(N517="snížená",J517,0)</f>
        <v>0</v>
      </c>
      <c r="BG517" s="140">
        <f>IF(N517="zákl. přenesená",J517,0)</f>
        <v>0</v>
      </c>
      <c r="BH517" s="140">
        <f>IF(N517="sníž. přenesená",J517,0)</f>
        <v>0</v>
      </c>
      <c r="BI517" s="140">
        <f>IF(N517="nulová",J517,0)</f>
        <v>0</v>
      </c>
      <c r="BJ517" s="18" t="s">
        <v>78</v>
      </c>
      <c r="BK517" s="140">
        <f>ROUND(I517*H517,2)</f>
        <v>0</v>
      </c>
      <c r="BL517" s="18" t="s">
        <v>294</v>
      </c>
      <c r="BM517" s="139" t="s">
        <v>759</v>
      </c>
    </row>
    <row r="518" spans="2:65" s="1" customFormat="1" ht="29.25">
      <c r="B518" s="33"/>
      <c r="D518" s="147" t="s">
        <v>214</v>
      </c>
      <c r="F518" s="161" t="s">
        <v>760</v>
      </c>
      <c r="I518" s="162"/>
      <c r="L518" s="33"/>
      <c r="M518" s="163"/>
      <c r="T518" s="52"/>
      <c r="AT518" s="18" t="s">
        <v>214</v>
      </c>
      <c r="AU518" s="18" t="s">
        <v>80</v>
      </c>
    </row>
    <row r="519" spans="2:65" s="1" customFormat="1" ht="14.45" customHeight="1">
      <c r="B519" s="33"/>
      <c r="C519" s="177" t="s">
        <v>761</v>
      </c>
      <c r="D519" s="177" t="s">
        <v>368</v>
      </c>
      <c r="E519" s="178" t="s">
        <v>762</v>
      </c>
      <c r="F519" s="179" t="s">
        <v>763</v>
      </c>
      <c r="G519" s="180" t="s">
        <v>194</v>
      </c>
      <c r="H519" s="181">
        <v>46.262</v>
      </c>
      <c r="I519" s="182"/>
      <c r="J519" s="183">
        <f>ROUND(I519*H519,2)</f>
        <v>0</v>
      </c>
      <c r="K519" s="179" t="s">
        <v>134</v>
      </c>
      <c r="L519" s="184"/>
      <c r="M519" s="185" t="s">
        <v>19</v>
      </c>
      <c r="N519" s="186" t="s">
        <v>42</v>
      </c>
      <c r="P519" s="137">
        <f>O519*H519</f>
        <v>0</v>
      </c>
      <c r="Q519" s="137">
        <v>1.7999999999999999E-2</v>
      </c>
      <c r="R519" s="137">
        <f>Q519*H519</f>
        <v>0.8327159999999999</v>
      </c>
      <c r="S519" s="137">
        <v>0</v>
      </c>
      <c r="T519" s="138">
        <f>S519*H519</f>
        <v>0</v>
      </c>
      <c r="AR519" s="139" t="s">
        <v>409</v>
      </c>
      <c r="AT519" s="139" t="s">
        <v>368</v>
      </c>
      <c r="AU519" s="139" t="s">
        <v>80</v>
      </c>
      <c r="AY519" s="18" t="s">
        <v>127</v>
      </c>
      <c r="BE519" s="140">
        <f>IF(N519="základní",J519,0)</f>
        <v>0</v>
      </c>
      <c r="BF519" s="140">
        <f>IF(N519="snížená",J519,0)</f>
        <v>0</v>
      </c>
      <c r="BG519" s="140">
        <f>IF(N519="zákl. přenesená",J519,0)</f>
        <v>0</v>
      </c>
      <c r="BH519" s="140">
        <f>IF(N519="sníž. přenesená",J519,0)</f>
        <v>0</v>
      </c>
      <c r="BI519" s="140">
        <f>IF(N519="nulová",J519,0)</f>
        <v>0</v>
      </c>
      <c r="BJ519" s="18" t="s">
        <v>78</v>
      </c>
      <c r="BK519" s="140">
        <f>ROUND(I519*H519,2)</f>
        <v>0</v>
      </c>
      <c r="BL519" s="18" t="s">
        <v>294</v>
      </c>
      <c r="BM519" s="139" t="s">
        <v>764</v>
      </c>
    </row>
    <row r="520" spans="2:65" s="12" customFormat="1">
      <c r="B520" s="146"/>
      <c r="D520" s="147" t="s">
        <v>196</v>
      </c>
      <c r="F520" s="149" t="s">
        <v>765</v>
      </c>
      <c r="H520" s="150">
        <v>46.262</v>
      </c>
      <c r="I520" s="151"/>
      <c r="L520" s="146"/>
      <c r="M520" s="152"/>
      <c r="T520" s="153"/>
      <c r="AT520" s="148" t="s">
        <v>196</v>
      </c>
      <c r="AU520" s="148" t="s">
        <v>80</v>
      </c>
      <c r="AV520" s="12" t="s">
        <v>80</v>
      </c>
      <c r="AW520" s="12" t="s">
        <v>4</v>
      </c>
      <c r="AX520" s="12" t="s">
        <v>78</v>
      </c>
      <c r="AY520" s="148" t="s">
        <v>127</v>
      </c>
    </row>
    <row r="521" spans="2:65" s="1" customFormat="1" ht="14.45" customHeight="1">
      <c r="B521" s="33"/>
      <c r="C521" s="128" t="s">
        <v>766</v>
      </c>
      <c r="D521" s="128" t="s">
        <v>130</v>
      </c>
      <c r="E521" s="129" t="s">
        <v>767</v>
      </c>
      <c r="F521" s="130" t="s">
        <v>768</v>
      </c>
      <c r="G521" s="131" t="s">
        <v>212</v>
      </c>
      <c r="H521" s="132">
        <v>15.3</v>
      </c>
      <c r="I521" s="133"/>
      <c r="J521" s="134">
        <f>ROUND(I521*H521,2)</f>
        <v>0</v>
      </c>
      <c r="K521" s="130" t="s">
        <v>134</v>
      </c>
      <c r="L521" s="33"/>
      <c r="M521" s="135" t="s">
        <v>19</v>
      </c>
      <c r="N521" s="136" t="s">
        <v>42</v>
      </c>
      <c r="P521" s="137">
        <f>O521*H521</f>
        <v>0</v>
      </c>
      <c r="Q521" s="137">
        <v>4.2999999999999999E-4</v>
      </c>
      <c r="R521" s="137">
        <f>Q521*H521</f>
        <v>6.5789999999999998E-3</v>
      </c>
      <c r="S521" s="137">
        <v>0</v>
      </c>
      <c r="T521" s="138">
        <f>S521*H521</f>
        <v>0</v>
      </c>
      <c r="AR521" s="139" t="s">
        <v>294</v>
      </c>
      <c r="AT521" s="139" t="s">
        <v>130</v>
      </c>
      <c r="AU521" s="139" t="s">
        <v>80</v>
      </c>
      <c r="AY521" s="18" t="s">
        <v>127</v>
      </c>
      <c r="BE521" s="140">
        <f>IF(N521="základní",J521,0)</f>
        <v>0</v>
      </c>
      <c r="BF521" s="140">
        <f>IF(N521="snížená",J521,0)</f>
        <v>0</v>
      </c>
      <c r="BG521" s="140">
        <f>IF(N521="zákl. přenesená",J521,0)</f>
        <v>0</v>
      </c>
      <c r="BH521" s="140">
        <f>IF(N521="sníž. přenesená",J521,0)</f>
        <v>0</v>
      </c>
      <c r="BI521" s="140">
        <f>IF(N521="nulová",J521,0)</f>
        <v>0</v>
      </c>
      <c r="BJ521" s="18" t="s">
        <v>78</v>
      </c>
      <c r="BK521" s="140">
        <f>ROUND(I521*H521,2)</f>
        <v>0</v>
      </c>
      <c r="BL521" s="18" t="s">
        <v>294</v>
      </c>
      <c r="BM521" s="139" t="s">
        <v>769</v>
      </c>
    </row>
    <row r="522" spans="2:65" s="12" customFormat="1">
      <c r="B522" s="146"/>
      <c r="D522" s="147" t="s">
        <v>196</v>
      </c>
      <c r="E522" s="148" t="s">
        <v>19</v>
      </c>
      <c r="F522" s="149" t="s">
        <v>770</v>
      </c>
      <c r="H522" s="150">
        <v>15.3</v>
      </c>
      <c r="I522" s="151"/>
      <c r="L522" s="146"/>
      <c r="M522" s="152"/>
      <c r="T522" s="153"/>
      <c r="AT522" s="148" t="s">
        <v>196</v>
      </c>
      <c r="AU522" s="148" t="s">
        <v>80</v>
      </c>
      <c r="AV522" s="12" t="s">
        <v>80</v>
      </c>
      <c r="AW522" s="12" t="s">
        <v>32</v>
      </c>
      <c r="AX522" s="12" t="s">
        <v>78</v>
      </c>
      <c r="AY522" s="148" t="s">
        <v>127</v>
      </c>
    </row>
    <row r="523" spans="2:65" s="1" customFormat="1" ht="14.45" customHeight="1">
      <c r="B523" s="33"/>
      <c r="C523" s="177" t="s">
        <v>771</v>
      </c>
      <c r="D523" s="177" t="s">
        <v>368</v>
      </c>
      <c r="E523" s="178" t="s">
        <v>772</v>
      </c>
      <c r="F523" s="179" t="s">
        <v>773</v>
      </c>
      <c r="G523" s="180" t="s">
        <v>222</v>
      </c>
      <c r="H523" s="181">
        <v>56.094999999999999</v>
      </c>
      <c r="I523" s="182"/>
      <c r="J523" s="183">
        <f>ROUND(I523*H523,2)</f>
        <v>0</v>
      </c>
      <c r="K523" s="179" t="s">
        <v>134</v>
      </c>
      <c r="L523" s="184"/>
      <c r="M523" s="185" t="s">
        <v>19</v>
      </c>
      <c r="N523" s="186" t="s">
        <v>42</v>
      </c>
      <c r="P523" s="137">
        <f>O523*H523</f>
        <v>0</v>
      </c>
      <c r="Q523" s="137">
        <v>4.6999999999999999E-4</v>
      </c>
      <c r="R523" s="137">
        <f>Q523*H523</f>
        <v>2.636465E-2</v>
      </c>
      <c r="S523" s="137">
        <v>0</v>
      </c>
      <c r="T523" s="138">
        <f>S523*H523</f>
        <v>0</v>
      </c>
      <c r="AR523" s="139" t="s">
        <v>409</v>
      </c>
      <c r="AT523" s="139" t="s">
        <v>368</v>
      </c>
      <c r="AU523" s="139" t="s">
        <v>80</v>
      </c>
      <c r="AY523" s="18" t="s">
        <v>127</v>
      </c>
      <c r="BE523" s="140">
        <f>IF(N523="základní",J523,0)</f>
        <v>0</v>
      </c>
      <c r="BF523" s="140">
        <f>IF(N523="snížená",J523,0)</f>
        <v>0</v>
      </c>
      <c r="BG523" s="140">
        <f>IF(N523="zákl. přenesená",J523,0)</f>
        <v>0</v>
      </c>
      <c r="BH523" s="140">
        <f>IF(N523="sníž. přenesená",J523,0)</f>
        <v>0</v>
      </c>
      <c r="BI523" s="140">
        <f>IF(N523="nulová",J523,0)</f>
        <v>0</v>
      </c>
      <c r="BJ523" s="18" t="s">
        <v>78</v>
      </c>
      <c r="BK523" s="140">
        <f>ROUND(I523*H523,2)</f>
        <v>0</v>
      </c>
      <c r="BL523" s="18" t="s">
        <v>294</v>
      </c>
      <c r="BM523" s="139" t="s">
        <v>774</v>
      </c>
    </row>
    <row r="524" spans="2:65" s="12" customFormat="1">
      <c r="B524" s="146"/>
      <c r="D524" s="147" t="s">
        <v>196</v>
      </c>
      <c r="E524" s="148" t="s">
        <v>19</v>
      </c>
      <c r="F524" s="149" t="s">
        <v>775</v>
      </c>
      <c r="H524" s="150">
        <v>50.994999999999997</v>
      </c>
      <c r="I524" s="151"/>
      <c r="L524" s="146"/>
      <c r="M524" s="152"/>
      <c r="T524" s="153"/>
      <c r="AT524" s="148" t="s">
        <v>196</v>
      </c>
      <c r="AU524" s="148" t="s">
        <v>80</v>
      </c>
      <c r="AV524" s="12" t="s">
        <v>80</v>
      </c>
      <c r="AW524" s="12" t="s">
        <v>32</v>
      </c>
      <c r="AX524" s="12" t="s">
        <v>78</v>
      </c>
      <c r="AY524" s="148" t="s">
        <v>127</v>
      </c>
    </row>
    <row r="525" spans="2:65" s="12" customFormat="1">
      <c r="B525" s="146"/>
      <c r="D525" s="147" t="s">
        <v>196</v>
      </c>
      <c r="F525" s="149" t="s">
        <v>776</v>
      </c>
      <c r="H525" s="150">
        <v>56.094999999999999</v>
      </c>
      <c r="I525" s="151"/>
      <c r="L525" s="146"/>
      <c r="M525" s="152"/>
      <c r="T525" s="153"/>
      <c r="AT525" s="148" t="s">
        <v>196</v>
      </c>
      <c r="AU525" s="148" t="s">
        <v>80</v>
      </c>
      <c r="AV525" s="12" t="s">
        <v>80</v>
      </c>
      <c r="AW525" s="12" t="s">
        <v>4</v>
      </c>
      <c r="AX525" s="12" t="s">
        <v>78</v>
      </c>
      <c r="AY525" s="148" t="s">
        <v>127</v>
      </c>
    </row>
    <row r="526" spans="2:65" s="1" customFormat="1" ht="14.45" customHeight="1">
      <c r="B526" s="33"/>
      <c r="C526" s="128" t="s">
        <v>777</v>
      </c>
      <c r="D526" s="128" t="s">
        <v>130</v>
      </c>
      <c r="E526" s="129" t="s">
        <v>778</v>
      </c>
      <c r="F526" s="130" t="s">
        <v>779</v>
      </c>
      <c r="G526" s="131" t="s">
        <v>212</v>
      </c>
      <c r="H526" s="132">
        <v>53</v>
      </c>
      <c r="I526" s="133"/>
      <c r="J526" s="134">
        <f>ROUND(I526*H526,2)</f>
        <v>0</v>
      </c>
      <c r="K526" s="130" t="s">
        <v>134</v>
      </c>
      <c r="L526" s="33"/>
      <c r="M526" s="135" t="s">
        <v>19</v>
      </c>
      <c r="N526" s="136" t="s">
        <v>42</v>
      </c>
      <c r="P526" s="137">
        <f>O526*H526</f>
        <v>0</v>
      </c>
      <c r="Q526" s="137">
        <v>3.0000000000000001E-5</v>
      </c>
      <c r="R526" s="137">
        <f>Q526*H526</f>
        <v>1.5900000000000001E-3</v>
      </c>
      <c r="S526" s="137">
        <v>0</v>
      </c>
      <c r="T526" s="138">
        <f>S526*H526</f>
        <v>0</v>
      </c>
      <c r="AR526" s="139" t="s">
        <v>294</v>
      </c>
      <c r="AT526" s="139" t="s">
        <v>130</v>
      </c>
      <c r="AU526" s="139" t="s">
        <v>80</v>
      </c>
      <c r="AY526" s="18" t="s">
        <v>127</v>
      </c>
      <c r="BE526" s="140">
        <f>IF(N526="základní",J526,0)</f>
        <v>0</v>
      </c>
      <c r="BF526" s="140">
        <f>IF(N526="snížená",J526,0)</f>
        <v>0</v>
      </c>
      <c r="BG526" s="140">
        <f>IF(N526="zákl. přenesená",J526,0)</f>
        <v>0</v>
      </c>
      <c r="BH526" s="140">
        <f>IF(N526="sníž. přenesená",J526,0)</f>
        <v>0</v>
      </c>
      <c r="BI526" s="140">
        <f>IF(N526="nulová",J526,0)</f>
        <v>0</v>
      </c>
      <c r="BJ526" s="18" t="s">
        <v>78</v>
      </c>
      <c r="BK526" s="140">
        <f>ROUND(I526*H526,2)</f>
        <v>0</v>
      </c>
      <c r="BL526" s="18" t="s">
        <v>294</v>
      </c>
      <c r="BM526" s="139" t="s">
        <v>780</v>
      </c>
    </row>
    <row r="527" spans="2:65" s="1" customFormat="1" ht="48.75">
      <c r="B527" s="33"/>
      <c r="D527" s="147" t="s">
        <v>214</v>
      </c>
      <c r="F527" s="161" t="s">
        <v>781</v>
      </c>
      <c r="I527" s="162"/>
      <c r="L527" s="33"/>
      <c r="M527" s="163"/>
      <c r="T527" s="52"/>
      <c r="AT527" s="18" t="s">
        <v>214</v>
      </c>
      <c r="AU527" s="18" t="s">
        <v>80</v>
      </c>
    </row>
    <row r="528" spans="2:65" s="12" customFormat="1" ht="22.5">
      <c r="B528" s="146"/>
      <c r="D528" s="147" t="s">
        <v>196</v>
      </c>
      <c r="E528" s="148" t="s">
        <v>19</v>
      </c>
      <c r="F528" s="149" t="s">
        <v>782</v>
      </c>
      <c r="H528" s="150">
        <v>53</v>
      </c>
      <c r="I528" s="151"/>
      <c r="L528" s="146"/>
      <c r="M528" s="152"/>
      <c r="T528" s="153"/>
      <c r="AT528" s="148" t="s">
        <v>196</v>
      </c>
      <c r="AU528" s="148" t="s">
        <v>80</v>
      </c>
      <c r="AV528" s="12" t="s">
        <v>80</v>
      </c>
      <c r="AW528" s="12" t="s">
        <v>32</v>
      </c>
      <c r="AX528" s="12" t="s">
        <v>78</v>
      </c>
      <c r="AY528" s="148" t="s">
        <v>127</v>
      </c>
    </row>
    <row r="529" spans="2:65" s="1" customFormat="1" ht="24.2" customHeight="1">
      <c r="B529" s="33"/>
      <c r="C529" s="128" t="s">
        <v>783</v>
      </c>
      <c r="D529" s="128" t="s">
        <v>130</v>
      </c>
      <c r="E529" s="129" t="s">
        <v>784</v>
      </c>
      <c r="F529" s="130" t="s">
        <v>785</v>
      </c>
      <c r="G529" s="131" t="s">
        <v>212</v>
      </c>
      <c r="H529" s="132">
        <v>2.4</v>
      </c>
      <c r="I529" s="133"/>
      <c r="J529" s="134">
        <f>ROUND(I529*H529,2)</f>
        <v>0</v>
      </c>
      <c r="K529" s="130" t="s">
        <v>134</v>
      </c>
      <c r="L529" s="33"/>
      <c r="M529" s="135" t="s">
        <v>19</v>
      </c>
      <c r="N529" s="136" t="s">
        <v>42</v>
      </c>
      <c r="P529" s="137">
        <f>O529*H529</f>
        <v>0</v>
      </c>
      <c r="Q529" s="137">
        <v>2.0000000000000001E-4</v>
      </c>
      <c r="R529" s="137">
        <f>Q529*H529</f>
        <v>4.8000000000000001E-4</v>
      </c>
      <c r="S529" s="137">
        <v>0</v>
      </c>
      <c r="T529" s="138">
        <f>S529*H529</f>
        <v>0</v>
      </c>
      <c r="AR529" s="139" t="s">
        <v>294</v>
      </c>
      <c r="AT529" s="139" t="s">
        <v>130</v>
      </c>
      <c r="AU529" s="139" t="s">
        <v>80</v>
      </c>
      <c r="AY529" s="18" t="s">
        <v>127</v>
      </c>
      <c r="BE529" s="140">
        <f>IF(N529="základní",J529,0)</f>
        <v>0</v>
      </c>
      <c r="BF529" s="140">
        <f>IF(N529="snížená",J529,0)</f>
        <v>0</v>
      </c>
      <c r="BG529" s="140">
        <f>IF(N529="zákl. přenesená",J529,0)</f>
        <v>0</v>
      </c>
      <c r="BH529" s="140">
        <f>IF(N529="sníž. přenesená",J529,0)</f>
        <v>0</v>
      </c>
      <c r="BI529" s="140">
        <f>IF(N529="nulová",J529,0)</f>
        <v>0</v>
      </c>
      <c r="BJ529" s="18" t="s">
        <v>78</v>
      </c>
      <c r="BK529" s="140">
        <f>ROUND(I529*H529,2)</f>
        <v>0</v>
      </c>
      <c r="BL529" s="18" t="s">
        <v>294</v>
      </c>
      <c r="BM529" s="139" t="s">
        <v>786</v>
      </c>
    </row>
    <row r="530" spans="2:65" s="1" customFormat="1" ht="48.75">
      <c r="B530" s="33"/>
      <c r="D530" s="147" t="s">
        <v>214</v>
      </c>
      <c r="F530" s="161" t="s">
        <v>755</v>
      </c>
      <c r="I530" s="162"/>
      <c r="L530" s="33"/>
      <c r="M530" s="163"/>
      <c r="T530" s="52"/>
      <c r="AT530" s="18" t="s">
        <v>214</v>
      </c>
      <c r="AU530" s="18" t="s">
        <v>80</v>
      </c>
    </row>
    <row r="531" spans="2:65" s="12" customFormat="1">
      <c r="B531" s="146"/>
      <c r="D531" s="147" t="s">
        <v>196</v>
      </c>
      <c r="E531" s="148" t="s">
        <v>19</v>
      </c>
      <c r="F531" s="149" t="s">
        <v>787</v>
      </c>
      <c r="H531" s="150">
        <v>2.4</v>
      </c>
      <c r="I531" s="151"/>
      <c r="L531" s="146"/>
      <c r="M531" s="152"/>
      <c r="T531" s="153"/>
      <c r="AT531" s="148" t="s">
        <v>196</v>
      </c>
      <c r="AU531" s="148" t="s">
        <v>80</v>
      </c>
      <c r="AV531" s="12" t="s">
        <v>80</v>
      </c>
      <c r="AW531" s="12" t="s">
        <v>32</v>
      </c>
      <c r="AX531" s="12" t="s">
        <v>78</v>
      </c>
      <c r="AY531" s="148" t="s">
        <v>127</v>
      </c>
    </row>
    <row r="532" spans="2:65" s="1" customFormat="1" ht="14.45" customHeight="1">
      <c r="B532" s="33"/>
      <c r="C532" s="177" t="s">
        <v>788</v>
      </c>
      <c r="D532" s="177" t="s">
        <v>368</v>
      </c>
      <c r="E532" s="178" t="s">
        <v>789</v>
      </c>
      <c r="F532" s="179" t="s">
        <v>790</v>
      </c>
      <c r="G532" s="180" t="s">
        <v>212</v>
      </c>
      <c r="H532" s="181">
        <v>2.52</v>
      </c>
      <c r="I532" s="182"/>
      <c r="J532" s="183">
        <f>ROUND(I532*H532,2)</f>
        <v>0</v>
      </c>
      <c r="K532" s="179" t="s">
        <v>134</v>
      </c>
      <c r="L532" s="184"/>
      <c r="M532" s="185" t="s">
        <v>19</v>
      </c>
      <c r="N532" s="186" t="s">
        <v>42</v>
      </c>
      <c r="P532" s="137">
        <f>O532*H532</f>
        <v>0</v>
      </c>
      <c r="Q532" s="137">
        <v>1.6000000000000001E-4</v>
      </c>
      <c r="R532" s="137">
        <f>Q532*H532</f>
        <v>4.0320000000000004E-4</v>
      </c>
      <c r="S532" s="137">
        <v>0</v>
      </c>
      <c r="T532" s="138">
        <f>S532*H532</f>
        <v>0</v>
      </c>
      <c r="AR532" s="139" t="s">
        <v>409</v>
      </c>
      <c r="AT532" s="139" t="s">
        <v>368</v>
      </c>
      <c r="AU532" s="139" t="s">
        <v>80</v>
      </c>
      <c r="AY532" s="18" t="s">
        <v>127</v>
      </c>
      <c r="BE532" s="140">
        <f>IF(N532="základní",J532,0)</f>
        <v>0</v>
      </c>
      <c r="BF532" s="140">
        <f>IF(N532="snížená",J532,0)</f>
        <v>0</v>
      </c>
      <c r="BG532" s="140">
        <f>IF(N532="zákl. přenesená",J532,0)</f>
        <v>0</v>
      </c>
      <c r="BH532" s="140">
        <f>IF(N532="sníž. přenesená",J532,0)</f>
        <v>0</v>
      </c>
      <c r="BI532" s="140">
        <f>IF(N532="nulová",J532,0)</f>
        <v>0</v>
      </c>
      <c r="BJ532" s="18" t="s">
        <v>78</v>
      </c>
      <c r="BK532" s="140">
        <f>ROUND(I532*H532,2)</f>
        <v>0</v>
      </c>
      <c r="BL532" s="18" t="s">
        <v>294</v>
      </c>
      <c r="BM532" s="139" t="s">
        <v>791</v>
      </c>
    </row>
    <row r="533" spans="2:65" s="12" customFormat="1">
      <c r="B533" s="146"/>
      <c r="D533" s="147" t="s">
        <v>196</v>
      </c>
      <c r="F533" s="149" t="s">
        <v>792</v>
      </c>
      <c r="H533" s="150">
        <v>2.52</v>
      </c>
      <c r="I533" s="151"/>
      <c r="L533" s="146"/>
      <c r="M533" s="152"/>
      <c r="T533" s="153"/>
      <c r="AT533" s="148" t="s">
        <v>196</v>
      </c>
      <c r="AU533" s="148" t="s">
        <v>80</v>
      </c>
      <c r="AV533" s="12" t="s">
        <v>80</v>
      </c>
      <c r="AW533" s="12" t="s">
        <v>4</v>
      </c>
      <c r="AX533" s="12" t="s">
        <v>78</v>
      </c>
      <c r="AY533" s="148" t="s">
        <v>127</v>
      </c>
    </row>
    <row r="534" spans="2:65" s="1" customFormat="1" ht="24.2" customHeight="1">
      <c r="B534" s="33"/>
      <c r="C534" s="128" t="s">
        <v>793</v>
      </c>
      <c r="D534" s="128" t="s">
        <v>130</v>
      </c>
      <c r="E534" s="129" t="s">
        <v>794</v>
      </c>
      <c r="F534" s="130" t="s">
        <v>795</v>
      </c>
      <c r="G534" s="131" t="s">
        <v>638</v>
      </c>
      <c r="H534" s="187"/>
      <c r="I534" s="133"/>
      <c r="J534" s="134">
        <f>ROUND(I534*H534,2)</f>
        <v>0</v>
      </c>
      <c r="K534" s="130" t="s">
        <v>134</v>
      </c>
      <c r="L534" s="33"/>
      <c r="M534" s="135" t="s">
        <v>19</v>
      </c>
      <c r="N534" s="136" t="s">
        <v>42</v>
      </c>
      <c r="P534" s="137">
        <f>O534*H534</f>
        <v>0</v>
      </c>
      <c r="Q534" s="137">
        <v>0</v>
      </c>
      <c r="R534" s="137">
        <f>Q534*H534</f>
        <v>0</v>
      </c>
      <c r="S534" s="137">
        <v>0</v>
      </c>
      <c r="T534" s="138">
        <f>S534*H534</f>
        <v>0</v>
      </c>
      <c r="AR534" s="139" t="s">
        <v>294</v>
      </c>
      <c r="AT534" s="139" t="s">
        <v>130</v>
      </c>
      <c r="AU534" s="139" t="s">
        <v>80</v>
      </c>
      <c r="AY534" s="18" t="s">
        <v>127</v>
      </c>
      <c r="BE534" s="140">
        <f>IF(N534="základní",J534,0)</f>
        <v>0</v>
      </c>
      <c r="BF534" s="140">
        <f>IF(N534="snížená",J534,0)</f>
        <v>0</v>
      </c>
      <c r="BG534" s="140">
        <f>IF(N534="zákl. přenesená",J534,0)</f>
        <v>0</v>
      </c>
      <c r="BH534" s="140">
        <f>IF(N534="sníž. přenesená",J534,0)</f>
        <v>0</v>
      </c>
      <c r="BI534" s="140">
        <f>IF(N534="nulová",J534,0)</f>
        <v>0</v>
      </c>
      <c r="BJ534" s="18" t="s">
        <v>78</v>
      </c>
      <c r="BK534" s="140">
        <f>ROUND(I534*H534,2)</f>
        <v>0</v>
      </c>
      <c r="BL534" s="18" t="s">
        <v>294</v>
      </c>
      <c r="BM534" s="139" t="s">
        <v>796</v>
      </c>
    </row>
    <row r="535" spans="2:65" s="1" customFormat="1" ht="78">
      <c r="B535" s="33"/>
      <c r="D535" s="147" t="s">
        <v>214</v>
      </c>
      <c r="F535" s="161" t="s">
        <v>640</v>
      </c>
      <c r="I535" s="162"/>
      <c r="L535" s="33"/>
      <c r="M535" s="163"/>
      <c r="T535" s="52"/>
      <c r="AT535" s="18" t="s">
        <v>214</v>
      </c>
      <c r="AU535" s="18" t="s">
        <v>80</v>
      </c>
    </row>
    <row r="536" spans="2:65" s="11" customFormat="1" ht="22.9" customHeight="1">
      <c r="B536" s="116"/>
      <c r="D536" s="117" t="s">
        <v>70</v>
      </c>
      <c r="E536" s="126" t="s">
        <v>797</v>
      </c>
      <c r="F536" s="126" t="s">
        <v>798</v>
      </c>
      <c r="I536" s="119"/>
      <c r="J536" s="127">
        <f>BK536</f>
        <v>0</v>
      </c>
      <c r="L536" s="116"/>
      <c r="M536" s="121"/>
      <c r="P536" s="122">
        <f>SUM(P537:P568)</f>
        <v>0</v>
      </c>
      <c r="R536" s="122">
        <f>SUM(R537:R568)</f>
        <v>1.7183656</v>
      </c>
      <c r="T536" s="123">
        <f>SUM(T537:T568)</f>
        <v>0</v>
      </c>
      <c r="AR536" s="117" t="s">
        <v>80</v>
      </c>
      <c r="AT536" s="124" t="s">
        <v>70</v>
      </c>
      <c r="AU536" s="124" t="s">
        <v>78</v>
      </c>
      <c r="AY536" s="117" t="s">
        <v>127</v>
      </c>
      <c r="BK536" s="125">
        <f>SUM(BK537:BK568)</f>
        <v>0</v>
      </c>
    </row>
    <row r="537" spans="2:65" s="1" customFormat="1" ht="14.45" customHeight="1">
      <c r="B537" s="33"/>
      <c r="C537" s="128" t="s">
        <v>799</v>
      </c>
      <c r="D537" s="128" t="s">
        <v>130</v>
      </c>
      <c r="E537" s="129" t="s">
        <v>800</v>
      </c>
      <c r="F537" s="130" t="s">
        <v>801</v>
      </c>
      <c r="G537" s="131" t="s">
        <v>194</v>
      </c>
      <c r="H537" s="132">
        <v>85.004000000000005</v>
      </c>
      <c r="I537" s="133"/>
      <c r="J537" s="134">
        <f>ROUND(I537*H537,2)</f>
        <v>0</v>
      </c>
      <c r="K537" s="130" t="s">
        <v>134</v>
      </c>
      <c r="L537" s="33"/>
      <c r="M537" s="135" t="s">
        <v>19</v>
      </c>
      <c r="N537" s="136" t="s">
        <v>42</v>
      </c>
      <c r="P537" s="137">
        <f>O537*H537</f>
        <v>0</v>
      </c>
      <c r="Q537" s="137">
        <v>2.9999999999999997E-4</v>
      </c>
      <c r="R537" s="137">
        <f>Q537*H537</f>
        <v>2.5501199999999998E-2</v>
      </c>
      <c r="S537" s="137">
        <v>0</v>
      </c>
      <c r="T537" s="138">
        <f>S537*H537</f>
        <v>0</v>
      </c>
      <c r="AR537" s="139" t="s">
        <v>294</v>
      </c>
      <c r="AT537" s="139" t="s">
        <v>130</v>
      </c>
      <c r="AU537" s="139" t="s">
        <v>80</v>
      </c>
      <c r="AY537" s="18" t="s">
        <v>127</v>
      </c>
      <c r="BE537" s="140">
        <f>IF(N537="základní",J537,0)</f>
        <v>0</v>
      </c>
      <c r="BF537" s="140">
        <f>IF(N537="snížená",J537,0)</f>
        <v>0</v>
      </c>
      <c r="BG537" s="140">
        <f>IF(N537="zákl. přenesená",J537,0)</f>
        <v>0</v>
      </c>
      <c r="BH537" s="140">
        <f>IF(N537="sníž. přenesená",J537,0)</f>
        <v>0</v>
      </c>
      <c r="BI537" s="140">
        <f>IF(N537="nulová",J537,0)</f>
        <v>0</v>
      </c>
      <c r="BJ537" s="18" t="s">
        <v>78</v>
      </c>
      <c r="BK537" s="140">
        <f>ROUND(I537*H537,2)</f>
        <v>0</v>
      </c>
      <c r="BL537" s="18" t="s">
        <v>294</v>
      </c>
      <c r="BM537" s="139" t="s">
        <v>802</v>
      </c>
    </row>
    <row r="538" spans="2:65" s="1" customFormat="1" ht="68.25">
      <c r="B538" s="33"/>
      <c r="D538" s="147" t="s">
        <v>214</v>
      </c>
      <c r="F538" s="161" t="s">
        <v>803</v>
      </c>
      <c r="I538" s="162"/>
      <c r="L538" s="33"/>
      <c r="M538" s="163"/>
      <c r="T538" s="52"/>
      <c r="AT538" s="18" t="s">
        <v>214</v>
      </c>
      <c r="AU538" s="18" t="s">
        <v>80</v>
      </c>
    </row>
    <row r="539" spans="2:65" s="12" customFormat="1">
      <c r="B539" s="146"/>
      <c r="D539" s="147" t="s">
        <v>196</v>
      </c>
      <c r="E539" s="148" t="s">
        <v>19</v>
      </c>
      <c r="F539" s="149" t="s">
        <v>804</v>
      </c>
      <c r="H539" s="150">
        <v>90.3</v>
      </c>
      <c r="I539" s="151"/>
      <c r="L539" s="146"/>
      <c r="M539" s="152"/>
      <c r="T539" s="153"/>
      <c r="AT539" s="148" t="s">
        <v>196</v>
      </c>
      <c r="AU539" s="148" t="s">
        <v>80</v>
      </c>
      <c r="AV539" s="12" t="s">
        <v>80</v>
      </c>
      <c r="AW539" s="12" t="s">
        <v>32</v>
      </c>
      <c r="AX539" s="12" t="s">
        <v>71</v>
      </c>
      <c r="AY539" s="148" t="s">
        <v>127</v>
      </c>
    </row>
    <row r="540" spans="2:65" s="12" customFormat="1">
      <c r="B540" s="146"/>
      <c r="D540" s="147" t="s">
        <v>196</v>
      </c>
      <c r="E540" s="148" t="s">
        <v>19</v>
      </c>
      <c r="F540" s="149" t="s">
        <v>805</v>
      </c>
      <c r="H540" s="150">
        <v>-0.36</v>
      </c>
      <c r="I540" s="151"/>
      <c r="L540" s="146"/>
      <c r="M540" s="152"/>
      <c r="T540" s="153"/>
      <c r="AT540" s="148" t="s">
        <v>196</v>
      </c>
      <c r="AU540" s="148" t="s">
        <v>80</v>
      </c>
      <c r="AV540" s="12" t="s">
        <v>80</v>
      </c>
      <c r="AW540" s="12" t="s">
        <v>32</v>
      </c>
      <c r="AX540" s="12" t="s">
        <v>71</v>
      </c>
      <c r="AY540" s="148" t="s">
        <v>127</v>
      </c>
    </row>
    <row r="541" spans="2:65" s="12" customFormat="1">
      <c r="B541" s="146"/>
      <c r="D541" s="147" t="s">
        <v>196</v>
      </c>
      <c r="E541" s="148" t="s">
        <v>19</v>
      </c>
      <c r="F541" s="149" t="s">
        <v>356</v>
      </c>
      <c r="H541" s="150">
        <v>1.5680000000000001</v>
      </c>
      <c r="I541" s="151"/>
      <c r="L541" s="146"/>
      <c r="M541" s="152"/>
      <c r="T541" s="153"/>
      <c r="AT541" s="148" t="s">
        <v>196</v>
      </c>
      <c r="AU541" s="148" t="s">
        <v>80</v>
      </c>
      <c r="AV541" s="12" t="s">
        <v>80</v>
      </c>
      <c r="AW541" s="12" t="s">
        <v>32</v>
      </c>
      <c r="AX541" s="12" t="s">
        <v>71</v>
      </c>
      <c r="AY541" s="148" t="s">
        <v>127</v>
      </c>
    </row>
    <row r="542" spans="2:65" s="12" customFormat="1">
      <c r="B542" s="146"/>
      <c r="D542" s="147" t="s">
        <v>196</v>
      </c>
      <c r="E542" s="148" t="s">
        <v>19</v>
      </c>
      <c r="F542" s="149" t="s">
        <v>349</v>
      </c>
      <c r="H542" s="150">
        <v>-6.3040000000000003</v>
      </c>
      <c r="I542" s="151"/>
      <c r="L542" s="146"/>
      <c r="M542" s="152"/>
      <c r="T542" s="153"/>
      <c r="AT542" s="148" t="s">
        <v>196</v>
      </c>
      <c r="AU542" s="148" t="s">
        <v>80</v>
      </c>
      <c r="AV542" s="12" t="s">
        <v>80</v>
      </c>
      <c r="AW542" s="12" t="s">
        <v>32</v>
      </c>
      <c r="AX542" s="12" t="s">
        <v>71</v>
      </c>
      <c r="AY542" s="148" t="s">
        <v>127</v>
      </c>
    </row>
    <row r="543" spans="2:65" s="12" customFormat="1">
      <c r="B543" s="146"/>
      <c r="D543" s="147" t="s">
        <v>196</v>
      </c>
      <c r="E543" s="148" t="s">
        <v>19</v>
      </c>
      <c r="F543" s="149" t="s">
        <v>480</v>
      </c>
      <c r="H543" s="150">
        <v>0.78</v>
      </c>
      <c r="I543" s="151"/>
      <c r="L543" s="146"/>
      <c r="M543" s="152"/>
      <c r="T543" s="153"/>
      <c r="AT543" s="148" t="s">
        <v>196</v>
      </c>
      <c r="AU543" s="148" t="s">
        <v>80</v>
      </c>
      <c r="AV543" s="12" t="s">
        <v>80</v>
      </c>
      <c r="AW543" s="12" t="s">
        <v>32</v>
      </c>
      <c r="AX543" s="12" t="s">
        <v>71</v>
      </c>
      <c r="AY543" s="148" t="s">
        <v>127</v>
      </c>
    </row>
    <row r="544" spans="2:65" s="12" customFormat="1">
      <c r="B544" s="146"/>
      <c r="D544" s="147" t="s">
        <v>196</v>
      </c>
      <c r="E544" s="148" t="s">
        <v>19</v>
      </c>
      <c r="F544" s="149" t="s">
        <v>325</v>
      </c>
      <c r="H544" s="150">
        <v>-1.08</v>
      </c>
      <c r="I544" s="151"/>
      <c r="L544" s="146"/>
      <c r="M544" s="152"/>
      <c r="T544" s="153"/>
      <c r="AT544" s="148" t="s">
        <v>196</v>
      </c>
      <c r="AU544" s="148" t="s">
        <v>80</v>
      </c>
      <c r="AV544" s="12" t="s">
        <v>80</v>
      </c>
      <c r="AW544" s="12" t="s">
        <v>32</v>
      </c>
      <c r="AX544" s="12" t="s">
        <v>71</v>
      </c>
      <c r="AY544" s="148" t="s">
        <v>127</v>
      </c>
    </row>
    <row r="545" spans="2:65" s="12" customFormat="1">
      <c r="B545" s="146"/>
      <c r="D545" s="147" t="s">
        <v>196</v>
      </c>
      <c r="E545" s="148" t="s">
        <v>19</v>
      </c>
      <c r="F545" s="149" t="s">
        <v>806</v>
      </c>
      <c r="H545" s="150">
        <v>1.6</v>
      </c>
      <c r="I545" s="151"/>
      <c r="L545" s="146"/>
      <c r="M545" s="152"/>
      <c r="T545" s="153"/>
      <c r="AT545" s="148" t="s">
        <v>196</v>
      </c>
      <c r="AU545" s="148" t="s">
        <v>80</v>
      </c>
      <c r="AV545" s="12" t="s">
        <v>80</v>
      </c>
      <c r="AW545" s="12" t="s">
        <v>32</v>
      </c>
      <c r="AX545" s="12" t="s">
        <v>71</v>
      </c>
      <c r="AY545" s="148" t="s">
        <v>127</v>
      </c>
    </row>
    <row r="546" spans="2:65" s="12" customFormat="1">
      <c r="B546" s="146"/>
      <c r="D546" s="147" t="s">
        <v>196</v>
      </c>
      <c r="E546" s="148" t="s">
        <v>19</v>
      </c>
      <c r="F546" s="149" t="s">
        <v>458</v>
      </c>
      <c r="H546" s="150">
        <v>-1.5</v>
      </c>
      <c r="I546" s="151"/>
      <c r="L546" s="146"/>
      <c r="M546" s="152"/>
      <c r="T546" s="153"/>
      <c r="AT546" s="148" t="s">
        <v>196</v>
      </c>
      <c r="AU546" s="148" t="s">
        <v>80</v>
      </c>
      <c r="AV546" s="12" t="s">
        <v>80</v>
      </c>
      <c r="AW546" s="12" t="s">
        <v>32</v>
      </c>
      <c r="AX546" s="12" t="s">
        <v>71</v>
      </c>
      <c r="AY546" s="148" t="s">
        <v>127</v>
      </c>
    </row>
    <row r="547" spans="2:65" s="13" customFormat="1">
      <c r="B547" s="154"/>
      <c r="D547" s="147" t="s">
        <v>196</v>
      </c>
      <c r="E547" s="155" t="s">
        <v>19</v>
      </c>
      <c r="F547" s="156" t="s">
        <v>199</v>
      </c>
      <c r="H547" s="157">
        <v>85.003999999999991</v>
      </c>
      <c r="I547" s="158"/>
      <c r="L547" s="154"/>
      <c r="M547" s="159"/>
      <c r="T547" s="160"/>
      <c r="AT547" s="155" t="s">
        <v>196</v>
      </c>
      <c r="AU547" s="155" t="s">
        <v>80</v>
      </c>
      <c r="AV547" s="13" t="s">
        <v>142</v>
      </c>
      <c r="AW547" s="13" t="s">
        <v>32</v>
      </c>
      <c r="AX547" s="13" t="s">
        <v>78</v>
      </c>
      <c r="AY547" s="155" t="s">
        <v>127</v>
      </c>
    </row>
    <row r="548" spans="2:65" s="1" customFormat="1" ht="24.2" customHeight="1">
      <c r="B548" s="33"/>
      <c r="C548" s="128" t="s">
        <v>807</v>
      </c>
      <c r="D548" s="128" t="s">
        <v>130</v>
      </c>
      <c r="E548" s="129" t="s">
        <v>808</v>
      </c>
      <c r="F548" s="130" t="s">
        <v>809</v>
      </c>
      <c r="G548" s="131" t="s">
        <v>194</v>
      </c>
      <c r="H548" s="132">
        <v>85.004000000000005</v>
      </c>
      <c r="I548" s="133"/>
      <c r="J548" s="134">
        <f>ROUND(I548*H548,2)</f>
        <v>0</v>
      </c>
      <c r="K548" s="130" t="s">
        <v>134</v>
      </c>
      <c r="L548" s="33"/>
      <c r="M548" s="135" t="s">
        <v>19</v>
      </c>
      <c r="N548" s="136" t="s">
        <v>42</v>
      </c>
      <c r="P548" s="137">
        <f>O548*H548</f>
        <v>0</v>
      </c>
      <c r="Q548" s="137">
        <v>5.1999999999999998E-3</v>
      </c>
      <c r="R548" s="137">
        <f>Q548*H548</f>
        <v>0.44202079999999999</v>
      </c>
      <c r="S548" s="137">
        <v>0</v>
      </c>
      <c r="T548" s="138">
        <f>S548*H548</f>
        <v>0</v>
      </c>
      <c r="AR548" s="139" t="s">
        <v>294</v>
      </c>
      <c r="AT548" s="139" t="s">
        <v>130</v>
      </c>
      <c r="AU548" s="139" t="s">
        <v>80</v>
      </c>
      <c r="AY548" s="18" t="s">
        <v>127</v>
      </c>
      <c r="BE548" s="140">
        <f>IF(N548="základní",J548,0)</f>
        <v>0</v>
      </c>
      <c r="BF548" s="140">
        <f>IF(N548="snížená",J548,0)</f>
        <v>0</v>
      </c>
      <c r="BG548" s="140">
        <f>IF(N548="zákl. přenesená",J548,0)</f>
        <v>0</v>
      </c>
      <c r="BH548" s="140">
        <f>IF(N548="sníž. přenesená",J548,0)</f>
        <v>0</v>
      </c>
      <c r="BI548" s="140">
        <f>IF(N548="nulová",J548,0)</f>
        <v>0</v>
      </c>
      <c r="BJ548" s="18" t="s">
        <v>78</v>
      </c>
      <c r="BK548" s="140">
        <f>ROUND(I548*H548,2)</f>
        <v>0</v>
      </c>
      <c r="BL548" s="18" t="s">
        <v>294</v>
      </c>
      <c r="BM548" s="139" t="s">
        <v>810</v>
      </c>
    </row>
    <row r="549" spans="2:65" s="1" customFormat="1" ht="29.25">
      <c r="B549" s="33"/>
      <c r="D549" s="147" t="s">
        <v>214</v>
      </c>
      <c r="F549" s="161" t="s">
        <v>811</v>
      </c>
      <c r="I549" s="162"/>
      <c r="L549" s="33"/>
      <c r="M549" s="163"/>
      <c r="T549" s="52"/>
      <c r="AT549" s="18" t="s">
        <v>214</v>
      </c>
      <c r="AU549" s="18" t="s">
        <v>80</v>
      </c>
    </row>
    <row r="550" spans="2:65" s="1" customFormat="1" ht="14.45" customHeight="1">
      <c r="B550" s="33"/>
      <c r="C550" s="177" t="s">
        <v>812</v>
      </c>
      <c r="D550" s="177" t="s">
        <v>368</v>
      </c>
      <c r="E550" s="178" t="s">
        <v>813</v>
      </c>
      <c r="F550" s="179" t="s">
        <v>814</v>
      </c>
      <c r="G550" s="180" t="s">
        <v>194</v>
      </c>
      <c r="H550" s="181">
        <v>93.504000000000005</v>
      </c>
      <c r="I550" s="182"/>
      <c r="J550" s="183">
        <f>ROUND(I550*H550,2)</f>
        <v>0</v>
      </c>
      <c r="K550" s="179" t="s">
        <v>134</v>
      </c>
      <c r="L550" s="184"/>
      <c r="M550" s="185" t="s">
        <v>19</v>
      </c>
      <c r="N550" s="186" t="s">
        <v>42</v>
      </c>
      <c r="P550" s="137">
        <f>O550*H550</f>
        <v>0</v>
      </c>
      <c r="Q550" s="137">
        <v>1.26E-2</v>
      </c>
      <c r="R550" s="137">
        <f>Q550*H550</f>
        <v>1.1781504</v>
      </c>
      <c r="S550" s="137">
        <v>0</v>
      </c>
      <c r="T550" s="138">
        <f>S550*H550</f>
        <v>0</v>
      </c>
      <c r="AR550" s="139" t="s">
        <v>409</v>
      </c>
      <c r="AT550" s="139" t="s">
        <v>368</v>
      </c>
      <c r="AU550" s="139" t="s">
        <v>80</v>
      </c>
      <c r="AY550" s="18" t="s">
        <v>127</v>
      </c>
      <c r="BE550" s="140">
        <f>IF(N550="základní",J550,0)</f>
        <v>0</v>
      </c>
      <c r="BF550" s="140">
        <f>IF(N550="snížená",J550,0)</f>
        <v>0</v>
      </c>
      <c r="BG550" s="140">
        <f>IF(N550="zákl. přenesená",J550,0)</f>
        <v>0</v>
      </c>
      <c r="BH550" s="140">
        <f>IF(N550="sníž. přenesená",J550,0)</f>
        <v>0</v>
      </c>
      <c r="BI550" s="140">
        <f>IF(N550="nulová",J550,0)</f>
        <v>0</v>
      </c>
      <c r="BJ550" s="18" t="s">
        <v>78</v>
      </c>
      <c r="BK550" s="140">
        <f>ROUND(I550*H550,2)</f>
        <v>0</v>
      </c>
      <c r="BL550" s="18" t="s">
        <v>294</v>
      </c>
      <c r="BM550" s="139" t="s">
        <v>815</v>
      </c>
    </row>
    <row r="551" spans="2:65" s="12" customFormat="1">
      <c r="B551" s="146"/>
      <c r="D551" s="147" t="s">
        <v>196</v>
      </c>
      <c r="F551" s="149" t="s">
        <v>816</v>
      </c>
      <c r="H551" s="150">
        <v>93.504000000000005</v>
      </c>
      <c r="I551" s="151"/>
      <c r="L551" s="146"/>
      <c r="M551" s="152"/>
      <c r="T551" s="153"/>
      <c r="AT551" s="148" t="s">
        <v>196</v>
      </c>
      <c r="AU551" s="148" t="s">
        <v>80</v>
      </c>
      <c r="AV551" s="12" t="s">
        <v>80</v>
      </c>
      <c r="AW551" s="12" t="s">
        <v>4</v>
      </c>
      <c r="AX551" s="12" t="s">
        <v>78</v>
      </c>
      <c r="AY551" s="148" t="s">
        <v>127</v>
      </c>
    </row>
    <row r="552" spans="2:65" s="1" customFormat="1" ht="14.45" customHeight="1">
      <c r="B552" s="33"/>
      <c r="C552" s="128" t="s">
        <v>817</v>
      </c>
      <c r="D552" s="128" t="s">
        <v>130</v>
      </c>
      <c r="E552" s="129" t="s">
        <v>818</v>
      </c>
      <c r="F552" s="130" t="s">
        <v>819</v>
      </c>
      <c r="G552" s="131" t="s">
        <v>212</v>
      </c>
      <c r="H552" s="132">
        <v>14.45</v>
      </c>
      <c r="I552" s="133"/>
      <c r="J552" s="134">
        <f>ROUND(I552*H552,2)</f>
        <v>0</v>
      </c>
      <c r="K552" s="130" t="s">
        <v>134</v>
      </c>
      <c r="L552" s="33"/>
      <c r="M552" s="135" t="s">
        <v>19</v>
      </c>
      <c r="N552" s="136" t="s">
        <v>42</v>
      </c>
      <c r="P552" s="137">
        <f>O552*H552</f>
        <v>0</v>
      </c>
      <c r="Q552" s="137">
        <v>5.5000000000000003E-4</v>
      </c>
      <c r="R552" s="137">
        <f>Q552*H552</f>
        <v>7.9474999999999997E-3</v>
      </c>
      <c r="S552" s="137">
        <v>0</v>
      </c>
      <c r="T552" s="138">
        <f>S552*H552</f>
        <v>0</v>
      </c>
      <c r="AR552" s="139" t="s">
        <v>294</v>
      </c>
      <c r="AT552" s="139" t="s">
        <v>130</v>
      </c>
      <c r="AU552" s="139" t="s">
        <v>80</v>
      </c>
      <c r="AY552" s="18" t="s">
        <v>127</v>
      </c>
      <c r="BE552" s="140">
        <f>IF(N552="základní",J552,0)</f>
        <v>0</v>
      </c>
      <c r="BF552" s="140">
        <f>IF(N552="snížená",J552,0)</f>
        <v>0</v>
      </c>
      <c r="BG552" s="140">
        <f>IF(N552="zákl. přenesená",J552,0)</f>
        <v>0</v>
      </c>
      <c r="BH552" s="140">
        <f>IF(N552="sníž. přenesená",J552,0)</f>
        <v>0</v>
      </c>
      <c r="BI552" s="140">
        <f>IF(N552="nulová",J552,0)</f>
        <v>0</v>
      </c>
      <c r="BJ552" s="18" t="s">
        <v>78</v>
      </c>
      <c r="BK552" s="140">
        <f>ROUND(I552*H552,2)</f>
        <v>0</v>
      </c>
      <c r="BL552" s="18" t="s">
        <v>294</v>
      </c>
      <c r="BM552" s="139" t="s">
        <v>820</v>
      </c>
    </row>
    <row r="553" spans="2:65" s="1" customFormat="1" ht="39">
      <c r="B553" s="33"/>
      <c r="D553" s="147" t="s">
        <v>214</v>
      </c>
      <c r="F553" s="161" t="s">
        <v>821</v>
      </c>
      <c r="I553" s="162"/>
      <c r="L553" s="33"/>
      <c r="M553" s="163"/>
      <c r="T553" s="52"/>
      <c r="AT553" s="18" t="s">
        <v>214</v>
      </c>
      <c r="AU553" s="18" t="s">
        <v>80</v>
      </c>
    </row>
    <row r="554" spans="2:65" s="12" customFormat="1">
      <c r="B554" s="146"/>
      <c r="D554" s="147" t="s">
        <v>196</v>
      </c>
      <c r="E554" s="148" t="s">
        <v>19</v>
      </c>
      <c r="F554" s="149" t="s">
        <v>822</v>
      </c>
      <c r="H554" s="150">
        <v>14.45</v>
      </c>
      <c r="I554" s="151"/>
      <c r="L554" s="146"/>
      <c r="M554" s="152"/>
      <c r="T554" s="153"/>
      <c r="AT554" s="148" t="s">
        <v>196</v>
      </c>
      <c r="AU554" s="148" t="s">
        <v>80</v>
      </c>
      <c r="AV554" s="12" t="s">
        <v>80</v>
      </c>
      <c r="AW554" s="12" t="s">
        <v>32</v>
      </c>
      <c r="AX554" s="12" t="s">
        <v>78</v>
      </c>
      <c r="AY554" s="148" t="s">
        <v>127</v>
      </c>
    </row>
    <row r="555" spans="2:65" s="1" customFormat="1" ht="14.45" customHeight="1">
      <c r="B555" s="33"/>
      <c r="C555" s="128" t="s">
        <v>823</v>
      </c>
      <c r="D555" s="128" t="s">
        <v>130</v>
      </c>
      <c r="E555" s="129" t="s">
        <v>824</v>
      </c>
      <c r="F555" s="130" t="s">
        <v>825</v>
      </c>
      <c r="G555" s="131" t="s">
        <v>212</v>
      </c>
      <c r="H555" s="132">
        <v>59.25</v>
      </c>
      <c r="I555" s="133"/>
      <c r="J555" s="134">
        <f>ROUND(I555*H555,2)</f>
        <v>0</v>
      </c>
      <c r="K555" s="130" t="s">
        <v>134</v>
      </c>
      <c r="L555" s="33"/>
      <c r="M555" s="135" t="s">
        <v>19</v>
      </c>
      <c r="N555" s="136" t="s">
        <v>42</v>
      </c>
      <c r="P555" s="137">
        <f>O555*H555</f>
        <v>0</v>
      </c>
      <c r="Q555" s="137">
        <v>5.0000000000000001E-4</v>
      </c>
      <c r="R555" s="137">
        <f>Q555*H555</f>
        <v>2.9625000000000002E-2</v>
      </c>
      <c r="S555" s="137">
        <v>0</v>
      </c>
      <c r="T555" s="138">
        <f>S555*H555</f>
        <v>0</v>
      </c>
      <c r="AR555" s="139" t="s">
        <v>294</v>
      </c>
      <c r="AT555" s="139" t="s">
        <v>130</v>
      </c>
      <c r="AU555" s="139" t="s">
        <v>80</v>
      </c>
      <c r="AY555" s="18" t="s">
        <v>127</v>
      </c>
      <c r="BE555" s="140">
        <f>IF(N555="základní",J555,0)</f>
        <v>0</v>
      </c>
      <c r="BF555" s="140">
        <f>IF(N555="snížená",J555,0)</f>
        <v>0</v>
      </c>
      <c r="BG555" s="140">
        <f>IF(N555="zákl. přenesená",J555,0)</f>
        <v>0</v>
      </c>
      <c r="BH555" s="140">
        <f>IF(N555="sníž. přenesená",J555,0)</f>
        <v>0</v>
      </c>
      <c r="BI555" s="140">
        <f>IF(N555="nulová",J555,0)</f>
        <v>0</v>
      </c>
      <c r="BJ555" s="18" t="s">
        <v>78</v>
      </c>
      <c r="BK555" s="140">
        <f>ROUND(I555*H555,2)</f>
        <v>0</v>
      </c>
      <c r="BL555" s="18" t="s">
        <v>294</v>
      </c>
      <c r="BM555" s="139" t="s">
        <v>826</v>
      </c>
    </row>
    <row r="556" spans="2:65" s="1" customFormat="1" ht="39">
      <c r="B556" s="33"/>
      <c r="D556" s="147" t="s">
        <v>214</v>
      </c>
      <c r="F556" s="161" t="s">
        <v>821</v>
      </c>
      <c r="I556" s="162"/>
      <c r="L556" s="33"/>
      <c r="M556" s="163"/>
      <c r="T556" s="52"/>
      <c r="AT556" s="18" t="s">
        <v>214</v>
      </c>
      <c r="AU556" s="18" t="s">
        <v>80</v>
      </c>
    </row>
    <row r="557" spans="2:65" s="12" customFormat="1" ht="22.5">
      <c r="B557" s="146"/>
      <c r="D557" s="147" t="s">
        <v>196</v>
      </c>
      <c r="E557" s="148" t="s">
        <v>19</v>
      </c>
      <c r="F557" s="149" t="s">
        <v>827</v>
      </c>
      <c r="H557" s="150">
        <v>37.9</v>
      </c>
      <c r="I557" s="151"/>
      <c r="L557" s="146"/>
      <c r="M557" s="152"/>
      <c r="T557" s="153"/>
      <c r="AT557" s="148" t="s">
        <v>196</v>
      </c>
      <c r="AU557" s="148" t="s">
        <v>80</v>
      </c>
      <c r="AV557" s="12" t="s">
        <v>80</v>
      </c>
      <c r="AW557" s="12" t="s">
        <v>32</v>
      </c>
      <c r="AX557" s="12" t="s">
        <v>71</v>
      </c>
      <c r="AY557" s="148" t="s">
        <v>127</v>
      </c>
    </row>
    <row r="558" spans="2:65" s="12" customFormat="1">
      <c r="B558" s="146"/>
      <c r="D558" s="147" t="s">
        <v>196</v>
      </c>
      <c r="E558" s="148" t="s">
        <v>19</v>
      </c>
      <c r="F558" s="149" t="s">
        <v>828</v>
      </c>
      <c r="H558" s="150">
        <v>21.35</v>
      </c>
      <c r="I558" s="151"/>
      <c r="L558" s="146"/>
      <c r="M558" s="152"/>
      <c r="T558" s="153"/>
      <c r="AT558" s="148" t="s">
        <v>196</v>
      </c>
      <c r="AU558" s="148" t="s">
        <v>80</v>
      </c>
      <c r="AV558" s="12" t="s">
        <v>80</v>
      </c>
      <c r="AW558" s="12" t="s">
        <v>32</v>
      </c>
      <c r="AX558" s="12" t="s">
        <v>71</v>
      </c>
      <c r="AY558" s="148" t="s">
        <v>127</v>
      </c>
    </row>
    <row r="559" spans="2:65" s="13" customFormat="1">
      <c r="B559" s="154"/>
      <c r="D559" s="147" t="s">
        <v>196</v>
      </c>
      <c r="E559" s="155" t="s">
        <v>19</v>
      </c>
      <c r="F559" s="156" t="s">
        <v>199</v>
      </c>
      <c r="H559" s="157">
        <v>59.25</v>
      </c>
      <c r="I559" s="158"/>
      <c r="L559" s="154"/>
      <c r="M559" s="159"/>
      <c r="T559" s="160"/>
      <c r="AT559" s="155" t="s">
        <v>196</v>
      </c>
      <c r="AU559" s="155" t="s">
        <v>80</v>
      </c>
      <c r="AV559" s="13" t="s">
        <v>142</v>
      </c>
      <c r="AW559" s="13" t="s">
        <v>32</v>
      </c>
      <c r="AX559" s="13" t="s">
        <v>78</v>
      </c>
      <c r="AY559" s="155" t="s">
        <v>127</v>
      </c>
    </row>
    <row r="560" spans="2:65" s="1" customFormat="1" ht="14.45" customHeight="1">
      <c r="B560" s="33"/>
      <c r="C560" s="128" t="s">
        <v>829</v>
      </c>
      <c r="D560" s="128" t="s">
        <v>130</v>
      </c>
      <c r="E560" s="129" t="s">
        <v>830</v>
      </c>
      <c r="F560" s="130" t="s">
        <v>831</v>
      </c>
      <c r="G560" s="131" t="s">
        <v>212</v>
      </c>
      <c r="H560" s="132">
        <v>40.450000000000003</v>
      </c>
      <c r="I560" s="133"/>
      <c r="J560" s="134">
        <f>ROUND(I560*H560,2)</f>
        <v>0</v>
      </c>
      <c r="K560" s="130" t="s">
        <v>134</v>
      </c>
      <c r="L560" s="33"/>
      <c r="M560" s="135" t="s">
        <v>19</v>
      </c>
      <c r="N560" s="136" t="s">
        <v>42</v>
      </c>
      <c r="P560" s="137">
        <f>O560*H560</f>
        <v>0</v>
      </c>
      <c r="Q560" s="137">
        <v>3.0000000000000001E-5</v>
      </c>
      <c r="R560" s="137">
        <f>Q560*H560</f>
        <v>1.2135000000000002E-3</v>
      </c>
      <c r="S560" s="137">
        <v>0</v>
      </c>
      <c r="T560" s="138">
        <f>S560*H560</f>
        <v>0</v>
      </c>
      <c r="AR560" s="139" t="s">
        <v>294</v>
      </c>
      <c r="AT560" s="139" t="s">
        <v>130</v>
      </c>
      <c r="AU560" s="139" t="s">
        <v>80</v>
      </c>
      <c r="AY560" s="18" t="s">
        <v>127</v>
      </c>
      <c r="BE560" s="140">
        <f>IF(N560="základní",J560,0)</f>
        <v>0</v>
      </c>
      <c r="BF560" s="140">
        <f>IF(N560="snížená",J560,0)</f>
        <v>0</v>
      </c>
      <c r="BG560" s="140">
        <f>IF(N560="zákl. přenesená",J560,0)</f>
        <v>0</v>
      </c>
      <c r="BH560" s="140">
        <f>IF(N560="sníž. přenesená",J560,0)</f>
        <v>0</v>
      </c>
      <c r="BI560" s="140">
        <f>IF(N560="nulová",J560,0)</f>
        <v>0</v>
      </c>
      <c r="BJ560" s="18" t="s">
        <v>78</v>
      </c>
      <c r="BK560" s="140">
        <f>ROUND(I560*H560,2)</f>
        <v>0</v>
      </c>
      <c r="BL560" s="18" t="s">
        <v>294</v>
      </c>
      <c r="BM560" s="139" t="s">
        <v>832</v>
      </c>
    </row>
    <row r="561" spans="2:65" s="1" customFormat="1" ht="39">
      <c r="B561" s="33"/>
      <c r="D561" s="147" t="s">
        <v>214</v>
      </c>
      <c r="F561" s="161" t="s">
        <v>821</v>
      </c>
      <c r="I561" s="162"/>
      <c r="L561" s="33"/>
      <c r="M561" s="163"/>
      <c r="T561" s="52"/>
      <c r="AT561" s="18" t="s">
        <v>214</v>
      </c>
      <c r="AU561" s="18" t="s">
        <v>80</v>
      </c>
    </row>
    <row r="562" spans="2:65" s="12" customFormat="1">
      <c r="B562" s="146"/>
      <c r="D562" s="147" t="s">
        <v>196</v>
      </c>
      <c r="E562" s="148" t="s">
        <v>19</v>
      </c>
      <c r="F562" s="149" t="s">
        <v>833</v>
      </c>
      <c r="H562" s="150">
        <v>40.450000000000003</v>
      </c>
      <c r="I562" s="151"/>
      <c r="L562" s="146"/>
      <c r="M562" s="152"/>
      <c r="T562" s="153"/>
      <c r="AT562" s="148" t="s">
        <v>196</v>
      </c>
      <c r="AU562" s="148" t="s">
        <v>80</v>
      </c>
      <c r="AV562" s="12" t="s">
        <v>80</v>
      </c>
      <c r="AW562" s="12" t="s">
        <v>32</v>
      </c>
      <c r="AX562" s="12" t="s">
        <v>78</v>
      </c>
      <c r="AY562" s="148" t="s">
        <v>127</v>
      </c>
    </row>
    <row r="563" spans="2:65" s="1" customFormat="1" ht="14.45" customHeight="1">
      <c r="B563" s="33"/>
      <c r="C563" s="128" t="s">
        <v>834</v>
      </c>
      <c r="D563" s="128" t="s">
        <v>130</v>
      </c>
      <c r="E563" s="129" t="s">
        <v>835</v>
      </c>
      <c r="F563" s="130" t="s">
        <v>836</v>
      </c>
      <c r="G563" s="131" t="s">
        <v>194</v>
      </c>
      <c r="H563" s="132">
        <v>3.84</v>
      </c>
      <c r="I563" s="133"/>
      <c r="J563" s="134">
        <f>ROUND(I563*H563,2)</f>
        <v>0</v>
      </c>
      <c r="K563" s="130" t="s">
        <v>134</v>
      </c>
      <c r="L563" s="33"/>
      <c r="M563" s="135" t="s">
        <v>19</v>
      </c>
      <c r="N563" s="136" t="s">
        <v>42</v>
      </c>
      <c r="P563" s="137">
        <f>O563*H563</f>
        <v>0</v>
      </c>
      <c r="Q563" s="137">
        <v>5.8E-4</v>
      </c>
      <c r="R563" s="137">
        <f>Q563*H563</f>
        <v>2.2271999999999999E-3</v>
      </c>
      <c r="S563" s="137">
        <v>0</v>
      </c>
      <c r="T563" s="138">
        <f>S563*H563</f>
        <v>0</v>
      </c>
      <c r="AR563" s="139" t="s">
        <v>294</v>
      </c>
      <c r="AT563" s="139" t="s">
        <v>130</v>
      </c>
      <c r="AU563" s="139" t="s">
        <v>80</v>
      </c>
      <c r="AY563" s="18" t="s">
        <v>127</v>
      </c>
      <c r="BE563" s="140">
        <f>IF(N563="základní",J563,0)</f>
        <v>0</v>
      </c>
      <c r="BF563" s="140">
        <f>IF(N563="snížená",J563,0)</f>
        <v>0</v>
      </c>
      <c r="BG563" s="140">
        <f>IF(N563="zákl. přenesená",J563,0)</f>
        <v>0</v>
      </c>
      <c r="BH563" s="140">
        <f>IF(N563="sníž. přenesená",J563,0)</f>
        <v>0</v>
      </c>
      <c r="BI563" s="140">
        <f>IF(N563="nulová",J563,0)</f>
        <v>0</v>
      </c>
      <c r="BJ563" s="18" t="s">
        <v>78</v>
      </c>
      <c r="BK563" s="140">
        <f>ROUND(I563*H563,2)</f>
        <v>0</v>
      </c>
      <c r="BL563" s="18" t="s">
        <v>294</v>
      </c>
      <c r="BM563" s="139" t="s">
        <v>837</v>
      </c>
    </row>
    <row r="564" spans="2:65" s="12" customFormat="1">
      <c r="B564" s="146"/>
      <c r="D564" s="147" t="s">
        <v>196</v>
      </c>
      <c r="E564" s="148" t="s">
        <v>19</v>
      </c>
      <c r="F564" s="149" t="s">
        <v>838</v>
      </c>
      <c r="H564" s="150">
        <v>3.84</v>
      </c>
      <c r="I564" s="151"/>
      <c r="L564" s="146"/>
      <c r="M564" s="152"/>
      <c r="T564" s="153"/>
      <c r="AT564" s="148" t="s">
        <v>196</v>
      </c>
      <c r="AU564" s="148" t="s">
        <v>80</v>
      </c>
      <c r="AV564" s="12" t="s">
        <v>80</v>
      </c>
      <c r="AW564" s="12" t="s">
        <v>32</v>
      </c>
      <c r="AX564" s="12" t="s">
        <v>78</v>
      </c>
      <c r="AY564" s="148" t="s">
        <v>127</v>
      </c>
    </row>
    <row r="565" spans="2:65" s="1" customFormat="1" ht="14.45" customHeight="1">
      <c r="B565" s="33"/>
      <c r="C565" s="177" t="s">
        <v>839</v>
      </c>
      <c r="D565" s="177" t="s">
        <v>368</v>
      </c>
      <c r="E565" s="178" t="s">
        <v>840</v>
      </c>
      <c r="F565" s="179" t="s">
        <v>841</v>
      </c>
      <c r="G565" s="180" t="s">
        <v>194</v>
      </c>
      <c r="H565" s="181">
        <v>4.2240000000000002</v>
      </c>
      <c r="I565" s="182"/>
      <c r="J565" s="183">
        <f>ROUND(I565*H565,2)</f>
        <v>0</v>
      </c>
      <c r="K565" s="179" t="s">
        <v>134</v>
      </c>
      <c r="L565" s="184"/>
      <c r="M565" s="185" t="s">
        <v>19</v>
      </c>
      <c r="N565" s="186" t="s">
        <v>42</v>
      </c>
      <c r="P565" s="137">
        <f>O565*H565</f>
        <v>0</v>
      </c>
      <c r="Q565" s="137">
        <v>7.4999999999999997E-3</v>
      </c>
      <c r="R565" s="137">
        <f>Q565*H565</f>
        <v>3.168E-2</v>
      </c>
      <c r="S565" s="137">
        <v>0</v>
      </c>
      <c r="T565" s="138">
        <f>S565*H565</f>
        <v>0</v>
      </c>
      <c r="AR565" s="139" t="s">
        <v>409</v>
      </c>
      <c r="AT565" s="139" t="s">
        <v>368</v>
      </c>
      <c r="AU565" s="139" t="s">
        <v>80</v>
      </c>
      <c r="AY565" s="18" t="s">
        <v>127</v>
      </c>
      <c r="BE565" s="140">
        <f>IF(N565="základní",J565,0)</f>
        <v>0</v>
      </c>
      <c r="BF565" s="140">
        <f>IF(N565="snížená",J565,0)</f>
        <v>0</v>
      </c>
      <c r="BG565" s="140">
        <f>IF(N565="zákl. přenesená",J565,0)</f>
        <v>0</v>
      </c>
      <c r="BH565" s="140">
        <f>IF(N565="sníž. přenesená",J565,0)</f>
        <v>0</v>
      </c>
      <c r="BI565" s="140">
        <f>IF(N565="nulová",J565,0)</f>
        <v>0</v>
      </c>
      <c r="BJ565" s="18" t="s">
        <v>78</v>
      </c>
      <c r="BK565" s="140">
        <f>ROUND(I565*H565,2)</f>
        <v>0</v>
      </c>
      <c r="BL565" s="18" t="s">
        <v>294</v>
      </c>
      <c r="BM565" s="139" t="s">
        <v>842</v>
      </c>
    </row>
    <row r="566" spans="2:65" s="12" customFormat="1">
      <c r="B566" s="146"/>
      <c r="D566" s="147" t="s">
        <v>196</v>
      </c>
      <c r="F566" s="149" t="s">
        <v>843</v>
      </c>
      <c r="H566" s="150">
        <v>4.2240000000000002</v>
      </c>
      <c r="I566" s="151"/>
      <c r="L566" s="146"/>
      <c r="M566" s="152"/>
      <c r="T566" s="153"/>
      <c r="AT566" s="148" t="s">
        <v>196</v>
      </c>
      <c r="AU566" s="148" t="s">
        <v>80</v>
      </c>
      <c r="AV566" s="12" t="s">
        <v>80</v>
      </c>
      <c r="AW566" s="12" t="s">
        <v>4</v>
      </c>
      <c r="AX566" s="12" t="s">
        <v>78</v>
      </c>
      <c r="AY566" s="148" t="s">
        <v>127</v>
      </c>
    </row>
    <row r="567" spans="2:65" s="1" customFormat="1" ht="24.2" customHeight="1">
      <c r="B567" s="33"/>
      <c r="C567" s="128" t="s">
        <v>844</v>
      </c>
      <c r="D567" s="128" t="s">
        <v>130</v>
      </c>
      <c r="E567" s="129" t="s">
        <v>845</v>
      </c>
      <c r="F567" s="130" t="s">
        <v>846</v>
      </c>
      <c r="G567" s="131" t="s">
        <v>638</v>
      </c>
      <c r="H567" s="187"/>
      <c r="I567" s="133"/>
      <c r="J567" s="134">
        <f>ROUND(I567*H567,2)</f>
        <v>0</v>
      </c>
      <c r="K567" s="130" t="s">
        <v>134</v>
      </c>
      <c r="L567" s="33"/>
      <c r="M567" s="135" t="s">
        <v>19</v>
      </c>
      <c r="N567" s="136" t="s">
        <v>42</v>
      </c>
      <c r="P567" s="137">
        <f>O567*H567</f>
        <v>0</v>
      </c>
      <c r="Q567" s="137">
        <v>0</v>
      </c>
      <c r="R567" s="137">
        <f>Q567*H567</f>
        <v>0</v>
      </c>
      <c r="S567" s="137">
        <v>0</v>
      </c>
      <c r="T567" s="138">
        <f>S567*H567</f>
        <v>0</v>
      </c>
      <c r="AR567" s="139" t="s">
        <v>294</v>
      </c>
      <c r="AT567" s="139" t="s">
        <v>130</v>
      </c>
      <c r="AU567" s="139" t="s">
        <v>80</v>
      </c>
      <c r="AY567" s="18" t="s">
        <v>127</v>
      </c>
      <c r="BE567" s="140">
        <f>IF(N567="základní",J567,0)</f>
        <v>0</v>
      </c>
      <c r="BF567" s="140">
        <f>IF(N567="snížená",J567,0)</f>
        <v>0</v>
      </c>
      <c r="BG567" s="140">
        <f>IF(N567="zákl. přenesená",J567,0)</f>
        <v>0</v>
      </c>
      <c r="BH567" s="140">
        <f>IF(N567="sníž. přenesená",J567,0)</f>
        <v>0</v>
      </c>
      <c r="BI567" s="140">
        <f>IF(N567="nulová",J567,0)</f>
        <v>0</v>
      </c>
      <c r="BJ567" s="18" t="s">
        <v>78</v>
      </c>
      <c r="BK567" s="140">
        <f>ROUND(I567*H567,2)</f>
        <v>0</v>
      </c>
      <c r="BL567" s="18" t="s">
        <v>294</v>
      </c>
      <c r="BM567" s="139" t="s">
        <v>847</v>
      </c>
    </row>
    <row r="568" spans="2:65" s="1" customFormat="1" ht="78">
      <c r="B568" s="33"/>
      <c r="D568" s="147" t="s">
        <v>214</v>
      </c>
      <c r="F568" s="161" t="s">
        <v>640</v>
      </c>
      <c r="I568" s="162"/>
      <c r="L568" s="33"/>
      <c r="M568" s="163"/>
      <c r="T568" s="52"/>
      <c r="AT568" s="18" t="s">
        <v>214</v>
      </c>
      <c r="AU568" s="18" t="s">
        <v>80</v>
      </c>
    </row>
    <row r="569" spans="2:65" s="11" customFormat="1" ht="22.9" customHeight="1">
      <c r="B569" s="116"/>
      <c r="D569" s="117" t="s">
        <v>70</v>
      </c>
      <c r="E569" s="126" t="s">
        <v>848</v>
      </c>
      <c r="F569" s="126" t="s">
        <v>849</v>
      </c>
      <c r="I569" s="119"/>
      <c r="J569" s="127">
        <f>BK569</f>
        <v>0</v>
      </c>
      <c r="L569" s="116"/>
      <c r="M569" s="121"/>
      <c r="P569" s="122">
        <f>SUM(P570:P587)</f>
        <v>0</v>
      </c>
      <c r="R569" s="122">
        <f>SUM(R570:R587)</f>
        <v>1.4740600000000001E-3</v>
      </c>
      <c r="T569" s="123">
        <f>SUM(T570:T587)</f>
        <v>0</v>
      </c>
      <c r="AR569" s="117" t="s">
        <v>80</v>
      </c>
      <c r="AT569" s="124" t="s">
        <v>70</v>
      </c>
      <c r="AU569" s="124" t="s">
        <v>78</v>
      </c>
      <c r="AY569" s="117" t="s">
        <v>127</v>
      </c>
      <c r="BK569" s="125">
        <f>SUM(BK570:BK587)</f>
        <v>0</v>
      </c>
    </row>
    <row r="570" spans="2:65" s="1" customFormat="1" ht="14.45" customHeight="1">
      <c r="B570" s="33"/>
      <c r="C570" s="128" t="s">
        <v>850</v>
      </c>
      <c r="D570" s="128" t="s">
        <v>130</v>
      </c>
      <c r="E570" s="129" t="s">
        <v>851</v>
      </c>
      <c r="F570" s="130" t="s">
        <v>852</v>
      </c>
      <c r="G570" s="131" t="s">
        <v>194</v>
      </c>
      <c r="H570" s="132">
        <v>6.24</v>
      </c>
      <c r="I570" s="133"/>
      <c r="J570" s="134">
        <f>ROUND(I570*H570,2)</f>
        <v>0</v>
      </c>
      <c r="K570" s="130" t="s">
        <v>134</v>
      </c>
      <c r="L570" s="33"/>
      <c r="M570" s="135" t="s">
        <v>19</v>
      </c>
      <c r="N570" s="136" t="s">
        <v>42</v>
      </c>
      <c r="P570" s="137">
        <f>O570*H570</f>
        <v>0</v>
      </c>
      <c r="Q570" s="137">
        <v>0</v>
      </c>
      <c r="R570" s="137">
        <f>Q570*H570</f>
        <v>0</v>
      </c>
      <c r="S570" s="137">
        <v>0</v>
      </c>
      <c r="T570" s="138">
        <f>S570*H570</f>
        <v>0</v>
      </c>
      <c r="AR570" s="139" t="s">
        <v>294</v>
      </c>
      <c r="AT570" s="139" t="s">
        <v>130</v>
      </c>
      <c r="AU570" s="139" t="s">
        <v>80</v>
      </c>
      <c r="AY570" s="18" t="s">
        <v>127</v>
      </c>
      <c r="BE570" s="140">
        <f>IF(N570="základní",J570,0)</f>
        <v>0</v>
      </c>
      <c r="BF570" s="140">
        <f>IF(N570="snížená",J570,0)</f>
        <v>0</v>
      </c>
      <c r="BG570" s="140">
        <f>IF(N570="zákl. přenesená",J570,0)</f>
        <v>0</v>
      </c>
      <c r="BH570" s="140">
        <f>IF(N570="sníž. přenesená",J570,0)</f>
        <v>0</v>
      </c>
      <c r="BI570" s="140">
        <f>IF(N570="nulová",J570,0)</f>
        <v>0</v>
      </c>
      <c r="BJ570" s="18" t="s">
        <v>78</v>
      </c>
      <c r="BK570" s="140">
        <f>ROUND(I570*H570,2)</f>
        <v>0</v>
      </c>
      <c r="BL570" s="18" t="s">
        <v>294</v>
      </c>
      <c r="BM570" s="139" t="s">
        <v>853</v>
      </c>
    </row>
    <row r="571" spans="2:65" s="12" customFormat="1">
      <c r="B571" s="146"/>
      <c r="D571" s="147" t="s">
        <v>196</v>
      </c>
      <c r="E571" s="148" t="s">
        <v>19</v>
      </c>
      <c r="F571" s="149" t="s">
        <v>854</v>
      </c>
      <c r="H571" s="150">
        <v>6.24</v>
      </c>
      <c r="I571" s="151"/>
      <c r="L571" s="146"/>
      <c r="M571" s="152"/>
      <c r="T571" s="153"/>
      <c r="AT571" s="148" t="s">
        <v>196</v>
      </c>
      <c r="AU571" s="148" t="s">
        <v>80</v>
      </c>
      <c r="AV571" s="12" t="s">
        <v>80</v>
      </c>
      <c r="AW571" s="12" t="s">
        <v>32</v>
      </c>
      <c r="AX571" s="12" t="s">
        <v>78</v>
      </c>
      <c r="AY571" s="148" t="s">
        <v>127</v>
      </c>
    </row>
    <row r="572" spans="2:65" s="1" customFormat="1" ht="14.45" customHeight="1">
      <c r="B572" s="33"/>
      <c r="C572" s="128" t="s">
        <v>855</v>
      </c>
      <c r="D572" s="128" t="s">
        <v>130</v>
      </c>
      <c r="E572" s="129" t="s">
        <v>856</v>
      </c>
      <c r="F572" s="130" t="s">
        <v>857</v>
      </c>
      <c r="G572" s="131" t="s">
        <v>194</v>
      </c>
      <c r="H572" s="132">
        <v>1.9970000000000001</v>
      </c>
      <c r="I572" s="133"/>
      <c r="J572" s="134">
        <f>ROUND(I572*H572,2)</f>
        <v>0</v>
      </c>
      <c r="K572" s="130" t="s">
        <v>134</v>
      </c>
      <c r="L572" s="33"/>
      <c r="M572" s="135" t="s">
        <v>19</v>
      </c>
      <c r="N572" s="136" t="s">
        <v>42</v>
      </c>
      <c r="P572" s="137">
        <f>O572*H572</f>
        <v>0</v>
      </c>
      <c r="Q572" s="137">
        <v>1.3999999999999999E-4</v>
      </c>
      <c r="R572" s="137">
        <f>Q572*H572</f>
        <v>2.7957999999999998E-4</v>
      </c>
      <c r="S572" s="137">
        <v>0</v>
      </c>
      <c r="T572" s="138">
        <f>S572*H572</f>
        <v>0</v>
      </c>
      <c r="AR572" s="139" t="s">
        <v>294</v>
      </c>
      <c r="AT572" s="139" t="s">
        <v>130</v>
      </c>
      <c r="AU572" s="139" t="s">
        <v>80</v>
      </c>
      <c r="AY572" s="18" t="s">
        <v>127</v>
      </c>
      <c r="BE572" s="140">
        <f>IF(N572="základní",J572,0)</f>
        <v>0</v>
      </c>
      <c r="BF572" s="140">
        <f>IF(N572="snížená",J572,0)</f>
        <v>0</v>
      </c>
      <c r="BG572" s="140">
        <f>IF(N572="zákl. přenesená",J572,0)</f>
        <v>0</v>
      </c>
      <c r="BH572" s="140">
        <f>IF(N572="sníž. přenesená",J572,0)</f>
        <v>0</v>
      </c>
      <c r="BI572" s="140">
        <f>IF(N572="nulová",J572,0)</f>
        <v>0</v>
      </c>
      <c r="BJ572" s="18" t="s">
        <v>78</v>
      </c>
      <c r="BK572" s="140">
        <f>ROUND(I572*H572,2)</f>
        <v>0</v>
      </c>
      <c r="BL572" s="18" t="s">
        <v>294</v>
      </c>
      <c r="BM572" s="139" t="s">
        <v>858</v>
      </c>
    </row>
    <row r="573" spans="2:65" s="14" customFormat="1">
      <c r="B573" s="164"/>
      <c r="D573" s="147" t="s">
        <v>196</v>
      </c>
      <c r="E573" s="165" t="s">
        <v>19</v>
      </c>
      <c r="F573" s="166" t="s">
        <v>230</v>
      </c>
      <c r="H573" s="165" t="s">
        <v>19</v>
      </c>
      <c r="I573" s="167"/>
      <c r="L573" s="164"/>
      <c r="M573" s="168"/>
      <c r="T573" s="169"/>
      <c r="AT573" s="165" t="s">
        <v>196</v>
      </c>
      <c r="AU573" s="165" t="s">
        <v>80</v>
      </c>
      <c r="AV573" s="14" t="s">
        <v>78</v>
      </c>
      <c r="AW573" s="14" t="s">
        <v>32</v>
      </c>
      <c r="AX573" s="14" t="s">
        <v>71</v>
      </c>
      <c r="AY573" s="165" t="s">
        <v>127</v>
      </c>
    </row>
    <row r="574" spans="2:65" s="12" customFormat="1">
      <c r="B574" s="146"/>
      <c r="D574" s="147" t="s">
        <v>196</v>
      </c>
      <c r="E574" s="148" t="s">
        <v>19</v>
      </c>
      <c r="F574" s="149" t="s">
        <v>859</v>
      </c>
      <c r="H574" s="150">
        <v>1.9970000000000001</v>
      </c>
      <c r="I574" s="151"/>
      <c r="L574" s="146"/>
      <c r="M574" s="152"/>
      <c r="T574" s="153"/>
      <c r="AT574" s="148" t="s">
        <v>196</v>
      </c>
      <c r="AU574" s="148" t="s">
        <v>80</v>
      </c>
      <c r="AV574" s="12" t="s">
        <v>80</v>
      </c>
      <c r="AW574" s="12" t="s">
        <v>32</v>
      </c>
      <c r="AX574" s="12" t="s">
        <v>78</v>
      </c>
      <c r="AY574" s="148" t="s">
        <v>127</v>
      </c>
    </row>
    <row r="575" spans="2:65" s="1" customFormat="1" ht="14.45" customHeight="1">
      <c r="B575" s="33"/>
      <c r="C575" s="128" t="s">
        <v>860</v>
      </c>
      <c r="D575" s="128" t="s">
        <v>130</v>
      </c>
      <c r="E575" s="129" t="s">
        <v>861</v>
      </c>
      <c r="F575" s="130" t="s">
        <v>862</v>
      </c>
      <c r="G575" s="131" t="s">
        <v>194</v>
      </c>
      <c r="H575" s="132">
        <v>4.9770000000000003</v>
      </c>
      <c r="I575" s="133"/>
      <c r="J575" s="134">
        <f>ROUND(I575*H575,2)</f>
        <v>0</v>
      </c>
      <c r="K575" s="130" t="s">
        <v>134</v>
      </c>
      <c r="L575" s="33"/>
      <c r="M575" s="135" t="s">
        <v>19</v>
      </c>
      <c r="N575" s="136" t="s">
        <v>42</v>
      </c>
      <c r="P575" s="137">
        <f>O575*H575</f>
        <v>0</v>
      </c>
      <c r="Q575" s="137">
        <v>1.2E-4</v>
      </c>
      <c r="R575" s="137">
        <f>Q575*H575</f>
        <v>5.9724000000000008E-4</v>
      </c>
      <c r="S575" s="137">
        <v>0</v>
      </c>
      <c r="T575" s="138">
        <f>S575*H575</f>
        <v>0</v>
      </c>
      <c r="AR575" s="139" t="s">
        <v>294</v>
      </c>
      <c r="AT575" s="139" t="s">
        <v>130</v>
      </c>
      <c r="AU575" s="139" t="s">
        <v>80</v>
      </c>
      <c r="AY575" s="18" t="s">
        <v>127</v>
      </c>
      <c r="BE575" s="140">
        <f>IF(N575="základní",J575,0)</f>
        <v>0</v>
      </c>
      <c r="BF575" s="140">
        <f>IF(N575="snížená",J575,0)</f>
        <v>0</v>
      </c>
      <c r="BG575" s="140">
        <f>IF(N575="zákl. přenesená",J575,0)</f>
        <v>0</v>
      </c>
      <c r="BH575" s="140">
        <f>IF(N575="sníž. přenesená",J575,0)</f>
        <v>0</v>
      </c>
      <c r="BI575" s="140">
        <f>IF(N575="nulová",J575,0)</f>
        <v>0</v>
      </c>
      <c r="BJ575" s="18" t="s">
        <v>78</v>
      </c>
      <c r="BK575" s="140">
        <f>ROUND(I575*H575,2)</f>
        <v>0</v>
      </c>
      <c r="BL575" s="18" t="s">
        <v>294</v>
      </c>
      <c r="BM575" s="139" t="s">
        <v>863</v>
      </c>
    </row>
    <row r="576" spans="2:65" s="14" customFormat="1">
      <c r="B576" s="164"/>
      <c r="D576" s="147" t="s">
        <v>196</v>
      </c>
      <c r="E576" s="165" t="s">
        <v>19</v>
      </c>
      <c r="F576" s="166" t="s">
        <v>864</v>
      </c>
      <c r="H576" s="165" t="s">
        <v>19</v>
      </c>
      <c r="I576" s="167"/>
      <c r="L576" s="164"/>
      <c r="M576" s="168"/>
      <c r="T576" s="169"/>
      <c r="AT576" s="165" t="s">
        <v>196</v>
      </c>
      <c r="AU576" s="165" t="s">
        <v>80</v>
      </c>
      <c r="AV576" s="14" t="s">
        <v>78</v>
      </c>
      <c r="AW576" s="14" t="s">
        <v>32</v>
      </c>
      <c r="AX576" s="14" t="s">
        <v>71</v>
      </c>
      <c r="AY576" s="165" t="s">
        <v>127</v>
      </c>
    </row>
    <row r="577" spans="2:65" s="12" customFormat="1">
      <c r="B577" s="146"/>
      <c r="D577" s="147" t="s">
        <v>196</v>
      </c>
      <c r="E577" s="148" t="s">
        <v>19</v>
      </c>
      <c r="F577" s="149" t="s">
        <v>865</v>
      </c>
      <c r="H577" s="150">
        <v>3.5550000000000002</v>
      </c>
      <c r="I577" s="151"/>
      <c r="L577" s="146"/>
      <c r="M577" s="152"/>
      <c r="T577" s="153"/>
      <c r="AT577" s="148" t="s">
        <v>196</v>
      </c>
      <c r="AU577" s="148" t="s">
        <v>80</v>
      </c>
      <c r="AV577" s="12" t="s">
        <v>80</v>
      </c>
      <c r="AW577" s="12" t="s">
        <v>32</v>
      </c>
      <c r="AX577" s="12" t="s">
        <v>71</v>
      </c>
      <c r="AY577" s="148" t="s">
        <v>127</v>
      </c>
    </row>
    <row r="578" spans="2:65" s="12" customFormat="1">
      <c r="B578" s="146"/>
      <c r="D578" s="147" t="s">
        <v>196</v>
      </c>
      <c r="E578" s="148" t="s">
        <v>19</v>
      </c>
      <c r="F578" s="149" t="s">
        <v>866</v>
      </c>
      <c r="H578" s="150">
        <v>1.4219999999999999</v>
      </c>
      <c r="I578" s="151"/>
      <c r="L578" s="146"/>
      <c r="M578" s="152"/>
      <c r="T578" s="153"/>
      <c r="AT578" s="148" t="s">
        <v>196</v>
      </c>
      <c r="AU578" s="148" t="s">
        <v>80</v>
      </c>
      <c r="AV578" s="12" t="s">
        <v>80</v>
      </c>
      <c r="AW578" s="12" t="s">
        <v>32</v>
      </c>
      <c r="AX578" s="12" t="s">
        <v>71</v>
      </c>
      <c r="AY578" s="148" t="s">
        <v>127</v>
      </c>
    </row>
    <row r="579" spans="2:65" s="13" customFormat="1">
      <c r="B579" s="154"/>
      <c r="D579" s="147" t="s">
        <v>196</v>
      </c>
      <c r="E579" s="155" t="s">
        <v>19</v>
      </c>
      <c r="F579" s="156" t="s">
        <v>199</v>
      </c>
      <c r="H579" s="157">
        <v>4.9770000000000003</v>
      </c>
      <c r="I579" s="158"/>
      <c r="L579" s="154"/>
      <c r="M579" s="159"/>
      <c r="T579" s="160"/>
      <c r="AT579" s="155" t="s">
        <v>196</v>
      </c>
      <c r="AU579" s="155" t="s">
        <v>80</v>
      </c>
      <c r="AV579" s="13" t="s">
        <v>142</v>
      </c>
      <c r="AW579" s="13" t="s">
        <v>32</v>
      </c>
      <c r="AX579" s="13" t="s">
        <v>78</v>
      </c>
      <c r="AY579" s="155" t="s">
        <v>127</v>
      </c>
    </row>
    <row r="580" spans="2:65" s="1" customFormat="1" ht="14.45" customHeight="1">
      <c r="B580" s="33"/>
      <c r="C580" s="128" t="s">
        <v>867</v>
      </c>
      <c r="D580" s="128" t="s">
        <v>130</v>
      </c>
      <c r="E580" s="129" t="s">
        <v>868</v>
      </c>
      <c r="F580" s="130" t="s">
        <v>869</v>
      </c>
      <c r="G580" s="131" t="s">
        <v>194</v>
      </c>
      <c r="H580" s="132">
        <v>4.9770000000000003</v>
      </c>
      <c r="I580" s="133"/>
      <c r="J580" s="134">
        <f>ROUND(I580*H580,2)</f>
        <v>0</v>
      </c>
      <c r="K580" s="130" t="s">
        <v>134</v>
      </c>
      <c r="L580" s="33"/>
      <c r="M580" s="135" t="s">
        <v>19</v>
      </c>
      <c r="N580" s="136" t="s">
        <v>42</v>
      </c>
      <c r="P580" s="137">
        <f>O580*H580</f>
        <v>0</v>
      </c>
      <c r="Q580" s="137">
        <v>1.2E-4</v>
      </c>
      <c r="R580" s="137">
        <f>Q580*H580</f>
        <v>5.9724000000000008E-4</v>
      </c>
      <c r="S580" s="137">
        <v>0</v>
      </c>
      <c r="T580" s="138">
        <f>S580*H580</f>
        <v>0</v>
      </c>
      <c r="AR580" s="139" t="s">
        <v>294</v>
      </c>
      <c r="AT580" s="139" t="s">
        <v>130</v>
      </c>
      <c r="AU580" s="139" t="s">
        <v>80</v>
      </c>
      <c r="AY580" s="18" t="s">
        <v>127</v>
      </c>
      <c r="BE580" s="140">
        <f>IF(N580="základní",J580,0)</f>
        <v>0</v>
      </c>
      <c r="BF580" s="140">
        <f>IF(N580="snížená",J580,0)</f>
        <v>0</v>
      </c>
      <c r="BG580" s="140">
        <f>IF(N580="zákl. přenesená",J580,0)</f>
        <v>0</v>
      </c>
      <c r="BH580" s="140">
        <f>IF(N580="sníž. přenesená",J580,0)</f>
        <v>0</v>
      </c>
      <c r="BI580" s="140">
        <f>IF(N580="nulová",J580,0)</f>
        <v>0</v>
      </c>
      <c r="BJ580" s="18" t="s">
        <v>78</v>
      </c>
      <c r="BK580" s="140">
        <f>ROUND(I580*H580,2)</f>
        <v>0</v>
      </c>
      <c r="BL580" s="18" t="s">
        <v>294</v>
      </c>
      <c r="BM580" s="139" t="s">
        <v>870</v>
      </c>
    </row>
    <row r="581" spans="2:65" s="14" customFormat="1">
      <c r="B581" s="164"/>
      <c r="D581" s="147" t="s">
        <v>196</v>
      </c>
      <c r="E581" s="165" t="s">
        <v>19</v>
      </c>
      <c r="F581" s="166" t="s">
        <v>864</v>
      </c>
      <c r="H581" s="165" t="s">
        <v>19</v>
      </c>
      <c r="I581" s="167"/>
      <c r="L581" s="164"/>
      <c r="M581" s="168"/>
      <c r="T581" s="169"/>
      <c r="AT581" s="165" t="s">
        <v>196</v>
      </c>
      <c r="AU581" s="165" t="s">
        <v>80</v>
      </c>
      <c r="AV581" s="14" t="s">
        <v>78</v>
      </c>
      <c r="AW581" s="14" t="s">
        <v>32</v>
      </c>
      <c r="AX581" s="14" t="s">
        <v>71</v>
      </c>
      <c r="AY581" s="165" t="s">
        <v>127</v>
      </c>
    </row>
    <row r="582" spans="2:65" s="12" customFormat="1">
      <c r="B582" s="146"/>
      <c r="D582" s="147" t="s">
        <v>196</v>
      </c>
      <c r="E582" s="148" t="s">
        <v>19</v>
      </c>
      <c r="F582" s="149" t="s">
        <v>865</v>
      </c>
      <c r="H582" s="150">
        <v>3.5550000000000002</v>
      </c>
      <c r="I582" s="151"/>
      <c r="L582" s="146"/>
      <c r="M582" s="152"/>
      <c r="T582" s="153"/>
      <c r="AT582" s="148" t="s">
        <v>196</v>
      </c>
      <c r="AU582" s="148" t="s">
        <v>80</v>
      </c>
      <c r="AV582" s="12" t="s">
        <v>80</v>
      </c>
      <c r="AW582" s="12" t="s">
        <v>32</v>
      </c>
      <c r="AX582" s="12" t="s">
        <v>71</v>
      </c>
      <c r="AY582" s="148" t="s">
        <v>127</v>
      </c>
    </row>
    <row r="583" spans="2:65" s="12" customFormat="1">
      <c r="B583" s="146"/>
      <c r="D583" s="147" t="s">
        <v>196</v>
      </c>
      <c r="E583" s="148" t="s">
        <v>19</v>
      </c>
      <c r="F583" s="149" t="s">
        <v>866</v>
      </c>
      <c r="H583" s="150">
        <v>1.4219999999999999</v>
      </c>
      <c r="I583" s="151"/>
      <c r="L583" s="146"/>
      <c r="M583" s="152"/>
      <c r="T583" s="153"/>
      <c r="AT583" s="148" t="s">
        <v>196</v>
      </c>
      <c r="AU583" s="148" t="s">
        <v>80</v>
      </c>
      <c r="AV583" s="12" t="s">
        <v>80</v>
      </c>
      <c r="AW583" s="12" t="s">
        <v>32</v>
      </c>
      <c r="AX583" s="12" t="s">
        <v>71</v>
      </c>
      <c r="AY583" s="148" t="s">
        <v>127</v>
      </c>
    </row>
    <row r="584" spans="2:65" s="13" customFormat="1">
      <c r="B584" s="154"/>
      <c r="D584" s="147" t="s">
        <v>196</v>
      </c>
      <c r="E584" s="155" t="s">
        <v>19</v>
      </c>
      <c r="F584" s="156" t="s">
        <v>199</v>
      </c>
      <c r="H584" s="157">
        <v>4.9770000000000003</v>
      </c>
      <c r="I584" s="158"/>
      <c r="L584" s="154"/>
      <c r="M584" s="159"/>
      <c r="T584" s="160"/>
      <c r="AT584" s="155" t="s">
        <v>196</v>
      </c>
      <c r="AU584" s="155" t="s">
        <v>80</v>
      </c>
      <c r="AV584" s="13" t="s">
        <v>142</v>
      </c>
      <c r="AW584" s="13" t="s">
        <v>32</v>
      </c>
      <c r="AX584" s="13" t="s">
        <v>78</v>
      </c>
      <c r="AY584" s="155" t="s">
        <v>127</v>
      </c>
    </row>
    <row r="585" spans="2:65" s="1" customFormat="1" ht="14.45" customHeight="1">
      <c r="B585" s="33"/>
      <c r="C585" s="128" t="s">
        <v>871</v>
      </c>
      <c r="D585" s="128" t="s">
        <v>130</v>
      </c>
      <c r="E585" s="129" t="s">
        <v>872</v>
      </c>
      <c r="F585" s="130" t="s">
        <v>873</v>
      </c>
      <c r="G585" s="131" t="s">
        <v>194</v>
      </c>
      <c r="H585" s="132">
        <v>9.7200000000000006</v>
      </c>
      <c r="I585" s="133"/>
      <c r="J585" s="134">
        <f>ROUND(I585*H585,2)</f>
        <v>0</v>
      </c>
      <c r="K585" s="130" t="s">
        <v>19</v>
      </c>
      <c r="L585" s="33"/>
      <c r="M585" s="135" t="s">
        <v>19</v>
      </c>
      <c r="N585" s="136" t="s">
        <v>42</v>
      </c>
      <c r="P585" s="137">
        <f>O585*H585</f>
        <v>0</v>
      </c>
      <c r="Q585" s="137">
        <v>0</v>
      </c>
      <c r="R585" s="137">
        <f>Q585*H585</f>
        <v>0</v>
      </c>
      <c r="S585" s="137">
        <v>0</v>
      </c>
      <c r="T585" s="138">
        <f>S585*H585</f>
        <v>0</v>
      </c>
      <c r="AR585" s="139" t="s">
        <v>294</v>
      </c>
      <c r="AT585" s="139" t="s">
        <v>130</v>
      </c>
      <c r="AU585" s="139" t="s">
        <v>80</v>
      </c>
      <c r="AY585" s="18" t="s">
        <v>127</v>
      </c>
      <c r="BE585" s="140">
        <f>IF(N585="základní",J585,0)</f>
        <v>0</v>
      </c>
      <c r="BF585" s="140">
        <f>IF(N585="snížená",J585,0)</f>
        <v>0</v>
      </c>
      <c r="BG585" s="140">
        <f>IF(N585="zákl. přenesená",J585,0)</f>
        <v>0</v>
      </c>
      <c r="BH585" s="140">
        <f>IF(N585="sníž. přenesená",J585,0)</f>
        <v>0</v>
      </c>
      <c r="BI585" s="140">
        <f>IF(N585="nulová",J585,0)</f>
        <v>0</v>
      </c>
      <c r="BJ585" s="18" t="s">
        <v>78</v>
      </c>
      <c r="BK585" s="140">
        <f>ROUND(I585*H585,2)</f>
        <v>0</v>
      </c>
      <c r="BL585" s="18" t="s">
        <v>294</v>
      </c>
      <c r="BM585" s="139" t="s">
        <v>874</v>
      </c>
    </row>
    <row r="586" spans="2:65" s="14" customFormat="1">
      <c r="B586" s="164"/>
      <c r="D586" s="147" t="s">
        <v>196</v>
      </c>
      <c r="E586" s="165" t="s">
        <v>19</v>
      </c>
      <c r="F586" s="166" t="s">
        <v>248</v>
      </c>
      <c r="H586" s="165" t="s">
        <v>19</v>
      </c>
      <c r="I586" s="167"/>
      <c r="L586" s="164"/>
      <c r="M586" s="168"/>
      <c r="T586" s="169"/>
      <c r="AT586" s="165" t="s">
        <v>196</v>
      </c>
      <c r="AU586" s="165" t="s">
        <v>80</v>
      </c>
      <c r="AV586" s="14" t="s">
        <v>78</v>
      </c>
      <c r="AW586" s="14" t="s">
        <v>32</v>
      </c>
      <c r="AX586" s="14" t="s">
        <v>71</v>
      </c>
      <c r="AY586" s="165" t="s">
        <v>127</v>
      </c>
    </row>
    <row r="587" spans="2:65" s="12" customFormat="1">
      <c r="B587" s="146"/>
      <c r="D587" s="147" t="s">
        <v>196</v>
      </c>
      <c r="E587" s="148" t="s">
        <v>19</v>
      </c>
      <c r="F587" s="149" t="s">
        <v>875</v>
      </c>
      <c r="H587" s="150">
        <v>9.7200000000000006</v>
      </c>
      <c r="I587" s="151"/>
      <c r="L587" s="146"/>
      <c r="M587" s="152"/>
      <c r="T587" s="153"/>
      <c r="AT587" s="148" t="s">
        <v>196</v>
      </c>
      <c r="AU587" s="148" t="s">
        <v>80</v>
      </c>
      <c r="AV587" s="12" t="s">
        <v>80</v>
      </c>
      <c r="AW587" s="12" t="s">
        <v>32</v>
      </c>
      <c r="AX587" s="12" t="s">
        <v>78</v>
      </c>
      <c r="AY587" s="148" t="s">
        <v>127</v>
      </c>
    </row>
    <row r="588" spans="2:65" s="11" customFormat="1" ht="22.9" customHeight="1">
      <c r="B588" s="116"/>
      <c r="D588" s="117" t="s">
        <v>70</v>
      </c>
      <c r="E588" s="126" t="s">
        <v>876</v>
      </c>
      <c r="F588" s="126" t="s">
        <v>877</v>
      </c>
      <c r="I588" s="119"/>
      <c r="J588" s="127">
        <f>BK588</f>
        <v>0</v>
      </c>
      <c r="L588" s="116"/>
      <c r="M588" s="121"/>
      <c r="P588" s="122">
        <f>SUM(P589:P625)</f>
        <v>0</v>
      </c>
      <c r="R588" s="122">
        <f>SUM(R589:R625)</f>
        <v>0.23218728</v>
      </c>
      <c r="T588" s="123">
        <f>SUM(T589:T625)</f>
        <v>5.1662119999999999E-2</v>
      </c>
      <c r="AR588" s="117" t="s">
        <v>80</v>
      </c>
      <c r="AT588" s="124" t="s">
        <v>70</v>
      </c>
      <c r="AU588" s="124" t="s">
        <v>78</v>
      </c>
      <c r="AY588" s="117" t="s">
        <v>127</v>
      </c>
      <c r="BK588" s="125">
        <f>SUM(BK589:BK625)</f>
        <v>0</v>
      </c>
    </row>
    <row r="589" spans="2:65" s="1" customFormat="1" ht="14.45" customHeight="1">
      <c r="B589" s="33"/>
      <c r="C589" s="128" t="s">
        <v>878</v>
      </c>
      <c r="D589" s="128" t="s">
        <v>130</v>
      </c>
      <c r="E589" s="129" t="s">
        <v>879</v>
      </c>
      <c r="F589" s="130" t="s">
        <v>880</v>
      </c>
      <c r="G589" s="131" t="s">
        <v>194</v>
      </c>
      <c r="H589" s="132">
        <v>166.65199999999999</v>
      </c>
      <c r="I589" s="133"/>
      <c r="J589" s="134">
        <f>ROUND(I589*H589,2)</f>
        <v>0</v>
      </c>
      <c r="K589" s="130" t="s">
        <v>134</v>
      </c>
      <c r="L589" s="33"/>
      <c r="M589" s="135" t="s">
        <v>19</v>
      </c>
      <c r="N589" s="136" t="s">
        <v>42</v>
      </c>
      <c r="P589" s="137">
        <f>O589*H589</f>
        <v>0</v>
      </c>
      <c r="Q589" s="137">
        <v>1E-3</v>
      </c>
      <c r="R589" s="137">
        <f>Q589*H589</f>
        <v>0.16665199999999999</v>
      </c>
      <c r="S589" s="137">
        <v>3.1E-4</v>
      </c>
      <c r="T589" s="138">
        <f>S589*H589</f>
        <v>5.1662119999999999E-2</v>
      </c>
      <c r="AR589" s="139" t="s">
        <v>294</v>
      </c>
      <c r="AT589" s="139" t="s">
        <v>130</v>
      </c>
      <c r="AU589" s="139" t="s">
        <v>80</v>
      </c>
      <c r="AY589" s="18" t="s">
        <v>127</v>
      </c>
      <c r="BE589" s="140">
        <f>IF(N589="základní",J589,0)</f>
        <v>0</v>
      </c>
      <c r="BF589" s="140">
        <f>IF(N589="snížená",J589,0)</f>
        <v>0</v>
      </c>
      <c r="BG589" s="140">
        <f>IF(N589="zákl. přenesená",J589,0)</f>
        <v>0</v>
      </c>
      <c r="BH589" s="140">
        <f>IF(N589="sníž. přenesená",J589,0)</f>
        <v>0</v>
      </c>
      <c r="BI589" s="140">
        <f>IF(N589="nulová",J589,0)</f>
        <v>0</v>
      </c>
      <c r="BJ589" s="18" t="s">
        <v>78</v>
      </c>
      <c r="BK589" s="140">
        <f>ROUND(I589*H589,2)</f>
        <v>0</v>
      </c>
      <c r="BL589" s="18" t="s">
        <v>294</v>
      </c>
      <c r="BM589" s="139" t="s">
        <v>881</v>
      </c>
    </row>
    <row r="590" spans="2:65" s="1" customFormat="1" ht="29.25">
      <c r="B590" s="33"/>
      <c r="D590" s="147" t="s">
        <v>214</v>
      </c>
      <c r="F590" s="161" t="s">
        <v>882</v>
      </c>
      <c r="I590" s="162"/>
      <c r="L590" s="33"/>
      <c r="M590" s="163"/>
      <c r="T590" s="52"/>
      <c r="AT590" s="18" t="s">
        <v>214</v>
      </c>
      <c r="AU590" s="18" t="s">
        <v>80</v>
      </c>
    </row>
    <row r="591" spans="2:65" s="12" customFormat="1">
      <c r="B591" s="146"/>
      <c r="D591" s="147" t="s">
        <v>196</v>
      </c>
      <c r="E591" s="148" t="s">
        <v>19</v>
      </c>
      <c r="F591" s="149" t="s">
        <v>256</v>
      </c>
      <c r="H591" s="150">
        <v>5.32</v>
      </c>
      <c r="I591" s="151"/>
      <c r="L591" s="146"/>
      <c r="M591" s="152"/>
      <c r="T591" s="153"/>
      <c r="AT591" s="148" t="s">
        <v>196</v>
      </c>
      <c r="AU591" s="148" t="s">
        <v>80</v>
      </c>
      <c r="AV591" s="12" t="s">
        <v>80</v>
      </c>
      <c r="AW591" s="12" t="s">
        <v>32</v>
      </c>
      <c r="AX591" s="12" t="s">
        <v>71</v>
      </c>
      <c r="AY591" s="148" t="s">
        <v>127</v>
      </c>
    </row>
    <row r="592" spans="2:65" s="12" customFormat="1">
      <c r="B592" s="146"/>
      <c r="D592" s="147" t="s">
        <v>196</v>
      </c>
      <c r="E592" s="148" t="s">
        <v>19</v>
      </c>
      <c r="F592" s="149" t="s">
        <v>465</v>
      </c>
      <c r="H592" s="150">
        <v>3.145</v>
      </c>
      <c r="I592" s="151"/>
      <c r="L592" s="146"/>
      <c r="M592" s="152"/>
      <c r="T592" s="153"/>
      <c r="AT592" s="148" t="s">
        <v>196</v>
      </c>
      <c r="AU592" s="148" t="s">
        <v>80</v>
      </c>
      <c r="AV592" s="12" t="s">
        <v>80</v>
      </c>
      <c r="AW592" s="12" t="s">
        <v>32</v>
      </c>
      <c r="AX592" s="12" t="s">
        <v>71</v>
      </c>
      <c r="AY592" s="148" t="s">
        <v>127</v>
      </c>
    </row>
    <row r="593" spans="2:51" s="12" customFormat="1">
      <c r="B593" s="146"/>
      <c r="D593" s="147" t="s">
        <v>196</v>
      </c>
      <c r="E593" s="148" t="s">
        <v>19</v>
      </c>
      <c r="F593" s="149" t="s">
        <v>466</v>
      </c>
      <c r="H593" s="150">
        <v>3.536</v>
      </c>
      <c r="I593" s="151"/>
      <c r="L593" s="146"/>
      <c r="M593" s="152"/>
      <c r="T593" s="153"/>
      <c r="AT593" s="148" t="s">
        <v>196</v>
      </c>
      <c r="AU593" s="148" t="s">
        <v>80</v>
      </c>
      <c r="AV593" s="12" t="s">
        <v>80</v>
      </c>
      <c r="AW593" s="12" t="s">
        <v>32</v>
      </c>
      <c r="AX593" s="12" t="s">
        <v>71</v>
      </c>
      <c r="AY593" s="148" t="s">
        <v>127</v>
      </c>
    </row>
    <row r="594" spans="2:51" s="12" customFormat="1">
      <c r="B594" s="146"/>
      <c r="D594" s="147" t="s">
        <v>196</v>
      </c>
      <c r="E594" s="148" t="s">
        <v>19</v>
      </c>
      <c r="F594" s="149" t="s">
        <v>467</v>
      </c>
      <c r="H594" s="150">
        <v>0.42</v>
      </c>
      <c r="I594" s="151"/>
      <c r="L594" s="146"/>
      <c r="M594" s="152"/>
      <c r="T594" s="153"/>
      <c r="AT594" s="148" t="s">
        <v>196</v>
      </c>
      <c r="AU594" s="148" t="s">
        <v>80</v>
      </c>
      <c r="AV594" s="12" t="s">
        <v>80</v>
      </c>
      <c r="AW594" s="12" t="s">
        <v>32</v>
      </c>
      <c r="AX594" s="12" t="s">
        <v>71</v>
      </c>
      <c r="AY594" s="148" t="s">
        <v>127</v>
      </c>
    </row>
    <row r="595" spans="2:51" s="12" customFormat="1">
      <c r="B595" s="146"/>
      <c r="D595" s="147" t="s">
        <v>196</v>
      </c>
      <c r="E595" s="148" t="s">
        <v>19</v>
      </c>
      <c r="F595" s="149" t="s">
        <v>468</v>
      </c>
      <c r="H595" s="150">
        <v>1.7</v>
      </c>
      <c r="I595" s="151"/>
      <c r="L595" s="146"/>
      <c r="M595" s="152"/>
      <c r="T595" s="153"/>
      <c r="AT595" s="148" t="s">
        <v>196</v>
      </c>
      <c r="AU595" s="148" t="s">
        <v>80</v>
      </c>
      <c r="AV595" s="12" t="s">
        <v>80</v>
      </c>
      <c r="AW595" s="12" t="s">
        <v>32</v>
      </c>
      <c r="AX595" s="12" t="s">
        <v>71</v>
      </c>
      <c r="AY595" s="148" t="s">
        <v>127</v>
      </c>
    </row>
    <row r="596" spans="2:51" s="12" customFormat="1">
      <c r="B596" s="146"/>
      <c r="D596" s="147" t="s">
        <v>196</v>
      </c>
      <c r="E596" s="148" t="s">
        <v>19</v>
      </c>
      <c r="F596" s="149" t="s">
        <v>469</v>
      </c>
      <c r="H596" s="150">
        <v>4.8449999999999998</v>
      </c>
      <c r="I596" s="151"/>
      <c r="L596" s="146"/>
      <c r="M596" s="152"/>
      <c r="T596" s="153"/>
      <c r="AT596" s="148" t="s">
        <v>196</v>
      </c>
      <c r="AU596" s="148" t="s">
        <v>80</v>
      </c>
      <c r="AV596" s="12" t="s">
        <v>80</v>
      </c>
      <c r="AW596" s="12" t="s">
        <v>32</v>
      </c>
      <c r="AX596" s="12" t="s">
        <v>71</v>
      </c>
      <c r="AY596" s="148" t="s">
        <v>127</v>
      </c>
    </row>
    <row r="597" spans="2:51" s="12" customFormat="1">
      <c r="B597" s="146"/>
      <c r="D597" s="147" t="s">
        <v>196</v>
      </c>
      <c r="E597" s="148" t="s">
        <v>19</v>
      </c>
      <c r="F597" s="149" t="s">
        <v>470</v>
      </c>
      <c r="H597" s="150">
        <v>7.4249999999999998</v>
      </c>
      <c r="I597" s="151"/>
      <c r="L597" s="146"/>
      <c r="M597" s="152"/>
      <c r="T597" s="153"/>
      <c r="AT597" s="148" t="s">
        <v>196</v>
      </c>
      <c r="AU597" s="148" t="s">
        <v>80</v>
      </c>
      <c r="AV597" s="12" t="s">
        <v>80</v>
      </c>
      <c r="AW597" s="12" t="s">
        <v>32</v>
      </c>
      <c r="AX597" s="12" t="s">
        <v>71</v>
      </c>
      <c r="AY597" s="148" t="s">
        <v>127</v>
      </c>
    </row>
    <row r="598" spans="2:51" s="12" customFormat="1">
      <c r="B598" s="146"/>
      <c r="D598" s="147" t="s">
        <v>196</v>
      </c>
      <c r="E598" s="148" t="s">
        <v>19</v>
      </c>
      <c r="F598" s="149" t="s">
        <v>471</v>
      </c>
      <c r="H598" s="150">
        <v>13.118</v>
      </c>
      <c r="I598" s="151"/>
      <c r="L598" s="146"/>
      <c r="M598" s="152"/>
      <c r="T598" s="153"/>
      <c r="AT598" s="148" t="s">
        <v>196</v>
      </c>
      <c r="AU598" s="148" t="s">
        <v>80</v>
      </c>
      <c r="AV598" s="12" t="s">
        <v>80</v>
      </c>
      <c r="AW598" s="12" t="s">
        <v>32</v>
      </c>
      <c r="AX598" s="12" t="s">
        <v>71</v>
      </c>
      <c r="AY598" s="148" t="s">
        <v>127</v>
      </c>
    </row>
    <row r="599" spans="2:51" s="12" customFormat="1">
      <c r="B599" s="146"/>
      <c r="D599" s="147" t="s">
        <v>196</v>
      </c>
      <c r="E599" s="148" t="s">
        <v>19</v>
      </c>
      <c r="F599" s="149" t="s">
        <v>472</v>
      </c>
      <c r="H599" s="150">
        <v>5.0049999999999999</v>
      </c>
      <c r="I599" s="151"/>
      <c r="L599" s="146"/>
      <c r="M599" s="152"/>
      <c r="T599" s="153"/>
      <c r="AT599" s="148" t="s">
        <v>196</v>
      </c>
      <c r="AU599" s="148" t="s">
        <v>80</v>
      </c>
      <c r="AV599" s="12" t="s">
        <v>80</v>
      </c>
      <c r="AW599" s="12" t="s">
        <v>32</v>
      </c>
      <c r="AX599" s="12" t="s">
        <v>71</v>
      </c>
      <c r="AY599" s="148" t="s">
        <v>127</v>
      </c>
    </row>
    <row r="600" spans="2:51" s="12" customFormat="1">
      <c r="B600" s="146"/>
      <c r="D600" s="147" t="s">
        <v>196</v>
      </c>
      <c r="E600" s="148" t="s">
        <v>19</v>
      </c>
      <c r="F600" s="149" t="s">
        <v>883</v>
      </c>
      <c r="H600" s="150">
        <v>10.487</v>
      </c>
      <c r="I600" s="151"/>
      <c r="L600" s="146"/>
      <c r="M600" s="152"/>
      <c r="T600" s="153"/>
      <c r="AT600" s="148" t="s">
        <v>196</v>
      </c>
      <c r="AU600" s="148" t="s">
        <v>80</v>
      </c>
      <c r="AV600" s="12" t="s">
        <v>80</v>
      </c>
      <c r="AW600" s="12" t="s">
        <v>32</v>
      </c>
      <c r="AX600" s="12" t="s">
        <v>71</v>
      </c>
      <c r="AY600" s="148" t="s">
        <v>127</v>
      </c>
    </row>
    <row r="601" spans="2:51" s="12" customFormat="1">
      <c r="B601" s="146"/>
      <c r="D601" s="147" t="s">
        <v>196</v>
      </c>
      <c r="E601" s="148" t="s">
        <v>19</v>
      </c>
      <c r="F601" s="149" t="s">
        <v>884</v>
      </c>
      <c r="H601" s="150">
        <v>-0.36</v>
      </c>
      <c r="I601" s="151"/>
      <c r="L601" s="146"/>
      <c r="M601" s="152"/>
      <c r="T601" s="153"/>
      <c r="AT601" s="148" t="s">
        <v>196</v>
      </c>
      <c r="AU601" s="148" t="s">
        <v>80</v>
      </c>
      <c r="AV601" s="12" t="s">
        <v>80</v>
      </c>
      <c r="AW601" s="12" t="s">
        <v>32</v>
      </c>
      <c r="AX601" s="12" t="s">
        <v>71</v>
      </c>
      <c r="AY601" s="148" t="s">
        <v>127</v>
      </c>
    </row>
    <row r="602" spans="2:51" s="12" customFormat="1">
      <c r="B602" s="146"/>
      <c r="D602" s="147" t="s">
        <v>196</v>
      </c>
      <c r="E602" s="148" t="s">
        <v>19</v>
      </c>
      <c r="F602" s="149" t="s">
        <v>884</v>
      </c>
      <c r="H602" s="150">
        <v>-0.36</v>
      </c>
      <c r="I602" s="151"/>
      <c r="L602" s="146"/>
      <c r="M602" s="152"/>
      <c r="T602" s="153"/>
      <c r="AT602" s="148" t="s">
        <v>196</v>
      </c>
      <c r="AU602" s="148" t="s">
        <v>80</v>
      </c>
      <c r="AV602" s="12" t="s">
        <v>80</v>
      </c>
      <c r="AW602" s="12" t="s">
        <v>32</v>
      </c>
      <c r="AX602" s="12" t="s">
        <v>71</v>
      </c>
      <c r="AY602" s="148" t="s">
        <v>127</v>
      </c>
    </row>
    <row r="603" spans="2:51" s="12" customFormat="1">
      <c r="B603" s="146"/>
      <c r="D603" s="147" t="s">
        <v>196</v>
      </c>
      <c r="E603" s="148" t="s">
        <v>19</v>
      </c>
      <c r="F603" s="149" t="s">
        <v>885</v>
      </c>
      <c r="H603" s="150">
        <v>41.107999999999997</v>
      </c>
      <c r="I603" s="151"/>
      <c r="L603" s="146"/>
      <c r="M603" s="152"/>
      <c r="T603" s="153"/>
      <c r="AT603" s="148" t="s">
        <v>196</v>
      </c>
      <c r="AU603" s="148" t="s">
        <v>80</v>
      </c>
      <c r="AV603" s="12" t="s">
        <v>80</v>
      </c>
      <c r="AW603" s="12" t="s">
        <v>32</v>
      </c>
      <c r="AX603" s="12" t="s">
        <v>71</v>
      </c>
      <c r="AY603" s="148" t="s">
        <v>127</v>
      </c>
    </row>
    <row r="604" spans="2:51" s="12" customFormat="1">
      <c r="B604" s="146"/>
      <c r="D604" s="147" t="s">
        <v>196</v>
      </c>
      <c r="E604" s="148" t="s">
        <v>19</v>
      </c>
      <c r="F604" s="149" t="s">
        <v>478</v>
      </c>
      <c r="H604" s="150">
        <v>-3.1520000000000001</v>
      </c>
      <c r="I604" s="151"/>
      <c r="L604" s="146"/>
      <c r="M604" s="152"/>
      <c r="T604" s="153"/>
      <c r="AT604" s="148" t="s">
        <v>196</v>
      </c>
      <c r="AU604" s="148" t="s">
        <v>80</v>
      </c>
      <c r="AV604" s="12" t="s">
        <v>80</v>
      </c>
      <c r="AW604" s="12" t="s">
        <v>32</v>
      </c>
      <c r="AX604" s="12" t="s">
        <v>71</v>
      </c>
      <c r="AY604" s="148" t="s">
        <v>127</v>
      </c>
    </row>
    <row r="605" spans="2:51" s="12" customFormat="1">
      <c r="B605" s="146"/>
      <c r="D605" s="147" t="s">
        <v>196</v>
      </c>
      <c r="E605" s="148" t="s">
        <v>19</v>
      </c>
      <c r="F605" s="149" t="s">
        <v>479</v>
      </c>
      <c r="H605" s="150">
        <v>-1.1819999999999999</v>
      </c>
      <c r="I605" s="151"/>
      <c r="L605" s="146"/>
      <c r="M605" s="152"/>
      <c r="T605" s="153"/>
      <c r="AT605" s="148" t="s">
        <v>196</v>
      </c>
      <c r="AU605" s="148" t="s">
        <v>80</v>
      </c>
      <c r="AV605" s="12" t="s">
        <v>80</v>
      </c>
      <c r="AW605" s="12" t="s">
        <v>32</v>
      </c>
      <c r="AX605" s="12" t="s">
        <v>71</v>
      </c>
      <c r="AY605" s="148" t="s">
        <v>127</v>
      </c>
    </row>
    <row r="606" spans="2:51" s="12" customFormat="1">
      <c r="B606" s="146"/>
      <c r="D606" s="147" t="s">
        <v>196</v>
      </c>
      <c r="E606" s="148" t="s">
        <v>19</v>
      </c>
      <c r="F606" s="149" t="s">
        <v>886</v>
      </c>
      <c r="H606" s="150">
        <v>-1.7729999999999999</v>
      </c>
      <c r="I606" s="151"/>
      <c r="L606" s="146"/>
      <c r="M606" s="152"/>
      <c r="T606" s="153"/>
      <c r="AT606" s="148" t="s">
        <v>196</v>
      </c>
      <c r="AU606" s="148" t="s">
        <v>80</v>
      </c>
      <c r="AV606" s="12" t="s">
        <v>80</v>
      </c>
      <c r="AW606" s="12" t="s">
        <v>32</v>
      </c>
      <c r="AX606" s="12" t="s">
        <v>71</v>
      </c>
      <c r="AY606" s="148" t="s">
        <v>127</v>
      </c>
    </row>
    <row r="607" spans="2:51" s="12" customFormat="1">
      <c r="B607" s="146"/>
      <c r="D607" s="147" t="s">
        <v>196</v>
      </c>
      <c r="E607" s="148" t="s">
        <v>19</v>
      </c>
      <c r="F607" s="149" t="s">
        <v>887</v>
      </c>
      <c r="H607" s="150">
        <v>-0.18</v>
      </c>
      <c r="I607" s="151"/>
      <c r="L607" s="146"/>
      <c r="M607" s="152"/>
      <c r="T607" s="153"/>
      <c r="AT607" s="148" t="s">
        <v>196</v>
      </c>
      <c r="AU607" s="148" t="s">
        <v>80</v>
      </c>
      <c r="AV607" s="12" t="s">
        <v>80</v>
      </c>
      <c r="AW607" s="12" t="s">
        <v>32</v>
      </c>
      <c r="AX607" s="12" t="s">
        <v>71</v>
      </c>
      <c r="AY607" s="148" t="s">
        <v>127</v>
      </c>
    </row>
    <row r="608" spans="2:51" s="12" customFormat="1">
      <c r="B608" s="146"/>
      <c r="D608" s="147" t="s">
        <v>196</v>
      </c>
      <c r="E608" s="148" t="s">
        <v>19</v>
      </c>
      <c r="F608" s="149" t="s">
        <v>888</v>
      </c>
      <c r="H608" s="150">
        <v>1.44</v>
      </c>
      <c r="I608" s="151"/>
      <c r="L608" s="146"/>
      <c r="M608" s="152"/>
      <c r="T608" s="153"/>
      <c r="AT608" s="148" t="s">
        <v>196</v>
      </c>
      <c r="AU608" s="148" t="s">
        <v>80</v>
      </c>
      <c r="AV608" s="12" t="s">
        <v>80</v>
      </c>
      <c r="AW608" s="12" t="s">
        <v>32</v>
      </c>
      <c r="AX608" s="12" t="s">
        <v>71</v>
      </c>
      <c r="AY608" s="148" t="s">
        <v>127</v>
      </c>
    </row>
    <row r="609" spans="2:65" s="12" customFormat="1">
      <c r="B609" s="146"/>
      <c r="D609" s="147" t="s">
        <v>196</v>
      </c>
      <c r="E609" s="148" t="s">
        <v>19</v>
      </c>
      <c r="F609" s="149" t="s">
        <v>889</v>
      </c>
      <c r="H609" s="150">
        <v>24.847000000000001</v>
      </c>
      <c r="I609" s="151"/>
      <c r="L609" s="146"/>
      <c r="M609" s="152"/>
      <c r="T609" s="153"/>
      <c r="AT609" s="148" t="s">
        <v>196</v>
      </c>
      <c r="AU609" s="148" t="s">
        <v>80</v>
      </c>
      <c r="AV609" s="12" t="s">
        <v>80</v>
      </c>
      <c r="AW609" s="12" t="s">
        <v>32</v>
      </c>
      <c r="AX609" s="12" t="s">
        <v>71</v>
      </c>
      <c r="AY609" s="148" t="s">
        <v>127</v>
      </c>
    </row>
    <row r="610" spans="2:65" s="12" customFormat="1">
      <c r="B610" s="146"/>
      <c r="D610" s="147" t="s">
        <v>196</v>
      </c>
      <c r="E610" s="148" t="s">
        <v>19</v>
      </c>
      <c r="F610" s="149" t="s">
        <v>890</v>
      </c>
      <c r="H610" s="150">
        <v>-0.36</v>
      </c>
      <c r="I610" s="151"/>
      <c r="L610" s="146"/>
      <c r="M610" s="152"/>
      <c r="T610" s="153"/>
      <c r="AT610" s="148" t="s">
        <v>196</v>
      </c>
      <c r="AU610" s="148" t="s">
        <v>80</v>
      </c>
      <c r="AV610" s="12" t="s">
        <v>80</v>
      </c>
      <c r="AW610" s="12" t="s">
        <v>32</v>
      </c>
      <c r="AX610" s="12" t="s">
        <v>71</v>
      </c>
      <c r="AY610" s="148" t="s">
        <v>127</v>
      </c>
    </row>
    <row r="611" spans="2:65" s="12" customFormat="1">
      <c r="B611" s="146"/>
      <c r="D611" s="147" t="s">
        <v>196</v>
      </c>
      <c r="E611" s="148" t="s">
        <v>19</v>
      </c>
      <c r="F611" s="149" t="s">
        <v>891</v>
      </c>
      <c r="H611" s="150">
        <v>2.88</v>
      </c>
      <c r="I611" s="151"/>
      <c r="L611" s="146"/>
      <c r="M611" s="152"/>
      <c r="T611" s="153"/>
      <c r="AT611" s="148" t="s">
        <v>196</v>
      </c>
      <c r="AU611" s="148" t="s">
        <v>80</v>
      </c>
      <c r="AV611" s="12" t="s">
        <v>80</v>
      </c>
      <c r="AW611" s="12" t="s">
        <v>32</v>
      </c>
      <c r="AX611" s="12" t="s">
        <v>71</v>
      </c>
      <c r="AY611" s="148" t="s">
        <v>127</v>
      </c>
    </row>
    <row r="612" spans="2:65" s="12" customFormat="1">
      <c r="B612" s="146"/>
      <c r="D612" s="147" t="s">
        <v>196</v>
      </c>
      <c r="E612" s="148" t="s">
        <v>19</v>
      </c>
      <c r="F612" s="149" t="s">
        <v>892</v>
      </c>
      <c r="H612" s="150">
        <v>1.56</v>
      </c>
      <c r="I612" s="151"/>
      <c r="L612" s="146"/>
      <c r="M612" s="152"/>
      <c r="T612" s="153"/>
      <c r="AT612" s="148" t="s">
        <v>196</v>
      </c>
      <c r="AU612" s="148" t="s">
        <v>80</v>
      </c>
      <c r="AV612" s="12" t="s">
        <v>80</v>
      </c>
      <c r="AW612" s="12" t="s">
        <v>32</v>
      </c>
      <c r="AX612" s="12" t="s">
        <v>71</v>
      </c>
      <c r="AY612" s="148" t="s">
        <v>127</v>
      </c>
    </row>
    <row r="613" spans="2:65" s="12" customFormat="1">
      <c r="B613" s="146"/>
      <c r="D613" s="147" t="s">
        <v>196</v>
      </c>
      <c r="E613" s="148" t="s">
        <v>19</v>
      </c>
      <c r="F613" s="149" t="s">
        <v>310</v>
      </c>
      <c r="H613" s="150">
        <v>-1.913</v>
      </c>
      <c r="I613" s="151"/>
      <c r="L613" s="146"/>
      <c r="M613" s="152"/>
      <c r="T613" s="153"/>
      <c r="AT613" s="148" t="s">
        <v>196</v>
      </c>
      <c r="AU613" s="148" t="s">
        <v>80</v>
      </c>
      <c r="AV613" s="12" t="s">
        <v>80</v>
      </c>
      <c r="AW613" s="12" t="s">
        <v>32</v>
      </c>
      <c r="AX613" s="12" t="s">
        <v>71</v>
      </c>
      <c r="AY613" s="148" t="s">
        <v>127</v>
      </c>
    </row>
    <row r="614" spans="2:65" s="12" customFormat="1">
      <c r="B614" s="146"/>
      <c r="D614" s="147" t="s">
        <v>196</v>
      </c>
      <c r="E614" s="148" t="s">
        <v>19</v>
      </c>
      <c r="F614" s="149" t="s">
        <v>893</v>
      </c>
      <c r="H614" s="150">
        <v>2.948</v>
      </c>
      <c r="I614" s="151"/>
      <c r="L614" s="146"/>
      <c r="M614" s="152"/>
      <c r="T614" s="153"/>
      <c r="AT614" s="148" t="s">
        <v>196</v>
      </c>
      <c r="AU614" s="148" t="s">
        <v>80</v>
      </c>
      <c r="AV614" s="12" t="s">
        <v>80</v>
      </c>
      <c r="AW614" s="12" t="s">
        <v>32</v>
      </c>
      <c r="AX614" s="12" t="s">
        <v>71</v>
      </c>
      <c r="AY614" s="148" t="s">
        <v>127</v>
      </c>
    </row>
    <row r="615" spans="2:65" s="12" customFormat="1">
      <c r="B615" s="146"/>
      <c r="D615" s="147" t="s">
        <v>196</v>
      </c>
      <c r="E615" s="148" t="s">
        <v>19</v>
      </c>
      <c r="F615" s="149" t="s">
        <v>312</v>
      </c>
      <c r="H615" s="150">
        <v>46.283999999999999</v>
      </c>
      <c r="I615" s="151"/>
      <c r="L615" s="146"/>
      <c r="M615" s="152"/>
      <c r="T615" s="153"/>
      <c r="AT615" s="148" t="s">
        <v>196</v>
      </c>
      <c r="AU615" s="148" t="s">
        <v>80</v>
      </c>
      <c r="AV615" s="12" t="s">
        <v>80</v>
      </c>
      <c r="AW615" s="12" t="s">
        <v>32</v>
      </c>
      <c r="AX615" s="12" t="s">
        <v>71</v>
      </c>
      <c r="AY615" s="148" t="s">
        <v>127</v>
      </c>
    </row>
    <row r="616" spans="2:65" s="12" customFormat="1">
      <c r="B616" s="146"/>
      <c r="D616" s="147" t="s">
        <v>196</v>
      </c>
      <c r="E616" s="148" t="s">
        <v>19</v>
      </c>
      <c r="F616" s="149" t="s">
        <v>313</v>
      </c>
      <c r="H616" s="150">
        <v>-4.1059999999999999</v>
      </c>
      <c r="I616" s="151"/>
      <c r="L616" s="146"/>
      <c r="M616" s="152"/>
      <c r="T616" s="153"/>
      <c r="AT616" s="148" t="s">
        <v>196</v>
      </c>
      <c r="AU616" s="148" t="s">
        <v>80</v>
      </c>
      <c r="AV616" s="12" t="s">
        <v>80</v>
      </c>
      <c r="AW616" s="12" t="s">
        <v>32</v>
      </c>
      <c r="AX616" s="12" t="s">
        <v>71</v>
      </c>
      <c r="AY616" s="148" t="s">
        <v>127</v>
      </c>
    </row>
    <row r="617" spans="2:65" s="12" customFormat="1">
      <c r="B617" s="146"/>
      <c r="D617" s="147" t="s">
        <v>196</v>
      </c>
      <c r="E617" s="148" t="s">
        <v>19</v>
      </c>
      <c r="F617" s="149" t="s">
        <v>894</v>
      </c>
      <c r="H617" s="150">
        <v>3.3860000000000001</v>
      </c>
      <c r="I617" s="151"/>
      <c r="L617" s="146"/>
      <c r="M617" s="152"/>
      <c r="T617" s="153"/>
      <c r="AT617" s="148" t="s">
        <v>196</v>
      </c>
      <c r="AU617" s="148" t="s">
        <v>80</v>
      </c>
      <c r="AV617" s="12" t="s">
        <v>80</v>
      </c>
      <c r="AW617" s="12" t="s">
        <v>32</v>
      </c>
      <c r="AX617" s="12" t="s">
        <v>71</v>
      </c>
      <c r="AY617" s="148" t="s">
        <v>127</v>
      </c>
    </row>
    <row r="618" spans="2:65" s="12" customFormat="1">
      <c r="B618" s="146"/>
      <c r="D618" s="147" t="s">
        <v>196</v>
      </c>
      <c r="E618" s="148" t="s">
        <v>19</v>
      </c>
      <c r="F618" s="149" t="s">
        <v>324</v>
      </c>
      <c r="H618" s="150">
        <v>-1.5760000000000001</v>
      </c>
      <c r="I618" s="151"/>
      <c r="L618" s="146"/>
      <c r="M618" s="152"/>
      <c r="T618" s="153"/>
      <c r="AT618" s="148" t="s">
        <v>196</v>
      </c>
      <c r="AU618" s="148" t="s">
        <v>80</v>
      </c>
      <c r="AV618" s="12" t="s">
        <v>80</v>
      </c>
      <c r="AW618" s="12" t="s">
        <v>32</v>
      </c>
      <c r="AX618" s="12" t="s">
        <v>71</v>
      </c>
      <c r="AY618" s="148" t="s">
        <v>127</v>
      </c>
    </row>
    <row r="619" spans="2:65" s="12" customFormat="1">
      <c r="B619" s="146"/>
      <c r="D619" s="147" t="s">
        <v>196</v>
      </c>
      <c r="E619" s="148" t="s">
        <v>19</v>
      </c>
      <c r="F619" s="149" t="s">
        <v>895</v>
      </c>
      <c r="H619" s="150">
        <v>2.16</v>
      </c>
      <c r="I619" s="151"/>
      <c r="L619" s="146"/>
      <c r="M619" s="152"/>
      <c r="T619" s="153"/>
      <c r="AT619" s="148" t="s">
        <v>196</v>
      </c>
      <c r="AU619" s="148" t="s">
        <v>80</v>
      </c>
      <c r="AV619" s="12" t="s">
        <v>80</v>
      </c>
      <c r="AW619" s="12" t="s">
        <v>32</v>
      </c>
      <c r="AX619" s="12" t="s">
        <v>71</v>
      </c>
      <c r="AY619" s="148" t="s">
        <v>127</v>
      </c>
    </row>
    <row r="620" spans="2:65" s="13" customFormat="1">
      <c r="B620" s="154"/>
      <c r="D620" s="147" t="s">
        <v>196</v>
      </c>
      <c r="E620" s="155" t="s">
        <v>19</v>
      </c>
      <c r="F620" s="156" t="s">
        <v>199</v>
      </c>
      <c r="H620" s="157">
        <v>166.65200000000002</v>
      </c>
      <c r="I620" s="158"/>
      <c r="L620" s="154"/>
      <c r="M620" s="159"/>
      <c r="T620" s="160"/>
      <c r="AT620" s="155" t="s">
        <v>196</v>
      </c>
      <c r="AU620" s="155" t="s">
        <v>80</v>
      </c>
      <c r="AV620" s="13" t="s">
        <v>142</v>
      </c>
      <c r="AW620" s="13" t="s">
        <v>32</v>
      </c>
      <c r="AX620" s="13" t="s">
        <v>78</v>
      </c>
      <c r="AY620" s="155" t="s">
        <v>127</v>
      </c>
    </row>
    <row r="621" spans="2:65" s="1" customFormat="1" ht="14.45" customHeight="1">
      <c r="B621" s="33"/>
      <c r="C621" s="128" t="s">
        <v>896</v>
      </c>
      <c r="D621" s="128" t="s">
        <v>130</v>
      </c>
      <c r="E621" s="129" t="s">
        <v>897</v>
      </c>
      <c r="F621" s="130" t="s">
        <v>898</v>
      </c>
      <c r="G621" s="131" t="s">
        <v>194</v>
      </c>
      <c r="H621" s="132">
        <v>6.24</v>
      </c>
      <c r="I621" s="133"/>
      <c r="J621" s="134">
        <f>ROUND(I621*H621,2)</f>
        <v>0</v>
      </c>
      <c r="K621" s="130" t="s">
        <v>134</v>
      </c>
      <c r="L621" s="33"/>
      <c r="M621" s="135" t="s">
        <v>19</v>
      </c>
      <c r="N621" s="136" t="s">
        <v>42</v>
      </c>
      <c r="P621" s="137">
        <f>O621*H621</f>
        <v>0</v>
      </c>
      <c r="Q621" s="137">
        <v>0</v>
      </c>
      <c r="R621" s="137">
        <f>Q621*H621</f>
        <v>0</v>
      </c>
      <c r="S621" s="137">
        <v>0</v>
      </c>
      <c r="T621" s="138">
        <f>S621*H621</f>
        <v>0</v>
      </c>
      <c r="AR621" s="139" t="s">
        <v>294</v>
      </c>
      <c r="AT621" s="139" t="s">
        <v>130</v>
      </c>
      <c r="AU621" s="139" t="s">
        <v>80</v>
      </c>
      <c r="AY621" s="18" t="s">
        <v>127</v>
      </c>
      <c r="BE621" s="140">
        <f>IF(N621="základní",J621,0)</f>
        <v>0</v>
      </c>
      <c r="BF621" s="140">
        <f>IF(N621="snížená",J621,0)</f>
        <v>0</v>
      </c>
      <c r="BG621" s="140">
        <f>IF(N621="zákl. přenesená",J621,0)</f>
        <v>0</v>
      </c>
      <c r="BH621" s="140">
        <f>IF(N621="sníž. přenesená",J621,0)</f>
        <v>0</v>
      </c>
      <c r="BI621" s="140">
        <f>IF(N621="nulová",J621,0)</f>
        <v>0</v>
      </c>
      <c r="BJ621" s="18" t="s">
        <v>78</v>
      </c>
      <c r="BK621" s="140">
        <f>ROUND(I621*H621,2)</f>
        <v>0</v>
      </c>
      <c r="BL621" s="18" t="s">
        <v>294</v>
      </c>
      <c r="BM621" s="139" t="s">
        <v>899</v>
      </c>
    </row>
    <row r="622" spans="2:65" s="12" customFormat="1">
      <c r="B622" s="146"/>
      <c r="D622" s="147" t="s">
        <v>196</v>
      </c>
      <c r="E622" s="148" t="s">
        <v>19</v>
      </c>
      <c r="F622" s="149" t="s">
        <v>854</v>
      </c>
      <c r="H622" s="150">
        <v>6.24</v>
      </c>
      <c r="I622" s="151"/>
      <c r="L622" s="146"/>
      <c r="M622" s="152"/>
      <c r="T622" s="153"/>
      <c r="AT622" s="148" t="s">
        <v>196</v>
      </c>
      <c r="AU622" s="148" t="s">
        <v>80</v>
      </c>
      <c r="AV622" s="12" t="s">
        <v>80</v>
      </c>
      <c r="AW622" s="12" t="s">
        <v>32</v>
      </c>
      <c r="AX622" s="12" t="s">
        <v>78</v>
      </c>
      <c r="AY622" s="148" t="s">
        <v>127</v>
      </c>
    </row>
    <row r="623" spans="2:65" s="1" customFormat="1" ht="14.45" customHeight="1">
      <c r="B623" s="33"/>
      <c r="C623" s="128" t="s">
        <v>900</v>
      </c>
      <c r="D623" s="128" t="s">
        <v>130</v>
      </c>
      <c r="E623" s="129" t="s">
        <v>901</v>
      </c>
      <c r="F623" s="130" t="s">
        <v>902</v>
      </c>
      <c r="G623" s="131" t="s">
        <v>194</v>
      </c>
      <c r="H623" s="132">
        <v>142.46799999999999</v>
      </c>
      <c r="I623" s="133"/>
      <c r="J623" s="134">
        <f>ROUND(I623*H623,2)</f>
        <v>0</v>
      </c>
      <c r="K623" s="130" t="s">
        <v>134</v>
      </c>
      <c r="L623" s="33"/>
      <c r="M623" s="135" t="s">
        <v>19</v>
      </c>
      <c r="N623" s="136" t="s">
        <v>42</v>
      </c>
      <c r="P623" s="137">
        <f>O623*H623</f>
        <v>0</v>
      </c>
      <c r="Q623" s="137">
        <v>2.0000000000000001E-4</v>
      </c>
      <c r="R623" s="137">
        <f>Q623*H623</f>
        <v>2.8493600000000001E-2</v>
      </c>
      <c r="S623" s="137">
        <v>0</v>
      </c>
      <c r="T623" s="138">
        <f>S623*H623</f>
        <v>0</v>
      </c>
      <c r="AR623" s="139" t="s">
        <v>294</v>
      </c>
      <c r="AT623" s="139" t="s">
        <v>130</v>
      </c>
      <c r="AU623" s="139" t="s">
        <v>80</v>
      </c>
      <c r="AY623" s="18" t="s">
        <v>127</v>
      </c>
      <c r="BE623" s="140">
        <f>IF(N623="základní",J623,0)</f>
        <v>0</v>
      </c>
      <c r="BF623" s="140">
        <f>IF(N623="snížená",J623,0)</f>
        <v>0</v>
      </c>
      <c r="BG623" s="140">
        <f>IF(N623="zákl. přenesená",J623,0)</f>
        <v>0</v>
      </c>
      <c r="BH623" s="140">
        <f>IF(N623="sníž. přenesená",J623,0)</f>
        <v>0</v>
      </c>
      <c r="BI623" s="140">
        <f>IF(N623="nulová",J623,0)</f>
        <v>0</v>
      </c>
      <c r="BJ623" s="18" t="s">
        <v>78</v>
      </c>
      <c r="BK623" s="140">
        <f>ROUND(I623*H623,2)</f>
        <v>0</v>
      </c>
      <c r="BL623" s="18" t="s">
        <v>294</v>
      </c>
      <c r="BM623" s="139" t="s">
        <v>903</v>
      </c>
    </row>
    <row r="624" spans="2:65" s="12" customFormat="1">
      <c r="B624" s="146"/>
      <c r="D624" s="147" t="s">
        <v>196</v>
      </c>
      <c r="E624" s="148" t="s">
        <v>19</v>
      </c>
      <c r="F624" s="149" t="s">
        <v>904</v>
      </c>
      <c r="H624" s="150">
        <v>142.46799999999999</v>
      </c>
      <c r="I624" s="151"/>
      <c r="L624" s="146"/>
      <c r="M624" s="152"/>
      <c r="T624" s="153"/>
      <c r="AT624" s="148" t="s">
        <v>196</v>
      </c>
      <c r="AU624" s="148" t="s">
        <v>80</v>
      </c>
      <c r="AV624" s="12" t="s">
        <v>80</v>
      </c>
      <c r="AW624" s="12" t="s">
        <v>32</v>
      </c>
      <c r="AX624" s="12" t="s">
        <v>78</v>
      </c>
      <c r="AY624" s="148" t="s">
        <v>127</v>
      </c>
    </row>
    <row r="625" spans="2:65" s="1" customFormat="1" ht="24.2" customHeight="1">
      <c r="B625" s="33"/>
      <c r="C625" s="128" t="s">
        <v>905</v>
      </c>
      <c r="D625" s="128" t="s">
        <v>130</v>
      </c>
      <c r="E625" s="129" t="s">
        <v>906</v>
      </c>
      <c r="F625" s="130" t="s">
        <v>907</v>
      </c>
      <c r="G625" s="131" t="s">
        <v>194</v>
      </c>
      <c r="H625" s="132">
        <v>142.46799999999999</v>
      </c>
      <c r="I625" s="133"/>
      <c r="J625" s="134">
        <f>ROUND(I625*H625,2)</f>
        <v>0</v>
      </c>
      <c r="K625" s="130" t="s">
        <v>134</v>
      </c>
      <c r="L625" s="33"/>
      <c r="M625" s="141" t="s">
        <v>19</v>
      </c>
      <c r="N625" s="142" t="s">
        <v>42</v>
      </c>
      <c r="O625" s="143"/>
      <c r="P625" s="144">
        <f>O625*H625</f>
        <v>0</v>
      </c>
      <c r="Q625" s="144">
        <v>2.5999999999999998E-4</v>
      </c>
      <c r="R625" s="144">
        <f>Q625*H625</f>
        <v>3.7041679999999994E-2</v>
      </c>
      <c r="S625" s="144">
        <v>0</v>
      </c>
      <c r="T625" s="145">
        <f>S625*H625</f>
        <v>0</v>
      </c>
      <c r="AR625" s="139" t="s">
        <v>294</v>
      </c>
      <c r="AT625" s="139" t="s">
        <v>130</v>
      </c>
      <c r="AU625" s="139" t="s">
        <v>80</v>
      </c>
      <c r="AY625" s="18" t="s">
        <v>127</v>
      </c>
      <c r="BE625" s="140">
        <f>IF(N625="základní",J625,0)</f>
        <v>0</v>
      </c>
      <c r="BF625" s="140">
        <f>IF(N625="snížená",J625,0)</f>
        <v>0</v>
      </c>
      <c r="BG625" s="140">
        <f>IF(N625="zákl. přenesená",J625,0)</f>
        <v>0</v>
      </c>
      <c r="BH625" s="140">
        <f>IF(N625="sníž. přenesená",J625,0)</f>
        <v>0</v>
      </c>
      <c r="BI625" s="140">
        <f>IF(N625="nulová",J625,0)</f>
        <v>0</v>
      </c>
      <c r="BJ625" s="18" t="s">
        <v>78</v>
      </c>
      <c r="BK625" s="140">
        <f>ROUND(I625*H625,2)</f>
        <v>0</v>
      </c>
      <c r="BL625" s="18" t="s">
        <v>294</v>
      </c>
      <c r="BM625" s="139" t="s">
        <v>908</v>
      </c>
    </row>
    <row r="626" spans="2:65" s="1" customFormat="1" ht="6.95" customHeight="1">
      <c r="B626" s="41"/>
      <c r="C626" s="42"/>
      <c r="D626" s="42"/>
      <c r="E626" s="42"/>
      <c r="F626" s="42"/>
      <c r="G626" s="42"/>
      <c r="H626" s="42"/>
      <c r="I626" s="42"/>
      <c r="J626" s="42"/>
      <c r="K626" s="42"/>
      <c r="L626" s="33"/>
    </row>
  </sheetData>
  <sheetProtection algorithmName="SHA-512" hashValue="BHKcE6GWvX2JPSev6TMZ3p54Q8yDKrLheKaFeXNumd6yKOAlVAArRcsahmGToYFEcfex3PNKEw1wXTV3gy2Vag==" saltValue="1dKjxkpU3ReWE6ZOyPHWCBM9dX1ImUUbv7sNKp6X3WXsWVWppECoItApSA8OvbMzFFC1FI6LA9rFjmSOvAuu9w==" spinCount="100000" sheet="1" objects="1" scenarios="1" formatColumns="0" formatRows="0" autoFilter="0"/>
  <autoFilter ref="C94:K625" xr:uid="{00000000-0009-0000-0000-000002000000}"/>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86</v>
      </c>
    </row>
    <row r="3" spans="2:46" ht="6.95" customHeight="1">
      <c r="B3" s="19"/>
      <c r="C3" s="20"/>
      <c r="D3" s="20"/>
      <c r="E3" s="20"/>
      <c r="F3" s="20"/>
      <c r="G3" s="20"/>
      <c r="H3" s="20"/>
      <c r="I3" s="20"/>
      <c r="J3" s="20"/>
      <c r="K3" s="20"/>
      <c r="L3" s="21"/>
      <c r="AT3" s="18" t="s">
        <v>80</v>
      </c>
    </row>
    <row r="4" spans="2:46" ht="24.95" customHeight="1">
      <c r="B4" s="21"/>
      <c r="D4" s="22" t="s">
        <v>99</v>
      </c>
      <c r="L4" s="21"/>
      <c r="M4" s="84" t="s">
        <v>10</v>
      </c>
      <c r="AT4" s="18" t="s">
        <v>4</v>
      </c>
    </row>
    <row r="5" spans="2:46" ht="6.95" customHeight="1">
      <c r="B5" s="21"/>
      <c r="L5" s="21"/>
    </row>
    <row r="6" spans="2:46" ht="12" customHeight="1">
      <c r="B6" s="21"/>
      <c r="D6" s="28" t="s">
        <v>16</v>
      </c>
      <c r="L6" s="21"/>
    </row>
    <row r="7" spans="2:46" ht="16.5" customHeight="1">
      <c r="B7" s="21"/>
      <c r="E7" s="327" t="str">
        <f>'Rekapitulace stavby'!K6</f>
        <v>Stavební úpravy Střední školy - Lysá nad Labem č.p. 475</v>
      </c>
      <c r="F7" s="328"/>
      <c r="G7" s="328"/>
      <c r="H7" s="328"/>
      <c r="L7" s="21"/>
    </row>
    <row r="8" spans="2:46" s="1" customFormat="1" ht="12" customHeight="1">
      <c r="B8" s="33"/>
      <c r="D8" s="28" t="s">
        <v>100</v>
      </c>
      <c r="L8" s="33"/>
    </row>
    <row r="9" spans="2:46" s="1" customFormat="1" ht="16.5" customHeight="1">
      <c r="B9" s="33"/>
      <c r="E9" s="316" t="s">
        <v>909</v>
      </c>
      <c r="F9" s="326"/>
      <c r="G9" s="326"/>
      <c r="H9" s="326"/>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49">
        <f>'Rekapitulace stavby'!AN8</f>
        <v>44988</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9" t="str">
        <f>'Rekapitulace stavby'!E14</f>
        <v>Vyplň údaj</v>
      </c>
      <c r="F18" s="299"/>
      <c r="G18" s="299"/>
      <c r="H18" s="299"/>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31</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34</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5"/>
      <c r="E27" s="303" t="s">
        <v>19</v>
      </c>
      <c r="F27" s="303"/>
      <c r="G27" s="303"/>
      <c r="H27" s="303"/>
      <c r="L27" s="85"/>
    </row>
    <row r="28" spans="2:12" s="1" customFormat="1" ht="6.95" customHeight="1">
      <c r="B28" s="33"/>
      <c r="L28" s="33"/>
    </row>
    <row r="29" spans="2:12" s="1" customFormat="1" ht="6.95" customHeight="1">
      <c r="B29" s="33"/>
      <c r="D29" s="50"/>
      <c r="E29" s="50"/>
      <c r="F29" s="50"/>
      <c r="G29" s="50"/>
      <c r="H29" s="50"/>
      <c r="I29" s="50"/>
      <c r="J29" s="50"/>
      <c r="K29" s="50"/>
      <c r="L29" s="33"/>
    </row>
    <row r="30" spans="2:12" s="1" customFormat="1" ht="25.35" customHeight="1">
      <c r="B30" s="33"/>
      <c r="D30" s="86" t="s">
        <v>37</v>
      </c>
      <c r="J30" s="62">
        <f>ROUND(J94, 2)</f>
        <v>0</v>
      </c>
      <c r="L30" s="33"/>
    </row>
    <row r="31" spans="2:12" s="1" customFormat="1" ht="6.95" customHeight="1">
      <c r="B31" s="33"/>
      <c r="D31" s="50"/>
      <c r="E31" s="50"/>
      <c r="F31" s="50"/>
      <c r="G31" s="50"/>
      <c r="H31" s="50"/>
      <c r="I31" s="50"/>
      <c r="J31" s="50"/>
      <c r="K31" s="50"/>
      <c r="L31" s="33"/>
    </row>
    <row r="32" spans="2:12" s="1" customFormat="1" ht="14.45" customHeight="1">
      <c r="B32" s="33"/>
      <c r="F32" s="87" t="s">
        <v>39</v>
      </c>
      <c r="I32" s="87" t="s">
        <v>38</v>
      </c>
      <c r="J32" s="87" t="s">
        <v>40</v>
      </c>
      <c r="L32" s="33"/>
    </row>
    <row r="33" spans="2:12" s="1" customFormat="1" ht="14.45" customHeight="1">
      <c r="B33" s="33"/>
      <c r="D33" s="88" t="s">
        <v>41</v>
      </c>
      <c r="E33" s="28" t="s">
        <v>42</v>
      </c>
      <c r="F33" s="89">
        <f>ROUND((SUM(BE94:BE402)),  2)</f>
        <v>0</v>
      </c>
      <c r="I33" s="90">
        <v>0.21</v>
      </c>
      <c r="J33" s="89">
        <f>ROUND(((SUM(BE94:BE402))*I33),  2)</f>
        <v>0</v>
      </c>
      <c r="L33" s="33"/>
    </row>
    <row r="34" spans="2:12" s="1" customFormat="1" ht="14.45" customHeight="1">
      <c r="B34" s="33"/>
      <c r="E34" s="28" t="s">
        <v>43</v>
      </c>
      <c r="F34" s="89">
        <f>ROUND((SUM(BF94:BF402)),  2)</f>
        <v>0</v>
      </c>
      <c r="I34" s="90">
        <v>0.15</v>
      </c>
      <c r="J34" s="89">
        <f>ROUND(((SUM(BF94:BF402))*I34),  2)</f>
        <v>0</v>
      </c>
      <c r="L34" s="33"/>
    </row>
    <row r="35" spans="2:12" s="1" customFormat="1" ht="14.45" hidden="1" customHeight="1">
      <c r="B35" s="33"/>
      <c r="E35" s="28" t="s">
        <v>44</v>
      </c>
      <c r="F35" s="89">
        <f>ROUND((SUM(BG94:BG402)),  2)</f>
        <v>0</v>
      </c>
      <c r="I35" s="90">
        <v>0.21</v>
      </c>
      <c r="J35" s="89">
        <f>0</f>
        <v>0</v>
      </c>
      <c r="L35" s="33"/>
    </row>
    <row r="36" spans="2:12" s="1" customFormat="1" ht="14.45" hidden="1" customHeight="1">
      <c r="B36" s="33"/>
      <c r="E36" s="28" t="s">
        <v>45</v>
      </c>
      <c r="F36" s="89">
        <f>ROUND((SUM(BH94:BH402)),  2)</f>
        <v>0</v>
      </c>
      <c r="I36" s="90">
        <v>0.15</v>
      </c>
      <c r="J36" s="89">
        <f>0</f>
        <v>0</v>
      </c>
      <c r="L36" s="33"/>
    </row>
    <row r="37" spans="2:12" s="1" customFormat="1" ht="14.45" hidden="1" customHeight="1">
      <c r="B37" s="33"/>
      <c r="E37" s="28" t="s">
        <v>46</v>
      </c>
      <c r="F37" s="89">
        <f>ROUND((SUM(BI94:BI402)),  2)</f>
        <v>0</v>
      </c>
      <c r="I37" s="90">
        <v>0</v>
      </c>
      <c r="J37" s="89">
        <f>0</f>
        <v>0</v>
      </c>
      <c r="L37" s="33"/>
    </row>
    <row r="38" spans="2:12" s="1" customFormat="1" ht="6.95" customHeight="1">
      <c r="B38" s="33"/>
      <c r="L38" s="33"/>
    </row>
    <row r="39" spans="2:12" s="1" customFormat="1" ht="25.35" customHeight="1">
      <c r="B39" s="33"/>
      <c r="C39" s="91"/>
      <c r="D39" s="92" t="s">
        <v>47</v>
      </c>
      <c r="E39" s="53"/>
      <c r="F39" s="53"/>
      <c r="G39" s="93" t="s">
        <v>48</v>
      </c>
      <c r="H39" s="94" t="s">
        <v>49</v>
      </c>
      <c r="I39" s="53"/>
      <c r="J39" s="95">
        <f>SUM(J30:J37)</f>
        <v>0</v>
      </c>
      <c r="K39" s="96"/>
      <c r="L39" s="33"/>
    </row>
    <row r="40" spans="2:12" s="1" customFormat="1" ht="14.45" customHeight="1">
      <c r="B40" s="41"/>
      <c r="C40" s="42"/>
      <c r="D40" s="42"/>
      <c r="E40" s="42"/>
      <c r="F40" s="42"/>
      <c r="G40" s="42"/>
      <c r="H40" s="42"/>
      <c r="I40" s="42"/>
      <c r="J40" s="42"/>
      <c r="K40" s="42"/>
      <c r="L40" s="33"/>
    </row>
    <row r="44" spans="2:12" s="1" customFormat="1" ht="6.95" customHeight="1">
      <c r="B44" s="43"/>
      <c r="C44" s="44"/>
      <c r="D44" s="44"/>
      <c r="E44" s="44"/>
      <c r="F44" s="44"/>
      <c r="G44" s="44"/>
      <c r="H44" s="44"/>
      <c r="I44" s="44"/>
      <c r="J44" s="44"/>
      <c r="K44" s="44"/>
      <c r="L44" s="33"/>
    </row>
    <row r="45" spans="2:12" s="1" customFormat="1" ht="24.95" customHeight="1">
      <c r="B45" s="33"/>
      <c r="C45" s="22" t="s">
        <v>102</v>
      </c>
      <c r="L45" s="33"/>
    </row>
    <row r="46" spans="2:12" s="1" customFormat="1" ht="6.95" customHeight="1">
      <c r="B46" s="33"/>
      <c r="L46" s="33"/>
    </row>
    <row r="47" spans="2:12" s="1" customFormat="1" ht="12" customHeight="1">
      <c r="B47" s="33"/>
      <c r="C47" s="28" t="s">
        <v>16</v>
      </c>
      <c r="L47" s="33"/>
    </row>
    <row r="48" spans="2:12" s="1" customFormat="1" ht="16.5" customHeight="1">
      <c r="B48" s="33"/>
      <c r="E48" s="327" t="str">
        <f>E7</f>
        <v>Stavební úpravy Střední školy - Lysá nad Labem č.p. 475</v>
      </c>
      <c r="F48" s="328"/>
      <c r="G48" s="328"/>
      <c r="H48" s="328"/>
      <c r="L48" s="33"/>
    </row>
    <row r="49" spans="2:47" s="1" customFormat="1" ht="12" customHeight="1">
      <c r="B49" s="33"/>
      <c r="C49" s="28" t="s">
        <v>100</v>
      </c>
      <c r="L49" s="33"/>
    </row>
    <row r="50" spans="2:47" s="1" customFormat="1" ht="16.5" customHeight="1">
      <c r="B50" s="33"/>
      <c r="E50" s="316" t="str">
        <f>E9</f>
        <v>02 - 1.NP Západní strana</v>
      </c>
      <c r="F50" s="326"/>
      <c r="G50" s="326"/>
      <c r="H50" s="326"/>
      <c r="L50" s="33"/>
    </row>
    <row r="51" spans="2:47" s="1" customFormat="1" ht="6.95" customHeight="1">
      <c r="B51" s="33"/>
      <c r="L51" s="33"/>
    </row>
    <row r="52" spans="2:47" s="1" customFormat="1" ht="12" customHeight="1">
      <c r="B52" s="33"/>
      <c r="C52" s="28" t="s">
        <v>21</v>
      </c>
      <c r="F52" s="26" t="str">
        <f>F12</f>
        <v>289 22 Lysá nad Labem, Stržiště 475</v>
      </c>
      <c r="I52" s="28" t="s">
        <v>23</v>
      </c>
      <c r="J52" s="49">
        <f>IF(J12="","",J12)</f>
        <v>44988</v>
      </c>
      <c r="L52" s="33"/>
    </row>
    <row r="53" spans="2:47" s="1" customFormat="1" ht="6.95" customHeight="1">
      <c r="B53" s="33"/>
      <c r="L53" s="33"/>
    </row>
    <row r="54" spans="2:47" s="1" customFormat="1" ht="15.2" customHeight="1">
      <c r="B54" s="33"/>
      <c r="C54" s="28" t="s">
        <v>24</v>
      </c>
      <c r="F54" s="26" t="str">
        <f>E15</f>
        <v>SŠ designu Lysá nad Labem</v>
      </c>
      <c r="I54" s="28" t="s">
        <v>30</v>
      </c>
      <c r="J54" s="31" t="str">
        <f>E21</f>
        <v>www.projektyrd.cz</v>
      </c>
      <c r="L54" s="33"/>
    </row>
    <row r="55" spans="2:47" s="1" customFormat="1" ht="25.7" customHeight="1">
      <c r="B55" s="33"/>
      <c r="C55" s="28" t="s">
        <v>28</v>
      </c>
      <c r="F55" s="26" t="str">
        <f>IF(E18="","",E18)</f>
        <v>Vyplň údaj</v>
      </c>
      <c r="I55" s="28" t="s">
        <v>33</v>
      </c>
      <c r="J55" s="31" t="str">
        <f>E24</f>
        <v>www.stavebnikalkulace.cz</v>
      </c>
      <c r="L55" s="33"/>
    </row>
    <row r="56" spans="2:47" s="1" customFormat="1" ht="10.35" customHeight="1">
      <c r="B56" s="33"/>
      <c r="L56" s="33"/>
    </row>
    <row r="57" spans="2:47" s="1" customFormat="1" ht="29.25" customHeight="1">
      <c r="B57" s="33"/>
      <c r="C57" s="97" t="s">
        <v>103</v>
      </c>
      <c r="D57" s="91"/>
      <c r="E57" s="91"/>
      <c r="F57" s="91"/>
      <c r="G57" s="91"/>
      <c r="H57" s="91"/>
      <c r="I57" s="91"/>
      <c r="J57" s="98" t="s">
        <v>104</v>
      </c>
      <c r="K57" s="91"/>
      <c r="L57" s="33"/>
    </row>
    <row r="58" spans="2:47" s="1" customFormat="1" ht="10.35" customHeight="1">
      <c r="B58" s="33"/>
      <c r="L58" s="33"/>
    </row>
    <row r="59" spans="2:47" s="1" customFormat="1" ht="22.9" customHeight="1">
      <c r="B59" s="33"/>
      <c r="C59" s="99" t="s">
        <v>69</v>
      </c>
      <c r="J59" s="62">
        <f>J94</f>
        <v>0</v>
      </c>
      <c r="L59" s="33"/>
      <c r="AU59" s="18" t="s">
        <v>105</v>
      </c>
    </row>
    <row r="60" spans="2:47" s="8" customFormat="1" ht="24.95" customHeight="1">
      <c r="B60" s="100"/>
      <c r="D60" s="101" t="s">
        <v>173</v>
      </c>
      <c r="E60" s="102"/>
      <c r="F60" s="102"/>
      <c r="G60" s="102"/>
      <c r="H60" s="102"/>
      <c r="I60" s="102"/>
      <c r="J60" s="103">
        <f>J95</f>
        <v>0</v>
      </c>
      <c r="L60" s="100"/>
    </row>
    <row r="61" spans="2:47" s="9" customFormat="1" ht="19.899999999999999" customHeight="1">
      <c r="B61" s="104"/>
      <c r="D61" s="105" t="s">
        <v>174</v>
      </c>
      <c r="E61" s="106"/>
      <c r="F61" s="106"/>
      <c r="G61" s="106"/>
      <c r="H61" s="106"/>
      <c r="I61" s="106"/>
      <c r="J61" s="107">
        <f>J96</f>
        <v>0</v>
      </c>
      <c r="L61" s="104"/>
    </row>
    <row r="62" spans="2:47" s="9" customFormat="1" ht="19.899999999999999" customHeight="1">
      <c r="B62" s="104"/>
      <c r="D62" s="105" t="s">
        <v>175</v>
      </c>
      <c r="E62" s="106"/>
      <c r="F62" s="106"/>
      <c r="G62" s="106"/>
      <c r="H62" s="106"/>
      <c r="I62" s="106"/>
      <c r="J62" s="107">
        <f>J102</f>
        <v>0</v>
      </c>
      <c r="L62" s="104"/>
    </row>
    <row r="63" spans="2:47" s="9" customFormat="1" ht="19.899999999999999" customHeight="1">
      <c r="B63" s="104"/>
      <c r="D63" s="105" t="s">
        <v>176</v>
      </c>
      <c r="E63" s="106"/>
      <c r="F63" s="106"/>
      <c r="G63" s="106"/>
      <c r="H63" s="106"/>
      <c r="I63" s="106"/>
      <c r="J63" s="107">
        <f>J183</f>
        <v>0</v>
      </c>
      <c r="L63" s="104"/>
    </row>
    <row r="64" spans="2:47" s="9" customFormat="1" ht="19.899999999999999" customHeight="1">
      <c r="B64" s="104"/>
      <c r="D64" s="105" t="s">
        <v>177</v>
      </c>
      <c r="E64" s="106"/>
      <c r="F64" s="106"/>
      <c r="G64" s="106"/>
      <c r="H64" s="106"/>
      <c r="I64" s="106"/>
      <c r="J64" s="107">
        <f>J252</f>
        <v>0</v>
      </c>
      <c r="L64" s="104"/>
    </row>
    <row r="65" spans="2:12" s="9" customFormat="1" ht="19.899999999999999" customHeight="1">
      <c r="B65" s="104"/>
      <c r="D65" s="105" t="s">
        <v>178</v>
      </c>
      <c r="E65" s="106"/>
      <c r="F65" s="106"/>
      <c r="G65" s="106"/>
      <c r="H65" s="106"/>
      <c r="I65" s="106"/>
      <c r="J65" s="107">
        <f>J268</f>
        <v>0</v>
      </c>
      <c r="L65" s="104"/>
    </row>
    <row r="66" spans="2:12" s="8" customFormat="1" ht="24.95" customHeight="1">
      <c r="B66" s="100"/>
      <c r="D66" s="101" t="s">
        <v>179</v>
      </c>
      <c r="E66" s="102"/>
      <c r="F66" s="102"/>
      <c r="G66" s="102"/>
      <c r="H66" s="102"/>
      <c r="I66" s="102"/>
      <c r="J66" s="103">
        <f>J271</f>
        <v>0</v>
      </c>
      <c r="L66" s="100"/>
    </row>
    <row r="67" spans="2:12" s="9" customFormat="1" ht="19.899999999999999" customHeight="1">
      <c r="B67" s="104"/>
      <c r="D67" s="105" t="s">
        <v>180</v>
      </c>
      <c r="E67" s="106"/>
      <c r="F67" s="106"/>
      <c r="G67" s="106"/>
      <c r="H67" s="106"/>
      <c r="I67" s="106"/>
      <c r="J67" s="107">
        <f>J272</f>
        <v>0</v>
      </c>
      <c r="L67" s="104"/>
    </row>
    <row r="68" spans="2:12" s="9" customFormat="1" ht="19.899999999999999" customHeight="1">
      <c r="B68" s="104"/>
      <c r="D68" s="105" t="s">
        <v>181</v>
      </c>
      <c r="E68" s="106"/>
      <c r="F68" s="106"/>
      <c r="G68" s="106"/>
      <c r="H68" s="106"/>
      <c r="I68" s="106"/>
      <c r="J68" s="107">
        <f>J294</f>
        <v>0</v>
      </c>
      <c r="L68" s="104"/>
    </row>
    <row r="69" spans="2:12" s="9" customFormat="1" ht="19.899999999999999" customHeight="1">
      <c r="B69" s="104"/>
      <c r="D69" s="105" t="s">
        <v>182</v>
      </c>
      <c r="E69" s="106"/>
      <c r="F69" s="106"/>
      <c r="G69" s="106"/>
      <c r="H69" s="106"/>
      <c r="I69" s="106"/>
      <c r="J69" s="107">
        <f>J303</f>
        <v>0</v>
      </c>
      <c r="L69" s="104"/>
    </row>
    <row r="70" spans="2:12" s="9" customFormat="1" ht="19.899999999999999" customHeight="1">
      <c r="B70" s="104"/>
      <c r="D70" s="105" t="s">
        <v>184</v>
      </c>
      <c r="E70" s="106"/>
      <c r="F70" s="106"/>
      <c r="G70" s="106"/>
      <c r="H70" s="106"/>
      <c r="I70" s="106"/>
      <c r="J70" s="107">
        <f>J315</f>
        <v>0</v>
      </c>
      <c r="L70" s="104"/>
    </row>
    <row r="71" spans="2:12" s="9" customFormat="1" ht="19.899999999999999" customHeight="1">
      <c r="B71" s="104"/>
      <c r="D71" s="105" t="s">
        <v>185</v>
      </c>
      <c r="E71" s="106"/>
      <c r="F71" s="106"/>
      <c r="G71" s="106"/>
      <c r="H71" s="106"/>
      <c r="I71" s="106"/>
      <c r="J71" s="107">
        <f>J328</f>
        <v>0</v>
      </c>
      <c r="L71" s="104"/>
    </row>
    <row r="72" spans="2:12" s="9" customFormat="1" ht="19.899999999999999" customHeight="1">
      <c r="B72" s="104"/>
      <c r="D72" s="105" t="s">
        <v>186</v>
      </c>
      <c r="E72" s="106"/>
      <c r="F72" s="106"/>
      <c r="G72" s="106"/>
      <c r="H72" s="106"/>
      <c r="I72" s="106"/>
      <c r="J72" s="107">
        <f>J349</f>
        <v>0</v>
      </c>
      <c r="L72" s="104"/>
    </row>
    <row r="73" spans="2:12" s="9" customFormat="1" ht="19.899999999999999" customHeight="1">
      <c r="B73" s="104"/>
      <c r="D73" s="105" t="s">
        <v>187</v>
      </c>
      <c r="E73" s="106"/>
      <c r="F73" s="106"/>
      <c r="G73" s="106"/>
      <c r="H73" s="106"/>
      <c r="I73" s="106"/>
      <c r="J73" s="107">
        <f>J380</f>
        <v>0</v>
      </c>
      <c r="L73" s="104"/>
    </row>
    <row r="74" spans="2:12" s="9" customFormat="1" ht="19.899999999999999" customHeight="1">
      <c r="B74" s="104"/>
      <c r="D74" s="105" t="s">
        <v>188</v>
      </c>
      <c r="E74" s="106"/>
      <c r="F74" s="106"/>
      <c r="G74" s="106"/>
      <c r="H74" s="106"/>
      <c r="I74" s="106"/>
      <c r="J74" s="107">
        <f>J386</f>
        <v>0</v>
      </c>
      <c r="L74" s="104"/>
    </row>
    <row r="75" spans="2:12" s="1" customFormat="1" ht="21.75" customHeight="1">
      <c r="B75" s="33"/>
      <c r="L75" s="33"/>
    </row>
    <row r="76" spans="2:12" s="1" customFormat="1" ht="6.95" customHeight="1">
      <c r="B76" s="41"/>
      <c r="C76" s="42"/>
      <c r="D76" s="42"/>
      <c r="E76" s="42"/>
      <c r="F76" s="42"/>
      <c r="G76" s="42"/>
      <c r="H76" s="42"/>
      <c r="I76" s="42"/>
      <c r="J76" s="42"/>
      <c r="K76" s="42"/>
      <c r="L76" s="33"/>
    </row>
    <row r="80" spans="2:12" s="1" customFormat="1" ht="6.95" customHeight="1">
      <c r="B80" s="43"/>
      <c r="C80" s="44"/>
      <c r="D80" s="44"/>
      <c r="E80" s="44"/>
      <c r="F80" s="44"/>
      <c r="G80" s="44"/>
      <c r="H80" s="44"/>
      <c r="I80" s="44"/>
      <c r="J80" s="44"/>
      <c r="K80" s="44"/>
      <c r="L80" s="33"/>
    </row>
    <row r="81" spans="2:63" s="1" customFormat="1" ht="24.95" customHeight="1">
      <c r="B81" s="33"/>
      <c r="C81" s="22" t="s">
        <v>112</v>
      </c>
      <c r="L81" s="33"/>
    </row>
    <row r="82" spans="2:63" s="1" customFormat="1" ht="6.95" customHeight="1">
      <c r="B82" s="33"/>
      <c r="L82" s="33"/>
    </row>
    <row r="83" spans="2:63" s="1" customFormat="1" ht="12" customHeight="1">
      <c r="B83" s="33"/>
      <c r="C83" s="28" t="s">
        <v>16</v>
      </c>
      <c r="L83" s="33"/>
    </row>
    <row r="84" spans="2:63" s="1" customFormat="1" ht="16.5" customHeight="1">
      <c r="B84" s="33"/>
      <c r="E84" s="327" t="str">
        <f>E7</f>
        <v>Stavební úpravy Střední školy - Lysá nad Labem č.p. 475</v>
      </c>
      <c r="F84" s="328"/>
      <c r="G84" s="328"/>
      <c r="H84" s="328"/>
      <c r="L84" s="33"/>
    </row>
    <row r="85" spans="2:63" s="1" customFormat="1" ht="12" customHeight="1">
      <c r="B85" s="33"/>
      <c r="C85" s="28" t="s">
        <v>100</v>
      </c>
      <c r="L85" s="33"/>
    </row>
    <row r="86" spans="2:63" s="1" customFormat="1" ht="16.5" customHeight="1">
      <c r="B86" s="33"/>
      <c r="E86" s="316" t="str">
        <f>E9</f>
        <v>02 - 1.NP Západní strana</v>
      </c>
      <c r="F86" s="326"/>
      <c r="G86" s="326"/>
      <c r="H86" s="326"/>
      <c r="L86" s="33"/>
    </row>
    <row r="87" spans="2:63" s="1" customFormat="1" ht="6.95" customHeight="1">
      <c r="B87" s="33"/>
      <c r="L87" s="33"/>
    </row>
    <row r="88" spans="2:63" s="1" customFormat="1" ht="12" customHeight="1">
      <c r="B88" s="33"/>
      <c r="C88" s="28" t="s">
        <v>21</v>
      </c>
      <c r="F88" s="26" t="str">
        <f>F12</f>
        <v>289 22 Lysá nad Labem, Stržiště 475</v>
      </c>
      <c r="I88" s="28" t="s">
        <v>23</v>
      </c>
      <c r="J88" s="49">
        <f>IF(J12="","",J12)</f>
        <v>44988</v>
      </c>
      <c r="L88" s="33"/>
    </row>
    <row r="89" spans="2:63" s="1" customFormat="1" ht="6.95" customHeight="1">
      <c r="B89" s="33"/>
      <c r="L89" s="33"/>
    </row>
    <row r="90" spans="2:63" s="1" customFormat="1" ht="15.2" customHeight="1">
      <c r="B90" s="33"/>
      <c r="C90" s="28" t="s">
        <v>24</v>
      </c>
      <c r="F90" s="26" t="str">
        <f>E15</f>
        <v>SŠ designu Lysá nad Labem</v>
      </c>
      <c r="I90" s="28" t="s">
        <v>30</v>
      </c>
      <c r="J90" s="31" t="str">
        <f>E21</f>
        <v>www.projektyrd.cz</v>
      </c>
      <c r="L90" s="33"/>
    </row>
    <row r="91" spans="2:63" s="1" customFormat="1" ht="25.7" customHeight="1">
      <c r="B91" s="33"/>
      <c r="C91" s="28" t="s">
        <v>28</v>
      </c>
      <c r="F91" s="26" t="str">
        <f>IF(E18="","",E18)</f>
        <v>Vyplň údaj</v>
      </c>
      <c r="I91" s="28" t="s">
        <v>33</v>
      </c>
      <c r="J91" s="31" t="str">
        <f>E24</f>
        <v>www.stavebnikalkulace.cz</v>
      </c>
      <c r="L91" s="33"/>
    </row>
    <row r="92" spans="2:63" s="1" customFormat="1" ht="10.35" customHeight="1">
      <c r="B92" s="33"/>
      <c r="L92" s="33"/>
    </row>
    <row r="93" spans="2:63" s="10" customFormat="1" ht="29.25" customHeight="1">
      <c r="B93" s="108"/>
      <c r="C93" s="109" t="s">
        <v>113</v>
      </c>
      <c r="D93" s="110" t="s">
        <v>56</v>
      </c>
      <c r="E93" s="110" t="s">
        <v>52</v>
      </c>
      <c r="F93" s="110" t="s">
        <v>53</v>
      </c>
      <c r="G93" s="110" t="s">
        <v>114</v>
      </c>
      <c r="H93" s="110" t="s">
        <v>115</v>
      </c>
      <c r="I93" s="110" t="s">
        <v>116</v>
      </c>
      <c r="J93" s="110" t="s">
        <v>104</v>
      </c>
      <c r="K93" s="111" t="s">
        <v>117</v>
      </c>
      <c r="L93" s="108"/>
      <c r="M93" s="55" t="s">
        <v>19</v>
      </c>
      <c r="N93" s="56" t="s">
        <v>41</v>
      </c>
      <c r="O93" s="56" t="s">
        <v>118</v>
      </c>
      <c r="P93" s="56" t="s">
        <v>119</v>
      </c>
      <c r="Q93" s="56" t="s">
        <v>120</v>
      </c>
      <c r="R93" s="56" t="s">
        <v>121</v>
      </c>
      <c r="S93" s="56" t="s">
        <v>122</v>
      </c>
      <c r="T93" s="57" t="s">
        <v>123</v>
      </c>
    </row>
    <row r="94" spans="2:63" s="1" customFormat="1" ht="22.9" customHeight="1">
      <c r="B94" s="33"/>
      <c r="C94" s="60" t="s">
        <v>124</v>
      </c>
      <c r="J94" s="112">
        <f>BK94</f>
        <v>0</v>
      </c>
      <c r="L94" s="33"/>
      <c r="M94" s="58"/>
      <c r="N94" s="50"/>
      <c r="O94" s="50"/>
      <c r="P94" s="113">
        <f>P95+P271</f>
        <v>0</v>
      </c>
      <c r="Q94" s="50"/>
      <c r="R94" s="113">
        <f>R95+R271</f>
        <v>3.4781484899999997</v>
      </c>
      <c r="S94" s="50"/>
      <c r="T94" s="114">
        <f>T95+T271</f>
        <v>6.2579386899999996</v>
      </c>
      <c r="AT94" s="18" t="s">
        <v>70</v>
      </c>
      <c r="AU94" s="18" t="s">
        <v>105</v>
      </c>
      <c r="BK94" s="115">
        <f>BK95+BK271</f>
        <v>0</v>
      </c>
    </row>
    <row r="95" spans="2:63" s="11" customFormat="1" ht="25.9" customHeight="1">
      <c r="B95" s="116"/>
      <c r="D95" s="117" t="s">
        <v>70</v>
      </c>
      <c r="E95" s="118" t="s">
        <v>189</v>
      </c>
      <c r="F95" s="118" t="s">
        <v>190</v>
      </c>
      <c r="I95" s="119"/>
      <c r="J95" s="120">
        <f>BK95</f>
        <v>0</v>
      </c>
      <c r="L95" s="116"/>
      <c r="M95" s="121"/>
      <c r="P95" s="122">
        <f>P96+P102+P183+P252+P268</f>
        <v>0</v>
      </c>
      <c r="R95" s="122">
        <f>R96+R102+R183+R252+R268</f>
        <v>2.39954585</v>
      </c>
      <c r="T95" s="123">
        <f>T96+T102+T183+T252+T268</f>
        <v>6.1468649999999991</v>
      </c>
      <c r="AR95" s="117" t="s">
        <v>78</v>
      </c>
      <c r="AT95" s="124" t="s">
        <v>70</v>
      </c>
      <c r="AU95" s="124" t="s">
        <v>71</v>
      </c>
      <c r="AY95" s="117" t="s">
        <v>127</v>
      </c>
      <c r="BK95" s="125">
        <f>BK96+BK102+BK183+BK252+BK268</f>
        <v>0</v>
      </c>
    </row>
    <row r="96" spans="2:63" s="11" customFormat="1" ht="22.9" customHeight="1">
      <c r="B96" s="116"/>
      <c r="D96" s="117" t="s">
        <v>70</v>
      </c>
      <c r="E96" s="126" t="s">
        <v>139</v>
      </c>
      <c r="F96" s="126" t="s">
        <v>191</v>
      </c>
      <c r="I96" s="119"/>
      <c r="J96" s="127">
        <f>BK96</f>
        <v>0</v>
      </c>
      <c r="L96" s="116"/>
      <c r="M96" s="121"/>
      <c r="P96" s="122">
        <f>SUM(P97:P101)</f>
        <v>0</v>
      </c>
      <c r="R96" s="122">
        <f>SUM(R97:R101)</f>
        <v>0.3647015999999999</v>
      </c>
      <c r="T96" s="123">
        <f>SUM(T97:T101)</f>
        <v>0</v>
      </c>
      <c r="AR96" s="117" t="s">
        <v>78</v>
      </c>
      <c r="AT96" s="124" t="s">
        <v>70</v>
      </c>
      <c r="AU96" s="124" t="s">
        <v>78</v>
      </c>
      <c r="AY96" s="117" t="s">
        <v>127</v>
      </c>
      <c r="BK96" s="125">
        <f>SUM(BK97:BK101)</f>
        <v>0</v>
      </c>
    </row>
    <row r="97" spans="2:65" s="1" customFormat="1" ht="24.2" customHeight="1">
      <c r="B97" s="33"/>
      <c r="C97" s="128" t="s">
        <v>78</v>
      </c>
      <c r="D97" s="128" t="s">
        <v>130</v>
      </c>
      <c r="E97" s="129" t="s">
        <v>206</v>
      </c>
      <c r="F97" s="130" t="s">
        <v>207</v>
      </c>
      <c r="G97" s="131" t="s">
        <v>194</v>
      </c>
      <c r="H97" s="132">
        <v>4.5599999999999996</v>
      </c>
      <c r="I97" s="133"/>
      <c r="J97" s="134">
        <f>ROUND(I97*H97,2)</f>
        <v>0</v>
      </c>
      <c r="K97" s="130" t="s">
        <v>134</v>
      </c>
      <c r="L97" s="33"/>
      <c r="M97" s="135" t="s">
        <v>19</v>
      </c>
      <c r="N97" s="136" t="s">
        <v>42</v>
      </c>
      <c r="P97" s="137">
        <f>O97*H97</f>
        <v>0</v>
      </c>
      <c r="Q97" s="137">
        <v>7.9909999999999995E-2</v>
      </c>
      <c r="R97" s="137">
        <f>Q97*H97</f>
        <v>0.36438959999999992</v>
      </c>
      <c r="S97" s="137">
        <v>0</v>
      </c>
      <c r="T97" s="138">
        <f>S97*H97</f>
        <v>0</v>
      </c>
      <c r="AR97" s="139" t="s">
        <v>142</v>
      </c>
      <c r="AT97" s="139" t="s">
        <v>130</v>
      </c>
      <c r="AU97" s="139" t="s">
        <v>80</v>
      </c>
      <c r="AY97" s="18" t="s">
        <v>127</v>
      </c>
      <c r="BE97" s="140">
        <f>IF(N97="základní",J97,0)</f>
        <v>0</v>
      </c>
      <c r="BF97" s="140">
        <f>IF(N97="snížená",J97,0)</f>
        <v>0</v>
      </c>
      <c r="BG97" s="140">
        <f>IF(N97="zákl. přenesená",J97,0)</f>
        <v>0</v>
      </c>
      <c r="BH97" s="140">
        <f>IF(N97="sníž. přenesená",J97,0)</f>
        <v>0</v>
      </c>
      <c r="BI97" s="140">
        <f>IF(N97="nulová",J97,0)</f>
        <v>0</v>
      </c>
      <c r="BJ97" s="18" t="s">
        <v>78</v>
      </c>
      <c r="BK97" s="140">
        <f>ROUND(I97*H97,2)</f>
        <v>0</v>
      </c>
      <c r="BL97" s="18" t="s">
        <v>142</v>
      </c>
      <c r="BM97" s="139" t="s">
        <v>910</v>
      </c>
    </row>
    <row r="98" spans="2:65" s="12" customFormat="1">
      <c r="B98" s="146"/>
      <c r="D98" s="147" t="s">
        <v>196</v>
      </c>
      <c r="E98" s="148" t="s">
        <v>19</v>
      </c>
      <c r="F98" s="149" t="s">
        <v>911</v>
      </c>
      <c r="H98" s="150">
        <v>4.5599999999999996</v>
      </c>
      <c r="I98" s="151"/>
      <c r="L98" s="146"/>
      <c r="M98" s="152"/>
      <c r="T98" s="153"/>
      <c r="AT98" s="148" t="s">
        <v>196</v>
      </c>
      <c r="AU98" s="148" t="s">
        <v>80</v>
      </c>
      <c r="AV98" s="12" t="s">
        <v>80</v>
      </c>
      <c r="AW98" s="12" t="s">
        <v>32</v>
      </c>
      <c r="AX98" s="12" t="s">
        <v>78</v>
      </c>
      <c r="AY98" s="148" t="s">
        <v>127</v>
      </c>
    </row>
    <row r="99" spans="2:65" s="1" customFormat="1" ht="14.45" customHeight="1">
      <c r="B99" s="33"/>
      <c r="C99" s="128" t="s">
        <v>80</v>
      </c>
      <c r="D99" s="128" t="s">
        <v>130</v>
      </c>
      <c r="E99" s="129" t="s">
        <v>210</v>
      </c>
      <c r="F99" s="130" t="s">
        <v>211</v>
      </c>
      <c r="G99" s="131" t="s">
        <v>212</v>
      </c>
      <c r="H99" s="132">
        <v>2.4</v>
      </c>
      <c r="I99" s="133"/>
      <c r="J99" s="134">
        <f>ROUND(I99*H99,2)</f>
        <v>0</v>
      </c>
      <c r="K99" s="130" t="s">
        <v>134</v>
      </c>
      <c r="L99" s="33"/>
      <c r="M99" s="135" t="s">
        <v>19</v>
      </c>
      <c r="N99" s="136" t="s">
        <v>42</v>
      </c>
      <c r="P99" s="137">
        <f>O99*H99</f>
        <v>0</v>
      </c>
      <c r="Q99" s="137">
        <v>1.2999999999999999E-4</v>
      </c>
      <c r="R99" s="137">
        <f>Q99*H99</f>
        <v>3.1199999999999994E-4</v>
      </c>
      <c r="S99" s="137">
        <v>0</v>
      </c>
      <c r="T99" s="138">
        <f>S99*H99</f>
        <v>0</v>
      </c>
      <c r="AR99" s="139" t="s">
        <v>142</v>
      </c>
      <c r="AT99" s="139" t="s">
        <v>130</v>
      </c>
      <c r="AU99" s="139" t="s">
        <v>80</v>
      </c>
      <c r="AY99" s="18" t="s">
        <v>127</v>
      </c>
      <c r="BE99" s="140">
        <f>IF(N99="základní",J99,0)</f>
        <v>0</v>
      </c>
      <c r="BF99" s="140">
        <f>IF(N99="snížená",J99,0)</f>
        <v>0</v>
      </c>
      <c r="BG99" s="140">
        <f>IF(N99="zákl. přenesená",J99,0)</f>
        <v>0</v>
      </c>
      <c r="BH99" s="140">
        <f>IF(N99="sníž. přenesená",J99,0)</f>
        <v>0</v>
      </c>
      <c r="BI99" s="140">
        <f>IF(N99="nulová",J99,0)</f>
        <v>0</v>
      </c>
      <c r="BJ99" s="18" t="s">
        <v>78</v>
      </c>
      <c r="BK99" s="140">
        <f>ROUND(I99*H99,2)</f>
        <v>0</v>
      </c>
      <c r="BL99" s="18" t="s">
        <v>142</v>
      </c>
      <c r="BM99" s="139" t="s">
        <v>912</v>
      </c>
    </row>
    <row r="100" spans="2:65" s="1" customFormat="1" ht="68.25">
      <c r="B100" s="33"/>
      <c r="D100" s="147" t="s">
        <v>214</v>
      </c>
      <c r="F100" s="161" t="s">
        <v>215</v>
      </c>
      <c r="I100" s="162"/>
      <c r="L100" s="33"/>
      <c r="M100" s="163"/>
      <c r="T100" s="52"/>
      <c r="AT100" s="18" t="s">
        <v>214</v>
      </c>
      <c r="AU100" s="18" t="s">
        <v>80</v>
      </c>
    </row>
    <row r="101" spans="2:65" s="12" customFormat="1">
      <c r="B101" s="146"/>
      <c r="D101" s="147" t="s">
        <v>196</v>
      </c>
      <c r="E101" s="148" t="s">
        <v>19</v>
      </c>
      <c r="F101" s="149" t="s">
        <v>444</v>
      </c>
      <c r="H101" s="150">
        <v>2.4</v>
      </c>
      <c r="I101" s="151"/>
      <c r="L101" s="146"/>
      <c r="M101" s="152"/>
      <c r="T101" s="153"/>
      <c r="AT101" s="148" t="s">
        <v>196</v>
      </c>
      <c r="AU101" s="148" t="s">
        <v>80</v>
      </c>
      <c r="AV101" s="12" t="s">
        <v>80</v>
      </c>
      <c r="AW101" s="12" t="s">
        <v>32</v>
      </c>
      <c r="AX101" s="12" t="s">
        <v>78</v>
      </c>
      <c r="AY101" s="148" t="s">
        <v>127</v>
      </c>
    </row>
    <row r="102" spans="2:65" s="11" customFormat="1" ht="22.9" customHeight="1">
      <c r="B102" s="116"/>
      <c r="D102" s="117" t="s">
        <v>70</v>
      </c>
      <c r="E102" s="126" t="s">
        <v>148</v>
      </c>
      <c r="F102" s="126" t="s">
        <v>236</v>
      </c>
      <c r="I102" s="119"/>
      <c r="J102" s="127">
        <f>BK102</f>
        <v>0</v>
      </c>
      <c r="L102" s="116"/>
      <c r="M102" s="121"/>
      <c r="P102" s="122">
        <f>SUM(P103:P182)</f>
        <v>0</v>
      </c>
      <c r="R102" s="122">
        <f>SUM(R103:R182)</f>
        <v>2.03331952</v>
      </c>
      <c r="T102" s="123">
        <f>SUM(T103:T182)</f>
        <v>0</v>
      </c>
      <c r="AR102" s="117" t="s">
        <v>78</v>
      </c>
      <c r="AT102" s="124" t="s">
        <v>70</v>
      </c>
      <c r="AU102" s="124" t="s">
        <v>78</v>
      </c>
      <c r="AY102" s="117" t="s">
        <v>127</v>
      </c>
      <c r="BK102" s="125">
        <f>SUM(BK103:BK182)</f>
        <v>0</v>
      </c>
    </row>
    <row r="103" spans="2:65" s="1" customFormat="1" ht="24.2" customHeight="1">
      <c r="B103" s="33"/>
      <c r="C103" s="128" t="s">
        <v>139</v>
      </c>
      <c r="D103" s="128" t="s">
        <v>130</v>
      </c>
      <c r="E103" s="129" t="s">
        <v>237</v>
      </c>
      <c r="F103" s="130" t="s">
        <v>238</v>
      </c>
      <c r="G103" s="131" t="s">
        <v>194</v>
      </c>
      <c r="H103" s="132">
        <v>2.786</v>
      </c>
      <c r="I103" s="133"/>
      <c r="J103" s="134">
        <f>ROUND(I103*H103,2)</f>
        <v>0</v>
      </c>
      <c r="K103" s="130" t="s">
        <v>134</v>
      </c>
      <c r="L103" s="33"/>
      <c r="M103" s="135" t="s">
        <v>19</v>
      </c>
      <c r="N103" s="136" t="s">
        <v>42</v>
      </c>
      <c r="P103" s="137">
        <f>O103*H103</f>
        <v>0</v>
      </c>
      <c r="Q103" s="137">
        <v>0</v>
      </c>
      <c r="R103" s="137">
        <f>Q103*H103</f>
        <v>0</v>
      </c>
      <c r="S103" s="137">
        <v>0</v>
      </c>
      <c r="T103" s="138">
        <f>S103*H103</f>
        <v>0</v>
      </c>
      <c r="AR103" s="139" t="s">
        <v>142</v>
      </c>
      <c r="AT103" s="139" t="s">
        <v>130</v>
      </c>
      <c r="AU103" s="139" t="s">
        <v>80</v>
      </c>
      <c r="AY103" s="18" t="s">
        <v>127</v>
      </c>
      <c r="BE103" s="140">
        <f>IF(N103="základní",J103,0)</f>
        <v>0</v>
      </c>
      <c r="BF103" s="140">
        <f>IF(N103="snížená",J103,0)</f>
        <v>0</v>
      </c>
      <c r="BG103" s="140">
        <f>IF(N103="zákl. přenesená",J103,0)</f>
        <v>0</v>
      </c>
      <c r="BH103" s="140">
        <f>IF(N103="sníž. přenesená",J103,0)</f>
        <v>0</v>
      </c>
      <c r="BI103" s="140">
        <f>IF(N103="nulová",J103,0)</f>
        <v>0</v>
      </c>
      <c r="BJ103" s="18" t="s">
        <v>78</v>
      </c>
      <c r="BK103" s="140">
        <f>ROUND(I103*H103,2)</f>
        <v>0</v>
      </c>
      <c r="BL103" s="18" t="s">
        <v>142</v>
      </c>
      <c r="BM103" s="139" t="s">
        <v>913</v>
      </c>
    </row>
    <row r="104" spans="2:65" s="1" customFormat="1" ht="39">
      <c r="B104" s="33"/>
      <c r="D104" s="147" t="s">
        <v>214</v>
      </c>
      <c r="F104" s="161" t="s">
        <v>240</v>
      </c>
      <c r="I104" s="162"/>
      <c r="L104" s="33"/>
      <c r="M104" s="163"/>
      <c r="T104" s="52"/>
      <c r="AT104" s="18" t="s">
        <v>214</v>
      </c>
      <c r="AU104" s="18" t="s">
        <v>80</v>
      </c>
    </row>
    <row r="105" spans="2:65" s="12" customFormat="1">
      <c r="B105" s="146"/>
      <c r="D105" s="147" t="s">
        <v>196</v>
      </c>
      <c r="E105" s="148" t="s">
        <v>19</v>
      </c>
      <c r="F105" s="149" t="s">
        <v>914</v>
      </c>
      <c r="H105" s="150">
        <v>2.786</v>
      </c>
      <c r="I105" s="151"/>
      <c r="L105" s="146"/>
      <c r="M105" s="152"/>
      <c r="T105" s="153"/>
      <c r="AT105" s="148" t="s">
        <v>196</v>
      </c>
      <c r="AU105" s="148" t="s">
        <v>80</v>
      </c>
      <c r="AV105" s="12" t="s">
        <v>80</v>
      </c>
      <c r="AW105" s="12" t="s">
        <v>32</v>
      </c>
      <c r="AX105" s="12" t="s">
        <v>78</v>
      </c>
      <c r="AY105" s="148" t="s">
        <v>127</v>
      </c>
    </row>
    <row r="106" spans="2:65" s="1" customFormat="1" ht="24.2" customHeight="1">
      <c r="B106" s="33"/>
      <c r="C106" s="128" t="s">
        <v>142</v>
      </c>
      <c r="D106" s="128" t="s">
        <v>130</v>
      </c>
      <c r="E106" s="129" t="s">
        <v>251</v>
      </c>
      <c r="F106" s="130" t="s">
        <v>252</v>
      </c>
      <c r="G106" s="131" t="s">
        <v>194</v>
      </c>
      <c r="H106" s="132">
        <v>9.1959999999999997</v>
      </c>
      <c r="I106" s="133"/>
      <c r="J106" s="134">
        <f>ROUND(I106*H106,2)</f>
        <v>0</v>
      </c>
      <c r="K106" s="130" t="s">
        <v>134</v>
      </c>
      <c r="L106" s="33"/>
      <c r="M106" s="135" t="s">
        <v>19</v>
      </c>
      <c r="N106" s="136" t="s">
        <v>42</v>
      </c>
      <c r="P106" s="137">
        <f>O106*H106</f>
        <v>0</v>
      </c>
      <c r="Q106" s="137">
        <v>1.6899999999999998E-2</v>
      </c>
      <c r="R106" s="137">
        <f>Q106*H106</f>
        <v>0.15541239999999998</v>
      </c>
      <c r="S106" s="137">
        <v>0</v>
      </c>
      <c r="T106" s="138">
        <f>S106*H106</f>
        <v>0</v>
      </c>
      <c r="AR106" s="139" t="s">
        <v>142</v>
      </c>
      <c r="AT106" s="139" t="s">
        <v>130</v>
      </c>
      <c r="AU106" s="139" t="s">
        <v>80</v>
      </c>
      <c r="AY106" s="18" t="s">
        <v>127</v>
      </c>
      <c r="BE106" s="140">
        <f>IF(N106="základní",J106,0)</f>
        <v>0</v>
      </c>
      <c r="BF106" s="140">
        <f>IF(N106="snížená",J106,0)</f>
        <v>0</v>
      </c>
      <c r="BG106" s="140">
        <f>IF(N106="zákl. přenesená",J106,0)</f>
        <v>0</v>
      </c>
      <c r="BH106" s="140">
        <f>IF(N106="sníž. přenesená",J106,0)</f>
        <v>0</v>
      </c>
      <c r="BI106" s="140">
        <f>IF(N106="nulová",J106,0)</f>
        <v>0</v>
      </c>
      <c r="BJ106" s="18" t="s">
        <v>78</v>
      </c>
      <c r="BK106" s="140">
        <f>ROUND(I106*H106,2)</f>
        <v>0</v>
      </c>
      <c r="BL106" s="18" t="s">
        <v>142</v>
      </c>
      <c r="BM106" s="139" t="s">
        <v>915</v>
      </c>
    </row>
    <row r="107" spans="2:65" s="1" customFormat="1" ht="39">
      <c r="B107" s="33"/>
      <c r="D107" s="147" t="s">
        <v>214</v>
      </c>
      <c r="F107" s="161" t="s">
        <v>254</v>
      </c>
      <c r="I107" s="162"/>
      <c r="L107" s="33"/>
      <c r="M107" s="163"/>
      <c r="T107" s="52"/>
      <c r="AT107" s="18" t="s">
        <v>214</v>
      </c>
      <c r="AU107" s="18" t="s">
        <v>80</v>
      </c>
    </row>
    <row r="108" spans="2:65" s="14" customFormat="1">
      <c r="B108" s="164"/>
      <c r="D108" s="147" t="s">
        <v>196</v>
      </c>
      <c r="E108" s="165" t="s">
        <v>19</v>
      </c>
      <c r="F108" s="166" t="s">
        <v>255</v>
      </c>
      <c r="H108" s="165" t="s">
        <v>19</v>
      </c>
      <c r="I108" s="167"/>
      <c r="L108" s="164"/>
      <c r="M108" s="168"/>
      <c r="T108" s="169"/>
      <c r="AT108" s="165" t="s">
        <v>196</v>
      </c>
      <c r="AU108" s="165" t="s">
        <v>80</v>
      </c>
      <c r="AV108" s="14" t="s">
        <v>78</v>
      </c>
      <c r="AW108" s="14" t="s">
        <v>32</v>
      </c>
      <c r="AX108" s="14" t="s">
        <v>71</v>
      </c>
      <c r="AY108" s="165" t="s">
        <v>127</v>
      </c>
    </row>
    <row r="109" spans="2:65" s="12" customFormat="1">
      <c r="B109" s="146"/>
      <c r="D109" s="147" t="s">
        <v>196</v>
      </c>
      <c r="E109" s="148" t="s">
        <v>19</v>
      </c>
      <c r="F109" s="149" t="s">
        <v>916</v>
      </c>
      <c r="H109" s="150">
        <v>9.1959999999999997</v>
      </c>
      <c r="I109" s="151"/>
      <c r="L109" s="146"/>
      <c r="M109" s="152"/>
      <c r="T109" s="153"/>
      <c r="AT109" s="148" t="s">
        <v>196</v>
      </c>
      <c r="AU109" s="148" t="s">
        <v>80</v>
      </c>
      <c r="AV109" s="12" t="s">
        <v>80</v>
      </c>
      <c r="AW109" s="12" t="s">
        <v>32</v>
      </c>
      <c r="AX109" s="12" t="s">
        <v>78</v>
      </c>
      <c r="AY109" s="148" t="s">
        <v>127</v>
      </c>
    </row>
    <row r="110" spans="2:65" s="1" customFormat="1" ht="14.45" customHeight="1">
      <c r="B110" s="33"/>
      <c r="C110" s="128" t="s">
        <v>126</v>
      </c>
      <c r="D110" s="128" t="s">
        <v>130</v>
      </c>
      <c r="E110" s="129" t="s">
        <v>262</v>
      </c>
      <c r="F110" s="130" t="s">
        <v>263</v>
      </c>
      <c r="G110" s="131" t="s">
        <v>194</v>
      </c>
      <c r="H110" s="132">
        <v>18.391999999999999</v>
      </c>
      <c r="I110" s="133"/>
      <c r="J110" s="134">
        <f>ROUND(I110*H110,2)</f>
        <v>0</v>
      </c>
      <c r="K110" s="130" t="s">
        <v>134</v>
      </c>
      <c r="L110" s="33"/>
      <c r="M110" s="135" t="s">
        <v>19</v>
      </c>
      <c r="N110" s="136" t="s">
        <v>42</v>
      </c>
      <c r="P110" s="137">
        <f>O110*H110</f>
        <v>0</v>
      </c>
      <c r="Q110" s="137">
        <v>2.5999999999999998E-4</v>
      </c>
      <c r="R110" s="137">
        <f>Q110*H110</f>
        <v>4.7819199999999994E-3</v>
      </c>
      <c r="S110" s="137">
        <v>0</v>
      </c>
      <c r="T110" s="138">
        <f>S110*H110</f>
        <v>0</v>
      </c>
      <c r="AR110" s="139" t="s">
        <v>142</v>
      </c>
      <c r="AT110" s="139" t="s">
        <v>130</v>
      </c>
      <c r="AU110" s="139" t="s">
        <v>80</v>
      </c>
      <c r="AY110" s="18" t="s">
        <v>127</v>
      </c>
      <c r="BE110" s="140">
        <f>IF(N110="základní",J110,0)</f>
        <v>0</v>
      </c>
      <c r="BF110" s="140">
        <f>IF(N110="snížená",J110,0)</f>
        <v>0</v>
      </c>
      <c r="BG110" s="140">
        <f>IF(N110="zákl. přenesená",J110,0)</f>
        <v>0</v>
      </c>
      <c r="BH110" s="140">
        <f>IF(N110="sníž. přenesená",J110,0)</f>
        <v>0</v>
      </c>
      <c r="BI110" s="140">
        <f>IF(N110="nulová",J110,0)</f>
        <v>0</v>
      </c>
      <c r="BJ110" s="18" t="s">
        <v>78</v>
      </c>
      <c r="BK110" s="140">
        <f>ROUND(I110*H110,2)</f>
        <v>0</v>
      </c>
      <c r="BL110" s="18" t="s">
        <v>142</v>
      </c>
      <c r="BM110" s="139" t="s">
        <v>917</v>
      </c>
    </row>
    <row r="111" spans="2:65" s="14" customFormat="1">
      <c r="B111" s="164"/>
      <c r="D111" s="147" t="s">
        <v>196</v>
      </c>
      <c r="E111" s="165" t="s">
        <v>19</v>
      </c>
      <c r="F111" s="166" t="s">
        <v>265</v>
      </c>
      <c r="H111" s="165" t="s">
        <v>19</v>
      </c>
      <c r="I111" s="167"/>
      <c r="L111" s="164"/>
      <c r="M111" s="168"/>
      <c r="T111" s="169"/>
      <c r="AT111" s="165" t="s">
        <v>196</v>
      </c>
      <c r="AU111" s="165" t="s">
        <v>80</v>
      </c>
      <c r="AV111" s="14" t="s">
        <v>78</v>
      </c>
      <c r="AW111" s="14" t="s">
        <v>32</v>
      </c>
      <c r="AX111" s="14" t="s">
        <v>71</v>
      </c>
      <c r="AY111" s="165" t="s">
        <v>127</v>
      </c>
    </row>
    <row r="112" spans="2:65" s="12" customFormat="1">
      <c r="B112" s="146"/>
      <c r="D112" s="147" t="s">
        <v>196</v>
      </c>
      <c r="E112" s="148" t="s">
        <v>19</v>
      </c>
      <c r="F112" s="149" t="s">
        <v>916</v>
      </c>
      <c r="H112" s="150">
        <v>9.1959999999999997</v>
      </c>
      <c r="I112" s="151"/>
      <c r="L112" s="146"/>
      <c r="M112" s="152"/>
      <c r="T112" s="153"/>
      <c r="AT112" s="148" t="s">
        <v>196</v>
      </c>
      <c r="AU112" s="148" t="s">
        <v>80</v>
      </c>
      <c r="AV112" s="12" t="s">
        <v>80</v>
      </c>
      <c r="AW112" s="12" t="s">
        <v>32</v>
      </c>
      <c r="AX112" s="12" t="s">
        <v>71</v>
      </c>
      <c r="AY112" s="148" t="s">
        <v>127</v>
      </c>
    </row>
    <row r="113" spans="2:65" s="14" customFormat="1">
      <c r="B113" s="164"/>
      <c r="D113" s="147" t="s">
        <v>196</v>
      </c>
      <c r="E113" s="165" t="s">
        <v>19</v>
      </c>
      <c r="F113" s="166" t="s">
        <v>271</v>
      </c>
      <c r="H113" s="165" t="s">
        <v>19</v>
      </c>
      <c r="I113" s="167"/>
      <c r="L113" s="164"/>
      <c r="M113" s="168"/>
      <c r="T113" s="169"/>
      <c r="AT113" s="165" t="s">
        <v>196</v>
      </c>
      <c r="AU113" s="165" t="s">
        <v>80</v>
      </c>
      <c r="AV113" s="14" t="s">
        <v>78</v>
      </c>
      <c r="AW113" s="14" t="s">
        <v>32</v>
      </c>
      <c r="AX113" s="14" t="s">
        <v>71</v>
      </c>
      <c r="AY113" s="165" t="s">
        <v>127</v>
      </c>
    </row>
    <row r="114" spans="2:65" s="12" customFormat="1">
      <c r="B114" s="146"/>
      <c r="D114" s="147" t="s">
        <v>196</v>
      </c>
      <c r="E114" s="148" t="s">
        <v>19</v>
      </c>
      <c r="F114" s="149" t="s">
        <v>918</v>
      </c>
      <c r="H114" s="150">
        <v>9.1959999999999997</v>
      </c>
      <c r="I114" s="151"/>
      <c r="L114" s="146"/>
      <c r="M114" s="152"/>
      <c r="T114" s="153"/>
      <c r="AT114" s="148" t="s">
        <v>196</v>
      </c>
      <c r="AU114" s="148" t="s">
        <v>80</v>
      </c>
      <c r="AV114" s="12" t="s">
        <v>80</v>
      </c>
      <c r="AW114" s="12" t="s">
        <v>32</v>
      </c>
      <c r="AX114" s="12" t="s">
        <v>71</v>
      </c>
      <c r="AY114" s="148" t="s">
        <v>127</v>
      </c>
    </row>
    <row r="115" spans="2:65" s="13" customFormat="1">
      <c r="B115" s="154"/>
      <c r="D115" s="147" t="s">
        <v>196</v>
      </c>
      <c r="E115" s="155" t="s">
        <v>19</v>
      </c>
      <c r="F115" s="156" t="s">
        <v>199</v>
      </c>
      <c r="H115" s="157">
        <v>18.391999999999999</v>
      </c>
      <c r="I115" s="158"/>
      <c r="L115" s="154"/>
      <c r="M115" s="159"/>
      <c r="T115" s="160"/>
      <c r="AT115" s="155" t="s">
        <v>196</v>
      </c>
      <c r="AU115" s="155" t="s">
        <v>80</v>
      </c>
      <c r="AV115" s="13" t="s">
        <v>142</v>
      </c>
      <c r="AW115" s="13" t="s">
        <v>32</v>
      </c>
      <c r="AX115" s="13" t="s">
        <v>78</v>
      </c>
      <c r="AY115" s="155" t="s">
        <v>127</v>
      </c>
    </row>
    <row r="116" spans="2:65" s="1" customFormat="1" ht="24.2" customHeight="1">
      <c r="B116" s="33"/>
      <c r="C116" s="128" t="s">
        <v>148</v>
      </c>
      <c r="D116" s="128" t="s">
        <v>130</v>
      </c>
      <c r="E116" s="129" t="s">
        <v>274</v>
      </c>
      <c r="F116" s="130" t="s">
        <v>275</v>
      </c>
      <c r="G116" s="131" t="s">
        <v>194</v>
      </c>
      <c r="H116" s="132">
        <v>9.1959999999999997</v>
      </c>
      <c r="I116" s="133"/>
      <c r="J116" s="134">
        <f>ROUND(I116*H116,2)</f>
        <v>0</v>
      </c>
      <c r="K116" s="130" t="s">
        <v>134</v>
      </c>
      <c r="L116" s="33"/>
      <c r="M116" s="135" t="s">
        <v>19</v>
      </c>
      <c r="N116" s="136" t="s">
        <v>42</v>
      </c>
      <c r="P116" s="137">
        <f>O116*H116</f>
        <v>0</v>
      </c>
      <c r="Q116" s="137">
        <v>4.3800000000000002E-3</v>
      </c>
      <c r="R116" s="137">
        <f>Q116*H116</f>
        <v>4.0278479999999998E-2</v>
      </c>
      <c r="S116" s="137">
        <v>0</v>
      </c>
      <c r="T116" s="138">
        <f>S116*H116</f>
        <v>0</v>
      </c>
      <c r="AR116" s="139" t="s">
        <v>142</v>
      </c>
      <c r="AT116" s="139" t="s">
        <v>130</v>
      </c>
      <c r="AU116" s="139" t="s">
        <v>80</v>
      </c>
      <c r="AY116" s="18" t="s">
        <v>127</v>
      </c>
      <c r="BE116" s="140">
        <f>IF(N116="základní",J116,0)</f>
        <v>0</v>
      </c>
      <c r="BF116" s="140">
        <f>IF(N116="snížená",J116,0)</f>
        <v>0</v>
      </c>
      <c r="BG116" s="140">
        <f>IF(N116="zákl. přenesená",J116,0)</f>
        <v>0</v>
      </c>
      <c r="BH116" s="140">
        <f>IF(N116="sníž. přenesená",J116,0)</f>
        <v>0</v>
      </c>
      <c r="BI116" s="140">
        <f>IF(N116="nulová",J116,0)</f>
        <v>0</v>
      </c>
      <c r="BJ116" s="18" t="s">
        <v>78</v>
      </c>
      <c r="BK116" s="140">
        <f>ROUND(I116*H116,2)</f>
        <v>0</v>
      </c>
      <c r="BL116" s="18" t="s">
        <v>142</v>
      </c>
      <c r="BM116" s="139" t="s">
        <v>919</v>
      </c>
    </row>
    <row r="117" spans="2:65" s="1" customFormat="1" ht="29.25">
      <c r="B117" s="33"/>
      <c r="D117" s="147" t="s">
        <v>214</v>
      </c>
      <c r="F117" s="161" t="s">
        <v>277</v>
      </c>
      <c r="I117" s="162"/>
      <c r="L117" s="33"/>
      <c r="M117" s="163"/>
      <c r="T117" s="52"/>
      <c r="AT117" s="18" t="s">
        <v>214</v>
      </c>
      <c r="AU117" s="18" t="s">
        <v>80</v>
      </c>
    </row>
    <row r="118" spans="2:65" s="1" customFormat="1" ht="14.45" customHeight="1">
      <c r="B118" s="33"/>
      <c r="C118" s="128" t="s">
        <v>152</v>
      </c>
      <c r="D118" s="128" t="s">
        <v>130</v>
      </c>
      <c r="E118" s="129" t="s">
        <v>279</v>
      </c>
      <c r="F118" s="130" t="s">
        <v>280</v>
      </c>
      <c r="G118" s="131" t="s">
        <v>194</v>
      </c>
      <c r="H118" s="132">
        <v>9.1959999999999997</v>
      </c>
      <c r="I118" s="133"/>
      <c r="J118" s="134">
        <f>ROUND(I118*H118,2)</f>
        <v>0</v>
      </c>
      <c r="K118" s="130" t="s">
        <v>134</v>
      </c>
      <c r="L118" s="33"/>
      <c r="M118" s="135" t="s">
        <v>19</v>
      </c>
      <c r="N118" s="136" t="s">
        <v>42</v>
      </c>
      <c r="P118" s="137">
        <f>O118*H118</f>
        <v>0</v>
      </c>
      <c r="Q118" s="137">
        <v>3.0000000000000001E-3</v>
      </c>
      <c r="R118" s="137">
        <f>Q118*H118</f>
        <v>2.7588000000000001E-2</v>
      </c>
      <c r="S118" s="137">
        <v>0</v>
      </c>
      <c r="T118" s="138">
        <f>S118*H118</f>
        <v>0</v>
      </c>
      <c r="AR118" s="139" t="s">
        <v>142</v>
      </c>
      <c r="AT118" s="139" t="s">
        <v>130</v>
      </c>
      <c r="AU118" s="139" t="s">
        <v>80</v>
      </c>
      <c r="AY118" s="18" t="s">
        <v>127</v>
      </c>
      <c r="BE118" s="140">
        <f>IF(N118="základní",J118,0)</f>
        <v>0</v>
      </c>
      <c r="BF118" s="140">
        <f>IF(N118="snížená",J118,0)</f>
        <v>0</v>
      </c>
      <c r="BG118" s="140">
        <f>IF(N118="zákl. přenesená",J118,0)</f>
        <v>0</v>
      </c>
      <c r="BH118" s="140">
        <f>IF(N118="sníž. přenesená",J118,0)</f>
        <v>0</v>
      </c>
      <c r="BI118" s="140">
        <f>IF(N118="nulová",J118,0)</f>
        <v>0</v>
      </c>
      <c r="BJ118" s="18" t="s">
        <v>78</v>
      </c>
      <c r="BK118" s="140">
        <f>ROUND(I118*H118,2)</f>
        <v>0</v>
      </c>
      <c r="BL118" s="18" t="s">
        <v>142</v>
      </c>
      <c r="BM118" s="139" t="s">
        <v>920</v>
      </c>
    </row>
    <row r="119" spans="2:65" s="1" customFormat="1" ht="24.2" customHeight="1">
      <c r="B119" s="33"/>
      <c r="C119" s="128" t="s">
        <v>158</v>
      </c>
      <c r="D119" s="128" t="s">
        <v>130</v>
      </c>
      <c r="E119" s="129" t="s">
        <v>299</v>
      </c>
      <c r="F119" s="130" t="s">
        <v>300</v>
      </c>
      <c r="G119" s="131" t="s">
        <v>194</v>
      </c>
      <c r="H119" s="132">
        <v>42.070999999999998</v>
      </c>
      <c r="I119" s="133"/>
      <c r="J119" s="134">
        <f>ROUND(I119*H119,2)</f>
        <v>0</v>
      </c>
      <c r="K119" s="130" t="s">
        <v>134</v>
      </c>
      <c r="L119" s="33"/>
      <c r="M119" s="135" t="s">
        <v>19</v>
      </c>
      <c r="N119" s="136" t="s">
        <v>42</v>
      </c>
      <c r="P119" s="137">
        <f>O119*H119</f>
        <v>0</v>
      </c>
      <c r="Q119" s="137">
        <v>1.5599999999999999E-2</v>
      </c>
      <c r="R119" s="137">
        <f>Q119*H119</f>
        <v>0.65630759999999999</v>
      </c>
      <c r="S119" s="137">
        <v>0</v>
      </c>
      <c r="T119" s="138">
        <f>S119*H119</f>
        <v>0</v>
      </c>
      <c r="AR119" s="139" t="s">
        <v>142</v>
      </c>
      <c r="AT119" s="139" t="s">
        <v>130</v>
      </c>
      <c r="AU119" s="139" t="s">
        <v>80</v>
      </c>
      <c r="AY119" s="18" t="s">
        <v>127</v>
      </c>
      <c r="BE119" s="140">
        <f>IF(N119="základní",J119,0)</f>
        <v>0</v>
      </c>
      <c r="BF119" s="140">
        <f>IF(N119="snížená",J119,0)</f>
        <v>0</v>
      </c>
      <c r="BG119" s="140">
        <f>IF(N119="zákl. přenesená",J119,0)</f>
        <v>0</v>
      </c>
      <c r="BH119" s="140">
        <f>IF(N119="sníž. přenesená",J119,0)</f>
        <v>0</v>
      </c>
      <c r="BI119" s="140">
        <f>IF(N119="nulová",J119,0)</f>
        <v>0</v>
      </c>
      <c r="BJ119" s="18" t="s">
        <v>78</v>
      </c>
      <c r="BK119" s="140">
        <f>ROUND(I119*H119,2)</f>
        <v>0</v>
      </c>
      <c r="BL119" s="18" t="s">
        <v>142</v>
      </c>
      <c r="BM119" s="139" t="s">
        <v>921</v>
      </c>
    </row>
    <row r="120" spans="2:65" s="1" customFormat="1" ht="39">
      <c r="B120" s="33"/>
      <c r="D120" s="147" t="s">
        <v>214</v>
      </c>
      <c r="F120" s="161" t="s">
        <v>254</v>
      </c>
      <c r="I120" s="162"/>
      <c r="L120" s="33"/>
      <c r="M120" s="163"/>
      <c r="T120" s="52"/>
      <c r="AT120" s="18" t="s">
        <v>214</v>
      </c>
      <c r="AU120" s="18" t="s">
        <v>80</v>
      </c>
    </row>
    <row r="121" spans="2:65" s="14" customFormat="1">
      <c r="B121" s="164"/>
      <c r="D121" s="147" t="s">
        <v>196</v>
      </c>
      <c r="E121" s="165" t="s">
        <v>19</v>
      </c>
      <c r="F121" s="166" t="s">
        <v>255</v>
      </c>
      <c r="H121" s="165" t="s">
        <v>19</v>
      </c>
      <c r="I121" s="167"/>
      <c r="L121" s="164"/>
      <c r="M121" s="168"/>
      <c r="T121" s="169"/>
      <c r="AT121" s="165" t="s">
        <v>196</v>
      </c>
      <c r="AU121" s="165" t="s">
        <v>80</v>
      </c>
      <c r="AV121" s="14" t="s">
        <v>78</v>
      </c>
      <c r="AW121" s="14" t="s">
        <v>32</v>
      </c>
      <c r="AX121" s="14" t="s">
        <v>71</v>
      </c>
      <c r="AY121" s="165" t="s">
        <v>127</v>
      </c>
    </row>
    <row r="122" spans="2:65" s="12" customFormat="1">
      <c r="B122" s="146"/>
      <c r="D122" s="147" t="s">
        <v>196</v>
      </c>
      <c r="E122" s="148" t="s">
        <v>19</v>
      </c>
      <c r="F122" s="149" t="s">
        <v>922</v>
      </c>
      <c r="H122" s="150">
        <v>42.917999999999999</v>
      </c>
      <c r="I122" s="151"/>
      <c r="L122" s="146"/>
      <c r="M122" s="152"/>
      <c r="T122" s="153"/>
      <c r="AT122" s="148" t="s">
        <v>196</v>
      </c>
      <c r="AU122" s="148" t="s">
        <v>80</v>
      </c>
      <c r="AV122" s="12" t="s">
        <v>80</v>
      </c>
      <c r="AW122" s="12" t="s">
        <v>32</v>
      </c>
      <c r="AX122" s="12" t="s">
        <v>71</v>
      </c>
      <c r="AY122" s="148" t="s">
        <v>127</v>
      </c>
    </row>
    <row r="123" spans="2:65" s="12" customFormat="1">
      <c r="B123" s="146"/>
      <c r="D123" s="147" t="s">
        <v>196</v>
      </c>
      <c r="E123" s="148" t="s">
        <v>19</v>
      </c>
      <c r="F123" s="149" t="s">
        <v>324</v>
      </c>
      <c r="H123" s="150">
        <v>-1.5760000000000001</v>
      </c>
      <c r="I123" s="151"/>
      <c r="L123" s="146"/>
      <c r="M123" s="152"/>
      <c r="T123" s="153"/>
      <c r="AT123" s="148" t="s">
        <v>196</v>
      </c>
      <c r="AU123" s="148" t="s">
        <v>80</v>
      </c>
      <c r="AV123" s="12" t="s">
        <v>80</v>
      </c>
      <c r="AW123" s="12" t="s">
        <v>32</v>
      </c>
      <c r="AX123" s="12" t="s">
        <v>71</v>
      </c>
      <c r="AY123" s="148" t="s">
        <v>127</v>
      </c>
    </row>
    <row r="124" spans="2:65" s="12" customFormat="1">
      <c r="B124" s="146"/>
      <c r="D124" s="147" t="s">
        <v>196</v>
      </c>
      <c r="E124" s="148" t="s">
        <v>19</v>
      </c>
      <c r="F124" s="149" t="s">
        <v>923</v>
      </c>
      <c r="H124" s="150">
        <v>-2.786</v>
      </c>
      <c r="I124" s="151"/>
      <c r="L124" s="146"/>
      <c r="M124" s="152"/>
      <c r="T124" s="153"/>
      <c r="AT124" s="148" t="s">
        <v>196</v>
      </c>
      <c r="AU124" s="148" t="s">
        <v>80</v>
      </c>
      <c r="AV124" s="12" t="s">
        <v>80</v>
      </c>
      <c r="AW124" s="12" t="s">
        <v>32</v>
      </c>
      <c r="AX124" s="12" t="s">
        <v>71</v>
      </c>
      <c r="AY124" s="148" t="s">
        <v>127</v>
      </c>
    </row>
    <row r="125" spans="2:65" s="12" customFormat="1">
      <c r="B125" s="146"/>
      <c r="D125" s="147" t="s">
        <v>196</v>
      </c>
      <c r="E125" s="148" t="s">
        <v>19</v>
      </c>
      <c r="F125" s="149" t="s">
        <v>924</v>
      </c>
      <c r="H125" s="150">
        <v>0.83799999999999997</v>
      </c>
      <c r="I125" s="151"/>
      <c r="L125" s="146"/>
      <c r="M125" s="152"/>
      <c r="T125" s="153"/>
      <c r="AT125" s="148" t="s">
        <v>196</v>
      </c>
      <c r="AU125" s="148" t="s">
        <v>80</v>
      </c>
      <c r="AV125" s="12" t="s">
        <v>80</v>
      </c>
      <c r="AW125" s="12" t="s">
        <v>32</v>
      </c>
      <c r="AX125" s="12" t="s">
        <v>71</v>
      </c>
      <c r="AY125" s="148" t="s">
        <v>127</v>
      </c>
    </row>
    <row r="126" spans="2:65" s="12" customFormat="1">
      <c r="B126" s="146"/>
      <c r="D126" s="147" t="s">
        <v>196</v>
      </c>
      <c r="E126" s="148" t="s">
        <v>19</v>
      </c>
      <c r="F126" s="149" t="s">
        <v>925</v>
      </c>
      <c r="H126" s="150">
        <v>2.677</v>
      </c>
      <c r="I126" s="151"/>
      <c r="L126" s="146"/>
      <c r="M126" s="152"/>
      <c r="T126" s="153"/>
      <c r="AT126" s="148" t="s">
        <v>196</v>
      </c>
      <c r="AU126" s="148" t="s">
        <v>80</v>
      </c>
      <c r="AV126" s="12" t="s">
        <v>80</v>
      </c>
      <c r="AW126" s="12" t="s">
        <v>32</v>
      </c>
      <c r="AX126" s="12" t="s">
        <v>71</v>
      </c>
      <c r="AY126" s="148" t="s">
        <v>127</v>
      </c>
    </row>
    <row r="127" spans="2:65" s="13" customFormat="1">
      <c r="B127" s="154"/>
      <c r="D127" s="147" t="s">
        <v>196</v>
      </c>
      <c r="E127" s="155" t="s">
        <v>19</v>
      </c>
      <c r="F127" s="156" t="s">
        <v>199</v>
      </c>
      <c r="H127" s="157">
        <v>42.070999999999998</v>
      </c>
      <c r="I127" s="158"/>
      <c r="L127" s="154"/>
      <c r="M127" s="159"/>
      <c r="T127" s="160"/>
      <c r="AT127" s="155" t="s">
        <v>196</v>
      </c>
      <c r="AU127" s="155" t="s">
        <v>80</v>
      </c>
      <c r="AV127" s="13" t="s">
        <v>142</v>
      </c>
      <c r="AW127" s="13" t="s">
        <v>32</v>
      </c>
      <c r="AX127" s="13" t="s">
        <v>78</v>
      </c>
      <c r="AY127" s="155" t="s">
        <v>127</v>
      </c>
    </row>
    <row r="128" spans="2:65" s="1" customFormat="1" ht="14.45" customHeight="1">
      <c r="B128" s="33"/>
      <c r="C128" s="128" t="s">
        <v>164</v>
      </c>
      <c r="D128" s="128" t="s">
        <v>130</v>
      </c>
      <c r="E128" s="129" t="s">
        <v>317</v>
      </c>
      <c r="F128" s="130" t="s">
        <v>318</v>
      </c>
      <c r="G128" s="131" t="s">
        <v>194</v>
      </c>
      <c r="H128" s="132">
        <v>21.129000000000001</v>
      </c>
      <c r="I128" s="133"/>
      <c r="J128" s="134">
        <f>ROUND(I128*H128,2)</f>
        <v>0</v>
      </c>
      <c r="K128" s="130" t="s">
        <v>134</v>
      </c>
      <c r="L128" s="33"/>
      <c r="M128" s="135" t="s">
        <v>19</v>
      </c>
      <c r="N128" s="136" t="s">
        <v>42</v>
      </c>
      <c r="P128" s="137">
        <f>O128*H128</f>
        <v>0</v>
      </c>
      <c r="Q128" s="137">
        <v>2.0480000000000002E-2</v>
      </c>
      <c r="R128" s="137">
        <f>Q128*H128</f>
        <v>0.43272192000000004</v>
      </c>
      <c r="S128" s="137">
        <v>0</v>
      </c>
      <c r="T128" s="138">
        <f>S128*H128</f>
        <v>0</v>
      </c>
      <c r="AR128" s="139" t="s">
        <v>142</v>
      </c>
      <c r="AT128" s="139" t="s">
        <v>130</v>
      </c>
      <c r="AU128" s="139" t="s">
        <v>80</v>
      </c>
      <c r="AY128" s="18" t="s">
        <v>127</v>
      </c>
      <c r="BE128" s="140">
        <f>IF(N128="základní",J128,0)</f>
        <v>0</v>
      </c>
      <c r="BF128" s="140">
        <f>IF(N128="snížená",J128,0)</f>
        <v>0</v>
      </c>
      <c r="BG128" s="140">
        <f>IF(N128="zákl. přenesená",J128,0)</f>
        <v>0</v>
      </c>
      <c r="BH128" s="140">
        <f>IF(N128="sníž. přenesená",J128,0)</f>
        <v>0</v>
      </c>
      <c r="BI128" s="140">
        <f>IF(N128="nulová",J128,0)</f>
        <v>0</v>
      </c>
      <c r="BJ128" s="18" t="s">
        <v>78</v>
      </c>
      <c r="BK128" s="140">
        <f>ROUND(I128*H128,2)</f>
        <v>0</v>
      </c>
      <c r="BL128" s="18" t="s">
        <v>142</v>
      </c>
      <c r="BM128" s="139" t="s">
        <v>926</v>
      </c>
    </row>
    <row r="129" spans="2:65" s="1" customFormat="1" ht="97.5">
      <c r="B129" s="33"/>
      <c r="D129" s="147" t="s">
        <v>214</v>
      </c>
      <c r="F129" s="161" t="s">
        <v>320</v>
      </c>
      <c r="I129" s="162"/>
      <c r="L129" s="33"/>
      <c r="M129" s="163"/>
      <c r="T129" s="52"/>
      <c r="AT129" s="18" t="s">
        <v>214</v>
      </c>
      <c r="AU129" s="18" t="s">
        <v>80</v>
      </c>
    </row>
    <row r="130" spans="2:65" s="14" customFormat="1">
      <c r="B130" s="164"/>
      <c r="D130" s="147" t="s">
        <v>196</v>
      </c>
      <c r="E130" s="165" t="s">
        <v>19</v>
      </c>
      <c r="F130" s="166" t="s">
        <v>321</v>
      </c>
      <c r="H130" s="165" t="s">
        <v>19</v>
      </c>
      <c r="I130" s="167"/>
      <c r="L130" s="164"/>
      <c r="M130" s="168"/>
      <c r="T130" s="169"/>
      <c r="AT130" s="165" t="s">
        <v>196</v>
      </c>
      <c r="AU130" s="165" t="s">
        <v>80</v>
      </c>
      <c r="AV130" s="14" t="s">
        <v>78</v>
      </c>
      <c r="AW130" s="14" t="s">
        <v>32</v>
      </c>
      <c r="AX130" s="14" t="s">
        <v>71</v>
      </c>
      <c r="AY130" s="165" t="s">
        <v>127</v>
      </c>
    </row>
    <row r="131" spans="2:65" s="12" customFormat="1">
      <c r="B131" s="146"/>
      <c r="D131" s="147" t="s">
        <v>196</v>
      </c>
      <c r="E131" s="148" t="s">
        <v>19</v>
      </c>
      <c r="F131" s="149" t="s">
        <v>927</v>
      </c>
      <c r="H131" s="150">
        <v>17.178000000000001</v>
      </c>
      <c r="I131" s="151"/>
      <c r="L131" s="146"/>
      <c r="M131" s="152"/>
      <c r="T131" s="153"/>
      <c r="AT131" s="148" t="s">
        <v>196</v>
      </c>
      <c r="AU131" s="148" t="s">
        <v>80</v>
      </c>
      <c r="AV131" s="12" t="s">
        <v>80</v>
      </c>
      <c r="AW131" s="12" t="s">
        <v>32</v>
      </c>
      <c r="AX131" s="12" t="s">
        <v>71</v>
      </c>
      <c r="AY131" s="148" t="s">
        <v>127</v>
      </c>
    </row>
    <row r="132" spans="2:65" s="12" customFormat="1">
      <c r="B132" s="146"/>
      <c r="D132" s="147" t="s">
        <v>196</v>
      </c>
      <c r="E132" s="148" t="s">
        <v>19</v>
      </c>
      <c r="F132" s="149" t="s">
        <v>324</v>
      </c>
      <c r="H132" s="150">
        <v>-1.5760000000000001</v>
      </c>
      <c r="I132" s="151"/>
      <c r="L132" s="146"/>
      <c r="M132" s="152"/>
      <c r="T132" s="153"/>
      <c r="AT132" s="148" t="s">
        <v>196</v>
      </c>
      <c r="AU132" s="148" t="s">
        <v>80</v>
      </c>
      <c r="AV132" s="12" t="s">
        <v>80</v>
      </c>
      <c r="AW132" s="12" t="s">
        <v>32</v>
      </c>
      <c r="AX132" s="12" t="s">
        <v>71</v>
      </c>
      <c r="AY132" s="148" t="s">
        <v>127</v>
      </c>
    </row>
    <row r="133" spans="2:65" s="12" customFormat="1">
      <c r="B133" s="146"/>
      <c r="D133" s="147" t="s">
        <v>196</v>
      </c>
      <c r="E133" s="148" t="s">
        <v>19</v>
      </c>
      <c r="F133" s="149" t="s">
        <v>928</v>
      </c>
      <c r="H133" s="150">
        <v>2.12</v>
      </c>
      <c r="I133" s="151"/>
      <c r="L133" s="146"/>
      <c r="M133" s="152"/>
      <c r="T133" s="153"/>
      <c r="AT133" s="148" t="s">
        <v>196</v>
      </c>
      <c r="AU133" s="148" t="s">
        <v>80</v>
      </c>
      <c r="AV133" s="12" t="s">
        <v>80</v>
      </c>
      <c r="AW133" s="12" t="s">
        <v>32</v>
      </c>
      <c r="AX133" s="12" t="s">
        <v>71</v>
      </c>
      <c r="AY133" s="148" t="s">
        <v>127</v>
      </c>
    </row>
    <row r="134" spans="2:65" s="12" customFormat="1">
      <c r="B134" s="146"/>
      <c r="D134" s="147" t="s">
        <v>196</v>
      </c>
      <c r="E134" s="148" t="s">
        <v>19</v>
      </c>
      <c r="F134" s="149" t="s">
        <v>929</v>
      </c>
      <c r="H134" s="150">
        <v>-0.69699999999999995</v>
      </c>
      <c r="I134" s="151"/>
      <c r="L134" s="146"/>
      <c r="M134" s="152"/>
      <c r="T134" s="153"/>
      <c r="AT134" s="148" t="s">
        <v>196</v>
      </c>
      <c r="AU134" s="148" t="s">
        <v>80</v>
      </c>
      <c r="AV134" s="12" t="s">
        <v>80</v>
      </c>
      <c r="AW134" s="12" t="s">
        <v>32</v>
      </c>
      <c r="AX134" s="12" t="s">
        <v>71</v>
      </c>
      <c r="AY134" s="148" t="s">
        <v>127</v>
      </c>
    </row>
    <row r="135" spans="2:65" s="12" customFormat="1">
      <c r="B135" s="146"/>
      <c r="D135" s="147" t="s">
        <v>196</v>
      </c>
      <c r="E135" s="148" t="s">
        <v>19</v>
      </c>
      <c r="F135" s="149" t="s">
        <v>930</v>
      </c>
      <c r="H135" s="150">
        <v>0.30399999999999999</v>
      </c>
      <c r="I135" s="151"/>
      <c r="L135" s="146"/>
      <c r="M135" s="152"/>
      <c r="T135" s="153"/>
      <c r="AT135" s="148" t="s">
        <v>196</v>
      </c>
      <c r="AU135" s="148" t="s">
        <v>80</v>
      </c>
      <c r="AV135" s="12" t="s">
        <v>80</v>
      </c>
      <c r="AW135" s="12" t="s">
        <v>32</v>
      </c>
      <c r="AX135" s="12" t="s">
        <v>71</v>
      </c>
      <c r="AY135" s="148" t="s">
        <v>127</v>
      </c>
    </row>
    <row r="136" spans="2:65" s="12" customFormat="1">
      <c r="B136" s="146"/>
      <c r="D136" s="147" t="s">
        <v>196</v>
      </c>
      <c r="E136" s="148" t="s">
        <v>19</v>
      </c>
      <c r="F136" s="149" t="s">
        <v>931</v>
      </c>
      <c r="H136" s="150">
        <v>3.69</v>
      </c>
      <c r="I136" s="151"/>
      <c r="L136" s="146"/>
      <c r="M136" s="152"/>
      <c r="T136" s="153"/>
      <c r="AT136" s="148" t="s">
        <v>196</v>
      </c>
      <c r="AU136" s="148" t="s">
        <v>80</v>
      </c>
      <c r="AV136" s="12" t="s">
        <v>80</v>
      </c>
      <c r="AW136" s="12" t="s">
        <v>32</v>
      </c>
      <c r="AX136" s="12" t="s">
        <v>71</v>
      </c>
      <c r="AY136" s="148" t="s">
        <v>127</v>
      </c>
    </row>
    <row r="137" spans="2:65" s="12" customFormat="1">
      <c r="B137" s="146"/>
      <c r="D137" s="147" t="s">
        <v>196</v>
      </c>
      <c r="E137" s="148" t="s">
        <v>19</v>
      </c>
      <c r="F137" s="149" t="s">
        <v>932</v>
      </c>
      <c r="H137" s="150">
        <v>0.11</v>
      </c>
      <c r="I137" s="151"/>
      <c r="L137" s="146"/>
      <c r="M137" s="152"/>
      <c r="T137" s="153"/>
      <c r="AT137" s="148" t="s">
        <v>196</v>
      </c>
      <c r="AU137" s="148" t="s">
        <v>80</v>
      </c>
      <c r="AV137" s="12" t="s">
        <v>80</v>
      </c>
      <c r="AW137" s="12" t="s">
        <v>32</v>
      </c>
      <c r="AX137" s="12" t="s">
        <v>71</v>
      </c>
      <c r="AY137" s="148" t="s">
        <v>127</v>
      </c>
    </row>
    <row r="138" spans="2:65" s="13" customFormat="1">
      <c r="B138" s="154"/>
      <c r="D138" s="147" t="s">
        <v>196</v>
      </c>
      <c r="E138" s="155" t="s">
        <v>19</v>
      </c>
      <c r="F138" s="156" t="s">
        <v>199</v>
      </c>
      <c r="H138" s="157">
        <v>21.129000000000001</v>
      </c>
      <c r="I138" s="158"/>
      <c r="L138" s="154"/>
      <c r="M138" s="159"/>
      <c r="T138" s="160"/>
      <c r="AT138" s="155" t="s">
        <v>196</v>
      </c>
      <c r="AU138" s="155" t="s">
        <v>80</v>
      </c>
      <c r="AV138" s="13" t="s">
        <v>142</v>
      </c>
      <c r="AW138" s="13" t="s">
        <v>32</v>
      </c>
      <c r="AX138" s="13" t="s">
        <v>78</v>
      </c>
      <c r="AY138" s="155" t="s">
        <v>127</v>
      </c>
    </row>
    <row r="139" spans="2:65" s="1" customFormat="1" ht="24.2" customHeight="1">
      <c r="B139" s="33"/>
      <c r="C139" s="128" t="s">
        <v>168</v>
      </c>
      <c r="D139" s="128" t="s">
        <v>130</v>
      </c>
      <c r="E139" s="129" t="s">
        <v>331</v>
      </c>
      <c r="F139" s="130" t="s">
        <v>332</v>
      </c>
      <c r="G139" s="131" t="s">
        <v>194</v>
      </c>
      <c r="H139" s="132">
        <v>21.129000000000001</v>
      </c>
      <c r="I139" s="133"/>
      <c r="J139" s="134">
        <f>ROUND(I139*H139,2)</f>
        <v>0</v>
      </c>
      <c r="K139" s="130" t="s">
        <v>134</v>
      </c>
      <c r="L139" s="33"/>
      <c r="M139" s="135" t="s">
        <v>19</v>
      </c>
      <c r="N139" s="136" t="s">
        <v>42</v>
      </c>
      <c r="P139" s="137">
        <f>O139*H139</f>
        <v>0</v>
      </c>
      <c r="Q139" s="137">
        <v>7.9000000000000008E-3</v>
      </c>
      <c r="R139" s="137">
        <f>Q139*H139</f>
        <v>0.16691910000000001</v>
      </c>
      <c r="S139" s="137">
        <v>0</v>
      </c>
      <c r="T139" s="138">
        <f>S139*H139</f>
        <v>0</v>
      </c>
      <c r="AR139" s="139" t="s">
        <v>142</v>
      </c>
      <c r="AT139" s="139" t="s">
        <v>130</v>
      </c>
      <c r="AU139" s="139" t="s">
        <v>80</v>
      </c>
      <c r="AY139" s="18" t="s">
        <v>127</v>
      </c>
      <c r="BE139" s="140">
        <f>IF(N139="základní",J139,0)</f>
        <v>0</v>
      </c>
      <c r="BF139" s="140">
        <f>IF(N139="snížená",J139,0)</f>
        <v>0</v>
      </c>
      <c r="BG139" s="140">
        <f>IF(N139="zákl. přenesená",J139,0)</f>
        <v>0</v>
      </c>
      <c r="BH139" s="140">
        <f>IF(N139="sníž. přenesená",J139,0)</f>
        <v>0</v>
      </c>
      <c r="BI139" s="140">
        <f>IF(N139="nulová",J139,0)</f>
        <v>0</v>
      </c>
      <c r="BJ139" s="18" t="s">
        <v>78</v>
      </c>
      <c r="BK139" s="140">
        <f>ROUND(I139*H139,2)</f>
        <v>0</v>
      </c>
      <c r="BL139" s="18" t="s">
        <v>142</v>
      </c>
      <c r="BM139" s="139" t="s">
        <v>933</v>
      </c>
    </row>
    <row r="140" spans="2:65" s="1" customFormat="1" ht="97.5">
      <c r="B140" s="33"/>
      <c r="D140" s="147" t="s">
        <v>214</v>
      </c>
      <c r="F140" s="161" t="s">
        <v>320</v>
      </c>
      <c r="I140" s="162"/>
      <c r="L140" s="33"/>
      <c r="M140" s="163"/>
      <c r="T140" s="52"/>
      <c r="AT140" s="18" t="s">
        <v>214</v>
      </c>
      <c r="AU140" s="18" t="s">
        <v>80</v>
      </c>
    </row>
    <row r="141" spans="2:65" s="1" customFormat="1" ht="14.45" customHeight="1">
      <c r="B141" s="33"/>
      <c r="C141" s="128" t="s">
        <v>261</v>
      </c>
      <c r="D141" s="128" t="s">
        <v>130</v>
      </c>
      <c r="E141" s="129" t="s">
        <v>335</v>
      </c>
      <c r="F141" s="130" t="s">
        <v>336</v>
      </c>
      <c r="G141" s="131" t="s">
        <v>194</v>
      </c>
      <c r="H141" s="132">
        <v>53.021000000000001</v>
      </c>
      <c r="I141" s="133"/>
      <c r="J141" s="134">
        <f>ROUND(I141*H141,2)</f>
        <v>0</v>
      </c>
      <c r="K141" s="130" t="s">
        <v>134</v>
      </c>
      <c r="L141" s="33"/>
      <c r="M141" s="135" t="s">
        <v>19</v>
      </c>
      <c r="N141" s="136" t="s">
        <v>42</v>
      </c>
      <c r="P141" s="137">
        <f>O141*H141</f>
        <v>0</v>
      </c>
      <c r="Q141" s="137">
        <v>2.5999999999999998E-4</v>
      </c>
      <c r="R141" s="137">
        <f>Q141*H141</f>
        <v>1.3785459999999999E-2</v>
      </c>
      <c r="S141" s="137">
        <v>0</v>
      </c>
      <c r="T141" s="138">
        <f>S141*H141</f>
        <v>0</v>
      </c>
      <c r="AR141" s="139" t="s">
        <v>142</v>
      </c>
      <c r="AT141" s="139" t="s">
        <v>130</v>
      </c>
      <c r="AU141" s="139" t="s">
        <v>80</v>
      </c>
      <c r="AY141" s="18" t="s">
        <v>127</v>
      </c>
      <c r="BE141" s="140">
        <f>IF(N141="základní",J141,0)</f>
        <v>0</v>
      </c>
      <c r="BF141" s="140">
        <f>IF(N141="snížená",J141,0)</f>
        <v>0</v>
      </c>
      <c r="BG141" s="140">
        <f>IF(N141="zákl. přenesená",J141,0)</f>
        <v>0</v>
      </c>
      <c r="BH141" s="140">
        <f>IF(N141="sníž. přenesená",J141,0)</f>
        <v>0</v>
      </c>
      <c r="BI141" s="140">
        <f>IF(N141="nulová",J141,0)</f>
        <v>0</v>
      </c>
      <c r="BJ141" s="18" t="s">
        <v>78</v>
      </c>
      <c r="BK141" s="140">
        <f>ROUND(I141*H141,2)</f>
        <v>0</v>
      </c>
      <c r="BL141" s="18" t="s">
        <v>142</v>
      </c>
      <c r="BM141" s="139" t="s">
        <v>934</v>
      </c>
    </row>
    <row r="142" spans="2:65" s="14" customFormat="1">
      <c r="B142" s="164"/>
      <c r="D142" s="147" t="s">
        <v>196</v>
      </c>
      <c r="E142" s="165" t="s">
        <v>19</v>
      </c>
      <c r="F142" s="166" t="s">
        <v>338</v>
      </c>
      <c r="H142" s="165" t="s">
        <v>19</v>
      </c>
      <c r="I142" s="167"/>
      <c r="L142" s="164"/>
      <c r="M142" s="168"/>
      <c r="T142" s="169"/>
      <c r="AT142" s="165" t="s">
        <v>196</v>
      </c>
      <c r="AU142" s="165" t="s">
        <v>80</v>
      </c>
      <c r="AV142" s="14" t="s">
        <v>78</v>
      </c>
      <c r="AW142" s="14" t="s">
        <v>32</v>
      </c>
      <c r="AX142" s="14" t="s">
        <v>71</v>
      </c>
      <c r="AY142" s="165" t="s">
        <v>127</v>
      </c>
    </row>
    <row r="143" spans="2:65" s="12" customFormat="1">
      <c r="B143" s="146"/>
      <c r="D143" s="147" t="s">
        <v>196</v>
      </c>
      <c r="E143" s="148" t="s">
        <v>19</v>
      </c>
      <c r="F143" s="149" t="s">
        <v>922</v>
      </c>
      <c r="H143" s="150">
        <v>42.917999999999999</v>
      </c>
      <c r="I143" s="151"/>
      <c r="L143" s="146"/>
      <c r="M143" s="152"/>
      <c r="T143" s="153"/>
      <c r="AT143" s="148" t="s">
        <v>196</v>
      </c>
      <c r="AU143" s="148" t="s">
        <v>80</v>
      </c>
      <c r="AV143" s="12" t="s">
        <v>80</v>
      </c>
      <c r="AW143" s="12" t="s">
        <v>32</v>
      </c>
      <c r="AX143" s="12" t="s">
        <v>71</v>
      </c>
      <c r="AY143" s="148" t="s">
        <v>127</v>
      </c>
    </row>
    <row r="144" spans="2:65" s="12" customFormat="1">
      <c r="B144" s="146"/>
      <c r="D144" s="147" t="s">
        <v>196</v>
      </c>
      <c r="E144" s="148" t="s">
        <v>19</v>
      </c>
      <c r="F144" s="149" t="s">
        <v>935</v>
      </c>
      <c r="H144" s="150">
        <v>-4.92</v>
      </c>
      <c r="I144" s="151"/>
      <c r="L144" s="146"/>
      <c r="M144" s="152"/>
      <c r="T144" s="153"/>
      <c r="AT144" s="148" t="s">
        <v>196</v>
      </c>
      <c r="AU144" s="148" t="s">
        <v>80</v>
      </c>
      <c r="AV144" s="12" t="s">
        <v>80</v>
      </c>
      <c r="AW144" s="12" t="s">
        <v>32</v>
      </c>
      <c r="AX144" s="12" t="s">
        <v>71</v>
      </c>
      <c r="AY144" s="148" t="s">
        <v>127</v>
      </c>
    </row>
    <row r="145" spans="2:65" s="12" customFormat="1">
      <c r="B145" s="146"/>
      <c r="D145" s="147" t="s">
        <v>196</v>
      </c>
      <c r="E145" s="148" t="s">
        <v>19</v>
      </c>
      <c r="F145" s="149" t="s">
        <v>936</v>
      </c>
      <c r="H145" s="150">
        <v>0.32800000000000001</v>
      </c>
      <c r="I145" s="151"/>
      <c r="L145" s="146"/>
      <c r="M145" s="152"/>
      <c r="T145" s="153"/>
      <c r="AT145" s="148" t="s">
        <v>196</v>
      </c>
      <c r="AU145" s="148" t="s">
        <v>80</v>
      </c>
      <c r="AV145" s="12" t="s">
        <v>80</v>
      </c>
      <c r="AW145" s="12" t="s">
        <v>32</v>
      </c>
      <c r="AX145" s="12" t="s">
        <v>71</v>
      </c>
      <c r="AY145" s="148" t="s">
        <v>127</v>
      </c>
    </row>
    <row r="146" spans="2:65" s="12" customFormat="1">
      <c r="B146" s="146"/>
      <c r="D146" s="147" t="s">
        <v>196</v>
      </c>
      <c r="E146" s="148" t="s">
        <v>19</v>
      </c>
      <c r="F146" s="149" t="s">
        <v>923</v>
      </c>
      <c r="H146" s="150">
        <v>-2.786</v>
      </c>
      <c r="I146" s="151"/>
      <c r="L146" s="146"/>
      <c r="M146" s="152"/>
      <c r="T146" s="153"/>
      <c r="AT146" s="148" t="s">
        <v>196</v>
      </c>
      <c r="AU146" s="148" t="s">
        <v>80</v>
      </c>
      <c r="AV146" s="12" t="s">
        <v>80</v>
      </c>
      <c r="AW146" s="12" t="s">
        <v>32</v>
      </c>
      <c r="AX146" s="12" t="s">
        <v>71</v>
      </c>
      <c r="AY146" s="148" t="s">
        <v>127</v>
      </c>
    </row>
    <row r="147" spans="2:65" s="12" customFormat="1">
      <c r="B147" s="146"/>
      <c r="D147" s="147" t="s">
        <v>196</v>
      </c>
      <c r="E147" s="148" t="s">
        <v>19</v>
      </c>
      <c r="F147" s="149" t="s">
        <v>324</v>
      </c>
      <c r="H147" s="150">
        <v>-1.5760000000000001</v>
      </c>
      <c r="I147" s="151"/>
      <c r="L147" s="146"/>
      <c r="M147" s="152"/>
      <c r="T147" s="153"/>
      <c r="AT147" s="148" t="s">
        <v>196</v>
      </c>
      <c r="AU147" s="148" t="s">
        <v>80</v>
      </c>
      <c r="AV147" s="12" t="s">
        <v>80</v>
      </c>
      <c r="AW147" s="12" t="s">
        <v>32</v>
      </c>
      <c r="AX147" s="12" t="s">
        <v>71</v>
      </c>
      <c r="AY147" s="148" t="s">
        <v>127</v>
      </c>
    </row>
    <row r="148" spans="2:65" s="12" customFormat="1">
      <c r="B148" s="146"/>
      <c r="D148" s="147" t="s">
        <v>196</v>
      </c>
      <c r="E148" s="148" t="s">
        <v>19</v>
      </c>
      <c r="F148" s="149" t="s">
        <v>937</v>
      </c>
      <c r="H148" s="150">
        <v>2.12</v>
      </c>
      <c r="I148" s="151"/>
      <c r="L148" s="146"/>
      <c r="M148" s="152"/>
      <c r="T148" s="153"/>
      <c r="AT148" s="148" t="s">
        <v>196</v>
      </c>
      <c r="AU148" s="148" t="s">
        <v>80</v>
      </c>
      <c r="AV148" s="12" t="s">
        <v>80</v>
      </c>
      <c r="AW148" s="12" t="s">
        <v>32</v>
      </c>
      <c r="AX148" s="12" t="s">
        <v>71</v>
      </c>
      <c r="AY148" s="148" t="s">
        <v>127</v>
      </c>
    </row>
    <row r="149" spans="2:65" s="12" customFormat="1">
      <c r="B149" s="146"/>
      <c r="D149" s="147" t="s">
        <v>196</v>
      </c>
      <c r="E149" s="148" t="s">
        <v>19</v>
      </c>
      <c r="F149" s="149" t="s">
        <v>924</v>
      </c>
      <c r="H149" s="150">
        <v>0.83799999999999997</v>
      </c>
      <c r="I149" s="151"/>
      <c r="L149" s="146"/>
      <c r="M149" s="152"/>
      <c r="T149" s="153"/>
      <c r="AT149" s="148" t="s">
        <v>196</v>
      </c>
      <c r="AU149" s="148" t="s">
        <v>80</v>
      </c>
      <c r="AV149" s="12" t="s">
        <v>80</v>
      </c>
      <c r="AW149" s="12" t="s">
        <v>32</v>
      </c>
      <c r="AX149" s="12" t="s">
        <v>71</v>
      </c>
      <c r="AY149" s="148" t="s">
        <v>127</v>
      </c>
    </row>
    <row r="150" spans="2:65" s="15" customFormat="1">
      <c r="B150" s="170"/>
      <c r="D150" s="147" t="s">
        <v>196</v>
      </c>
      <c r="E150" s="171" t="s">
        <v>19</v>
      </c>
      <c r="F150" s="172" t="s">
        <v>270</v>
      </c>
      <c r="H150" s="173">
        <v>36.921999999999997</v>
      </c>
      <c r="I150" s="174"/>
      <c r="L150" s="170"/>
      <c r="M150" s="175"/>
      <c r="T150" s="176"/>
      <c r="AT150" s="171" t="s">
        <v>196</v>
      </c>
      <c r="AU150" s="171" t="s">
        <v>80</v>
      </c>
      <c r="AV150" s="15" t="s">
        <v>139</v>
      </c>
      <c r="AW150" s="15" t="s">
        <v>32</v>
      </c>
      <c r="AX150" s="15" t="s">
        <v>71</v>
      </c>
      <c r="AY150" s="171" t="s">
        <v>127</v>
      </c>
    </row>
    <row r="151" spans="2:65" s="14" customFormat="1">
      <c r="B151" s="164"/>
      <c r="D151" s="147" t="s">
        <v>196</v>
      </c>
      <c r="E151" s="165" t="s">
        <v>19</v>
      </c>
      <c r="F151" s="166" t="s">
        <v>271</v>
      </c>
      <c r="H151" s="165" t="s">
        <v>19</v>
      </c>
      <c r="I151" s="167"/>
      <c r="L151" s="164"/>
      <c r="M151" s="168"/>
      <c r="T151" s="169"/>
      <c r="AT151" s="165" t="s">
        <v>196</v>
      </c>
      <c r="AU151" s="165" t="s">
        <v>80</v>
      </c>
      <c r="AV151" s="14" t="s">
        <v>78</v>
      </c>
      <c r="AW151" s="14" t="s">
        <v>32</v>
      </c>
      <c r="AX151" s="14" t="s">
        <v>71</v>
      </c>
      <c r="AY151" s="165" t="s">
        <v>127</v>
      </c>
    </row>
    <row r="152" spans="2:65" s="12" customFormat="1">
      <c r="B152" s="146"/>
      <c r="D152" s="147" t="s">
        <v>196</v>
      </c>
      <c r="E152" s="148" t="s">
        <v>19</v>
      </c>
      <c r="F152" s="149" t="s">
        <v>938</v>
      </c>
      <c r="H152" s="150">
        <v>16.794</v>
      </c>
      <c r="I152" s="151"/>
      <c r="L152" s="146"/>
      <c r="M152" s="152"/>
      <c r="T152" s="153"/>
      <c r="AT152" s="148" t="s">
        <v>196</v>
      </c>
      <c r="AU152" s="148" t="s">
        <v>80</v>
      </c>
      <c r="AV152" s="12" t="s">
        <v>80</v>
      </c>
      <c r="AW152" s="12" t="s">
        <v>32</v>
      </c>
      <c r="AX152" s="12" t="s">
        <v>71</v>
      </c>
      <c r="AY152" s="148" t="s">
        <v>127</v>
      </c>
    </row>
    <row r="153" spans="2:65" s="12" customFormat="1">
      <c r="B153" s="146"/>
      <c r="D153" s="147" t="s">
        <v>196</v>
      </c>
      <c r="E153" s="148" t="s">
        <v>19</v>
      </c>
      <c r="F153" s="149" t="s">
        <v>939</v>
      </c>
      <c r="H153" s="150">
        <v>-2.09</v>
      </c>
      <c r="I153" s="151"/>
      <c r="L153" s="146"/>
      <c r="M153" s="152"/>
      <c r="T153" s="153"/>
      <c r="AT153" s="148" t="s">
        <v>196</v>
      </c>
      <c r="AU153" s="148" t="s">
        <v>80</v>
      </c>
      <c r="AV153" s="12" t="s">
        <v>80</v>
      </c>
      <c r="AW153" s="12" t="s">
        <v>32</v>
      </c>
      <c r="AX153" s="12" t="s">
        <v>71</v>
      </c>
      <c r="AY153" s="148" t="s">
        <v>127</v>
      </c>
    </row>
    <row r="154" spans="2:65" s="12" customFormat="1">
      <c r="B154" s="146"/>
      <c r="D154" s="147" t="s">
        <v>196</v>
      </c>
      <c r="E154" s="148" t="s">
        <v>19</v>
      </c>
      <c r="F154" s="149" t="s">
        <v>924</v>
      </c>
      <c r="H154" s="150">
        <v>0.83799999999999997</v>
      </c>
      <c r="I154" s="151"/>
      <c r="L154" s="146"/>
      <c r="M154" s="152"/>
      <c r="T154" s="153"/>
      <c r="AT154" s="148" t="s">
        <v>196</v>
      </c>
      <c r="AU154" s="148" t="s">
        <v>80</v>
      </c>
      <c r="AV154" s="12" t="s">
        <v>80</v>
      </c>
      <c r="AW154" s="12" t="s">
        <v>32</v>
      </c>
      <c r="AX154" s="12" t="s">
        <v>71</v>
      </c>
      <c r="AY154" s="148" t="s">
        <v>127</v>
      </c>
    </row>
    <row r="155" spans="2:65" s="12" customFormat="1">
      <c r="B155" s="146"/>
      <c r="D155" s="147" t="s">
        <v>196</v>
      </c>
      <c r="E155" s="148" t="s">
        <v>19</v>
      </c>
      <c r="F155" s="149" t="s">
        <v>940</v>
      </c>
      <c r="H155" s="150">
        <v>0.55700000000000005</v>
      </c>
      <c r="I155" s="151"/>
      <c r="L155" s="146"/>
      <c r="M155" s="152"/>
      <c r="T155" s="153"/>
      <c r="AT155" s="148" t="s">
        <v>196</v>
      </c>
      <c r="AU155" s="148" t="s">
        <v>80</v>
      </c>
      <c r="AV155" s="12" t="s">
        <v>80</v>
      </c>
      <c r="AW155" s="12" t="s">
        <v>32</v>
      </c>
      <c r="AX155" s="12" t="s">
        <v>71</v>
      </c>
      <c r="AY155" s="148" t="s">
        <v>127</v>
      </c>
    </row>
    <row r="156" spans="2:65" s="15" customFormat="1">
      <c r="B156" s="170"/>
      <c r="D156" s="147" t="s">
        <v>196</v>
      </c>
      <c r="E156" s="171" t="s">
        <v>19</v>
      </c>
      <c r="F156" s="172" t="s">
        <v>270</v>
      </c>
      <c r="H156" s="173">
        <v>16.099</v>
      </c>
      <c r="I156" s="174"/>
      <c r="L156" s="170"/>
      <c r="M156" s="175"/>
      <c r="T156" s="176"/>
      <c r="AT156" s="171" t="s">
        <v>196</v>
      </c>
      <c r="AU156" s="171" t="s">
        <v>80</v>
      </c>
      <c r="AV156" s="15" t="s">
        <v>139</v>
      </c>
      <c r="AW156" s="15" t="s">
        <v>32</v>
      </c>
      <c r="AX156" s="15" t="s">
        <v>71</v>
      </c>
      <c r="AY156" s="171" t="s">
        <v>127</v>
      </c>
    </row>
    <row r="157" spans="2:65" s="13" customFormat="1">
      <c r="B157" s="154"/>
      <c r="D157" s="147" t="s">
        <v>196</v>
      </c>
      <c r="E157" s="155" t="s">
        <v>19</v>
      </c>
      <c r="F157" s="156" t="s">
        <v>199</v>
      </c>
      <c r="H157" s="157">
        <v>53.020999999999994</v>
      </c>
      <c r="I157" s="158"/>
      <c r="L157" s="154"/>
      <c r="M157" s="159"/>
      <c r="T157" s="160"/>
      <c r="AT157" s="155" t="s">
        <v>196</v>
      </c>
      <c r="AU157" s="155" t="s">
        <v>80</v>
      </c>
      <c r="AV157" s="13" t="s">
        <v>142</v>
      </c>
      <c r="AW157" s="13" t="s">
        <v>32</v>
      </c>
      <c r="AX157" s="13" t="s">
        <v>78</v>
      </c>
      <c r="AY157" s="155" t="s">
        <v>127</v>
      </c>
    </row>
    <row r="158" spans="2:65" s="1" customFormat="1" ht="24.2" customHeight="1">
      <c r="B158" s="33"/>
      <c r="C158" s="128" t="s">
        <v>273</v>
      </c>
      <c r="D158" s="128" t="s">
        <v>130</v>
      </c>
      <c r="E158" s="129" t="s">
        <v>351</v>
      </c>
      <c r="F158" s="130" t="s">
        <v>352</v>
      </c>
      <c r="G158" s="131" t="s">
        <v>194</v>
      </c>
      <c r="H158" s="132">
        <v>40.911999999999999</v>
      </c>
      <c r="I158" s="133"/>
      <c r="J158" s="134">
        <f>ROUND(I158*H158,2)</f>
        <v>0</v>
      </c>
      <c r="K158" s="130" t="s">
        <v>134</v>
      </c>
      <c r="L158" s="33"/>
      <c r="M158" s="135" t="s">
        <v>19</v>
      </c>
      <c r="N158" s="136" t="s">
        <v>42</v>
      </c>
      <c r="P158" s="137">
        <f>O158*H158</f>
        <v>0</v>
      </c>
      <c r="Q158" s="137">
        <v>4.3800000000000002E-3</v>
      </c>
      <c r="R158" s="137">
        <f>Q158*H158</f>
        <v>0.17919456</v>
      </c>
      <c r="S158" s="137">
        <v>0</v>
      </c>
      <c r="T158" s="138">
        <f>S158*H158</f>
        <v>0</v>
      </c>
      <c r="AR158" s="139" t="s">
        <v>142</v>
      </c>
      <c r="AT158" s="139" t="s">
        <v>130</v>
      </c>
      <c r="AU158" s="139" t="s">
        <v>80</v>
      </c>
      <c r="AY158" s="18" t="s">
        <v>127</v>
      </c>
      <c r="BE158" s="140">
        <f>IF(N158="základní",J158,0)</f>
        <v>0</v>
      </c>
      <c r="BF158" s="140">
        <f>IF(N158="snížená",J158,0)</f>
        <v>0</v>
      </c>
      <c r="BG158" s="140">
        <f>IF(N158="zákl. přenesená",J158,0)</f>
        <v>0</v>
      </c>
      <c r="BH158" s="140">
        <f>IF(N158="sníž. přenesená",J158,0)</f>
        <v>0</v>
      </c>
      <c r="BI158" s="140">
        <f>IF(N158="nulová",J158,0)</f>
        <v>0</v>
      </c>
      <c r="BJ158" s="18" t="s">
        <v>78</v>
      </c>
      <c r="BK158" s="140">
        <f>ROUND(I158*H158,2)</f>
        <v>0</v>
      </c>
      <c r="BL158" s="18" t="s">
        <v>142</v>
      </c>
      <c r="BM158" s="139" t="s">
        <v>941</v>
      </c>
    </row>
    <row r="159" spans="2:65" s="1" customFormat="1" ht="29.25">
      <c r="B159" s="33"/>
      <c r="D159" s="147" t="s">
        <v>214</v>
      </c>
      <c r="F159" s="161" t="s">
        <v>277</v>
      </c>
      <c r="I159" s="162"/>
      <c r="L159" s="33"/>
      <c r="M159" s="163"/>
      <c r="T159" s="52"/>
      <c r="AT159" s="18" t="s">
        <v>214</v>
      </c>
      <c r="AU159" s="18" t="s">
        <v>80</v>
      </c>
    </row>
    <row r="160" spans="2:65" s="12" customFormat="1">
      <c r="B160" s="146"/>
      <c r="D160" s="147" t="s">
        <v>196</v>
      </c>
      <c r="E160" s="148" t="s">
        <v>19</v>
      </c>
      <c r="F160" s="149" t="s">
        <v>922</v>
      </c>
      <c r="H160" s="150">
        <v>42.917999999999999</v>
      </c>
      <c r="I160" s="151"/>
      <c r="L160" s="146"/>
      <c r="M160" s="152"/>
      <c r="T160" s="153"/>
      <c r="AT160" s="148" t="s">
        <v>196</v>
      </c>
      <c r="AU160" s="148" t="s">
        <v>80</v>
      </c>
      <c r="AV160" s="12" t="s">
        <v>80</v>
      </c>
      <c r="AW160" s="12" t="s">
        <v>32</v>
      </c>
      <c r="AX160" s="12" t="s">
        <v>71</v>
      </c>
      <c r="AY160" s="148" t="s">
        <v>127</v>
      </c>
    </row>
    <row r="161" spans="2:65" s="12" customFormat="1">
      <c r="B161" s="146"/>
      <c r="D161" s="147" t="s">
        <v>196</v>
      </c>
      <c r="E161" s="148" t="s">
        <v>19</v>
      </c>
      <c r="F161" s="149" t="s">
        <v>942</v>
      </c>
      <c r="H161" s="150">
        <v>-0.56999999999999995</v>
      </c>
      <c r="I161" s="151"/>
      <c r="L161" s="146"/>
      <c r="M161" s="152"/>
      <c r="T161" s="153"/>
      <c r="AT161" s="148" t="s">
        <v>196</v>
      </c>
      <c r="AU161" s="148" t="s">
        <v>80</v>
      </c>
      <c r="AV161" s="12" t="s">
        <v>80</v>
      </c>
      <c r="AW161" s="12" t="s">
        <v>32</v>
      </c>
      <c r="AX161" s="12" t="s">
        <v>71</v>
      </c>
      <c r="AY161" s="148" t="s">
        <v>127</v>
      </c>
    </row>
    <row r="162" spans="2:65" s="12" customFormat="1">
      <c r="B162" s="146"/>
      <c r="D162" s="147" t="s">
        <v>196</v>
      </c>
      <c r="E162" s="148" t="s">
        <v>19</v>
      </c>
      <c r="F162" s="149" t="s">
        <v>805</v>
      </c>
      <c r="H162" s="150">
        <v>-0.36</v>
      </c>
      <c r="I162" s="151"/>
      <c r="L162" s="146"/>
      <c r="M162" s="152"/>
      <c r="T162" s="153"/>
      <c r="AT162" s="148" t="s">
        <v>196</v>
      </c>
      <c r="AU162" s="148" t="s">
        <v>80</v>
      </c>
      <c r="AV162" s="12" t="s">
        <v>80</v>
      </c>
      <c r="AW162" s="12" t="s">
        <v>32</v>
      </c>
      <c r="AX162" s="12" t="s">
        <v>71</v>
      </c>
      <c r="AY162" s="148" t="s">
        <v>127</v>
      </c>
    </row>
    <row r="163" spans="2:65" s="12" customFormat="1">
      <c r="B163" s="146"/>
      <c r="D163" s="147" t="s">
        <v>196</v>
      </c>
      <c r="E163" s="148" t="s">
        <v>19</v>
      </c>
      <c r="F163" s="149" t="s">
        <v>936</v>
      </c>
      <c r="H163" s="150">
        <v>0.32800000000000001</v>
      </c>
      <c r="I163" s="151"/>
      <c r="L163" s="146"/>
      <c r="M163" s="152"/>
      <c r="T163" s="153"/>
      <c r="AT163" s="148" t="s">
        <v>196</v>
      </c>
      <c r="AU163" s="148" t="s">
        <v>80</v>
      </c>
      <c r="AV163" s="12" t="s">
        <v>80</v>
      </c>
      <c r="AW163" s="12" t="s">
        <v>32</v>
      </c>
      <c r="AX163" s="12" t="s">
        <v>71</v>
      </c>
      <c r="AY163" s="148" t="s">
        <v>127</v>
      </c>
    </row>
    <row r="164" spans="2:65" s="12" customFormat="1">
      <c r="B164" s="146"/>
      <c r="D164" s="147" t="s">
        <v>196</v>
      </c>
      <c r="E164" s="148" t="s">
        <v>19</v>
      </c>
      <c r="F164" s="149" t="s">
        <v>923</v>
      </c>
      <c r="H164" s="150">
        <v>-2.786</v>
      </c>
      <c r="I164" s="151"/>
      <c r="L164" s="146"/>
      <c r="M164" s="152"/>
      <c r="T164" s="153"/>
      <c r="AT164" s="148" t="s">
        <v>196</v>
      </c>
      <c r="AU164" s="148" t="s">
        <v>80</v>
      </c>
      <c r="AV164" s="12" t="s">
        <v>80</v>
      </c>
      <c r="AW164" s="12" t="s">
        <v>32</v>
      </c>
      <c r="AX164" s="12" t="s">
        <v>71</v>
      </c>
      <c r="AY164" s="148" t="s">
        <v>127</v>
      </c>
    </row>
    <row r="165" spans="2:65" s="12" customFormat="1">
      <c r="B165" s="146"/>
      <c r="D165" s="147" t="s">
        <v>196</v>
      </c>
      <c r="E165" s="148" t="s">
        <v>19</v>
      </c>
      <c r="F165" s="149" t="s">
        <v>324</v>
      </c>
      <c r="H165" s="150">
        <v>-1.5760000000000001</v>
      </c>
      <c r="I165" s="151"/>
      <c r="L165" s="146"/>
      <c r="M165" s="152"/>
      <c r="T165" s="153"/>
      <c r="AT165" s="148" t="s">
        <v>196</v>
      </c>
      <c r="AU165" s="148" t="s">
        <v>80</v>
      </c>
      <c r="AV165" s="12" t="s">
        <v>80</v>
      </c>
      <c r="AW165" s="12" t="s">
        <v>32</v>
      </c>
      <c r="AX165" s="12" t="s">
        <v>71</v>
      </c>
      <c r="AY165" s="148" t="s">
        <v>127</v>
      </c>
    </row>
    <row r="166" spans="2:65" s="12" customFormat="1">
      <c r="B166" s="146"/>
      <c r="D166" s="147" t="s">
        <v>196</v>
      </c>
      <c r="E166" s="148" t="s">
        <v>19</v>
      </c>
      <c r="F166" s="149" t="s">
        <v>937</v>
      </c>
      <c r="H166" s="150">
        <v>2.12</v>
      </c>
      <c r="I166" s="151"/>
      <c r="L166" s="146"/>
      <c r="M166" s="152"/>
      <c r="T166" s="153"/>
      <c r="AT166" s="148" t="s">
        <v>196</v>
      </c>
      <c r="AU166" s="148" t="s">
        <v>80</v>
      </c>
      <c r="AV166" s="12" t="s">
        <v>80</v>
      </c>
      <c r="AW166" s="12" t="s">
        <v>32</v>
      </c>
      <c r="AX166" s="12" t="s">
        <v>71</v>
      </c>
      <c r="AY166" s="148" t="s">
        <v>127</v>
      </c>
    </row>
    <row r="167" spans="2:65" s="12" customFormat="1">
      <c r="B167" s="146"/>
      <c r="D167" s="147" t="s">
        <v>196</v>
      </c>
      <c r="E167" s="148" t="s">
        <v>19</v>
      </c>
      <c r="F167" s="149" t="s">
        <v>924</v>
      </c>
      <c r="H167" s="150">
        <v>0.83799999999999997</v>
      </c>
      <c r="I167" s="151"/>
      <c r="L167" s="146"/>
      <c r="M167" s="152"/>
      <c r="T167" s="153"/>
      <c r="AT167" s="148" t="s">
        <v>196</v>
      </c>
      <c r="AU167" s="148" t="s">
        <v>80</v>
      </c>
      <c r="AV167" s="12" t="s">
        <v>80</v>
      </c>
      <c r="AW167" s="12" t="s">
        <v>32</v>
      </c>
      <c r="AX167" s="12" t="s">
        <v>71</v>
      </c>
      <c r="AY167" s="148" t="s">
        <v>127</v>
      </c>
    </row>
    <row r="168" spans="2:65" s="13" customFormat="1">
      <c r="B168" s="154"/>
      <c r="D168" s="147" t="s">
        <v>196</v>
      </c>
      <c r="E168" s="155" t="s">
        <v>19</v>
      </c>
      <c r="F168" s="156" t="s">
        <v>199</v>
      </c>
      <c r="H168" s="157">
        <v>40.911999999999999</v>
      </c>
      <c r="I168" s="158"/>
      <c r="L168" s="154"/>
      <c r="M168" s="159"/>
      <c r="T168" s="160"/>
      <c r="AT168" s="155" t="s">
        <v>196</v>
      </c>
      <c r="AU168" s="155" t="s">
        <v>80</v>
      </c>
      <c r="AV168" s="13" t="s">
        <v>142</v>
      </c>
      <c r="AW168" s="13" t="s">
        <v>32</v>
      </c>
      <c r="AX168" s="13" t="s">
        <v>78</v>
      </c>
      <c r="AY168" s="155" t="s">
        <v>127</v>
      </c>
    </row>
    <row r="169" spans="2:65" s="1" customFormat="1" ht="24.2" customHeight="1">
      <c r="B169" s="33"/>
      <c r="C169" s="128" t="s">
        <v>278</v>
      </c>
      <c r="D169" s="128" t="s">
        <v>130</v>
      </c>
      <c r="E169" s="129" t="s">
        <v>362</v>
      </c>
      <c r="F169" s="130" t="s">
        <v>363</v>
      </c>
      <c r="G169" s="131" t="s">
        <v>212</v>
      </c>
      <c r="H169" s="132">
        <v>17.440000000000001</v>
      </c>
      <c r="I169" s="133"/>
      <c r="J169" s="134">
        <f>ROUND(I169*H169,2)</f>
        <v>0</v>
      </c>
      <c r="K169" s="130" t="s">
        <v>134</v>
      </c>
      <c r="L169" s="33"/>
      <c r="M169" s="135" t="s">
        <v>19</v>
      </c>
      <c r="N169" s="136" t="s">
        <v>42</v>
      </c>
      <c r="P169" s="137">
        <f>O169*H169</f>
        <v>0</v>
      </c>
      <c r="Q169" s="137">
        <v>0</v>
      </c>
      <c r="R169" s="137">
        <f>Q169*H169</f>
        <v>0</v>
      </c>
      <c r="S169" s="137">
        <v>0</v>
      </c>
      <c r="T169" s="138">
        <f>S169*H169</f>
        <v>0</v>
      </c>
      <c r="AR169" s="139" t="s">
        <v>142</v>
      </c>
      <c r="AT169" s="139" t="s">
        <v>130</v>
      </c>
      <c r="AU169" s="139" t="s">
        <v>80</v>
      </c>
      <c r="AY169" s="18" t="s">
        <v>127</v>
      </c>
      <c r="BE169" s="140">
        <f>IF(N169="základní",J169,0)</f>
        <v>0</v>
      </c>
      <c r="BF169" s="140">
        <f>IF(N169="snížená",J169,0)</f>
        <v>0</v>
      </c>
      <c r="BG169" s="140">
        <f>IF(N169="zákl. přenesená",J169,0)</f>
        <v>0</v>
      </c>
      <c r="BH169" s="140">
        <f>IF(N169="sníž. přenesená",J169,0)</f>
        <v>0</v>
      </c>
      <c r="BI169" s="140">
        <f>IF(N169="nulová",J169,0)</f>
        <v>0</v>
      </c>
      <c r="BJ169" s="18" t="s">
        <v>78</v>
      </c>
      <c r="BK169" s="140">
        <f>ROUND(I169*H169,2)</f>
        <v>0</v>
      </c>
      <c r="BL169" s="18" t="s">
        <v>142</v>
      </c>
      <c r="BM169" s="139" t="s">
        <v>943</v>
      </c>
    </row>
    <row r="170" spans="2:65" s="1" customFormat="1" ht="58.5">
      <c r="B170" s="33"/>
      <c r="D170" s="147" t="s">
        <v>214</v>
      </c>
      <c r="F170" s="161" t="s">
        <v>365</v>
      </c>
      <c r="I170" s="162"/>
      <c r="L170" s="33"/>
      <c r="M170" s="163"/>
      <c r="T170" s="52"/>
      <c r="AT170" s="18" t="s">
        <v>214</v>
      </c>
      <c r="AU170" s="18" t="s">
        <v>80</v>
      </c>
    </row>
    <row r="171" spans="2:65" s="12" customFormat="1">
      <c r="B171" s="146"/>
      <c r="D171" s="147" t="s">
        <v>196</v>
      </c>
      <c r="E171" s="148" t="s">
        <v>19</v>
      </c>
      <c r="F171" s="149" t="s">
        <v>944</v>
      </c>
      <c r="H171" s="150">
        <v>17.440000000000001</v>
      </c>
      <c r="I171" s="151"/>
      <c r="L171" s="146"/>
      <c r="M171" s="152"/>
      <c r="T171" s="153"/>
      <c r="AT171" s="148" t="s">
        <v>196</v>
      </c>
      <c r="AU171" s="148" t="s">
        <v>80</v>
      </c>
      <c r="AV171" s="12" t="s">
        <v>80</v>
      </c>
      <c r="AW171" s="12" t="s">
        <v>32</v>
      </c>
      <c r="AX171" s="12" t="s">
        <v>78</v>
      </c>
      <c r="AY171" s="148" t="s">
        <v>127</v>
      </c>
    </row>
    <row r="172" spans="2:65" s="1" customFormat="1" ht="14.45" customHeight="1">
      <c r="B172" s="33"/>
      <c r="C172" s="177" t="s">
        <v>282</v>
      </c>
      <c r="D172" s="177" t="s">
        <v>368</v>
      </c>
      <c r="E172" s="178" t="s">
        <v>369</v>
      </c>
      <c r="F172" s="179" t="s">
        <v>370</v>
      </c>
      <c r="G172" s="180" t="s">
        <v>212</v>
      </c>
      <c r="H172" s="181">
        <v>20.056000000000001</v>
      </c>
      <c r="I172" s="182"/>
      <c r="J172" s="183">
        <f>ROUND(I172*H172,2)</f>
        <v>0</v>
      </c>
      <c r="K172" s="179" t="s">
        <v>134</v>
      </c>
      <c r="L172" s="184"/>
      <c r="M172" s="185" t="s">
        <v>19</v>
      </c>
      <c r="N172" s="186" t="s">
        <v>42</v>
      </c>
      <c r="P172" s="137">
        <f>O172*H172</f>
        <v>0</v>
      </c>
      <c r="Q172" s="137">
        <v>3.0000000000000001E-5</v>
      </c>
      <c r="R172" s="137">
        <f>Q172*H172</f>
        <v>6.0168000000000005E-4</v>
      </c>
      <c r="S172" s="137">
        <v>0</v>
      </c>
      <c r="T172" s="138">
        <f>S172*H172</f>
        <v>0</v>
      </c>
      <c r="AR172" s="139" t="s">
        <v>158</v>
      </c>
      <c r="AT172" s="139" t="s">
        <v>368</v>
      </c>
      <c r="AU172" s="139" t="s">
        <v>80</v>
      </c>
      <c r="AY172" s="18" t="s">
        <v>127</v>
      </c>
      <c r="BE172" s="140">
        <f>IF(N172="základní",J172,0)</f>
        <v>0</v>
      </c>
      <c r="BF172" s="140">
        <f>IF(N172="snížená",J172,0)</f>
        <v>0</v>
      </c>
      <c r="BG172" s="140">
        <f>IF(N172="zákl. přenesená",J172,0)</f>
        <v>0</v>
      </c>
      <c r="BH172" s="140">
        <f>IF(N172="sníž. přenesená",J172,0)</f>
        <v>0</v>
      </c>
      <c r="BI172" s="140">
        <f>IF(N172="nulová",J172,0)</f>
        <v>0</v>
      </c>
      <c r="BJ172" s="18" t="s">
        <v>78</v>
      </c>
      <c r="BK172" s="140">
        <f>ROUND(I172*H172,2)</f>
        <v>0</v>
      </c>
      <c r="BL172" s="18" t="s">
        <v>142</v>
      </c>
      <c r="BM172" s="139" t="s">
        <v>945</v>
      </c>
    </row>
    <row r="173" spans="2:65" s="12" customFormat="1">
      <c r="B173" s="146"/>
      <c r="D173" s="147" t="s">
        <v>196</v>
      </c>
      <c r="F173" s="149" t="s">
        <v>946</v>
      </c>
      <c r="H173" s="150">
        <v>20.056000000000001</v>
      </c>
      <c r="I173" s="151"/>
      <c r="L173" s="146"/>
      <c r="M173" s="152"/>
      <c r="T173" s="153"/>
      <c r="AT173" s="148" t="s">
        <v>196</v>
      </c>
      <c r="AU173" s="148" t="s">
        <v>80</v>
      </c>
      <c r="AV173" s="12" t="s">
        <v>80</v>
      </c>
      <c r="AW173" s="12" t="s">
        <v>4</v>
      </c>
      <c r="AX173" s="12" t="s">
        <v>78</v>
      </c>
      <c r="AY173" s="148" t="s">
        <v>127</v>
      </c>
    </row>
    <row r="174" spans="2:65" s="1" customFormat="1" ht="14.45" customHeight="1">
      <c r="B174" s="33"/>
      <c r="C174" s="128" t="s">
        <v>8</v>
      </c>
      <c r="D174" s="128" t="s">
        <v>130</v>
      </c>
      <c r="E174" s="129" t="s">
        <v>374</v>
      </c>
      <c r="F174" s="130" t="s">
        <v>375</v>
      </c>
      <c r="G174" s="131" t="s">
        <v>194</v>
      </c>
      <c r="H174" s="132">
        <v>16.099</v>
      </c>
      <c r="I174" s="133"/>
      <c r="J174" s="134">
        <f>ROUND(I174*H174,2)</f>
        <v>0</v>
      </c>
      <c r="K174" s="130" t="s">
        <v>134</v>
      </c>
      <c r="L174" s="33"/>
      <c r="M174" s="135" t="s">
        <v>19</v>
      </c>
      <c r="N174" s="136" t="s">
        <v>42</v>
      </c>
      <c r="P174" s="137">
        <f>O174*H174</f>
        <v>0</v>
      </c>
      <c r="Q174" s="137">
        <v>3.0000000000000001E-3</v>
      </c>
      <c r="R174" s="137">
        <f>Q174*H174</f>
        <v>4.8297E-2</v>
      </c>
      <c r="S174" s="137">
        <v>0</v>
      </c>
      <c r="T174" s="138">
        <f>S174*H174</f>
        <v>0</v>
      </c>
      <c r="AR174" s="139" t="s">
        <v>142</v>
      </c>
      <c r="AT174" s="139" t="s">
        <v>130</v>
      </c>
      <c r="AU174" s="139" t="s">
        <v>80</v>
      </c>
      <c r="AY174" s="18" t="s">
        <v>127</v>
      </c>
      <c r="BE174" s="140">
        <f>IF(N174="základní",J174,0)</f>
        <v>0</v>
      </c>
      <c r="BF174" s="140">
        <f>IF(N174="snížená",J174,0)</f>
        <v>0</v>
      </c>
      <c r="BG174" s="140">
        <f>IF(N174="zákl. přenesená",J174,0)</f>
        <v>0</v>
      </c>
      <c r="BH174" s="140">
        <f>IF(N174="sníž. přenesená",J174,0)</f>
        <v>0</v>
      </c>
      <c r="BI174" s="140">
        <f>IF(N174="nulová",J174,0)</f>
        <v>0</v>
      </c>
      <c r="BJ174" s="18" t="s">
        <v>78</v>
      </c>
      <c r="BK174" s="140">
        <f>ROUND(I174*H174,2)</f>
        <v>0</v>
      </c>
      <c r="BL174" s="18" t="s">
        <v>142</v>
      </c>
      <c r="BM174" s="139" t="s">
        <v>947</v>
      </c>
    </row>
    <row r="175" spans="2:65" s="1" customFormat="1" ht="14.45" customHeight="1">
      <c r="B175" s="33"/>
      <c r="C175" s="128" t="s">
        <v>294</v>
      </c>
      <c r="D175" s="128" t="s">
        <v>130</v>
      </c>
      <c r="E175" s="129" t="s">
        <v>386</v>
      </c>
      <c r="F175" s="130" t="s">
        <v>387</v>
      </c>
      <c r="G175" s="131" t="s">
        <v>194</v>
      </c>
      <c r="H175" s="132">
        <v>8.9689999999999994</v>
      </c>
      <c r="I175" s="133"/>
      <c r="J175" s="134">
        <f>ROUND(I175*H175,2)</f>
        <v>0</v>
      </c>
      <c r="K175" s="130" t="s">
        <v>134</v>
      </c>
      <c r="L175" s="33"/>
      <c r="M175" s="135" t="s">
        <v>19</v>
      </c>
      <c r="N175" s="136" t="s">
        <v>42</v>
      </c>
      <c r="P175" s="137">
        <f>O175*H175</f>
        <v>0</v>
      </c>
      <c r="Q175" s="137">
        <v>3.0599999999999999E-2</v>
      </c>
      <c r="R175" s="137">
        <f>Q175*H175</f>
        <v>0.27445139999999996</v>
      </c>
      <c r="S175" s="137">
        <v>0</v>
      </c>
      <c r="T175" s="138">
        <f>S175*H175</f>
        <v>0</v>
      </c>
      <c r="AR175" s="139" t="s">
        <v>142</v>
      </c>
      <c r="AT175" s="139" t="s">
        <v>130</v>
      </c>
      <c r="AU175" s="139" t="s">
        <v>80</v>
      </c>
      <c r="AY175" s="18" t="s">
        <v>127</v>
      </c>
      <c r="BE175" s="140">
        <f>IF(N175="základní",J175,0)</f>
        <v>0</v>
      </c>
      <c r="BF175" s="140">
        <f>IF(N175="snížená",J175,0)</f>
        <v>0</v>
      </c>
      <c r="BG175" s="140">
        <f>IF(N175="zákl. přenesená",J175,0)</f>
        <v>0</v>
      </c>
      <c r="BH175" s="140">
        <f>IF(N175="sníž. přenesená",J175,0)</f>
        <v>0</v>
      </c>
      <c r="BI175" s="140">
        <f>IF(N175="nulová",J175,0)</f>
        <v>0</v>
      </c>
      <c r="BJ175" s="18" t="s">
        <v>78</v>
      </c>
      <c r="BK175" s="140">
        <f>ROUND(I175*H175,2)</f>
        <v>0</v>
      </c>
      <c r="BL175" s="18" t="s">
        <v>142</v>
      </c>
      <c r="BM175" s="139" t="s">
        <v>948</v>
      </c>
    </row>
    <row r="176" spans="2:65" s="12" customFormat="1">
      <c r="B176" s="146"/>
      <c r="D176" s="147" t="s">
        <v>196</v>
      </c>
      <c r="E176" s="148" t="s">
        <v>19</v>
      </c>
      <c r="F176" s="149" t="s">
        <v>949</v>
      </c>
      <c r="H176" s="150">
        <v>8.3219999999999992</v>
      </c>
      <c r="I176" s="151"/>
      <c r="L176" s="146"/>
      <c r="M176" s="152"/>
      <c r="T176" s="153"/>
      <c r="AT176" s="148" t="s">
        <v>196</v>
      </c>
      <c r="AU176" s="148" t="s">
        <v>80</v>
      </c>
      <c r="AV176" s="12" t="s">
        <v>80</v>
      </c>
      <c r="AW176" s="12" t="s">
        <v>32</v>
      </c>
      <c r="AX176" s="12" t="s">
        <v>71</v>
      </c>
      <c r="AY176" s="148" t="s">
        <v>127</v>
      </c>
    </row>
    <row r="177" spans="2:65" s="12" customFormat="1">
      <c r="B177" s="146"/>
      <c r="D177" s="147" t="s">
        <v>196</v>
      </c>
      <c r="E177" s="148" t="s">
        <v>19</v>
      </c>
      <c r="F177" s="149" t="s">
        <v>940</v>
      </c>
      <c r="H177" s="150">
        <v>0.55700000000000005</v>
      </c>
      <c r="I177" s="151"/>
      <c r="L177" s="146"/>
      <c r="M177" s="152"/>
      <c r="T177" s="153"/>
      <c r="AT177" s="148" t="s">
        <v>196</v>
      </c>
      <c r="AU177" s="148" t="s">
        <v>80</v>
      </c>
      <c r="AV177" s="12" t="s">
        <v>80</v>
      </c>
      <c r="AW177" s="12" t="s">
        <v>32</v>
      </c>
      <c r="AX177" s="12" t="s">
        <v>71</v>
      </c>
      <c r="AY177" s="148" t="s">
        <v>127</v>
      </c>
    </row>
    <row r="178" spans="2:65" s="12" customFormat="1">
      <c r="B178" s="146"/>
      <c r="D178" s="147" t="s">
        <v>196</v>
      </c>
      <c r="E178" s="148" t="s">
        <v>19</v>
      </c>
      <c r="F178" s="149" t="s">
        <v>518</v>
      </c>
      <c r="H178" s="150">
        <v>0.09</v>
      </c>
      <c r="I178" s="151"/>
      <c r="L178" s="146"/>
      <c r="M178" s="152"/>
      <c r="T178" s="153"/>
      <c r="AT178" s="148" t="s">
        <v>196</v>
      </c>
      <c r="AU178" s="148" t="s">
        <v>80</v>
      </c>
      <c r="AV178" s="12" t="s">
        <v>80</v>
      </c>
      <c r="AW178" s="12" t="s">
        <v>32</v>
      </c>
      <c r="AX178" s="12" t="s">
        <v>71</v>
      </c>
      <c r="AY178" s="148" t="s">
        <v>127</v>
      </c>
    </row>
    <row r="179" spans="2:65" s="13" customFormat="1">
      <c r="B179" s="154"/>
      <c r="D179" s="147" t="s">
        <v>196</v>
      </c>
      <c r="E179" s="155" t="s">
        <v>19</v>
      </c>
      <c r="F179" s="156" t="s">
        <v>199</v>
      </c>
      <c r="H179" s="157">
        <v>8.9689999999999994</v>
      </c>
      <c r="I179" s="158"/>
      <c r="L179" s="154"/>
      <c r="M179" s="159"/>
      <c r="T179" s="160"/>
      <c r="AT179" s="155" t="s">
        <v>196</v>
      </c>
      <c r="AU179" s="155" t="s">
        <v>80</v>
      </c>
      <c r="AV179" s="13" t="s">
        <v>142</v>
      </c>
      <c r="AW179" s="13" t="s">
        <v>32</v>
      </c>
      <c r="AX179" s="13" t="s">
        <v>78</v>
      </c>
      <c r="AY179" s="155" t="s">
        <v>127</v>
      </c>
    </row>
    <row r="180" spans="2:65" s="1" customFormat="1" ht="24.2" customHeight="1">
      <c r="B180" s="33"/>
      <c r="C180" s="128" t="s">
        <v>298</v>
      </c>
      <c r="D180" s="128" t="s">
        <v>130</v>
      </c>
      <c r="E180" s="129" t="s">
        <v>390</v>
      </c>
      <c r="F180" s="130" t="s">
        <v>391</v>
      </c>
      <c r="G180" s="131" t="s">
        <v>222</v>
      </c>
      <c r="H180" s="132">
        <v>1</v>
      </c>
      <c r="I180" s="133"/>
      <c r="J180" s="134">
        <f>ROUND(I180*H180,2)</f>
        <v>0</v>
      </c>
      <c r="K180" s="130" t="s">
        <v>134</v>
      </c>
      <c r="L180" s="33"/>
      <c r="M180" s="135" t="s">
        <v>19</v>
      </c>
      <c r="N180" s="136" t="s">
        <v>42</v>
      </c>
      <c r="P180" s="137">
        <f>O180*H180</f>
        <v>0</v>
      </c>
      <c r="Q180" s="137">
        <v>1.7770000000000001E-2</v>
      </c>
      <c r="R180" s="137">
        <f>Q180*H180</f>
        <v>1.7770000000000001E-2</v>
      </c>
      <c r="S180" s="137">
        <v>0</v>
      </c>
      <c r="T180" s="138">
        <f>S180*H180</f>
        <v>0</v>
      </c>
      <c r="AR180" s="139" t="s">
        <v>142</v>
      </c>
      <c r="AT180" s="139" t="s">
        <v>130</v>
      </c>
      <c r="AU180" s="139" t="s">
        <v>80</v>
      </c>
      <c r="AY180" s="18" t="s">
        <v>127</v>
      </c>
      <c r="BE180" s="140">
        <f>IF(N180="základní",J180,0)</f>
        <v>0</v>
      </c>
      <c r="BF180" s="140">
        <f>IF(N180="snížená",J180,0)</f>
        <v>0</v>
      </c>
      <c r="BG180" s="140">
        <f>IF(N180="zákl. přenesená",J180,0)</f>
        <v>0</v>
      </c>
      <c r="BH180" s="140">
        <f>IF(N180="sníž. přenesená",J180,0)</f>
        <v>0</v>
      </c>
      <c r="BI180" s="140">
        <f>IF(N180="nulová",J180,0)</f>
        <v>0</v>
      </c>
      <c r="BJ180" s="18" t="s">
        <v>78</v>
      </c>
      <c r="BK180" s="140">
        <f>ROUND(I180*H180,2)</f>
        <v>0</v>
      </c>
      <c r="BL180" s="18" t="s">
        <v>142</v>
      </c>
      <c r="BM180" s="139" t="s">
        <v>950</v>
      </c>
    </row>
    <row r="181" spans="2:65" s="1" customFormat="1" ht="126.75">
      <c r="B181" s="33"/>
      <c r="D181" s="147" t="s">
        <v>214</v>
      </c>
      <c r="F181" s="161" t="s">
        <v>393</v>
      </c>
      <c r="I181" s="162"/>
      <c r="L181" s="33"/>
      <c r="M181" s="163"/>
      <c r="T181" s="52"/>
      <c r="AT181" s="18" t="s">
        <v>214</v>
      </c>
      <c r="AU181" s="18" t="s">
        <v>80</v>
      </c>
    </row>
    <row r="182" spans="2:65" s="1" customFormat="1" ht="14.45" customHeight="1">
      <c r="B182" s="33"/>
      <c r="C182" s="177" t="s">
        <v>316</v>
      </c>
      <c r="D182" s="177" t="s">
        <v>368</v>
      </c>
      <c r="E182" s="178" t="s">
        <v>395</v>
      </c>
      <c r="F182" s="179" t="s">
        <v>396</v>
      </c>
      <c r="G182" s="180" t="s">
        <v>222</v>
      </c>
      <c r="H182" s="181">
        <v>1</v>
      </c>
      <c r="I182" s="182"/>
      <c r="J182" s="183">
        <f>ROUND(I182*H182,2)</f>
        <v>0</v>
      </c>
      <c r="K182" s="179" t="s">
        <v>134</v>
      </c>
      <c r="L182" s="184"/>
      <c r="M182" s="185" t="s">
        <v>19</v>
      </c>
      <c r="N182" s="186" t="s">
        <v>42</v>
      </c>
      <c r="P182" s="137">
        <f>O182*H182</f>
        <v>0</v>
      </c>
      <c r="Q182" s="137">
        <v>1.521E-2</v>
      </c>
      <c r="R182" s="137">
        <f>Q182*H182</f>
        <v>1.521E-2</v>
      </c>
      <c r="S182" s="137">
        <v>0</v>
      </c>
      <c r="T182" s="138">
        <f>S182*H182</f>
        <v>0</v>
      </c>
      <c r="AR182" s="139" t="s">
        <v>158</v>
      </c>
      <c r="AT182" s="139" t="s">
        <v>368</v>
      </c>
      <c r="AU182" s="139" t="s">
        <v>80</v>
      </c>
      <c r="AY182" s="18" t="s">
        <v>127</v>
      </c>
      <c r="BE182" s="140">
        <f>IF(N182="základní",J182,0)</f>
        <v>0</v>
      </c>
      <c r="BF182" s="140">
        <f>IF(N182="snížená",J182,0)</f>
        <v>0</v>
      </c>
      <c r="BG182" s="140">
        <f>IF(N182="zákl. přenesená",J182,0)</f>
        <v>0</v>
      </c>
      <c r="BH182" s="140">
        <f>IF(N182="sníž. přenesená",J182,0)</f>
        <v>0</v>
      </c>
      <c r="BI182" s="140">
        <f>IF(N182="nulová",J182,0)</f>
        <v>0</v>
      </c>
      <c r="BJ182" s="18" t="s">
        <v>78</v>
      </c>
      <c r="BK182" s="140">
        <f>ROUND(I182*H182,2)</f>
        <v>0</v>
      </c>
      <c r="BL182" s="18" t="s">
        <v>142</v>
      </c>
      <c r="BM182" s="139" t="s">
        <v>951</v>
      </c>
    </row>
    <row r="183" spans="2:65" s="11" customFormat="1" ht="22.9" customHeight="1">
      <c r="B183" s="116"/>
      <c r="D183" s="117" t="s">
        <v>70</v>
      </c>
      <c r="E183" s="126" t="s">
        <v>164</v>
      </c>
      <c r="F183" s="126" t="s">
        <v>402</v>
      </c>
      <c r="I183" s="119"/>
      <c r="J183" s="127">
        <f>BK183</f>
        <v>0</v>
      </c>
      <c r="L183" s="116"/>
      <c r="M183" s="121"/>
      <c r="P183" s="122">
        <f>SUM(P184:P251)</f>
        <v>0</v>
      </c>
      <c r="R183" s="122">
        <f>SUM(R184:R251)</f>
        <v>1.52473E-3</v>
      </c>
      <c r="T183" s="123">
        <f>SUM(T184:T251)</f>
        <v>6.1468649999999991</v>
      </c>
      <c r="AR183" s="117" t="s">
        <v>78</v>
      </c>
      <c r="AT183" s="124" t="s">
        <v>70</v>
      </c>
      <c r="AU183" s="124" t="s">
        <v>78</v>
      </c>
      <c r="AY183" s="117" t="s">
        <v>127</v>
      </c>
      <c r="BK183" s="125">
        <f>SUM(BK184:BK251)</f>
        <v>0</v>
      </c>
    </row>
    <row r="184" spans="2:65" s="1" customFormat="1" ht="24.2" customHeight="1">
      <c r="B184" s="33"/>
      <c r="C184" s="128" t="s">
        <v>330</v>
      </c>
      <c r="D184" s="128" t="s">
        <v>130</v>
      </c>
      <c r="E184" s="129" t="s">
        <v>410</v>
      </c>
      <c r="F184" s="130" t="s">
        <v>411</v>
      </c>
      <c r="G184" s="131" t="s">
        <v>194</v>
      </c>
      <c r="H184" s="132">
        <v>5.1219999999999999</v>
      </c>
      <c r="I184" s="133"/>
      <c r="J184" s="134">
        <f>ROUND(I184*H184,2)</f>
        <v>0</v>
      </c>
      <c r="K184" s="130" t="s">
        <v>134</v>
      </c>
      <c r="L184" s="33"/>
      <c r="M184" s="135" t="s">
        <v>19</v>
      </c>
      <c r="N184" s="136" t="s">
        <v>42</v>
      </c>
      <c r="P184" s="137">
        <f>O184*H184</f>
        <v>0</v>
      </c>
      <c r="Q184" s="137">
        <v>0</v>
      </c>
      <c r="R184" s="137">
        <f>Q184*H184</f>
        <v>0</v>
      </c>
      <c r="S184" s="137">
        <v>7.5999999999999998E-2</v>
      </c>
      <c r="T184" s="138">
        <f>S184*H184</f>
        <v>0.38927200000000001</v>
      </c>
      <c r="AR184" s="139" t="s">
        <v>142</v>
      </c>
      <c r="AT184" s="139" t="s">
        <v>130</v>
      </c>
      <c r="AU184" s="139" t="s">
        <v>80</v>
      </c>
      <c r="AY184" s="18" t="s">
        <v>127</v>
      </c>
      <c r="BE184" s="140">
        <f>IF(N184="základní",J184,0)</f>
        <v>0</v>
      </c>
      <c r="BF184" s="140">
        <f>IF(N184="snížená",J184,0)</f>
        <v>0</v>
      </c>
      <c r="BG184" s="140">
        <f>IF(N184="zákl. přenesená",J184,0)</f>
        <v>0</v>
      </c>
      <c r="BH184" s="140">
        <f>IF(N184="sníž. přenesená",J184,0)</f>
        <v>0</v>
      </c>
      <c r="BI184" s="140">
        <f>IF(N184="nulová",J184,0)</f>
        <v>0</v>
      </c>
      <c r="BJ184" s="18" t="s">
        <v>78</v>
      </c>
      <c r="BK184" s="140">
        <f>ROUND(I184*H184,2)</f>
        <v>0</v>
      </c>
      <c r="BL184" s="18" t="s">
        <v>142</v>
      </c>
      <c r="BM184" s="139" t="s">
        <v>952</v>
      </c>
    </row>
    <row r="185" spans="2:65" s="1" customFormat="1" ht="39">
      <c r="B185" s="33"/>
      <c r="D185" s="147" t="s">
        <v>214</v>
      </c>
      <c r="F185" s="161" t="s">
        <v>413</v>
      </c>
      <c r="I185" s="162"/>
      <c r="L185" s="33"/>
      <c r="M185" s="163"/>
      <c r="T185" s="52"/>
      <c r="AT185" s="18" t="s">
        <v>214</v>
      </c>
      <c r="AU185" s="18" t="s">
        <v>80</v>
      </c>
    </row>
    <row r="186" spans="2:65" s="12" customFormat="1">
      <c r="B186" s="146"/>
      <c r="D186" s="147" t="s">
        <v>196</v>
      </c>
      <c r="E186" s="148" t="s">
        <v>19</v>
      </c>
      <c r="F186" s="149" t="s">
        <v>953</v>
      </c>
      <c r="H186" s="150">
        <v>3.5459999999999998</v>
      </c>
      <c r="I186" s="151"/>
      <c r="L186" s="146"/>
      <c r="M186" s="152"/>
      <c r="T186" s="153"/>
      <c r="AT186" s="148" t="s">
        <v>196</v>
      </c>
      <c r="AU186" s="148" t="s">
        <v>80</v>
      </c>
      <c r="AV186" s="12" t="s">
        <v>80</v>
      </c>
      <c r="AW186" s="12" t="s">
        <v>32</v>
      </c>
      <c r="AX186" s="12" t="s">
        <v>71</v>
      </c>
      <c r="AY186" s="148" t="s">
        <v>127</v>
      </c>
    </row>
    <row r="187" spans="2:65" s="12" customFormat="1">
      <c r="B187" s="146"/>
      <c r="D187" s="147" t="s">
        <v>196</v>
      </c>
      <c r="E187" s="148" t="s">
        <v>19</v>
      </c>
      <c r="F187" s="149" t="s">
        <v>954</v>
      </c>
      <c r="H187" s="150">
        <v>1.5760000000000001</v>
      </c>
      <c r="I187" s="151"/>
      <c r="L187" s="146"/>
      <c r="M187" s="152"/>
      <c r="T187" s="153"/>
      <c r="AT187" s="148" t="s">
        <v>196</v>
      </c>
      <c r="AU187" s="148" t="s">
        <v>80</v>
      </c>
      <c r="AV187" s="12" t="s">
        <v>80</v>
      </c>
      <c r="AW187" s="12" t="s">
        <v>32</v>
      </c>
      <c r="AX187" s="12" t="s">
        <v>71</v>
      </c>
      <c r="AY187" s="148" t="s">
        <v>127</v>
      </c>
    </row>
    <row r="188" spans="2:65" s="13" customFormat="1">
      <c r="B188" s="154"/>
      <c r="D188" s="147" t="s">
        <v>196</v>
      </c>
      <c r="E188" s="155" t="s">
        <v>19</v>
      </c>
      <c r="F188" s="156" t="s">
        <v>199</v>
      </c>
      <c r="H188" s="157">
        <v>5.1219999999999999</v>
      </c>
      <c r="I188" s="158"/>
      <c r="L188" s="154"/>
      <c r="M188" s="159"/>
      <c r="T188" s="160"/>
      <c r="AT188" s="155" t="s">
        <v>196</v>
      </c>
      <c r="AU188" s="155" t="s">
        <v>80</v>
      </c>
      <c r="AV188" s="13" t="s">
        <v>142</v>
      </c>
      <c r="AW188" s="13" t="s">
        <v>32</v>
      </c>
      <c r="AX188" s="13" t="s">
        <v>78</v>
      </c>
      <c r="AY188" s="155" t="s">
        <v>127</v>
      </c>
    </row>
    <row r="189" spans="2:65" s="1" customFormat="1" ht="24.2" customHeight="1">
      <c r="B189" s="33"/>
      <c r="C189" s="128" t="s">
        <v>334</v>
      </c>
      <c r="D189" s="128" t="s">
        <v>130</v>
      </c>
      <c r="E189" s="129" t="s">
        <v>417</v>
      </c>
      <c r="F189" s="130" t="s">
        <v>418</v>
      </c>
      <c r="G189" s="131" t="s">
        <v>194</v>
      </c>
      <c r="H189" s="132">
        <v>17.015999999999998</v>
      </c>
      <c r="I189" s="133"/>
      <c r="J189" s="134">
        <f>ROUND(I189*H189,2)</f>
        <v>0</v>
      </c>
      <c r="K189" s="130" t="s">
        <v>134</v>
      </c>
      <c r="L189" s="33"/>
      <c r="M189" s="135" t="s">
        <v>19</v>
      </c>
      <c r="N189" s="136" t="s">
        <v>42</v>
      </c>
      <c r="P189" s="137">
        <f>O189*H189</f>
        <v>0</v>
      </c>
      <c r="Q189" s="137">
        <v>0</v>
      </c>
      <c r="R189" s="137">
        <f>Q189*H189</f>
        <v>0</v>
      </c>
      <c r="S189" s="137">
        <v>0.13100000000000001</v>
      </c>
      <c r="T189" s="138">
        <f>S189*H189</f>
        <v>2.2290959999999997</v>
      </c>
      <c r="AR189" s="139" t="s">
        <v>142</v>
      </c>
      <c r="AT189" s="139" t="s">
        <v>130</v>
      </c>
      <c r="AU189" s="139" t="s">
        <v>80</v>
      </c>
      <c r="AY189" s="18" t="s">
        <v>127</v>
      </c>
      <c r="BE189" s="140">
        <f>IF(N189="základní",J189,0)</f>
        <v>0</v>
      </c>
      <c r="BF189" s="140">
        <f>IF(N189="snížená",J189,0)</f>
        <v>0</v>
      </c>
      <c r="BG189" s="140">
        <f>IF(N189="zákl. přenesená",J189,0)</f>
        <v>0</v>
      </c>
      <c r="BH189" s="140">
        <f>IF(N189="sníž. přenesená",J189,0)</f>
        <v>0</v>
      </c>
      <c r="BI189" s="140">
        <f>IF(N189="nulová",J189,0)</f>
        <v>0</v>
      </c>
      <c r="BJ189" s="18" t="s">
        <v>78</v>
      </c>
      <c r="BK189" s="140">
        <f>ROUND(I189*H189,2)</f>
        <v>0</v>
      </c>
      <c r="BL189" s="18" t="s">
        <v>142</v>
      </c>
      <c r="BM189" s="139" t="s">
        <v>955</v>
      </c>
    </row>
    <row r="190" spans="2:65" s="12" customFormat="1">
      <c r="B190" s="146"/>
      <c r="D190" s="147" t="s">
        <v>196</v>
      </c>
      <c r="E190" s="148" t="s">
        <v>19</v>
      </c>
      <c r="F190" s="149" t="s">
        <v>956</v>
      </c>
      <c r="H190" s="150">
        <v>20.562000000000001</v>
      </c>
      <c r="I190" s="151"/>
      <c r="L190" s="146"/>
      <c r="M190" s="152"/>
      <c r="T190" s="153"/>
      <c r="AT190" s="148" t="s">
        <v>196</v>
      </c>
      <c r="AU190" s="148" t="s">
        <v>80</v>
      </c>
      <c r="AV190" s="12" t="s">
        <v>80</v>
      </c>
      <c r="AW190" s="12" t="s">
        <v>32</v>
      </c>
      <c r="AX190" s="12" t="s">
        <v>71</v>
      </c>
      <c r="AY190" s="148" t="s">
        <v>127</v>
      </c>
    </row>
    <row r="191" spans="2:65" s="12" customFormat="1">
      <c r="B191" s="146"/>
      <c r="D191" s="147" t="s">
        <v>196</v>
      </c>
      <c r="E191" s="148" t="s">
        <v>19</v>
      </c>
      <c r="F191" s="149" t="s">
        <v>957</v>
      </c>
      <c r="H191" s="150">
        <v>-3.5459999999999998</v>
      </c>
      <c r="I191" s="151"/>
      <c r="L191" s="146"/>
      <c r="M191" s="152"/>
      <c r="T191" s="153"/>
      <c r="AT191" s="148" t="s">
        <v>196</v>
      </c>
      <c r="AU191" s="148" t="s">
        <v>80</v>
      </c>
      <c r="AV191" s="12" t="s">
        <v>80</v>
      </c>
      <c r="AW191" s="12" t="s">
        <v>32</v>
      </c>
      <c r="AX191" s="12" t="s">
        <v>71</v>
      </c>
      <c r="AY191" s="148" t="s">
        <v>127</v>
      </c>
    </row>
    <row r="192" spans="2:65" s="13" customFormat="1">
      <c r="B192" s="154"/>
      <c r="D192" s="147" t="s">
        <v>196</v>
      </c>
      <c r="E192" s="155" t="s">
        <v>19</v>
      </c>
      <c r="F192" s="156" t="s">
        <v>199</v>
      </c>
      <c r="H192" s="157">
        <v>17.016000000000002</v>
      </c>
      <c r="I192" s="158"/>
      <c r="L192" s="154"/>
      <c r="M192" s="159"/>
      <c r="T192" s="160"/>
      <c r="AT192" s="155" t="s">
        <v>196</v>
      </c>
      <c r="AU192" s="155" t="s">
        <v>80</v>
      </c>
      <c r="AV192" s="13" t="s">
        <v>142</v>
      </c>
      <c r="AW192" s="13" t="s">
        <v>32</v>
      </c>
      <c r="AX192" s="13" t="s">
        <v>78</v>
      </c>
      <c r="AY192" s="155" t="s">
        <v>127</v>
      </c>
    </row>
    <row r="193" spans="2:65" s="1" customFormat="1" ht="24.2" customHeight="1">
      <c r="B193" s="33"/>
      <c r="C193" s="128" t="s">
        <v>7</v>
      </c>
      <c r="D193" s="128" t="s">
        <v>130</v>
      </c>
      <c r="E193" s="129" t="s">
        <v>450</v>
      </c>
      <c r="F193" s="130" t="s">
        <v>451</v>
      </c>
      <c r="G193" s="131" t="s">
        <v>194</v>
      </c>
      <c r="H193" s="132">
        <v>44.284999999999997</v>
      </c>
      <c r="I193" s="133"/>
      <c r="J193" s="134">
        <f>ROUND(I193*H193,2)</f>
        <v>0</v>
      </c>
      <c r="K193" s="130" t="s">
        <v>134</v>
      </c>
      <c r="L193" s="33"/>
      <c r="M193" s="135" t="s">
        <v>19</v>
      </c>
      <c r="N193" s="136" t="s">
        <v>42</v>
      </c>
      <c r="P193" s="137">
        <f>O193*H193</f>
        <v>0</v>
      </c>
      <c r="Q193" s="137">
        <v>0</v>
      </c>
      <c r="R193" s="137">
        <f>Q193*H193</f>
        <v>0</v>
      </c>
      <c r="S193" s="137">
        <v>6.8000000000000005E-2</v>
      </c>
      <c r="T193" s="138">
        <f>S193*H193</f>
        <v>3.0113799999999999</v>
      </c>
      <c r="AR193" s="139" t="s">
        <v>142</v>
      </c>
      <c r="AT193" s="139" t="s">
        <v>130</v>
      </c>
      <c r="AU193" s="139" t="s">
        <v>80</v>
      </c>
      <c r="AY193" s="18" t="s">
        <v>127</v>
      </c>
      <c r="BE193" s="140">
        <f>IF(N193="základní",J193,0)</f>
        <v>0</v>
      </c>
      <c r="BF193" s="140">
        <f>IF(N193="snížená",J193,0)</f>
        <v>0</v>
      </c>
      <c r="BG193" s="140">
        <f>IF(N193="zákl. přenesená",J193,0)</f>
        <v>0</v>
      </c>
      <c r="BH193" s="140">
        <f>IF(N193="sníž. přenesená",J193,0)</f>
        <v>0</v>
      </c>
      <c r="BI193" s="140">
        <f>IF(N193="nulová",J193,0)</f>
        <v>0</v>
      </c>
      <c r="BJ193" s="18" t="s">
        <v>78</v>
      </c>
      <c r="BK193" s="140">
        <f>ROUND(I193*H193,2)</f>
        <v>0</v>
      </c>
      <c r="BL193" s="18" t="s">
        <v>142</v>
      </c>
      <c r="BM193" s="139" t="s">
        <v>958</v>
      </c>
    </row>
    <row r="194" spans="2:65" s="1" customFormat="1" ht="29.25">
      <c r="B194" s="33"/>
      <c r="D194" s="147" t="s">
        <v>214</v>
      </c>
      <c r="F194" s="161" t="s">
        <v>453</v>
      </c>
      <c r="I194" s="162"/>
      <c r="L194" s="33"/>
      <c r="M194" s="163"/>
      <c r="T194" s="52"/>
      <c r="AT194" s="18" t="s">
        <v>214</v>
      </c>
      <c r="AU194" s="18" t="s">
        <v>80</v>
      </c>
    </row>
    <row r="195" spans="2:65" s="12" customFormat="1">
      <c r="B195" s="146"/>
      <c r="D195" s="147" t="s">
        <v>196</v>
      </c>
      <c r="E195" s="148" t="s">
        <v>19</v>
      </c>
      <c r="F195" s="149" t="s">
        <v>959</v>
      </c>
      <c r="H195" s="150">
        <v>49.896000000000001</v>
      </c>
      <c r="I195" s="151"/>
      <c r="L195" s="146"/>
      <c r="M195" s="152"/>
      <c r="T195" s="153"/>
      <c r="AT195" s="148" t="s">
        <v>196</v>
      </c>
      <c r="AU195" s="148" t="s">
        <v>80</v>
      </c>
      <c r="AV195" s="12" t="s">
        <v>80</v>
      </c>
      <c r="AW195" s="12" t="s">
        <v>32</v>
      </c>
      <c r="AX195" s="12" t="s">
        <v>71</v>
      </c>
      <c r="AY195" s="148" t="s">
        <v>127</v>
      </c>
    </row>
    <row r="196" spans="2:65" s="12" customFormat="1">
      <c r="B196" s="146"/>
      <c r="D196" s="147" t="s">
        <v>196</v>
      </c>
      <c r="E196" s="148" t="s">
        <v>19</v>
      </c>
      <c r="F196" s="149" t="s">
        <v>960</v>
      </c>
      <c r="H196" s="150">
        <v>2.1</v>
      </c>
      <c r="I196" s="151"/>
      <c r="L196" s="146"/>
      <c r="M196" s="152"/>
      <c r="T196" s="153"/>
      <c r="AT196" s="148" t="s">
        <v>196</v>
      </c>
      <c r="AU196" s="148" t="s">
        <v>80</v>
      </c>
      <c r="AV196" s="12" t="s">
        <v>80</v>
      </c>
      <c r="AW196" s="12" t="s">
        <v>32</v>
      </c>
      <c r="AX196" s="12" t="s">
        <v>71</v>
      </c>
      <c r="AY196" s="148" t="s">
        <v>127</v>
      </c>
    </row>
    <row r="197" spans="2:65" s="12" customFormat="1">
      <c r="B197" s="146"/>
      <c r="D197" s="147" t="s">
        <v>196</v>
      </c>
      <c r="E197" s="148" t="s">
        <v>19</v>
      </c>
      <c r="F197" s="149" t="s">
        <v>929</v>
      </c>
      <c r="H197" s="150">
        <v>-0.69699999999999995</v>
      </c>
      <c r="I197" s="151"/>
      <c r="L197" s="146"/>
      <c r="M197" s="152"/>
      <c r="T197" s="153"/>
      <c r="AT197" s="148" t="s">
        <v>196</v>
      </c>
      <c r="AU197" s="148" t="s">
        <v>80</v>
      </c>
      <c r="AV197" s="12" t="s">
        <v>80</v>
      </c>
      <c r="AW197" s="12" t="s">
        <v>32</v>
      </c>
      <c r="AX197" s="12" t="s">
        <v>71</v>
      </c>
      <c r="AY197" s="148" t="s">
        <v>127</v>
      </c>
    </row>
    <row r="198" spans="2:65" s="12" customFormat="1">
      <c r="B198" s="146"/>
      <c r="D198" s="147" t="s">
        <v>196</v>
      </c>
      <c r="E198" s="148" t="s">
        <v>19</v>
      </c>
      <c r="F198" s="149" t="s">
        <v>961</v>
      </c>
      <c r="H198" s="150">
        <v>0.30399999999999999</v>
      </c>
      <c r="I198" s="151"/>
      <c r="L198" s="146"/>
      <c r="M198" s="152"/>
      <c r="T198" s="153"/>
      <c r="AT198" s="148" t="s">
        <v>196</v>
      </c>
      <c r="AU198" s="148" t="s">
        <v>80</v>
      </c>
      <c r="AV198" s="12" t="s">
        <v>80</v>
      </c>
      <c r="AW198" s="12" t="s">
        <v>32</v>
      </c>
      <c r="AX198" s="12" t="s">
        <v>71</v>
      </c>
      <c r="AY198" s="148" t="s">
        <v>127</v>
      </c>
    </row>
    <row r="199" spans="2:65" s="12" customFormat="1">
      <c r="B199" s="146"/>
      <c r="D199" s="147" t="s">
        <v>196</v>
      </c>
      <c r="E199" s="148" t="s">
        <v>19</v>
      </c>
      <c r="F199" s="149" t="s">
        <v>962</v>
      </c>
      <c r="H199" s="150">
        <v>-0.22600000000000001</v>
      </c>
      <c r="I199" s="151"/>
      <c r="L199" s="146"/>
      <c r="M199" s="152"/>
      <c r="T199" s="153"/>
      <c r="AT199" s="148" t="s">
        <v>196</v>
      </c>
      <c r="AU199" s="148" t="s">
        <v>80</v>
      </c>
      <c r="AV199" s="12" t="s">
        <v>80</v>
      </c>
      <c r="AW199" s="12" t="s">
        <v>32</v>
      </c>
      <c r="AX199" s="12" t="s">
        <v>71</v>
      </c>
      <c r="AY199" s="148" t="s">
        <v>127</v>
      </c>
    </row>
    <row r="200" spans="2:65" s="12" customFormat="1">
      <c r="B200" s="146"/>
      <c r="D200" s="147" t="s">
        <v>196</v>
      </c>
      <c r="E200" s="148" t="s">
        <v>19</v>
      </c>
      <c r="F200" s="149" t="s">
        <v>963</v>
      </c>
      <c r="H200" s="150">
        <v>-7.0919999999999996</v>
      </c>
      <c r="I200" s="151"/>
      <c r="L200" s="146"/>
      <c r="M200" s="152"/>
      <c r="T200" s="153"/>
      <c r="AT200" s="148" t="s">
        <v>196</v>
      </c>
      <c r="AU200" s="148" t="s">
        <v>80</v>
      </c>
      <c r="AV200" s="12" t="s">
        <v>80</v>
      </c>
      <c r="AW200" s="12" t="s">
        <v>32</v>
      </c>
      <c r="AX200" s="12" t="s">
        <v>71</v>
      </c>
      <c r="AY200" s="148" t="s">
        <v>127</v>
      </c>
    </row>
    <row r="201" spans="2:65" s="13" customFormat="1">
      <c r="B201" s="154"/>
      <c r="D201" s="147" t="s">
        <v>196</v>
      </c>
      <c r="E201" s="155" t="s">
        <v>19</v>
      </c>
      <c r="F201" s="156" t="s">
        <v>199</v>
      </c>
      <c r="H201" s="157">
        <v>44.285000000000004</v>
      </c>
      <c r="I201" s="158"/>
      <c r="L201" s="154"/>
      <c r="M201" s="159"/>
      <c r="T201" s="160"/>
      <c r="AT201" s="155" t="s">
        <v>196</v>
      </c>
      <c r="AU201" s="155" t="s">
        <v>80</v>
      </c>
      <c r="AV201" s="13" t="s">
        <v>142</v>
      </c>
      <c r="AW201" s="13" t="s">
        <v>32</v>
      </c>
      <c r="AX201" s="13" t="s">
        <v>78</v>
      </c>
      <c r="AY201" s="155" t="s">
        <v>127</v>
      </c>
    </row>
    <row r="202" spans="2:65" s="1" customFormat="1" ht="14.45" customHeight="1">
      <c r="B202" s="33"/>
      <c r="C202" s="128" t="s">
        <v>361</v>
      </c>
      <c r="D202" s="128" t="s">
        <v>130</v>
      </c>
      <c r="E202" s="129" t="s">
        <v>460</v>
      </c>
      <c r="F202" s="130" t="s">
        <v>461</v>
      </c>
      <c r="G202" s="131" t="s">
        <v>194</v>
      </c>
      <c r="H202" s="132">
        <v>8.5619999999999994</v>
      </c>
      <c r="I202" s="133"/>
      <c r="J202" s="134">
        <f>ROUND(I202*H202,2)</f>
        <v>0</v>
      </c>
      <c r="K202" s="130" t="s">
        <v>134</v>
      </c>
      <c r="L202" s="33"/>
      <c r="M202" s="135" t="s">
        <v>19</v>
      </c>
      <c r="N202" s="136" t="s">
        <v>42</v>
      </c>
      <c r="P202" s="137">
        <f>O202*H202</f>
        <v>0</v>
      </c>
      <c r="Q202" s="137">
        <v>0</v>
      </c>
      <c r="R202" s="137">
        <f>Q202*H202</f>
        <v>0</v>
      </c>
      <c r="S202" s="137">
        <v>4.0000000000000001E-3</v>
      </c>
      <c r="T202" s="138">
        <f>S202*H202</f>
        <v>3.4248000000000001E-2</v>
      </c>
      <c r="AR202" s="139" t="s">
        <v>142</v>
      </c>
      <c r="AT202" s="139" t="s">
        <v>130</v>
      </c>
      <c r="AU202" s="139" t="s">
        <v>80</v>
      </c>
      <c r="AY202" s="18" t="s">
        <v>127</v>
      </c>
      <c r="BE202" s="140">
        <f>IF(N202="základní",J202,0)</f>
        <v>0</v>
      </c>
      <c r="BF202" s="140">
        <f>IF(N202="snížená",J202,0)</f>
        <v>0</v>
      </c>
      <c r="BG202" s="140">
        <f>IF(N202="zákl. přenesená",J202,0)</f>
        <v>0</v>
      </c>
      <c r="BH202" s="140">
        <f>IF(N202="sníž. přenesená",J202,0)</f>
        <v>0</v>
      </c>
      <c r="BI202" s="140">
        <f>IF(N202="nulová",J202,0)</f>
        <v>0</v>
      </c>
      <c r="BJ202" s="18" t="s">
        <v>78</v>
      </c>
      <c r="BK202" s="140">
        <f>ROUND(I202*H202,2)</f>
        <v>0</v>
      </c>
      <c r="BL202" s="18" t="s">
        <v>142</v>
      </c>
      <c r="BM202" s="139" t="s">
        <v>964</v>
      </c>
    </row>
    <row r="203" spans="2:65" s="1" customFormat="1" ht="29.25">
      <c r="B203" s="33"/>
      <c r="D203" s="147" t="s">
        <v>214</v>
      </c>
      <c r="F203" s="161" t="s">
        <v>463</v>
      </c>
      <c r="I203" s="162"/>
      <c r="L203" s="33"/>
      <c r="M203" s="163"/>
      <c r="T203" s="52"/>
      <c r="AT203" s="18" t="s">
        <v>214</v>
      </c>
      <c r="AU203" s="18" t="s">
        <v>80</v>
      </c>
    </row>
    <row r="204" spans="2:65" s="14" customFormat="1">
      <c r="B204" s="164"/>
      <c r="D204" s="147" t="s">
        <v>196</v>
      </c>
      <c r="E204" s="165" t="s">
        <v>19</v>
      </c>
      <c r="F204" s="166" t="s">
        <v>464</v>
      </c>
      <c r="H204" s="165" t="s">
        <v>19</v>
      </c>
      <c r="I204" s="167"/>
      <c r="L204" s="164"/>
      <c r="M204" s="168"/>
      <c r="T204" s="169"/>
      <c r="AT204" s="165" t="s">
        <v>196</v>
      </c>
      <c r="AU204" s="165" t="s">
        <v>80</v>
      </c>
      <c r="AV204" s="14" t="s">
        <v>78</v>
      </c>
      <c r="AW204" s="14" t="s">
        <v>32</v>
      </c>
      <c r="AX204" s="14" t="s">
        <v>71</v>
      </c>
      <c r="AY204" s="165" t="s">
        <v>127</v>
      </c>
    </row>
    <row r="205" spans="2:65" s="12" customFormat="1">
      <c r="B205" s="146"/>
      <c r="D205" s="147" t="s">
        <v>196</v>
      </c>
      <c r="E205" s="148" t="s">
        <v>19</v>
      </c>
      <c r="F205" s="149" t="s">
        <v>965</v>
      </c>
      <c r="H205" s="150">
        <v>0.88300000000000001</v>
      </c>
      <c r="I205" s="151"/>
      <c r="L205" s="146"/>
      <c r="M205" s="152"/>
      <c r="T205" s="153"/>
      <c r="AT205" s="148" t="s">
        <v>196</v>
      </c>
      <c r="AU205" s="148" t="s">
        <v>80</v>
      </c>
      <c r="AV205" s="12" t="s">
        <v>80</v>
      </c>
      <c r="AW205" s="12" t="s">
        <v>32</v>
      </c>
      <c r="AX205" s="12" t="s">
        <v>71</v>
      </c>
      <c r="AY205" s="148" t="s">
        <v>127</v>
      </c>
    </row>
    <row r="206" spans="2:65" s="12" customFormat="1">
      <c r="B206" s="146"/>
      <c r="D206" s="147" t="s">
        <v>196</v>
      </c>
      <c r="E206" s="148" t="s">
        <v>19</v>
      </c>
      <c r="F206" s="149" t="s">
        <v>966</v>
      </c>
      <c r="H206" s="150">
        <v>0.89200000000000002</v>
      </c>
      <c r="I206" s="151"/>
      <c r="L206" s="146"/>
      <c r="M206" s="152"/>
      <c r="T206" s="153"/>
      <c r="AT206" s="148" t="s">
        <v>196</v>
      </c>
      <c r="AU206" s="148" t="s">
        <v>80</v>
      </c>
      <c r="AV206" s="12" t="s">
        <v>80</v>
      </c>
      <c r="AW206" s="12" t="s">
        <v>32</v>
      </c>
      <c r="AX206" s="12" t="s">
        <v>71</v>
      </c>
      <c r="AY206" s="148" t="s">
        <v>127</v>
      </c>
    </row>
    <row r="207" spans="2:65" s="12" customFormat="1">
      <c r="B207" s="146"/>
      <c r="D207" s="147" t="s">
        <v>196</v>
      </c>
      <c r="E207" s="148" t="s">
        <v>19</v>
      </c>
      <c r="F207" s="149" t="s">
        <v>966</v>
      </c>
      <c r="H207" s="150">
        <v>0.89200000000000002</v>
      </c>
      <c r="I207" s="151"/>
      <c r="L207" s="146"/>
      <c r="M207" s="152"/>
      <c r="T207" s="153"/>
      <c r="AT207" s="148" t="s">
        <v>196</v>
      </c>
      <c r="AU207" s="148" t="s">
        <v>80</v>
      </c>
      <c r="AV207" s="12" t="s">
        <v>80</v>
      </c>
      <c r="AW207" s="12" t="s">
        <v>32</v>
      </c>
      <c r="AX207" s="12" t="s">
        <v>71</v>
      </c>
      <c r="AY207" s="148" t="s">
        <v>127</v>
      </c>
    </row>
    <row r="208" spans="2:65" s="12" customFormat="1">
      <c r="B208" s="146"/>
      <c r="D208" s="147" t="s">
        <v>196</v>
      </c>
      <c r="E208" s="148" t="s">
        <v>19</v>
      </c>
      <c r="F208" s="149" t="s">
        <v>967</v>
      </c>
      <c r="H208" s="150">
        <v>0.80300000000000005</v>
      </c>
      <c r="I208" s="151"/>
      <c r="L208" s="146"/>
      <c r="M208" s="152"/>
      <c r="T208" s="153"/>
      <c r="AT208" s="148" t="s">
        <v>196</v>
      </c>
      <c r="AU208" s="148" t="s">
        <v>80</v>
      </c>
      <c r="AV208" s="12" t="s">
        <v>80</v>
      </c>
      <c r="AW208" s="12" t="s">
        <v>32</v>
      </c>
      <c r="AX208" s="12" t="s">
        <v>71</v>
      </c>
      <c r="AY208" s="148" t="s">
        <v>127</v>
      </c>
    </row>
    <row r="209" spans="2:65" s="12" customFormat="1">
      <c r="B209" s="146"/>
      <c r="D209" s="147" t="s">
        <v>196</v>
      </c>
      <c r="E209" s="148" t="s">
        <v>19</v>
      </c>
      <c r="F209" s="149" t="s">
        <v>968</v>
      </c>
      <c r="H209" s="150">
        <v>5.0919999999999996</v>
      </c>
      <c r="I209" s="151"/>
      <c r="L209" s="146"/>
      <c r="M209" s="152"/>
      <c r="T209" s="153"/>
      <c r="AT209" s="148" t="s">
        <v>196</v>
      </c>
      <c r="AU209" s="148" t="s">
        <v>80</v>
      </c>
      <c r="AV209" s="12" t="s">
        <v>80</v>
      </c>
      <c r="AW209" s="12" t="s">
        <v>32</v>
      </c>
      <c r="AX209" s="12" t="s">
        <v>71</v>
      </c>
      <c r="AY209" s="148" t="s">
        <v>127</v>
      </c>
    </row>
    <row r="210" spans="2:65" s="13" customFormat="1">
      <c r="B210" s="154"/>
      <c r="D210" s="147" t="s">
        <v>196</v>
      </c>
      <c r="E210" s="155" t="s">
        <v>19</v>
      </c>
      <c r="F210" s="156" t="s">
        <v>199</v>
      </c>
      <c r="H210" s="157">
        <v>8.5619999999999994</v>
      </c>
      <c r="I210" s="158"/>
      <c r="L210" s="154"/>
      <c r="M210" s="159"/>
      <c r="T210" s="160"/>
      <c r="AT210" s="155" t="s">
        <v>196</v>
      </c>
      <c r="AU210" s="155" t="s">
        <v>80</v>
      </c>
      <c r="AV210" s="13" t="s">
        <v>142</v>
      </c>
      <c r="AW210" s="13" t="s">
        <v>32</v>
      </c>
      <c r="AX210" s="13" t="s">
        <v>78</v>
      </c>
      <c r="AY210" s="155" t="s">
        <v>127</v>
      </c>
    </row>
    <row r="211" spans="2:65" s="1" customFormat="1" ht="24.2" customHeight="1">
      <c r="B211" s="33"/>
      <c r="C211" s="128" t="s">
        <v>367</v>
      </c>
      <c r="D211" s="128" t="s">
        <v>130</v>
      </c>
      <c r="E211" s="129" t="s">
        <v>474</v>
      </c>
      <c r="F211" s="130" t="s">
        <v>475</v>
      </c>
      <c r="G211" s="131" t="s">
        <v>194</v>
      </c>
      <c r="H211" s="132">
        <v>40.960999999999999</v>
      </c>
      <c r="I211" s="133"/>
      <c r="J211" s="134">
        <f>ROUND(I211*H211,2)</f>
        <v>0</v>
      </c>
      <c r="K211" s="130" t="s">
        <v>134</v>
      </c>
      <c r="L211" s="33"/>
      <c r="M211" s="135" t="s">
        <v>19</v>
      </c>
      <c r="N211" s="136" t="s">
        <v>42</v>
      </c>
      <c r="P211" s="137">
        <f>O211*H211</f>
        <v>0</v>
      </c>
      <c r="Q211" s="137">
        <v>0</v>
      </c>
      <c r="R211" s="137">
        <f>Q211*H211</f>
        <v>0</v>
      </c>
      <c r="S211" s="137">
        <v>4.0000000000000001E-3</v>
      </c>
      <c r="T211" s="138">
        <f>S211*H211</f>
        <v>0.16384399999999999</v>
      </c>
      <c r="AR211" s="139" t="s">
        <v>142</v>
      </c>
      <c r="AT211" s="139" t="s">
        <v>130</v>
      </c>
      <c r="AU211" s="139" t="s">
        <v>80</v>
      </c>
      <c r="AY211" s="18" t="s">
        <v>127</v>
      </c>
      <c r="BE211" s="140">
        <f>IF(N211="základní",J211,0)</f>
        <v>0</v>
      </c>
      <c r="BF211" s="140">
        <f>IF(N211="snížená",J211,0)</f>
        <v>0</v>
      </c>
      <c r="BG211" s="140">
        <f>IF(N211="zákl. přenesená",J211,0)</f>
        <v>0</v>
      </c>
      <c r="BH211" s="140">
        <f>IF(N211="sníž. přenesená",J211,0)</f>
        <v>0</v>
      </c>
      <c r="BI211" s="140">
        <f>IF(N211="nulová",J211,0)</f>
        <v>0</v>
      </c>
      <c r="BJ211" s="18" t="s">
        <v>78</v>
      </c>
      <c r="BK211" s="140">
        <f>ROUND(I211*H211,2)</f>
        <v>0</v>
      </c>
      <c r="BL211" s="18" t="s">
        <v>142</v>
      </c>
      <c r="BM211" s="139" t="s">
        <v>969</v>
      </c>
    </row>
    <row r="212" spans="2:65" s="1" customFormat="1" ht="29.25">
      <c r="B212" s="33"/>
      <c r="D212" s="147" t="s">
        <v>214</v>
      </c>
      <c r="F212" s="161" t="s">
        <v>463</v>
      </c>
      <c r="I212" s="162"/>
      <c r="L212" s="33"/>
      <c r="M212" s="163"/>
      <c r="T212" s="52"/>
      <c r="AT212" s="18" t="s">
        <v>214</v>
      </c>
      <c r="AU212" s="18" t="s">
        <v>80</v>
      </c>
    </row>
    <row r="213" spans="2:65" s="14" customFormat="1">
      <c r="B213" s="164"/>
      <c r="D213" s="147" t="s">
        <v>196</v>
      </c>
      <c r="E213" s="165" t="s">
        <v>19</v>
      </c>
      <c r="F213" s="166" t="s">
        <v>464</v>
      </c>
      <c r="H213" s="165" t="s">
        <v>19</v>
      </c>
      <c r="I213" s="167"/>
      <c r="L213" s="164"/>
      <c r="M213" s="168"/>
      <c r="T213" s="169"/>
      <c r="AT213" s="165" t="s">
        <v>196</v>
      </c>
      <c r="AU213" s="165" t="s">
        <v>80</v>
      </c>
      <c r="AV213" s="14" t="s">
        <v>78</v>
      </c>
      <c r="AW213" s="14" t="s">
        <v>32</v>
      </c>
      <c r="AX213" s="14" t="s">
        <v>71</v>
      </c>
      <c r="AY213" s="165" t="s">
        <v>127</v>
      </c>
    </row>
    <row r="214" spans="2:65" s="12" customFormat="1">
      <c r="B214" s="146"/>
      <c r="D214" s="147" t="s">
        <v>196</v>
      </c>
      <c r="E214" s="148" t="s">
        <v>19</v>
      </c>
      <c r="F214" s="149" t="s">
        <v>970</v>
      </c>
      <c r="H214" s="150">
        <v>41.503999999999998</v>
      </c>
      <c r="I214" s="151"/>
      <c r="L214" s="146"/>
      <c r="M214" s="152"/>
      <c r="T214" s="153"/>
      <c r="AT214" s="148" t="s">
        <v>196</v>
      </c>
      <c r="AU214" s="148" t="s">
        <v>80</v>
      </c>
      <c r="AV214" s="12" t="s">
        <v>80</v>
      </c>
      <c r="AW214" s="12" t="s">
        <v>32</v>
      </c>
      <c r="AX214" s="12" t="s">
        <v>71</v>
      </c>
      <c r="AY214" s="148" t="s">
        <v>127</v>
      </c>
    </row>
    <row r="215" spans="2:65" s="12" customFormat="1">
      <c r="B215" s="146"/>
      <c r="D215" s="147" t="s">
        <v>196</v>
      </c>
      <c r="E215" s="148" t="s">
        <v>19</v>
      </c>
      <c r="F215" s="149" t="s">
        <v>324</v>
      </c>
      <c r="H215" s="150">
        <v>-1.5760000000000001</v>
      </c>
      <c r="I215" s="151"/>
      <c r="L215" s="146"/>
      <c r="M215" s="152"/>
      <c r="T215" s="153"/>
      <c r="AT215" s="148" t="s">
        <v>196</v>
      </c>
      <c r="AU215" s="148" t="s">
        <v>80</v>
      </c>
      <c r="AV215" s="12" t="s">
        <v>80</v>
      </c>
      <c r="AW215" s="12" t="s">
        <v>32</v>
      </c>
      <c r="AX215" s="12" t="s">
        <v>71</v>
      </c>
      <c r="AY215" s="148" t="s">
        <v>127</v>
      </c>
    </row>
    <row r="216" spans="2:65" s="12" customFormat="1">
      <c r="B216" s="146"/>
      <c r="D216" s="147" t="s">
        <v>196</v>
      </c>
      <c r="E216" s="148" t="s">
        <v>19</v>
      </c>
      <c r="F216" s="149" t="s">
        <v>925</v>
      </c>
      <c r="H216" s="150">
        <v>2.677</v>
      </c>
      <c r="I216" s="151"/>
      <c r="L216" s="146"/>
      <c r="M216" s="152"/>
      <c r="T216" s="153"/>
      <c r="AT216" s="148" t="s">
        <v>196</v>
      </c>
      <c r="AU216" s="148" t="s">
        <v>80</v>
      </c>
      <c r="AV216" s="12" t="s">
        <v>80</v>
      </c>
      <c r="AW216" s="12" t="s">
        <v>32</v>
      </c>
      <c r="AX216" s="12" t="s">
        <v>71</v>
      </c>
      <c r="AY216" s="148" t="s">
        <v>127</v>
      </c>
    </row>
    <row r="217" spans="2:65" s="12" customFormat="1">
      <c r="B217" s="146"/>
      <c r="D217" s="147" t="s">
        <v>196</v>
      </c>
      <c r="E217" s="148" t="s">
        <v>19</v>
      </c>
      <c r="F217" s="149" t="s">
        <v>923</v>
      </c>
      <c r="H217" s="150">
        <v>-2.786</v>
      </c>
      <c r="I217" s="151"/>
      <c r="L217" s="146"/>
      <c r="M217" s="152"/>
      <c r="T217" s="153"/>
      <c r="AT217" s="148" t="s">
        <v>196</v>
      </c>
      <c r="AU217" s="148" t="s">
        <v>80</v>
      </c>
      <c r="AV217" s="12" t="s">
        <v>80</v>
      </c>
      <c r="AW217" s="12" t="s">
        <v>32</v>
      </c>
      <c r="AX217" s="12" t="s">
        <v>71</v>
      </c>
      <c r="AY217" s="148" t="s">
        <v>127</v>
      </c>
    </row>
    <row r="218" spans="2:65" s="12" customFormat="1">
      <c r="B218" s="146"/>
      <c r="D218" s="147" t="s">
        <v>196</v>
      </c>
      <c r="E218" s="148" t="s">
        <v>19</v>
      </c>
      <c r="F218" s="149" t="s">
        <v>924</v>
      </c>
      <c r="H218" s="150">
        <v>0.83799999999999997</v>
      </c>
      <c r="I218" s="151"/>
      <c r="L218" s="146"/>
      <c r="M218" s="152"/>
      <c r="T218" s="153"/>
      <c r="AT218" s="148" t="s">
        <v>196</v>
      </c>
      <c r="AU218" s="148" t="s">
        <v>80</v>
      </c>
      <c r="AV218" s="12" t="s">
        <v>80</v>
      </c>
      <c r="AW218" s="12" t="s">
        <v>32</v>
      </c>
      <c r="AX218" s="12" t="s">
        <v>71</v>
      </c>
      <c r="AY218" s="148" t="s">
        <v>127</v>
      </c>
    </row>
    <row r="219" spans="2:65" s="12" customFormat="1">
      <c r="B219" s="146"/>
      <c r="D219" s="147" t="s">
        <v>196</v>
      </c>
      <c r="E219" s="148" t="s">
        <v>19</v>
      </c>
      <c r="F219" s="149" t="s">
        <v>961</v>
      </c>
      <c r="H219" s="150">
        <v>0.30399999999999999</v>
      </c>
      <c r="I219" s="151"/>
      <c r="L219" s="146"/>
      <c r="M219" s="152"/>
      <c r="T219" s="153"/>
      <c r="AT219" s="148" t="s">
        <v>196</v>
      </c>
      <c r="AU219" s="148" t="s">
        <v>80</v>
      </c>
      <c r="AV219" s="12" t="s">
        <v>80</v>
      </c>
      <c r="AW219" s="12" t="s">
        <v>32</v>
      </c>
      <c r="AX219" s="12" t="s">
        <v>71</v>
      </c>
      <c r="AY219" s="148" t="s">
        <v>127</v>
      </c>
    </row>
    <row r="220" spans="2:65" s="13" customFormat="1">
      <c r="B220" s="154"/>
      <c r="D220" s="147" t="s">
        <v>196</v>
      </c>
      <c r="E220" s="155" t="s">
        <v>19</v>
      </c>
      <c r="F220" s="156" t="s">
        <v>199</v>
      </c>
      <c r="H220" s="157">
        <v>40.960999999999999</v>
      </c>
      <c r="I220" s="158"/>
      <c r="L220" s="154"/>
      <c r="M220" s="159"/>
      <c r="T220" s="160"/>
      <c r="AT220" s="155" t="s">
        <v>196</v>
      </c>
      <c r="AU220" s="155" t="s">
        <v>80</v>
      </c>
      <c r="AV220" s="13" t="s">
        <v>142</v>
      </c>
      <c r="AW220" s="13" t="s">
        <v>32</v>
      </c>
      <c r="AX220" s="13" t="s">
        <v>78</v>
      </c>
      <c r="AY220" s="155" t="s">
        <v>127</v>
      </c>
    </row>
    <row r="221" spans="2:65" s="1" customFormat="1" ht="24.2" customHeight="1">
      <c r="B221" s="33"/>
      <c r="C221" s="128" t="s">
        <v>373</v>
      </c>
      <c r="D221" s="128" t="s">
        <v>130</v>
      </c>
      <c r="E221" s="129" t="s">
        <v>486</v>
      </c>
      <c r="F221" s="130" t="s">
        <v>487</v>
      </c>
      <c r="G221" s="131" t="s">
        <v>194</v>
      </c>
      <c r="H221" s="132">
        <v>9.1150000000000002</v>
      </c>
      <c r="I221" s="133"/>
      <c r="J221" s="134">
        <f>ROUND(I221*H221,2)</f>
        <v>0</v>
      </c>
      <c r="K221" s="130" t="s">
        <v>134</v>
      </c>
      <c r="L221" s="33"/>
      <c r="M221" s="135" t="s">
        <v>19</v>
      </c>
      <c r="N221" s="136" t="s">
        <v>42</v>
      </c>
      <c r="P221" s="137">
        <f>O221*H221</f>
        <v>0</v>
      </c>
      <c r="Q221" s="137">
        <v>0</v>
      </c>
      <c r="R221" s="137">
        <f>Q221*H221</f>
        <v>0</v>
      </c>
      <c r="S221" s="137">
        <v>3.5000000000000003E-2</v>
      </c>
      <c r="T221" s="138">
        <f>S221*H221</f>
        <v>0.31902500000000006</v>
      </c>
      <c r="AR221" s="139" t="s">
        <v>142</v>
      </c>
      <c r="AT221" s="139" t="s">
        <v>130</v>
      </c>
      <c r="AU221" s="139" t="s">
        <v>80</v>
      </c>
      <c r="AY221" s="18" t="s">
        <v>127</v>
      </c>
      <c r="BE221" s="140">
        <f>IF(N221="základní",J221,0)</f>
        <v>0</v>
      </c>
      <c r="BF221" s="140">
        <f>IF(N221="snížená",J221,0)</f>
        <v>0</v>
      </c>
      <c r="BG221" s="140">
        <f>IF(N221="zákl. přenesená",J221,0)</f>
        <v>0</v>
      </c>
      <c r="BH221" s="140">
        <f>IF(N221="sníž. přenesená",J221,0)</f>
        <v>0</v>
      </c>
      <c r="BI221" s="140">
        <f>IF(N221="nulová",J221,0)</f>
        <v>0</v>
      </c>
      <c r="BJ221" s="18" t="s">
        <v>78</v>
      </c>
      <c r="BK221" s="140">
        <f>ROUND(I221*H221,2)</f>
        <v>0</v>
      </c>
      <c r="BL221" s="18" t="s">
        <v>142</v>
      </c>
      <c r="BM221" s="139" t="s">
        <v>971</v>
      </c>
    </row>
    <row r="222" spans="2:65" s="1" customFormat="1" ht="29.25">
      <c r="B222" s="33"/>
      <c r="D222" s="147" t="s">
        <v>214</v>
      </c>
      <c r="F222" s="161" t="s">
        <v>453</v>
      </c>
      <c r="I222" s="162"/>
      <c r="L222" s="33"/>
      <c r="M222" s="163"/>
      <c r="T222" s="52"/>
      <c r="AT222" s="18" t="s">
        <v>214</v>
      </c>
      <c r="AU222" s="18" t="s">
        <v>80</v>
      </c>
    </row>
    <row r="223" spans="2:65" s="12" customFormat="1">
      <c r="B223" s="146"/>
      <c r="D223" s="147" t="s">
        <v>196</v>
      </c>
      <c r="E223" s="148" t="s">
        <v>19</v>
      </c>
      <c r="F223" s="149" t="s">
        <v>965</v>
      </c>
      <c r="H223" s="150">
        <v>0.88300000000000001</v>
      </c>
      <c r="I223" s="151"/>
      <c r="L223" s="146"/>
      <c r="M223" s="152"/>
      <c r="T223" s="153"/>
      <c r="AT223" s="148" t="s">
        <v>196</v>
      </c>
      <c r="AU223" s="148" t="s">
        <v>80</v>
      </c>
      <c r="AV223" s="12" t="s">
        <v>80</v>
      </c>
      <c r="AW223" s="12" t="s">
        <v>32</v>
      </c>
      <c r="AX223" s="12" t="s">
        <v>71</v>
      </c>
      <c r="AY223" s="148" t="s">
        <v>127</v>
      </c>
    </row>
    <row r="224" spans="2:65" s="12" customFormat="1">
      <c r="B224" s="146"/>
      <c r="D224" s="147" t="s">
        <v>196</v>
      </c>
      <c r="E224" s="148" t="s">
        <v>19</v>
      </c>
      <c r="F224" s="149" t="s">
        <v>966</v>
      </c>
      <c r="H224" s="150">
        <v>0.89200000000000002</v>
      </c>
      <c r="I224" s="151"/>
      <c r="L224" s="146"/>
      <c r="M224" s="152"/>
      <c r="T224" s="153"/>
      <c r="AT224" s="148" t="s">
        <v>196</v>
      </c>
      <c r="AU224" s="148" t="s">
        <v>80</v>
      </c>
      <c r="AV224" s="12" t="s">
        <v>80</v>
      </c>
      <c r="AW224" s="12" t="s">
        <v>32</v>
      </c>
      <c r="AX224" s="12" t="s">
        <v>71</v>
      </c>
      <c r="AY224" s="148" t="s">
        <v>127</v>
      </c>
    </row>
    <row r="225" spans="2:65" s="12" customFormat="1">
      <c r="B225" s="146"/>
      <c r="D225" s="147" t="s">
        <v>196</v>
      </c>
      <c r="E225" s="148" t="s">
        <v>19</v>
      </c>
      <c r="F225" s="149" t="s">
        <v>966</v>
      </c>
      <c r="H225" s="150">
        <v>0.89200000000000002</v>
      </c>
      <c r="I225" s="151"/>
      <c r="L225" s="146"/>
      <c r="M225" s="152"/>
      <c r="T225" s="153"/>
      <c r="AT225" s="148" t="s">
        <v>196</v>
      </c>
      <c r="AU225" s="148" t="s">
        <v>80</v>
      </c>
      <c r="AV225" s="12" t="s">
        <v>80</v>
      </c>
      <c r="AW225" s="12" t="s">
        <v>32</v>
      </c>
      <c r="AX225" s="12" t="s">
        <v>71</v>
      </c>
      <c r="AY225" s="148" t="s">
        <v>127</v>
      </c>
    </row>
    <row r="226" spans="2:65" s="12" customFormat="1">
      <c r="B226" s="146"/>
      <c r="D226" s="147" t="s">
        <v>196</v>
      </c>
      <c r="E226" s="148" t="s">
        <v>19</v>
      </c>
      <c r="F226" s="149" t="s">
        <v>972</v>
      </c>
      <c r="H226" s="150">
        <v>0.80300000000000005</v>
      </c>
      <c r="I226" s="151"/>
      <c r="L226" s="146"/>
      <c r="M226" s="152"/>
      <c r="T226" s="153"/>
      <c r="AT226" s="148" t="s">
        <v>196</v>
      </c>
      <c r="AU226" s="148" t="s">
        <v>80</v>
      </c>
      <c r="AV226" s="12" t="s">
        <v>80</v>
      </c>
      <c r="AW226" s="12" t="s">
        <v>32</v>
      </c>
      <c r="AX226" s="12" t="s">
        <v>71</v>
      </c>
      <c r="AY226" s="148" t="s">
        <v>127</v>
      </c>
    </row>
    <row r="227" spans="2:65" s="12" customFormat="1">
      <c r="B227" s="146"/>
      <c r="D227" s="147" t="s">
        <v>196</v>
      </c>
      <c r="E227" s="148" t="s">
        <v>19</v>
      </c>
      <c r="F227" s="149" t="s">
        <v>973</v>
      </c>
      <c r="H227" s="150">
        <v>4.7880000000000003</v>
      </c>
      <c r="I227" s="151"/>
      <c r="L227" s="146"/>
      <c r="M227" s="152"/>
      <c r="T227" s="153"/>
      <c r="AT227" s="148" t="s">
        <v>196</v>
      </c>
      <c r="AU227" s="148" t="s">
        <v>80</v>
      </c>
      <c r="AV227" s="12" t="s">
        <v>80</v>
      </c>
      <c r="AW227" s="12" t="s">
        <v>32</v>
      </c>
      <c r="AX227" s="12" t="s">
        <v>71</v>
      </c>
      <c r="AY227" s="148" t="s">
        <v>127</v>
      </c>
    </row>
    <row r="228" spans="2:65" s="12" customFormat="1">
      <c r="B228" s="146"/>
      <c r="D228" s="147" t="s">
        <v>196</v>
      </c>
      <c r="E228" s="148" t="s">
        <v>19</v>
      </c>
      <c r="F228" s="149" t="s">
        <v>974</v>
      </c>
      <c r="H228" s="150">
        <v>0.21</v>
      </c>
      <c r="I228" s="151"/>
      <c r="L228" s="146"/>
      <c r="M228" s="152"/>
      <c r="T228" s="153"/>
      <c r="AT228" s="148" t="s">
        <v>196</v>
      </c>
      <c r="AU228" s="148" t="s">
        <v>80</v>
      </c>
      <c r="AV228" s="12" t="s">
        <v>80</v>
      </c>
      <c r="AW228" s="12" t="s">
        <v>32</v>
      </c>
      <c r="AX228" s="12" t="s">
        <v>71</v>
      </c>
      <c r="AY228" s="148" t="s">
        <v>127</v>
      </c>
    </row>
    <row r="229" spans="2:65" s="12" customFormat="1">
      <c r="B229" s="146"/>
      <c r="D229" s="147" t="s">
        <v>196</v>
      </c>
      <c r="E229" s="148" t="s">
        <v>19</v>
      </c>
      <c r="F229" s="149" t="s">
        <v>940</v>
      </c>
      <c r="H229" s="150">
        <v>0.55700000000000005</v>
      </c>
      <c r="I229" s="151"/>
      <c r="L229" s="146"/>
      <c r="M229" s="152"/>
      <c r="T229" s="153"/>
      <c r="AT229" s="148" t="s">
        <v>196</v>
      </c>
      <c r="AU229" s="148" t="s">
        <v>80</v>
      </c>
      <c r="AV229" s="12" t="s">
        <v>80</v>
      </c>
      <c r="AW229" s="12" t="s">
        <v>32</v>
      </c>
      <c r="AX229" s="12" t="s">
        <v>71</v>
      </c>
      <c r="AY229" s="148" t="s">
        <v>127</v>
      </c>
    </row>
    <row r="230" spans="2:65" s="12" customFormat="1">
      <c r="B230" s="146"/>
      <c r="D230" s="147" t="s">
        <v>196</v>
      </c>
      <c r="E230" s="148" t="s">
        <v>19</v>
      </c>
      <c r="F230" s="149" t="s">
        <v>518</v>
      </c>
      <c r="H230" s="150">
        <v>0.09</v>
      </c>
      <c r="I230" s="151"/>
      <c r="L230" s="146"/>
      <c r="M230" s="152"/>
      <c r="T230" s="153"/>
      <c r="AT230" s="148" t="s">
        <v>196</v>
      </c>
      <c r="AU230" s="148" t="s">
        <v>80</v>
      </c>
      <c r="AV230" s="12" t="s">
        <v>80</v>
      </c>
      <c r="AW230" s="12" t="s">
        <v>32</v>
      </c>
      <c r="AX230" s="12" t="s">
        <v>71</v>
      </c>
      <c r="AY230" s="148" t="s">
        <v>127</v>
      </c>
    </row>
    <row r="231" spans="2:65" s="13" customFormat="1">
      <c r="B231" s="154"/>
      <c r="D231" s="147" t="s">
        <v>196</v>
      </c>
      <c r="E231" s="155" t="s">
        <v>19</v>
      </c>
      <c r="F231" s="156" t="s">
        <v>199</v>
      </c>
      <c r="H231" s="157">
        <v>9.1150000000000002</v>
      </c>
      <c r="I231" s="158"/>
      <c r="L231" s="154"/>
      <c r="M231" s="159"/>
      <c r="T231" s="160"/>
      <c r="AT231" s="155" t="s">
        <v>196</v>
      </c>
      <c r="AU231" s="155" t="s">
        <v>80</v>
      </c>
      <c r="AV231" s="13" t="s">
        <v>142</v>
      </c>
      <c r="AW231" s="13" t="s">
        <v>32</v>
      </c>
      <c r="AX231" s="13" t="s">
        <v>78</v>
      </c>
      <c r="AY231" s="155" t="s">
        <v>127</v>
      </c>
    </row>
    <row r="232" spans="2:65" s="1" customFormat="1" ht="14.45" customHeight="1">
      <c r="B232" s="33"/>
      <c r="C232" s="128" t="s">
        <v>377</v>
      </c>
      <c r="D232" s="128" t="s">
        <v>130</v>
      </c>
      <c r="E232" s="129" t="s">
        <v>510</v>
      </c>
      <c r="F232" s="130" t="s">
        <v>511</v>
      </c>
      <c r="G232" s="131" t="s">
        <v>194</v>
      </c>
      <c r="H232" s="132">
        <v>8.9689999999999994</v>
      </c>
      <c r="I232" s="133"/>
      <c r="J232" s="134">
        <f>ROUND(I232*H232,2)</f>
        <v>0</v>
      </c>
      <c r="K232" s="130" t="s">
        <v>134</v>
      </c>
      <c r="L232" s="33"/>
      <c r="M232" s="135" t="s">
        <v>19</v>
      </c>
      <c r="N232" s="136" t="s">
        <v>42</v>
      </c>
      <c r="P232" s="137">
        <f>O232*H232</f>
        <v>0</v>
      </c>
      <c r="Q232" s="137">
        <v>0</v>
      </c>
      <c r="R232" s="137">
        <f>Q232*H232</f>
        <v>0</v>
      </c>
      <c r="S232" s="137">
        <v>0</v>
      </c>
      <c r="T232" s="138">
        <f>S232*H232</f>
        <v>0</v>
      </c>
      <c r="AR232" s="139" t="s">
        <v>142</v>
      </c>
      <c r="AT232" s="139" t="s">
        <v>130</v>
      </c>
      <c r="AU232" s="139" t="s">
        <v>80</v>
      </c>
      <c r="AY232" s="18" t="s">
        <v>127</v>
      </c>
      <c r="BE232" s="140">
        <f>IF(N232="základní",J232,0)</f>
        <v>0</v>
      </c>
      <c r="BF232" s="140">
        <f>IF(N232="snížená",J232,0)</f>
        <v>0</v>
      </c>
      <c r="BG232" s="140">
        <f>IF(N232="zákl. přenesená",J232,0)</f>
        <v>0</v>
      </c>
      <c r="BH232" s="140">
        <f>IF(N232="sníž. přenesená",J232,0)</f>
        <v>0</v>
      </c>
      <c r="BI232" s="140">
        <f>IF(N232="nulová",J232,0)</f>
        <v>0</v>
      </c>
      <c r="BJ232" s="18" t="s">
        <v>78</v>
      </c>
      <c r="BK232" s="140">
        <f>ROUND(I232*H232,2)</f>
        <v>0</v>
      </c>
      <c r="BL232" s="18" t="s">
        <v>142</v>
      </c>
      <c r="BM232" s="139" t="s">
        <v>975</v>
      </c>
    </row>
    <row r="233" spans="2:65" s="1" customFormat="1" ht="39">
      <c r="B233" s="33"/>
      <c r="D233" s="147" t="s">
        <v>214</v>
      </c>
      <c r="F233" s="161" t="s">
        <v>513</v>
      </c>
      <c r="I233" s="162"/>
      <c r="L233" s="33"/>
      <c r="M233" s="163"/>
      <c r="T233" s="52"/>
      <c r="AT233" s="18" t="s">
        <v>214</v>
      </c>
      <c r="AU233" s="18" t="s">
        <v>80</v>
      </c>
    </row>
    <row r="234" spans="2:65" s="14" customFormat="1">
      <c r="B234" s="164"/>
      <c r="D234" s="147" t="s">
        <v>196</v>
      </c>
      <c r="E234" s="165" t="s">
        <v>19</v>
      </c>
      <c r="F234" s="166" t="s">
        <v>514</v>
      </c>
      <c r="H234" s="165" t="s">
        <v>19</v>
      </c>
      <c r="I234" s="167"/>
      <c r="L234" s="164"/>
      <c r="M234" s="168"/>
      <c r="T234" s="169"/>
      <c r="AT234" s="165" t="s">
        <v>196</v>
      </c>
      <c r="AU234" s="165" t="s">
        <v>80</v>
      </c>
      <c r="AV234" s="14" t="s">
        <v>78</v>
      </c>
      <c r="AW234" s="14" t="s">
        <v>32</v>
      </c>
      <c r="AX234" s="14" t="s">
        <v>71</v>
      </c>
      <c r="AY234" s="165" t="s">
        <v>127</v>
      </c>
    </row>
    <row r="235" spans="2:65" s="12" customFormat="1">
      <c r="B235" s="146"/>
      <c r="D235" s="147" t="s">
        <v>196</v>
      </c>
      <c r="E235" s="148" t="s">
        <v>19</v>
      </c>
      <c r="F235" s="149" t="s">
        <v>976</v>
      </c>
      <c r="H235" s="150">
        <v>8.3219999999999992</v>
      </c>
      <c r="I235" s="151"/>
      <c r="L235" s="146"/>
      <c r="M235" s="152"/>
      <c r="T235" s="153"/>
      <c r="AT235" s="148" t="s">
        <v>196</v>
      </c>
      <c r="AU235" s="148" t="s">
        <v>80</v>
      </c>
      <c r="AV235" s="12" t="s">
        <v>80</v>
      </c>
      <c r="AW235" s="12" t="s">
        <v>32</v>
      </c>
      <c r="AX235" s="12" t="s">
        <v>71</v>
      </c>
      <c r="AY235" s="148" t="s">
        <v>127</v>
      </c>
    </row>
    <row r="236" spans="2:65" s="12" customFormat="1">
      <c r="B236" s="146"/>
      <c r="D236" s="147" t="s">
        <v>196</v>
      </c>
      <c r="E236" s="148" t="s">
        <v>19</v>
      </c>
      <c r="F236" s="149" t="s">
        <v>940</v>
      </c>
      <c r="H236" s="150">
        <v>0.55700000000000005</v>
      </c>
      <c r="I236" s="151"/>
      <c r="L236" s="146"/>
      <c r="M236" s="152"/>
      <c r="T236" s="153"/>
      <c r="AT236" s="148" t="s">
        <v>196</v>
      </c>
      <c r="AU236" s="148" t="s">
        <v>80</v>
      </c>
      <c r="AV236" s="12" t="s">
        <v>80</v>
      </c>
      <c r="AW236" s="12" t="s">
        <v>32</v>
      </c>
      <c r="AX236" s="12" t="s">
        <v>71</v>
      </c>
      <c r="AY236" s="148" t="s">
        <v>127</v>
      </c>
    </row>
    <row r="237" spans="2:65" s="12" customFormat="1">
      <c r="B237" s="146"/>
      <c r="D237" s="147" t="s">
        <v>196</v>
      </c>
      <c r="E237" s="148" t="s">
        <v>19</v>
      </c>
      <c r="F237" s="149" t="s">
        <v>518</v>
      </c>
      <c r="H237" s="150">
        <v>0.09</v>
      </c>
      <c r="I237" s="151"/>
      <c r="L237" s="146"/>
      <c r="M237" s="152"/>
      <c r="T237" s="153"/>
      <c r="AT237" s="148" t="s">
        <v>196</v>
      </c>
      <c r="AU237" s="148" t="s">
        <v>80</v>
      </c>
      <c r="AV237" s="12" t="s">
        <v>80</v>
      </c>
      <c r="AW237" s="12" t="s">
        <v>32</v>
      </c>
      <c r="AX237" s="12" t="s">
        <v>71</v>
      </c>
      <c r="AY237" s="148" t="s">
        <v>127</v>
      </c>
    </row>
    <row r="238" spans="2:65" s="13" customFormat="1">
      <c r="B238" s="154"/>
      <c r="D238" s="147" t="s">
        <v>196</v>
      </c>
      <c r="E238" s="155" t="s">
        <v>19</v>
      </c>
      <c r="F238" s="156" t="s">
        <v>199</v>
      </c>
      <c r="H238" s="157">
        <v>8.9689999999999994</v>
      </c>
      <c r="I238" s="158"/>
      <c r="L238" s="154"/>
      <c r="M238" s="159"/>
      <c r="T238" s="160"/>
      <c r="AT238" s="155" t="s">
        <v>196</v>
      </c>
      <c r="AU238" s="155" t="s">
        <v>80</v>
      </c>
      <c r="AV238" s="13" t="s">
        <v>142</v>
      </c>
      <c r="AW238" s="13" t="s">
        <v>32</v>
      </c>
      <c r="AX238" s="13" t="s">
        <v>78</v>
      </c>
      <c r="AY238" s="155" t="s">
        <v>127</v>
      </c>
    </row>
    <row r="239" spans="2:65" s="1" customFormat="1" ht="14.45" customHeight="1">
      <c r="B239" s="33"/>
      <c r="C239" s="128" t="s">
        <v>381</v>
      </c>
      <c r="D239" s="128" t="s">
        <v>130</v>
      </c>
      <c r="E239" s="129" t="s">
        <v>523</v>
      </c>
      <c r="F239" s="130" t="s">
        <v>524</v>
      </c>
      <c r="G239" s="131" t="s">
        <v>194</v>
      </c>
      <c r="H239" s="132">
        <v>17.937999999999999</v>
      </c>
      <c r="I239" s="133"/>
      <c r="J239" s="134">
        <f>ROUND(I239*H239,2)</f>
        <v>0</v>
      </c>
      <c r="K239" s="130" t="s">
        <v>134</v>
      </c>
      <c r="L239" s="33"/>
      <c r="M239" s="135" t="s">
        <v>19</v>
      </c>
      <c r="N239" s="136" t="s">
        <v>42</v>
      </c>
      <c r="P239" s="137">
        <f>O239*H239</f>
        <v>0</v>
      </c>
      <c r="Q239" s="137">
        <v>0</v>
      </c>
      <c r="R239" s="137">
        <f>Q239*H239</f>
        <v>0</v>
      </c>
      <c r="S239" s="137">
        <v>0</v>
      </c>
      <c r="T239" s="138">
        <f>S239*H239</f>
        <v>0</v>
      </c>
      <c r="AR239" s="139" t="s">
        <v>142</v>
      </c>
      <c r="AT239" s="139" t="s">
        <v>130</v>
      </c>
      <c r="AU239" s="139" t="s">
        <v>80</v>
      </c>
      <c r="AY239" s="18" t="s">
        <v>127</v>
      </c>
      <c r="BE239" s="140">
        <f>IF(N239="základní",J239,0)</f>
        <v>0</v>
      </c>
      <c r="BF239" s="140">
        <f>IF(N239="snížená",J239,0)</f>
        <v>0</v>
      </c>
      <c r="BG239" s="140">
        <f>IF(N239="zákl. přenesená",J239,0)</f>
        <v>0</v>
      </c>
      <c r="BH239" s="140">
        <f>IF(N239="sníž. přenesená",J239,0)</f>
        <v>0</v>
      </c>
      <c r="BI239" s="140">
        <f>IF(N239="nulová",J239,0)</f>
        <v>0</v>
      </c>
      <c r="BJ239" s="18" t="s">
        <v>78</v>
      </c>
      <c r="BK239" s="140">
        <f>ROUND(I239*H239,2)</f>
        <v>0</v>
      </c>
      <c r="BL239" s="18" t="s">
        <v>142</v>
      </c>
      <c r="BM239" s="139" t="s">
        <v>977</v>
      </c>
    </row>
    <row r="240" spans="2:65" s="1" customFormat="1" ht="39">
      <c r="B240" s="33"/>
      <c r="D240" s="147" t="s">
        <v>214</v>
      </c>
      <c r="F240" s="161" t="s">
        <v>513</v>
      </c>
      <c r="I240" s="162"/>
      <c r="L240" s="33"/>
      <c r="M240" s="163"/>
      <c r="T240" s="52"/>
      <c r="AT240" s="18" t="s">
        <v>214</v>
      </c>
      <c r="AU240" s="18" t="s">
        <v>80</v>
      </c>
    </row>
    <row r="241" spans="2:65" s="12" customFormat="1">
      <c r="B241" s="146"/>
      <c r="D241" s="147" t="s">
        <v>196</v>
      </c>
      <c r="E241" s="148" t="s">
        <v>19</v>
      </c>
      <c r="F241" s="149" t="s">
        <v>978</v>
      </c>
      <c r="H241" s="150">
        <v>17.937999999999999</v>
      </c>
      <c r="I241" s="151"/>
      <c r="L241" s="146"/>
      <c r="M241" s="152"/>
      <c r="T241" s="153"/>
      <c r="AT241" s="148" t="s">
        <v>196</v>
      </c>
      <c r="AU241" s="148" t="s">
        <v>80</v>
      </c>
      <c r="AV241" s="12" t="s">
        <v>80</v>
      </c>
      <c r="AW241" s="12" t="s">
        <v>32</v>
      </c>
      <c r="AX241" s="12" t="s">
        <v>78</v>
      </c>
      <c r="AY241" s="148" t="s">
        <v>127</v>
      </c>
    </row>
    <row r="242" spans="2:65" s="1" customFormat="1" ht="24.2" customHeight="1">
      <c r="B242" s="33"/>
      <c r="C242" s="128" t="s">
        <v>385</v>
      </c>
      <c r="D242" s="128" t="s">
        <v>130</v>
      </c>
      <c r="E242" s="129" t="s">
        <v>528</v>
      </c>
      <c r="F242" s="130" t="s">
        <v>529</v>
      </c>
      <c r="G242" s="131" t="s">
        <v>133</v>
      </c>
      <c r="H242" s="132">
        <v>1</v>
      </c>
      <c r="I242" s="133"/>
      <c r="J242" s="134">
        <f>ROUND(I242*H242,2)</f>
        <v>0</v>
      </c>
      <c r="K242" s="130" t="s">
        <v>19</v>
      </c>
      <c r="L242" s="33"/>
      <c r="M242" s="135" t="s">
        <v>19</v>
      </c>
      <c r="N242" s="136" t="s">
        <v>42</v>
      </c>
      <c r="P242" s="137">
        <f>O242*H242</f>
        <v>0</v>
      </c>
      <c r="Q242" s="137">
        <v>0</v>
      </c>
      <c r="R242" s="137">
        <f>Q242*H242</f>
        <v>0</v>
      </c>
      <c r="S242" s="137">
        <v>0</v>
      </c>
      <c r="T242" s="138">
        <f>S242*H242</f>
        <v>0</v>
      </c>
      <c r="AR242" s="139" t="s">
        <v>142</v>
      </c>
      <c r="AT242" s="139" t="s">
        <v>130</v>
      </c>
      <c r="AU242" s="139" t="s">
        <v>80</v>
      </c>
      <c r="AY242" s="18" t="s">
        <v>127</v>
      </c>
      <c r="BE242" s="140">
        <f>IF(N242="základní",J242,0)</f>
        <v>0</v>
      </c>
      <c r="BF242" s="140">
        <f>IF(N242="snížená",J242,0)</f>
        <v>0</v>
      </c>
      <c r="BG242" s="140">
        <f>IF(N242="zákl. přenesená",J242,0)</f>
        <v>0</v>
      </c>
      <c r="BH242" s="140">
        <f>IF(N242="sníž. přenesená",J242,0)</f>
        <v>0</v>
      </c>
      <c r="BI242" s="140">
        <f>IF(N242="nulová",J242,0)</f>
        <v>0</v>
      </c>
      <c r="BJ242" s="18" t="s">
        <v>78</v>
      </c>
      <c r="BK242" s="140">
        <f>ROUND(I242*H242,2)</f>
        <v>0</v>
      </c>
      <c r="BL242" s="18" t="s">
        <v>142</v>
      </c>
      <c r="BM242" s="139" t="s">
        <v>979</v>
      </c>
    </row>
    <row r="243" spans="2:65" s="1" customFormat="1" ht="24.2" customHeight="1">
      <c r="B243" s="33"/>
      <c r="C243" s="128" t="s">
        <v>389</v>
      </c>
      <c r="D243" s="128" t="s">
        <v>130</v>
      </c>
      <c r="E243" s="129" t="s">
        <v>532</v>
      </c>
      <c r="F243" s="130" t="s">
        <v>533</v>
      </c>
      <c r="G243" s="131" t="s">
        <v>133</v>
      </c>
      <c r="H243" s="132">
        <v>1</v>
      </c>
      <c r="I243" s="133"/>
      <c r="J243" s="134">
        <f>ROUND(I243*H243,2)</f>
        <v>0</v>
      </c>
      <c r="K243" s="130" t="s">
        <v>19</v>
      </c>
      <c r="L243" s="33"/>
      <c r="M243" s="135" t="s">
        <v>19</v>
      </c>
      <c r="N243" s="136" t="s">
        <v>42</v>
      </c>
      <c r="P243" s="137">
        <f>O243*H243</f>
        <v>0</v>
      </c>
      <c r="Q243" s="137">
        <v>0</v>
      </c>
      <c r="R243" s="137">
        <f>Q243*H243</f>
        <v>0</v>
      </c>
      <c r="S243" s="137">
        <v>0</v>
      </c>
      <c r="T243" s="138">
        <f>S243*H243</f>
        <v>0</v>
      </c>
      <c r="AR243" s="139" t="s">
        <v>142</v>
      </c>
      <c r="AT243" s="139" t="s">
        <v>130</v>
      </c>
      <c r="AU243" s="139" t="s">
        <v>80</v>
      </c>
      <c r="AY243" s="18" t="s">
        <v>127</v>
      </c>
      <c r="BE243" s="140">
        <f>IF(N243="základní",J243,0)</f>
        <v>0</v>
      </c>
      <c r="BF243" s="140">
        <f>IF(N243="snížená",J243,0)</f>
        <v>0</v>
      </c>
      <c r="BG243" s="140">
        <f>IF(N243="zákl. přenesená",J243,0)</f>
        <v>0</v>
      </c>
      <c r="BH243" s="140">
        <f>IF(N243="sníž. přenesená",J243,0)</f>
        <v>0</v>
      </c>
      <c r="BI243" s="140">
        <f>IF(N243="nulová",J243,0)</f>
        <v>0</v>
      </c>
      <c r="BJ243" s="18" t="s">
        <v>78</v>
      </c>
      <c r="BK243" s="140">
        <f>ROUND(I243*H243,2)</f>
        <v>0</v>
      </c>
      <c r="BL243" s="18" t="s">
        <v>142</v>
      </c>
      <c r="BM243" s="139" t="s">
        <v>980</v>
      </c>
    </row>
    <row r="244" spans="2:65" s="1" customFormat="1" ht="24.2" customHeight="1">
      <c r="B244" s="33"/>
      <c r="C244" s="128" t="s">
        <v>394</v>
      </c>
      <c r="D244" s="128" t="s">
        <v>130</v>
      </c>
      <c r="E244" s="129" t="s">
        <v>536</v>
      </c>
      <c r="F244" s="130" t="s">
        <v>537</v>
      </c>
      <c r="G244" s="131" t="s">
        <v>194</v>
      </c>
      <c r="H244" s="132">
        <v>8.9689999999999994</v>
      </c>
      <c r="I244" s="133"/>
      <c r="J244" s="134">
        <f>ROUND(I244*H244,2)</f>
        <v>0</v>
      </c>
      <c r="K244" s="130" t="s">
        <v>134</v>
      </c>
      <c r="L244" s="33"/>
      <c r="M244" s="135" t="s">
        <v>19</v>
      </c>
      <c r="N244" s="136" t="s">
        <v>42</v>
      </c>
      <c r="P244" s="137">
        <f>O244*H244</f>
        <v>0</v>
      </c>
      <c r="Q244" s="137">
        <v>1.2999999999999999E-4</v>
      </c>
      <c r="R244" s="137">
        <f>Q244*H244</f>
        <v>1.1659699999999999E-3</v>
      </c>
      <c r="S244" s="137">
        <v>0</v>
      </c>
      <c r="T244" s="138">
        <f>S244*H244</f>
        <v>0</v>
      </c>
      <c r="AR244" s="139" t="s">
        <v>142</v>
      </c>
      <c r="AT244" s="139" t="s">
        <v>130</v>
      </c>
      <c r="AU244" s="139" t="s">
        <v>80</v>
      </c>
      <c r="AY244" s="18" t="s">
        <v>127</v>
      </c>
      <c r="BE244" s="140">
        <f>IF(N244="základní",J244,0)</f>
        <v>0</v>
      </c>
      <c r="BF244" s="140">
        <f>IF(N244="snížená",J244,0)</f>
        <v>0</v>
      </c>
      <c r="BG244" s="140">
        <f>IF(N244="zákl. přenesená",J244,0)</f>
        <v>0</v>
      </c>
      <c r="BH244" s="140">
        <f>IF(N244="sníž. přenesená",J244,0)</f>
        <v>0</v>
      </c>
      <c r="BI244" s="140">
        <f>IF(N244="nulová",J244,0)</f>
        <v>0</v>
      </c>
      <c r="BJ244" s="18" t="s">
        <v>78</v>
      </c>
      <c r="BK244" s="140">
        <f>ROUND(I244*H244,2)</f>
        <v>0</v>
      </c>
      <c r="BL244" s="18" t="s">
        <v>142</v>
      </c>
      <c r="BM244" s="139" t="s">
        <v>981</v>
      </c>
    </row>
    <row r="245" spans="2:65" s="1" customFormat="1" ht="48.75">
      <c r="B245" s="33"/>
      <c r="D245" s="147" t="s">
        <v>214</v>
      </c>
      <c r="F245" s="161" t="s">
        <v>539</v>
      </c>
      <c r="I245" s="162"/>
      <c r="L245" s="33"/>
      <c r="M245" s="163"/>
      <c r="T245" s="52"/>
      <c r="AT245" s="18" t="s">
        <v>214</v>
      </c>
      <c r="AU245" s="18" t="s">
        <v>80</v>
      </c>
    </row>
    <row r="246" spans="2:65" s="12" customFormat="1">
      <c r="B246" s="146"/>
      <c r="D246" s="147" t="s">
        <v>196</v>
      </c>
      <c r="E246" s="148" t="s">
        <v>19</v>
      </c>
      <c r="F246" s="149" t="s">
        <v>976</v>
      </c>
      <c r="H246" s="150">
        <v>8.3219999999999992</v>
      </c>
      <c r="I246" s="151"/>
      <c r="L246" s="146"/>
      <c r="M246" s="152"/>
      <c r="T246" s="153"/>
      <c r="AT246" s="148" t="s">
        <v>196</v>
      </c>
      <c r="AU246" s="148" t="s">
        <v>80</v>
      </c>
      <c r="AV246" s="12" t="s">
        <v>80</v>
      </c>
      <c r="AW246" s="12" t="s">
        <v>32</v>
      </c>
      <c r="AX246" s="12" t="s">
        <v>71</v>
      </c>
      <c r="AY246" s="148" t="s">
        <v>127</v>
      </c>
    </row>
    <row r="247" spans="2:65" s="12" customFormat="1">
      <c r="B247" s="146"/>
      <c r="D247" s="147" t="s">
        <v>196</v>
      </c>
      <c r="E247" s="148" t="s">
        <v>19</v>
      </c>
      <c r="F247" s="149" t="s">
        <v>940</v>
      </c>
      <c r="H247" s="150">
        <v>0.55700000000000005</v>
      </c>
      <c r="I247" s="151"/>
      <c r="L247" s="146"/>
      <c r="M247" s="152"/>
      <c r="T247" s="153"/>
      <c r="AT247" s="148" t="s">
        <v>196</v>
      </c>
      <c r="AU247" s="148" t="s">
        <v>80</v>
      </c>
      <c r="AV247" s="12" t="s">
        <v>80</v>
      </c>
      <c r="AW247" s="12" t="s">
        <v>32</v>
      </c>
      <c r="AX247" s="12" t="s">
        <v>71</v>
      </c>
      <c r="AY247" s="148" t="s">
        <v>127</v>
      </c>
    </row>
    <row r="248" spans="2:65" s="12" customFormat="1">
      <c r="B248" s="146"/>
      <c r="D248" s="147" t="s">
        <v>196</v>
      </c>
      <c r="E248" s="148" t="s">
        <v>19</v>
      </c>
      <c r="F248" s="149" t="s">
        <v>518</v>
      </c>
      <c r="H248" s="150">
        <v>0.09</v>
      </c>
      <c r="I248" s="151"/>
      <c r="L248" s="146"/>
      <c r="M248" s="152"/>
      <c r="T248" s="153"/>
      <c r="AT248" s="148" t="s">
        <v>196</v>
      </c>
      <c r="AU248" s="148" t="s">
        <v>80</v>
      </c>
      <c r="AV248" s="12" t="s">
        <v>80</v>
      </c>
      <c r="AW248" s="12" t="s">
        <v>32</v>
      </c>
      <c r="AX248" s="12" t="s">
        <v>71</v>
      </c>
      <c r="AY248" s="148" t="s">
        <v>127</v>
      </c>
    </row>
    <row r="249" spans="2:65" s="13" customFormat="1">
      <c r="B249" s="154"/>
      <c r="D249" s="147" t="s">
        <v>196</v>
      </c>
      <c r="E249" s="155" t="s">
        <v>19</v>
      </c>
      <c r="F249" s="156" t="s">
        <v>199</v>
      </c>
      <c r="H249" s="157">
        <v>8.9689999999999994</v>
      </c>
      <c r="I249" s="158"/>
      <c r="L249" s="154"/>
      <c r="M249" s="159"/>
      <c r="T249" s="160"/>
      <c r="AT249" s="155" t="s">
        <v>196</v>
      </c>
      <c r="AU249" s="155" t="s">
        <v>80</v>
      </c>
      <c r="AV249" s="13" t="s">
        <v>142</v>
      </c>
      <c r="AW249" s="13" t="s">
        <v>32</v>
      </c>
      <c r="AX249" s="13" t="s">
        <v>78</v>
      </c>
      <c r="AY249" s="155" t="s">
        <v>127</v>
      </c>
    </row>
    <row r="250" spans="2:65" s="1" customFormat="1" ht="24.2" customHeight="1">
      <c r="B250" s="33"/>
      <c r="C250" s="128" t="s">
        <v>398</v>
      </c>
      <c r="D250" s="128" t="s">
        <v>130</v>
      </c>
      <c r="E250" s="129" t="s">
        <v>541</v>
      </c>
      <c r="F250" s="130" t="s">
        <v>542</v>
      </c>
      <c r="G250" s="131" t="s">
        <v>194</v>
      </c>
      <c r="H250" s="132">
        <v>8.9689999999999994</v>
      </c>
      <c r="I250" s="133"/>
      <c r="J250" s="134">
        <f>ROUND(I250*H250,2)</f>
        <v>0</v>
      </c>
      <c r="K250" s="130" t="s">
        <v>134</v>
      </c>
      <c r="L250" s="33"/>
      <c r="M250" s="135" t="s">
        <v>19</v>
      </c>
      <c r="N250" s="136" t="s">
        <v>42</v>
      </c>
      <c r="P250" s="137">
        <f>O250*H250</f>
        <v>0</v>
      </c>
      <c r="Q250" s="137">
        <v>4.0000000000000003E-5</v>
      </c>
      <c r="R250" s="137">
        <f>Q250*H250</f>
        <v>3.5876000000000001E-4</v>
      </c>
      <c r="S250" s="137">
        <v>0</v>
      </c>
      <c r="T250" s="138">
        <f>S250*H250</f>
        <v>0</v>
      </c>
      <c r="AR250" s="139" t="s">
        <v>142</v>
      </c>
      <c r="AT250" s="139" t="s">
        <v>130</v>
      </c>
      <c r="AU250" s="139" t="s">
        <v>80</v>
      </c>
      <c r="AY250" s="18" t="s">
        <v>127</v>
      </c>
      <c r="BE250" s="140">
        <f>IF(N250="základní",J250,0)</f>
        <v>0</v>
      </c>
      <c r="BF250" s="140">
        <f>IF(N250="snížená",J250,0)</f>
        <v>0</v>
      </c>
      <c r="BG250" s="140">
        <f>IF(N250="zákl. přenesená",J250,0)</f>
        <v>0</v>
      </c>
      <c r="BH250" s="140">
        <f>IF(N250="sníž. přenesená",J250,0)</f>
        <v>0</v>
      </c>
      <c r="BI250" s="140">
        <f>IF(N250="nulová",J250,0)</f>
        <v>0</v>
      </c>
      <c r="BJ250" s="18" t="s">
        <v>78</v>
      </c>
      <c r="BK250" s="140">
        <f>ROUND(I250*H250,2)</f>
        <v>0</v>
      </c>
      <c r="BL250" s="18" t="s">
        <v>142</v>
      </c>
      <c r="BM250" s="139" t="s">
        <v>982</v>
      </c>
    </row>
    <row r="251" spans="2:65" s="1" customFormat="1" ht="175.5">
      <c r="B251" s="33"/>
      <c r="D251" s="147" t="s">
        <v>214</v>
      </c>
      <c r="F251" s="161" t="s">
        <v>544</v>
      </c>
      <c r="I251" s="162"/>
      <c r="L251" s="33"/>
      <c r="M251" s="163"/>
      <c r="T251" s="52"/>
      <c r="AT251" s="18" t="s">
        <v>214</v>
      </c>
      <c r="AU251" s="18" t="s">
        <v>80</v>
      </c>
    </row>
    <row r="252" spans="2:65" s="11" customFormat="1" ht="22.9" customHeight="1">
      <c r="B252" s="116"/>
      <c r="D252" s="117" t="s">
        <v>70</v>
      </c>
      <c r="E252" s="126" t="s">
        <v>545</v>
      </c>
      <c r="F252" s="126" t="s">
        <v>546</v>
      </c>
      <c r="I252" s="119"/>
      <c r="J252" s="127">
        <f>BK252</f>
        <v>0</v>
      </c>
      <c r="L252" s="116"/>
      <c r="M252" s="121"/>
      <c r="P252" s="122">
        <f>SUM(P253:P267)</f>
        <v>0</v>
      </c>
      <c r="R252" s="122">
        <f>SUM(R253:R267)</f>
        <v>0</v>
      </c>
      <c r="T252" s="123">
        <f>SUM(T253:T267)</f>
        <v>0</v>
      </c>
      <c r="AR252" s="117" t="s">
        <v>78</v>
      </c>
      <c r="AT252" s="124" t="s">
        <v>70</v>
      </c>
      <c r="AU252" s="124" t="s">
        <v>78</v>
      </c>
      <c r="AY252" s="117" t="s">
        <v>127</v>
      </c>
      <c r="BK252" s="125">
        <f>SUM(BK253:BK267)</f>
        <v>0</v>
      </c>
    </row>
    <row r="253" spans="2:65" s="1" customFormat="1" ht="24.2" customHeight="1">
      <c r="B253" s="33"/>
      <c r="C253" s="128" t="s">
        <v>403</v>
      </c>
      <c r="D253" s="128" t="s">
        <v>130</v>
      </c>
      <c r="E253" s="129" t="s">
        <v>548</v>
      </c>
      <c r="F253" s="130" t="s">
        <v>549</v>
      </c>
      <c r="G253" s="131" t="s">
        <v>227</v>
      </c>
      <c r="H253" s="132">
        <v>6.258</v>
      </c>
      <c r="I253" s="133"/>
      <c r="J253" s="134">
        <f>ROUND(I253*H253,2)</f>
        <v>0</v>
      </c>
      <c r="K253" s="130" t="s">
        <v>134</v>
      </c>
      <c r="L253" s="33"/>
      <c r="M253" s="135" t="s">
        <v>19</v>
      </c>
      <c r="N253" s="136" t="s">
        <v>42</v>
      </c>
      <c r="P253" s="137">
        <f>O253*H253</f>
        <v>0</v>
      </c>
      <c r="Q253" s="137">
        <v>0</v>
      </c>
      <c r="R253" s="137">
        <f>Q253*H253</f>
        <v>0</v>
      </c>
      <c r="S253" s="137">
        <v>0</v>
      </c>
      <c r="T253" s="138">
        <f>S253*H253</f>
        <v>0</v>
      </c>
      <c r="AR253" s="139" t="s">
        <v>142</v>
      </c>
      <c r="AT253" s="139" t="s">
        <v>130</v>
      </c>
      <c r="AU253" s="139" t="s">
        <v>80</v>
      </c>
      <c r="AY253" s="18" t="s">
        <v>127</v>
      </c>
      <c r="BE253" s="140">
        <f>IF(N253="základní",J253,0)</f>
        <v>0</v>
      </c>
      <c r="BF253" s="140">
        <f>IF(N253="snížená",J253,0)</f>
        <v>0</v>
      </c>
      <c r="BG253" s="140">
        <f>IF(N253="zákl. přenesená",J253,0)</f>
        <v>0</v>
      </c>
      <c r="BH253" s="140">
        <f>IF(N253="sníž. přenesená",J253,0)</f>
        <v>0</v>
      </c>
      <c r="BI253" s="140">
        <f>IF(N253="nulová",J253,0)</f>
        <v>0</v>
      </c>
      <c r="BJ253" s="18" t="s">
        <v>78</v>
      </c>
      <c r="BK253" s="140">
        <f>ROUND(I253*H253,2)</f>
        <v>0</v>
      </c>
      <c r="BL253" s="18" t="s">
        <v>142</v>
      </c>
      <c r="BM253" s="139" t="s">
        <v>983</v>
      </c>
    </row>
    <row r="254" spans="2:65" s="1" customFormat="1" ht="107.25">
      <c r="B254" s="33"/>
      <c r="D254" s="147" t="s">
        <v>214</v>
      </c>
      <c r="F254" s="161" t="s">
        <v>551</v>
      </c>
      <c r="I254" s="162"/>
      <c r="L254" s="33"/>
      <c r="M254" s="163"/>
      <c r="T254" s="52"/>
      <c r="AT254" s="18" t="s">
        <v>214</v>
      </c>
      <c r="AU254" s="18" t="s">
        <v>80</v>
      </c>
    </row>
    <row r="255" spans="2:65" s="1" customFormat="1" ht="14.45" customHeight="1">
      <c r="B255" s="33"/>
      <c r="C255" s="128" t="s">
        <v>409</v>
      </c>
      <c r="D255" s="128" t="s">
        <v>130</v>
      </c>
      <c r="E255" s="129" t="s">
        <v>553</v>
      </c>
      <c r="F255" s="130" t="s">
        <v>554</v>
      </c>
      <c r="G255" s="131" t="s">
        <v>227</v>
      </c>
      <c r="H255" s="132">
        <v>6.258</v>
      </c>
      <c r="I255" s="133"/>
      <c r="J255" s="134">
        <f>ROUND(I255*H255,2)</f>
        <v>0</v>
      </c>
      <c r="K255" s="130" t="s">
        <v>134</v>
      </c>
      <c r="L255" s="33"/>
      <c r="M255" s="135" t="s">
        <v>19</v>
      </c>
      <c r="N255" s="136" t="s">
        <v>42</v>
      </c>
      <c r="P255" s="137">
        <f>O255*H255</f>
        <v>0</v>
      </c>
      <c r="Q255" s="137">
        <v>0</v>
      </c>
      <c r="R255" s="137">
        <f>Q255*H255</f>
        <v>0</v>
      </c>
      <c r="S255" s="137">
        <v>0</v>
      </c>
      <c r="T255" s="138">
        <f>S255*H255</f>
        <v>0</v>
      </c>
      <c r="AR255" s="139" t="s">
        <v>142</v>
      </c>
      <c r="AT255" s="139" t="s">
        <v>130</v>
      </c>
      <c r="AU255" s="139" t="s">
        <v>80</v>
      </c>
      <c r="AY255" s="18" t="s">
        <v>127</v>
      </c>
      <c r="BE255" s="140">
        <f>IF(N255="základní",J255,0)</f>
        <v>0</v>
      </c>
      <c r="BF255" s="140">
        <f>IF(N255="snížená",J255,0)</f>
        <v>0</v>
      </c>
      <c r="BG255" s="140">
        <f>IF(N255="zákl. přenesená",J255,0)</f>
        <v>0</v>
      </c>
      <c r="BH255" s="140">
        <f>IF(N255="sníž. přenesená",J255,0)</f>
        <v>0</v>
      </c>
      <c r="BI255" s="140">
        <f>IF(N255="nulová",J255,0)</f>
        <v>0</v>
      </c>
      <c r="BJ255" s="18" t="s">
        <v>78</v>
      </c>
      <c r="BK255" s="140">
        <f>ROUND(I255*H255,2)</f>
        <v>0</v>
      </c>
      <c r="BL255" s="18" t="s">
        <v>142</v>
      </c>
      <c r="BM255" s="139" t="s">
        <v>984</v>
      </c>
    </row>
    <row r="256" spans="2:65" s="1" customFormat="1" ht="39">
      <c r="B256" s="33"/>
      <c r="D256" s="147" t="s">
        <v>214</v>
      </c>
      <c r="F256" s="161" t="s">
        <v>556</v>
      </c>
      <c r="I256" s="162"/>
      <c r="L256" s="33"/>
      <c r="M256" s="163"/>
      <c r="T256" s="52"/>
      <c r="AT256" s="18" t="s">
        <v>214</v>
      </c>
      <c r="AU256" s="18" t="s">
        <v>80</v>
      </c>
    </row>
    <row r="257" spans="2:65" s="1" customFormat="1" ht="14.45" customHeight="1">
      <c r="B257" s="33"/>
      <c r="C257" s="128" t="s">
        <v>416</v>
      </c>
      <c r="D257" s="128" t="s">
        <v>130</v>
      </c>
      <c r="E257" s="129" t="s">
        <v>558</v>
      </c>
      <c r="F257" s="130" t="s">
        <v>559</v>
      </c>
      <c r="G257" s="131" t="s">
        <v>227</v>
      </c>
      <c r="H257" s="132">
        <v>6.258</v>
      </c>
      <c r="I257" s="133"/>
      <c r="J257" s="134">
        <f>ROUND(I257*H257,2)</f>
        <v>0</v>
      </c>
      <c r="K257" s="130" t="s">
        <v>134</v>
      </c>
      <c r="L257" s="33"/>
      <c r="M257" s="135" t="s">
        <v>19</v>
      </c>
      <c r="N257" s="136" t="s">
        <v>42</v>
      </c>
      <c r="P257" s="137">
        <f>O257*H257</f>
        <v>0</v>
      </c>
      <c r="Q257" s="137">
        <v>0</v>
      </c>
      <c r="R257" s="137">
        <f>Q257*H257</f>
        <v>0</v>
      </c>
      <c r="S257" s="137">
        <v>0</v>
      </c>
      <c r="T257" s="138">
        <f>S257*H257</f>
        <v>0</v>
      </c>
      <c r="AR257" s="139" t="s">
        <v>142</v>
      </c>
      <c r="AT257" s="139" t="s">
        <v>130</v>
      </c>
      <c r="AU257" s="139" t="s">
        <v>80</v>
      </c>
      <c r="AY257" s="18" t="s">
        <v>127</v>
      </c>
      <c r="BE257" s="140">
        <f>IF(N257="základní",J257,0)</f>
        <v>0</v>
      </c>
      <c r="BF257" s="140">
        <f>IF(N257="snížená",J257,0)</f>
        <v>0</v>
      </c>
      <c r="BG257" s="140">
        <f>IF(N257="zákl. přenesená",J257,0)</f>
        <v>0</v>
      </c>
      <c r="BH257" s="140">
        <f>IF(N257="sníž. přenesená",J257,0)</f>
        <v>0</v>
      </c>
      <c r="BI257" s="140">
        <f>IF(N257="nulová",J257,0)</f>
        <v>0</v>
      </c>
      <c r="BJ257" s="18" t="s">
        <v>78</v>
      </c>
      <c r="BK257" s="140">
        <f>ROUND(I257*H257,2)</f>
        <v>0</v>
      </c>
      <c r="BL257" s="18" t="s">
        <v>142</v>
      </c>
      <c r="BM257" s="139" t="s">
        <v>985</v>
      </c>
    </row>
    <row r="258" spans="2:65" s="1" customFormat="1" ht="68.25">
      <c r="B258" s="33"/>
      <c r="D258" s="147" t="s">
        <v>214</v>
      </c>
      <c r="F258" s="161" t="s">
        <v>561</v>
      </c>
      <c r="I258" s="162"/>
      <c r="L258" s="33"/>
      <c r="M258" s="163"/>
      <c r="T258" s="52"/>
      <c r="AT258" s="18" t="s">
        <v>214</v>
      </c>
      <c r="AU258" s="18" t="s">
        <v>80</v>
      </c>
    </row>
    <row r="259" spans="2:65" s="1" customFormat="1" ht="24.2" customHeight="1">
      <c r="B259" s="33"/>
      <c r="C259" s="128" t="s">
        <v>423</v>
      </c>
      <c r="D259" s="128" t="s">
        <v>130</v>
      </c>
      <c r="E259" s="129" t="s">
        <v>563</v>
      </c>
      <c r="F259" s="130" t="s">
        <v>564</v>
      </c>
      <c r="G259" s="131" t="s">
        <v>227</v>
      </c>
      <c r="H259" s="132">
        <v>62.58</v>
      </c>
      <c r="I259" s="133"/>
      <c r="J259" s="134">
        <f>ROUND(I259*H259,2)</f>
        <v>0</v>
      </c>
      <c r="K259" s="130" t="s">
        <v>134</v>
      </c>
      <c r="L259" s="33"/>
      <c r="M259" s="135" t="s">
        <v>19</v>
      </c>
      <c r="N259" s="136" t="s">
        <v>42</v>
      </c>
      <c r="P259" s="137">
        <f>O259*H259</f>
        <v>0</v>
      </c>
      <c r="Q259" s="137">
        <v>0</v>
      </c>
      <c r="R259" s="137">
        <f>Q259*H259</f>
        <v>0</v>
      </c>
      <c r="S259" s="137">
        <v>0</v>
      </c>
      <c r="T259" s="138">
        <f>S259*H259</f>
        <v>0</v>
      </c>
      <c r="AR259" s="139" t="s">
        <v>142</v>
      </c>
      <c r="AT259" s="139" t="s">
        <v>130</v>
      </c>
      <c r="AU259" s="139" t="s">
        <v>80</v>
      </c>
      <c r="AY259" s="18" t="s">
        <v>127</v>
      </c>
      <c r="BE259" s="140">
        <f>IF(N259="základní",J259,0)</f>
        <v>0</v>
      </c>
      <c r="BF259" s="140">
        <f>IF(N259="snížená",J259,0)</f>
        <v>0</v>
      </c>
      <c r="BG259" s="140">
        <f>IF(N259="zákl. přenesená",J259,0)</f>
        <v>0</v>
      </c>
      <c r="BH259" s="140">
        <f>IF(N259="sníž. přenesená",J259,0)</f>
        <v>0</v>
      </c>
      <c r="BI259" s="140">
        <f>IF(N259="nulová",J259,0)</f>
        <v>0</v>
      </c>
      <c r="BJ259" s="18" t="s">
        <v>78</v>
      </c>
      <c r="BK259" s="140">
        <f>ROUND(I259*H259,2)</f>
        <v>0</v>
      </c>
      <c r="BL259" s="18" t="s">
        <v>142</v>
      </c>
      <c r="BM259" s="139" t="s">
        <v>986</v>
      </c>
    </row>
    <row r="260" spans="2:65" s="1" customFormat="1" ht="68.25">
      <c r="B260" s="33"/>
      <c r="D260" s="147" t="s">
        <v>214</v>
      </c>
      <c r="F260" s="161" t="s">
        <v>561</v>
      </c>
      <c r="I260" s="162"/>
      <c r="L260" s="33"/>
      <c r="M260" s="163"/>
      <c r="T260" s="52"/>
      <c r="AT260" s="18" t="s">
        <v>214</v>
      </c>
      <c r="AU260" s="18" t="s">
        <v>80</v>
      </c>
    </row>
    <row r="261" spans="2:65" s="12" customFormat="1">
      <c r="B261" s="146"/>
      <c r="D261" s="147" t="s">
        <v>196</v>
      </c>
      <c r="E261" s="148" t="s">
        <v>19</v>
      </c>
      <c r="F261" s="149" t="s">
        <v>987</v>
      </c>
      <c r="H261" s="150">
        <v>62.58</v>
      </c>
      <c r="I261" s="151"/>
      <c r="L261" s="146"/>
      <c r="M261" s="152"/>
      <c r="T261" s="153"/>
      <c r="AT261" s="148" t="s">
        <v>196</v>
      </c>
      <c r="AU261" s="148" t="s">
        <v>80</v>
      </c>
      <c r="AV261" s="12" t="s">
        <v>80</v>
      </c>
      <c r="AW261" s="12" t="s">
        <v>32</v>
      </c>
      <c r="AX261" s="12" t="s">
        <v>78</v>
      </c>
      <c r="AY261" s="148" t="s">
        <v>127</v>
      </c>
    </row>
    <row r="262" spans="2:65" s="1" customFormat="1" ht="24.2" customHeight="1">
      <c r="B262" s="33"/>
      <c r="C262" s="128" t="s">
        <v>428</v>
      </c>
      <c r="D262" s="128" t="s">
        <v>130</v>
      </c>
      <c r="E262" s="129" t="s">
        <v>573</v>
      </c>
      <c r="F262" s="130" t="s">
        <v>574</v>
      </c>
      <c r="G262" s="131" t="s">
        <v>227</v>
      </c>
      <c r="H262" s="132">
        <v>2.427</v>
      </c>
      <c r="I262" s="133"/>
      <c r="J262" s="134">
        <f>ROUND(I262*H262,2)</f>
        <v>0</v>
      </c>
      <c r="K262" s="130" t="s">
        <v>134</v>
      </c>
      <c r="L262" s="33"/>
      <c r="M262" s="135" t="s">
        <v>19</v>
      </c>
      <c r="N262" s="136" t="s">
        <v>42</v>
      </c>
      <c r="P262" s="137">
        <f>O262*H262</f>
        <v>0</v>
      </c>
      <c r="Q262" s="137">
        <v>0</v>
      </c>
      <c r="R262" s="137">
        <f>Q262*H262</f>
        <v>0</v>
      </c>
      <c r="S262" s="137">
        <v>0</v>
      </c>
      <c r="T262" s="138">
        <f>S262*H262</f>
        <v>0</v>
      </c>
      <c r="AR262" s="139" t="s">
        <v>142</v>
      </c>
      <c r="AT262" s="139" t="s">
        <v>130</v>
      </c>
      <c r="AU262" s="139" t="s">
        <v>80</v>
      </c>
      <c r="AY262" s="18" t="s">
        <v>127</v>
      </c>
      <c r="BE262" s="140">
        <f>IF(N262="základní",J262,0)</f>
        <v>0</v>
      </c>
      <c r="BF262" s="140">
        <f>IF(N262="snížená",J262,0)</f>
        <v>0</v>
      </c>
      <c r="BG262" s="140">
        <f>IF(N262="zákl. přenesená",J262,0)</f>
        <v>0</v>
      </c>
      <c r="BH262" s="140">
        <f>IF(N262="sníž. přenesená",J262,0)</f>
        <v>0</v>
      </c>
      <c r="BI262" s="140">
        <f>IF(N262="nulová",J262,0)</f>
        <v>0</v>
      </c>
      <c r="BJ262" s="18" t="s">
        <v>78</v>
      </c>
      <c r="BK262" s="140">
        <f>ROUND(I262*H262,2)</f>
        <v>0</v>
      </c>
      <c r="BL262" s="18" t="s">
        <v>142</v>
      </c>
      <c r="BM262" s="139" t="s">
        <v>988</v>
      </c>
    </row>
    <row r="263" spans="2:65" s="1" customFormat="1" ht="58.5">
      <c r="B263" s="33"/>
      <c r="D263" s="147" t="s">
        <v>214</v>
      </c>
      <c r="F263" s="161" t="s">
        <v>571</v>
      </c>
      <c r="I263" s="162"/>
      <c r="L263" s="33"/>
      <c r="M263" s="163"/>
      <c r="T263" s="52"/>
      <c r="AT263" s="18" t="s">
        <v>214</v>
      </c>
      <c r="AU263" s="18" t="s">
        <v>80</v>
      </c>
    </row>
    <row r="264" spans="2:65" s="1" customFormat="1" ht="24.2" customHeight="1">
      <c r="B264" s="33"/>
      <c r="C264" s="128" t="s">
        <v>435</v>
      </c>
      <c r="D264" s="128" t="s">
        <v>130</v>
      </c>
      <c r="E264" s="129" t="s">
        <v>577</v>
      </c>
      <c r="F264" s="130" t="s">
        <v>578</v>
      </c>
      <c r="G264" s="131" t="s">
        <v>227</v>
      </c>
      <c r="H264" s="132">
        <v>3.33</v>
      </c>
      <c r="I264" s="133"/>
      <c r="J264" s="134">
        <f>ROUND(I264*H264,2)</f>
        <v>0</v>
      </c>
      <c r="K264" s="130" t="s">
        <v>134</v>
      </c>
      <c r="L264" s="33"/>
      <c r="M264" s="135" t="s">
        <v>19</v>
      </c>
      <c r="N264" s="136" t="s">
        <v>42</v>
      </c>
      <c r="P264" s="137">
        <f>O264*H264</f>
        <v>0</v>
      </c>
      <c r="Q264" s="137">
        <v>0</v>
      </c>
      <c r="R264" s="137">
        <f>Q264*H264</f>
        <v>0</v>
      </c>
      <c r="S264" s="137">
        <v>0</v>
      </c>
      <c r="T264" s="138">
        <f>S264*H264</f>
        <v>0</v>
      </c>
      <c r="AR264" s="139" t="s">
        <v>142</v>
      </c>
      <c r="AT264" s="139" t="s">
        <v>130</v>
      </c>
      <c r="AU264" s="139" t="s">
        <v>80</v>
      </c>
      <c r="AY264" s="18" t="s">
        <v>127</v>
      </c>
      <c r="BE264" s="140">
        <f>IF(N264="základní",J264,0)</f>
        <v>0</v>
      </c>
      <c r="BF264" s="140">
        <f>IF(N264="snížená",J264,0)</f>
        <v>0</v>
      </c>
      <c r="BG264" s="140">
        <f>IF(N264="zákl. přenesená",J264,0)</f>
        <v>0</v>
      </c>
      <c r="BH264" s="140">
        <f>IF(N264="sníž. přenesená",J264,0)</f>
        <v>0</v>
      </c>
      <c r="BI264" s="140">
        <f>IF(N264="nulová",J264,0)</f>
        <v>0</v>
      </c>
      <c r="BJ264" s="18" t="s">
        <v>78</v>
      </c>
      <c r="BK264" s="140">
        <f>ROUND(I264*H264,2)</f>
        <v>0</v>
      </c>
      <c r="BL264" s="18" t="s">
        <v>142</v>
      </c>
      <c r="BM264" s="139" t="s">
        <v>989</v>
      </c>
    </row>
    <row r="265" spans="2:65" s="1" customFormat="1" ht="58.5">
      <c r="B265" s="33"/>
      <c r="D265" s="147" t="s">
        <v>214</v>
      </c>
      <c r="F265" s="161" t="s">
        <v>571</v>
      </c>
      <c r="I265" s="162"/>
      <c r="L265" s="33"/>
      <c r="M265" s="163"/>
      <c r="T265" s="52"/>
      <c r="AT265" s="18" t="s">
        <v>214</v>
      </c>
      <c r="AU265" s="18" t="s">
        <v>80</v>
      </c>
    </row>
    <row r="266" spans="2:65" s="1" customFormat="1" ht="24.2" customHeight="1">
      <c r="B266" s="33"/>
      <c r="C266" s="128" t="s">
        <v>440</v>
      </c>
      <c r="D266" s="128" t="s">
        <v>130</v>
      </c>
      <c r="E266" s="129" t="s">
        <v>581</v>
      </c>
      <c r="F266" s="130" t="s">
        <v>582</v>
      </c>
      <c r="G266" s="131" t="s">
        <v>227</v>
      </c>
      <c r="H266" s="132">
        <v>0.501</v>
      </c>
      <c r="I266" s="133"/>
      <c r="J266" s="134">
        <f>ROUND(I266*H266,2)</f>
        <v>0</v>
      </c>
      <c r="K266" s="130" t="s">
        <v>134</v>
      </c>
      <c r="L266" s="33"/>
      <c r="M266" s="135" t="s">
        <v>19</v>
      </c>
      <c r="N266" s="136" t="s">
        <v>42</v>
      </c>
      <c r="P266" s="137">
        <f>O266*H266</f>
        <v>0</v>
      </c>
      <c r="Q266" s="137">
        <v>0</v>
      </c>
      <c r="R266" s="137">
        <f>Q266*H266</f>
        <v>0</v>
      </c>
      <c r="S266" s="137">
        <v>0</v>
      </c>
      <c r="T266" s="138">
        <f>S266*H266</f>
        <v>0</v>
      </c>
      <c r="AR266" s="139" t="s">
        <v>142</v>
      </c>
      <c r="AT266" s="139" t="s">
        <v>130</v>
      </c>
      <c r="AU266" s="139" t="s">
        <v>80</v>
      </c>
      <c r="AY266" s="18" t="s">
        <v>127</v>
      </c>
      <c r="BE266" s="140">
        <f>IF(N266="základní",J266,0)</f>
        <v>0</v>
      </c>
      <c r="BF266" s="140">
        <f>IF(N266="snížená",J266,0)</f>
        <v>0</v>
      </c>
      <c r="BG266" s="140">
        <f>IF(N266="zákl. přenesená",J266,0)</f>
        <v>0</v>
      </c>
      <c r="BH266" s="140">
        <f>IF(N266="sníž. přenesená",J266,0)</f>
        <v>0</v>
      </c>
      <c r="BI266" s="140">
        <f>IF(N266="nulová",J266,0)</f>
        <v>0</v>
      </c>
      <c r="BJ266" s="18" t="s">
        <v>78</v>
      </c>
      <c r="BK266" s="140">
        <f>ROUND(I266*H266,2)</f>
        <v>0</v>
      </c>
      <c r="BL266" s="18" t="s">
        <v>142</v>
      </c>
      <c r="BM266" s="139" t="s">
        <v>990</v>
      </c>
    </row>
    <row r="267" spans="2:65" s="1" customFormat="1" ht="58.5">
      <c r="B267" s="33"/>
      <c r="D267" s="147" t="s">
        <v>214</v>
      </c>
      <c r="F267" s="161" t="s">
        <v>571</v>
      </c>
      <c r="I267" s="162"/>
      <c r="L267" s="33"/>
      <c r="M267" s="163"/>
      <c r="T267" s="52"/>
      <c r="AT267" s="18" t="s">
        <v>214</v>
      </c>
      <c r="AU267" s="18" t="s">
        <v>80</v>
      </c>
    </row>
    <row r="268" spans="2:65" s="11" customFormat="1" ht="22.9" customHeight="1">
      <c r="B268" s="116"/>
      <c r="D268" s="117" t="s">
        <v>70</v>
      </c>
      <c r="E268" s="126" t="s">
        <v>584</v>
      </c>
      <c r="F268" s="126" t="s">
        <v>585</v>
      </c>
      <c r="I268" s="119"/>
      <c r="J268" s="127">
        <f>BK268</f>
        <v>0</v>
      </c>
      <c r="L268" s="116"/>
      <c r="M268" s="121"/>
      <c r="P268" s="122">
        <f>SUM(P269:P270)</f>
        <v>0</v>
      </c>
      <c r="R268" s="122">
        <f>SUM(R269:R270)</f>
        <v>0</v>
      </c>
      <c r="T268" s="123">
        <f>SUM(T269:T270)</f>
        <v>0</v>
      </c>
      <c r="AR268" s="117" t="s">
        <v>78</v>
      </c>
      <c r="AT268" s="124" t="s">
        <v>70</v>
      </c>
      <c r="AU268" s="124" t="s">
        <v>78</v>
      </c>
      <c r="AY268" s="117" t="s">
        <v>127</v>
      </c>
      <c r="BK268" s="125">
        <f>SUM(BK269:BK270)</f>
        <v>0</v>
      </c>
    </row>
    <row r="269" spans="2:65" s="1" customFormat="1" ht="24.2" customHeight="1">
      <c r="B269" s="33"/>
      <c r="C269" s="128" t="s">
        <v>445</v>
      </c>
      <c r="D269" s="128" t="s">
        <v>130</v>
      </c>
      <c r="E269" s="129" t="s">
        <v>587</v>
      </c>
      <c r="F269" s="130" t="s">
        <v>588</v>
      </c>
      <c r="G269" s="131" t="s">
        <v>227</v>
      </c>
      <c r="H269" s="132">
        <v>2.4</v>
      </c>
      <c r="I269" s="133"/>
      <c r="J269" s="134">
        <f>ROUND(I269*H269,2)</f>
        <v>0</v>
      </c>
      <c r="K269" s="130" t="s">
        <v>134</v>
      </c>
      <c r="L269" s="33"/>
      <c r="M269" s="135" t="s">
        <v>19</v>
      </c>
      <c r="N269" s="136" t="s">
        <v>42</v>
      </c>
      <c r="P269" s="137">
        <f>O269*H269</f>
        <v>0</v>
      </c>
      <c r="Q269" s="137">
        <v>0</v>
      </c>
      <c r="R269" s="137">
        <f>Q269*H269</f>
        <v>0</v>
      </c>
      <c r="S269" s="137">
        <v>0</v>
      </c>
      <c r="T269" s="138">
        <f>S269*H269</f>
        <v>0</v>
      </c>
      <c r="AR269" s="139" t="s">
        <v>142</v>
      </c>
      <c r="AT269" s="139" t="s">
        <v>130</v>
      </c>
      <c r="AU269" s="139" t="s">
        <v>80</v>
      </c>
      <c r="AY269" s="18" t="s">
        <v>127</v>
      </c>
      <c r="BE269" s="140">
        <f>IF(N269="základní",J269,0)</f>
        <v>0</v>
      </c>
      <c r="BF269" s="140">
        <f>IF(N269="snížená",J269,0)</f>
        <v>0</v>
      </c>
      <c r="BG269" s="140">
        <f>IF(N269="zákl. přenesená",J269,0)</f>
        <v>0</v>
      </c>
      <c r="BH269" s="140">
        <f>IF(N269="sníž. přenesená",J269,0)</f>
        <v>0</v>
      </c>
      <c r="BI269" s="140">
        <f>IF(N269="nulová",J269,0)</f>
        <v>0</v>
      </c>
      <c r="BJ269" s="18" t="s">
        <v>78</v>
      </c>
      <c r="BK269" s="140">
        <f>ROUND(I269*H269,2)</f>
        <v>0</v>
      </c>
      <c r="BL269" s="18" t="s">
        <v>142</v>
      </c>
      <c r="BM269" s="139" t="s">
        <v>991</v>
      </c>
    </row>
    <row r="270" spans="2:65" s="1" customFormat="1" ht="58.5">
      <c r="B270" s="33"/>
      <c r="D270" s="147" t="s">
        <v>214</v>
      </c>
      <c r="F270" s="161" t="s">
        <v>590</v>
      </c>
      <c r="I270" s="162"/>
      <c r="L270" s="33"/>
      <c r="M270" s="163"/>
      <c r="T270" s="52"/>
      <c r="AT270" s="18" t="s">
        <v>214</v>
      </c>
      <c r="AU270" s="18" t="s">
        <v>80</v>
      </c>
    </row>
    <row r="271" spans="2:65" s="11" customFormat="1" ht="25.9" customHeight="1">
      <c r="B271" s="116"/>
      <c r="D271" s="117" t="s">
        <v>70</v>
      </c>
      <c r="E271" s="118" t="s">
        <v>591</v>
      </c>
      <c r="F271" s="118" t="s">
        <v>592</v>
      </c>
      <c r="I271" s="119"/>
      <c r="J271" s="120">
        <f>BK271</f>
        <v>0</v>
      </c>
      <c r="L271" s="116"/>
      <c r="M271" s="121"/>
      <c r="P271" s="122">
        <f>P272+P294+P303+P315+P328+P349+P380+P386</f>
        <v>0</v>
      </c>
      <c r="R271" s="122">
        <f>R272+R294+R303+R315+R328+R349+R380+R386</f>
        <v>1.0786026399999999</v>
      </c>
      <c r="T271" s="123">
        <f>T272+T294+T303+T315+T328+T349+T380+T386</f>
        <v>0.11107369</v>
      </c>
      <c r="AR271" s="117" t="s">
        <v>80</v>
      </c>
      <c r="AT271" s="124" t="s">
        <v>70</v>
      </c>
      <c r="AU271" s="124" t="s">
        <v>71</v>
      </c>
      <c r="AY271" s="117" t="s">
        <v>127</v>
      </c>
      <c r="BK271" s="125">
        <f>BK272+BK294+BK303+BK315+BK328+BK349+BK380+BK386</f>
        <v>0</v>
      </c>
    </row>
    <row r="272" spans="2:65" s="11" customFormat="1" ht="22.9" customHeight="1">
      <c r="B272" s="116"/>
      <c r="D272" s="117" t="s">
        <v>70</v>
      </c>
      <c r="E272" s="126" t="s">
        <v>593</v>
      </c>
      <c r="F272" s="126" t="s">
        <v>594</v>
      </c>
      <c r="I272" s="119"/>
      <c r="J272" s="127">
        <f>BK272</f>
        <v>0</v>
      </c>
      <c r="L272" s="116"/>
      <c r="M272" s="121"/>
      <c r="P272" s="122">
        <f>SUM(P273:P293)</f>
        <v>0</v>
      </c>
      <c r="R272" s="122">
        <f>SUM(R273:R293)</f>
        <v>1.6807080000000002E-2</v>
      </c>
      <c r="T272" s="123">
        <f>SUM(T273:T293)</f>
        <v>0</v>
      </c>
      <c r="AR272" s="117" t="s">
        <v>80</v>
      </c>
      <c r="AT272" s="124" t="s">
        <v>70</v>
      </c>
      <c r="AU272" s="124" t="s">
        <v>78</v>
      </c>
      <c r="AY272" s="117" t="s">
        <v>127</v>
      </c>
      <c r="BK272" s="125">
        <f>SUM(BK273:BK293)</f>
        <v>0</v>
      </c>
    </row>
    <row r="273" spans="2:65" s="1" customFormat="1" ht="14.45" customHeight="1">
      <c r="B273" s="33"/>
      <c r="C273" s="128" t="s">
        <v>449</v>
      </c>
      <c r="D273" s="128" t="s">
        <v>130</v>
      </c>
      <c r="E273" s="129" t="s">
        <v>596</v>
      </c>
      <c r="F273" s="130" t="s">
        <v>597</v>
      </c>
      <c r="G273" s="131" t="s">
        <v>194</v>
      </c>
      <c r="H273" s="132">
        <v>8.8789999999999996</v>
      </c>
      <c r="I273" s="133"/>
      <c r="J273" s="134">
        <f>ROUND(I273*H273,2)</f>
        <v>0</v>
      </c>
      <c r="K273" s="130" t="s">
        <v>134</v>
      </c>
      <c r="L273" s="33"/>
      <c r="M273" s="135" t="s">
        <v>19</v>
      </c>
      <c r="N273" s="136" t="s">
        <v>42</v>
      </c>
      <c r="P273" s="137">
        <f>O273*H273</f>
        <v>0</v>
      </c>
      <c r="Q273" s="137">
        <v>0</v>
      </c>
      <c r="R273" s="137">
        <f>Q273*H273</f>
        <v>0</v>
      </c>
      <c r="S273" s="137">
        <v>0</v>
      </c>
      <c r="T273" s="138">
        <f>S273*H273</f>
        <v>0</v>
      </c>
      <c r="AR273" s="139" t="s">
        <v>294</v>
      </c>
      <c r="AT273" s="139" t="s">
        <v>130</v>
      </c>
      <c r="AU273" s="139" t="s">
        <v>80</v>
      </c>
      <c r="AY273" s="18" t="s">
        <v>127</v>
      </c>
      <c r="BE273" s="140">
        <f>IF(N273="základní",J273,0)</f>
        <v>0</v>
      </c>
      <c r="BF273" s="140">
        <f>IF(N273="snížená",J273,0)</f>
        <v>0</v>
      </c>
      <c r="BG273" s="140">
        <f>IF(N273="zákl. přenesená",J273,0)</f>
        <v>0</v>
      </c>
      <c r="BH273" s="140">
        <f>IF(N273="sníž. přenesená",J273,0)</f>
        <v>0</v>
      </c>
      <c r="BI273" s="140">
        <f>IF(N273="nulová",J273,0)</f>
        <v>0</v>
      </c>
      <c r="BJ273" s="18" t="s">
        <v>78</v>
      </c>
      <c r="BK273" s="140">
        <f>ROUND(I273*H273,2)</f>
        <v>0</v>
      </c>
      <c r="BL273" s="18" t="s">
        <v>294</v>
      </c>
      <c r="BM273" s="139" t="s">
        <v>992</v>
      </c>
    </row>
    <row r="274" spans="2:65" s="1" customFormat="1" ht="29.25">
      <c r="B274" s="33"/>
      <c r="D274" s="147" t="s">
        <v>214</v>
      </c>
      <c r="F274" s="161" t="s">
        <v>599</v>
      </c>
      <c r="I274" s="162"/>
      <c r="L274" s="33"/>
      <c r="M274" s="163"/>
      <c r="T274" s="52"/>
      <c r="AT274" s="18" t="s">
        <v>214</v>
      </c>
      <c r="AU274" s="18" t="s">
        <v>80</v>
      </c>
    </row>
    <row r="275" spans="2:65" s="12" customFormat="1">
      <c r="B275" s="146"/>
      <c r="D275" s="147" t="s">
        <v>196</v>
      </c>
      <c r="E275" s="148" t="s">
        <v>19</v>
      </c>
      <c r="F275" s="149" t="s">
        <v>976</v>
      </c>
      <c r="H275" s="150">
        <v>8.3219999999999992</v>
      </c>
      <c r="I275" s="151"/>
      <c r="L275" s="146"/>
      <c r="M275" s="152"/>
      <c r="T275" s="153"/>
      <c r="AT275" s="148" t="s">
        <v>196</v>
      </c>
      <c r="AU275" s="148" t="s">
        <v>80</v>
      </c>
      <c r="AV275" s="12" t="s">
        <v>80</v>
      </c>
      <c r="AW275" s="12" t="s">
        <v>32</v>
      </c>
      <c r="AX275" s="12" t="s">
        <v>71</v>
      </c>
      <c r="AY275" s="148" t="s">
        <v>127</v>
      </c>
    </row>
    <row r="276" spans="2:65" s="12" customFormat="1">
      <c r="B276" s="146"/>
      <c r="D276" s="147" t="s">
        <v>196</v>
      </c>
      <c r="E276" s="148" t="s">
        <v>19</v>
      </c>
      <c r="F276" s="149" t="s">
        <v>940</v>
      </c>
      <c r="H276" s="150">
        <v>0.55700000000000005</v>
      </c>
      <c r="I276" s="151"/>
      <c r="L276" s="146"/>
      <c r="M276" s="152"/>
      <c r="T276" s="153"/>
      <c r="AT276" s="148" t="s">
        <v>196</v>
      </c>
      <c r="AU276" s="148" t="s">
        <v>80</v>
      </c>
      <c r="AV276" s="12" t="s">
        <v>80</v>
      </c>
      <c r="AW276" s="12" t="s">
        <v>32</v>
      </c>
      <c r="AX276" s="12" t="s">
        <v>71</v>
      </c>
      <c r="AY276" s="148" t="s">
        <v>127</v>
      </c>
    </row>
    <row r="277" spans="2:65" s="13" customFormat="1">
      <c r="B277" s="154"/>
      <c r="D277" s="147" t="s">
        <v>196</v>
      </c>
      <c r="E277" s="155" t="s">
        <v>19</v>
      </c>
      <c r="F277" s="156" t="s">
        <v>199</v>
      </c>
      <c r="H277" s="157">
        <v>8.8789999999999996</v>
      </c>
      <c r="I277" s="158"/>
      <c r="L277" s="154"/>
      <c r="M277" s="159"/>
      <c r="T277" s="160"/>
      <c r="AT277" s="155" t="s">
        <v>196</v>
      </c>
      <c r="AU277" s="155" t="s">
        <v>80</v>
      </c>
      <c r="AV277" s="13" t="s">
        <v>142</v>
      </c>
      <c r="AW277" s="13" t="s">
        <v>32</v>
      </c>
      <c r="AX277" s="13" t="s">
        <v>78</v>
      </c>
      <c r="AY277" s="155" t="s">
        <v>127</v>
      </c>
    </row>
    <row r="278" spans="2:65" s="1" customFormat="1" ht="14.45" customHeight="1">
      <c r="B278" s="33"/>
      <c r="C278" s="128" t="s">
        <v>459</v>
      </c>
      <c r="D278" s="128" t="s">
        <v>130</v>
      </c>
      <c r="E278" s="129" t="s">
        <v>601</v>
      </c>
      <c r="F278" s="130" t="s">
        <v>602</v>
      </c>
      <c r="G278" s="131" t="s">
        <v>194</v>
      </c>
      <c r="H278" s="132">
        <v>1.8360000000000001</v>
      </c>
      <c r="I278" s="133"/>
      <c r="J278" s="134">
        <f>ROUND(I278*H278,2)</f>
        <v>0</v>
      </c>
      <c r="K278" s="130" t="s">
        <v>134</v>
      </c>
      <c r="L278" s="33"/>
      <c r="M278" s="135" t="s">
        <v>19</v>
      </c>
      <c r="N278" s="136" t="s">
        <v>42</v>
      </c>
      <c r="P278" s="137">
        <f>O278*H278</f>
        <v>0</v>
      </c>
      <c r="Q278" s="137">
        <v>0</v>
      </c>
      <c r="R278" s="137">
        <f>Q278*H278</f>
        <v>0</v>
      </c>
      <c r="S278" s="137">
        <v>0</v>
      </c>
      <c r="T278" s="138">
        <f>S278*H278</f>
        <v>0</v>
      </c>
      <c r="AR278" s="139" t="s">
        <v>294</v>
      </c>
      <c r="AT278" s="139" t="s">
        <v>130</v>
      </c>
      <c r="AU278" s="139" t="s">
        <v>80</v>
      </c>
      <c r="AY278" s="18" t="s">
        <v>127</v>
      </c>
      <c r="BE278" s="140">
        <f>IF(N278="základní",J278,0)</f>
        <v>0</v>
      </c>
      <c r="BF278" s="140">
        <f>IF(N278="snížená",J278,0)</f>
        <v>0</v>
      </c>
      <c r="BG278" s="140">
        <f>IF(N278="zákl. přenesená",J278,0)</f>
        <v>0</v>
      </c>
      <c r="BH278" s="140">
        <f>IF(N278="sníž. přenesená",J278,0)</f>
        <v>0</v>
      </c>
      <c r="BI278" s="140">
        <f>IF(N278="nulová",J278,0)</f>
        <v>0</v>
      </c>
      <c r="BJ278" s="18" t="s">
        <v>78</v>
      </c>
      <c r="BK278" s="140">
        <f>ROUND(I278*H278,2)</f>
        <v>0</v>
      </c>
      <c r="BL278" s="18" t="s">
        <v>294</v>
      </c>
      <c r="BM278" s="139" t="s">
        <v>993</v>
      </c>
    </row>
    <row r="279" spans="2:65" s="1" customFormat="1" ht="29.25">
      <c r="B279" s="33"/>
      <c r="D279" s="147" t="s">
        <v>214</v>
      </c>
      <c r="F279" s="161" t="s">
        <v>599</v>
      </c>
      <c r="I279" s="162"/>
      <c r="L279" s="33"/>
      <c r="M279" s="163"/>
      <c r="T279" s="52"/>
      <c r="AT279" s="18" t="s">
        <v>214</v>
      </c>
      <c r="AU279" s="18" t="s">
        <v>80</v>
      </c>
    </row>
    <row r="280" spans="2:65" s="12" customFormat="1">
      <c r="B280" s="146"/>
      <c r="D280" s="147" t="s">
        <v>196</v>
      </c>
      <c r="E280" s="148" t="s">
        <v>19</v>
      </c>
      <c r="F280" s="149" t="s">
        <v>994</v>
      </c>
      <c r="H280" s="150">
        <v>1.8360000000000001</v>
      </c>
      <c r="I280" s="151"/>
      <c r="L280" s="146"/>
      <c r="M280" s="152"/>
      <c r="T280" s="153"/>
      <c r="AT280" s="148" t="s">
        <v>196</v>
      </c>
      <c r="AU280" s="148" t="s">
        <v>80</v>
      </c>
      <c r="AV280" s="12" t="s">
        <v>80</v>
      </c>
      <c r="AW280" s="12" t="s">
        <v>32</v>
      </c>
      <c r="AX280" s="12" t="s">
        <v>78</v>
      </c>
      <c r="AY280" s="148" t="s">
        <v>127</v>
      </c>
    </row>
    <row r="281" spans="2:65" s="1" customFormat="1" ht="14.45" customHeight="1">
      <c r="B281" s="33"/>
      <c r="C281" s="177" t="s">
        <v>473</v>
      </c>
      <c r="D281" s="177" t="s">
        <v>368</v>
      </c>
      <c r="E281" s="178" t="s">
        <v>607</v>
      </c>
      <c r="F281" s="179" t="s">
        <v>608</v>
      </c>
      <c r="G281" s="180" t="s">
        <v>609</v>
      </c>
      <c r="H281" s="181">
        <v>16.073</v>
      </c>
      <c r="I281" s="182"/>
      <c r="J281" s="183">
        <f>ROUND(I281*H281,2)</f>
        <v>0</v>
      </c>
      <c r="K281" s="179" t="s">
        <v>134</v>
      </c>
      <c r="L281" s="184"/>
      <c r="M281" s="185" t="s">
        <v>19</v>
      </c>
      <c r="N281" s="186" t="s">
        <v>42</v>
      </c>
      <c r="P281" s="137">
        <f>O281*H281</f>
        <v>0</v>
      </c>
      <c r="Q281" s="137">
        <v>1E-3</v>
      </c>
      <c r="R281" s="137">
        <f>Q281*H281</f>
        <v>1.6073E-2</v>
      </c>
      <c r="S281" s="137">
        <v>0</v>
      </c>
      <c r="T281" s="138">
        <f>S281*H281</f>
        <v>0</v>
      </c>
      <c r="AR281" s="139" t="s">
        <v>409</v>
      </c>
      <c r="AT281" s="139" t="s">
        <v>368</v>
      </c>
      <c r="AU281" s="139" t="s">
        <v>80</v>
      </c>
      <c r="AY281" s="18" t="s">
        <v>127</v>
      </c>
      <c r="BE281" s="140">
        <f>IF(N281="základní",J281,0)</f>
        <v>0</v>
      </c>
      <c r="BF281" s="140">
        <f>IF(N281="snížená",J281,0)</f>
        <v>0</v>
      </c>
      <c r="BG281" s="140">
        <f>IF(N281="zákl. přenesená",J281,0)</f>
        <v>0</v>
      </c>
      <c r="BH281" s="140">
        <f>IF(N281="sníž. přenesená",J281,0)</f>
        <v>0</v>
      </c>
      <c r="BI281" s="140">
        <f>IF(N281="nulová",J281,0)</f>
        <v>0</v>
      </c>
      <c r="BJ281" s="18" t="s">
        <v>78</v>
      </c>
      <c r="BK281" s="140">
        <f>ROUND(I281*H281,2)</f>
        <v>0</v>
      </c>
      <c r="BL281" s="18" t="s">
        <v>294</v>
      </c>
      <c r="BM281" s="139" t="s">
        <v>995</v>
      </c>
    </row>
    <row r="282" spans="2:65" s="12" customFormat="1">
      <c r="B282" s="146"/>
      <c r="D282" s="147" t="s">
        <v>196</v>
      </c>
      <c r="E282" s="148" t="s">
        <v>19</v>
      </c>
      <c r="F282" s="149" t="s">
        <v>996</v>
      </c>
      <c r="H282" s="150">
        <v>16.073</v>
      </c>
      <c r="I282" s="151"/>
      <c r="L282" s="146"/>
      <c r="M282" s="152"/>
      <c r="T282" s="153"/>
      <c r="AT282" s="148" t="s">
        <v>196</v>
      </c>
      <c r="AU282" s="148" t="s">
        <v>80</v>
      </c>
      <c r="AV282" s="12" t="s">
        <v>80</v>
      </c>
      <c r="AW282" s="12" t="s">
        <v>32</v>
      </c>
      <c r="AX282" s="12" t="s">
        <v>78</v>
      </c>
      <c r="AY282" s="148" t="s">
        <v>127</v>
      </c>
    </row>
    <row r="283" spans="2:65" s="1" customFormat="1" ht="24.2" customHeight="1">
      <c r="B283" s="33"/>
      <c r="C283" s="128" t="s">
        <v>485</v>
      </c>
      <c r="D283" s="128" t="s">
        <v>130</v>
      </c>
      <c r="E283" s="129" t="s">
        <v>613</v>
      </c>
      <c r="F283" s="130" t="s">
        <v>614</v>
      </c>
      <c r="G283" s="131" t="s">
        <v>212</v>
      </c>
      <c r="H283" s="132">
        <v>12.24</v>
      </c>
      <c r="I283" s="133"/>
      <c r="J283" s="134">
        <f>ROUND(I283*H283,2)</f>
        <v>0</v>
      </c>
      <c r="K283" s="130" t="s">
        <v>134</v>
      </c>
      <c r="L283" s="33"/>
      <c r="M283" s="135" t="s">
        <v>19</v>
      </c>
      <c r="N283" s="136" t="s">
        <v>42</v>
      </c>
      <c r="P283" s="137">
        <f>O283*H283</f>
        <v>0</v>
      </c>
      <c r="Q283" s="137">
        <v>0</v>
      </c>
      <c r="R283" s="137">
        <f>Q283*H283</f>
        <v>0</v>
      </c>
      <c r="S283" s="137">
        <v>0</v>
      </c>
      <c r="T283" s="138">
        <f>S283*H283</f>
        <v>0</v>
      </c>
      <c r="AR283" s="139" t="s">
        <v>294</v>
      </c>
      <c r="AT283" s="139" t="s">
        <v>130</v>
      </c>
      <c r="AU283" s="139" t="s">
        <v>80</v>
      </c>
      <c r="AY283" s="18" t="s">
        <v>127</v>
      </c>
      <c r="BE283" s="140">
        <f>IF(N283="základní",J283,0)</f>
        <v>0</v>
      </c>
      <c r="BF283" s="140">
        <f>IF(N283="snížená",J283,0)</f>
        <v>0</v>
      </c>
      <c r="BG283" s="140">
        <f>IF(N283="zákl. přenesená",J283,0)</f>
        <v>0</v>
      </c>
      <c r="BH283" s="140">
        <f>IF(N283="sníž. přenesená",J283,0)</f>
        <v>0</v>
      </c>
      <c r="BI283" s="140">
        <f>IF(N283="nulová",J283,0)</f>
        <v>0</v>
      </c>
      <c r="BJ283" s="18" t="s">
        <v>78</v>
      </c>
      <c r="BK283" s="140">
        <f>ROUND(I283*H283,2)</f>
        <v>0</v>
      </c>
      <c r="BL283" s="18" t="s">
        <v>294</v>
      </c>
      <c r="BM283" s="139" t="s">
        <v>997</v>
      </c>
    </row>
    <row r="284" spans="2:65" s="1" customFormat="1" ht="29.25">
      <c r="B284" s="33"/>
      <c r="D284" s="147" t="s">
        <v>214</v>
      </c>
      <c r="F284" s="161" t="s">
        <v>599</v>
      </c>
      <c r="I284" s="162"/>
      <c r="L284" s="33"/>
      <c r="M284" s="163"/>
      <c r="T284" s="52"/>
      <c r="AT284" s="18" t="s">
        <v>214</v>
      </c>
      <c r="AU284" s="18" t="s">
        <v>80</v>
      </c>
    </row>
    <row r="285" spans="2:65" s="12" customFormat="1">
      <c r="B285" s="146"/>
      <c r="D285" s="147" t="s">
        <v>196</v>
      </c>
      <c r="E285" s="148" t="s">
        <v>19</v>
      </c>
      <c r="F285" s="149" t="s">
        <v>998</v>
      </c>
      <c r="H285" s="150">
        <v>12.24</v>
      </c>
      <c r="I285" s="151"/>
      <c r="L285" s="146"/>
      <c r="M285" s="152"/>
      <c r="T285" s="153"/>
      <c r="AT285" s="148" t="s">
        <v>196</v>
      </c>
      <c r="AU285" s="148" t="s">
        <v>80</v>
      </c>
      <c r="AV285" s="12" t="s">
        <v>80</v>
      </c>
      <c r="AW285" s="12" t="s">
        <v>32</v>
      </c>
      <c r="AX285" s="12" t="s">
        <v>78</v>
      </c>
      <c r="AY285" s="148" t="s">
        <v>127</v>
      </c>
    </row>
    <row r="286" spans="2:65" s="1" customFormat="1" ht="14.45" customHeight="1">
      <c r="B286" s="33"/>
      <c r="C286" s="177" t="s">
        <v>498</v>
      </c>
      <c r="D286" s="177" t="s">
        <v>368</v>
      </c>
      <c r="E286" s="178" t="s">
        <v>619</v>
      </c>
      <c r="F286" s="179" t="s">
        <v>620</v>
      </c>
      <c r="G286" s="180" t="s">
        <v>212</v>
      </c>
      <c r="H286" s="181">
        <v>12.852</v>
      </c>
      <c r="I286" s="182"/>
      <c r="J286" s="183">
        <f>ROUND(I286*H286,2)</f>
        <v>0</v>
      </c>
      <c r="K286" s="179" t="s">
        <v>134</v>
      </c>
      <c r="L286" s="184"/>
      <c r="M286" s="185" t="s">
        <v>19</v>
      </c>
      <c r="N286" s="186" t="s">
        <v>42</v>
      </c>
      <c r="P286" s="137">
        <f>O286*H286</f>
        <v>0</v>
      </c>
      <c r="Q286" s="137">
        <v>4.0000000000000003E-5</v>
      </c>
      <c r="R286" s="137">
        <f>Q286*H286</f>
        <v>5.1408000000000009E-4</v>
      </c>
      <c r="S286" s="137">
        <v>0</v>
      </c>
      <c r="T286" s="138">
        <f>S286*H286</f>
        <v>0</v>
      </c>
      <c r="AR286" s="139" t="s">
        <v>409</v>
      </c>
      <c r="AT286" s="139" t="s">
        <v>368</v>
      </c>
      <c r="AU286" s="139" t="s">
        <v>80</v>
      </c>
      <c r="AY286" s="18" t="s">
        <v>127</v>
      </c>
      <c r="BE286" s="140">
        <f>IF(N286="základní",J286,0)</f>
        <v>0</v>
      </c>
      <c r="BF286" s="140">
        <f>IF(N286="snížená",J286,0)</f>
        <v>0</v>
      </c>
      <c r="BG286" s="140">
        <f>IF(N286="zákl. přenesená",J286,0)</f>
        <v>0</v>
      </c>
      <c r="BH286" s="140">
        <f>IF(N286="sníž. přenesená",J286,0)</f>
        <v>0</v>
      </c>
      <c r="BI286" s="140">
        <f>IF(N286="nulová",J286,0)</f>
        <v>0</v>
      </c>
      <c r="BJ286" s="18" t="s">
        <v>78</v>
      </c>
      <c r="BK286" s="140">
        <f>ROUND(I286*H286,2)</f>
        <v>0</v>
      </c>
      <c r="BL286" s="18" t="s">
        <v>294</v>
      </c>
      <c r="BM286" s="139" t="s">
        <v>999</v>
      </c>
    </row>
    <row r="287" spans="2:65" s="12" customFormat="1">
      <c r="B287" s="146"/>
      <c r="D287" s="147" t="s">
        <v>196</v>
      </c>
      <c r="F287" s="149" t="s">
        <v>1000</v>
      </c>
      <c r="H287" s="150">
        <v>12.852</v>
      </c>
      <c r="I287" s="151"/>
      <c r="L287" s="146"/>
      <c r="M287" s="152"/>
      <c r="T287" s="153"/>
      <c r="AT287" s="148" t="s">
        <v>196</v>
      </c>
      <c r="AU287" s="148" t="s">
        <v>80</v>
      </c>
      <c r="AV287" s="12" t="s">
        <v>80</v>
      </c>
      <c r="AW287" s="12" t="s">
        <v>4</v>
      </c>
      <c r="AX287" s="12" t="s">
        <v>78</v>
      </c>
      <c r="AY287" s="148" t="s">
        <v>127</v>
      </c>
    </row>
    <row r="288" spans="2:65" s="1" customFormat="1" ht="24.2" customHeight="1">
      <c r="B288" s="33"/>
      <c r="C288" s="128" t="s">
        <v>504</v>
      </c>
      <c r="D288" s="128" t="s">
        <v>130</v>
      </c>
      <c r="E288" s="129" t="s">
        <v>624</v>
      </c>
      <c r="F288" s="130" t="s">
        <v>625</v>
      </c>
      <c r="G288" s="131" t="s">
        <v>222</v>
      </c>
      <c r="H288" s="132">
        <v>6</v>
      </c>
      <c r="I288" s="133"/>
      <c r="J288" s="134">
        <f>ROUND(I288*H288,2)</f>
        <v>0</v>
      </c>
      <c r="K288" s="130" t="s">
        <v>134</v>
      </c>
      <c r="L288" s="33"/>
      <c r="M288" s="135" t="s">
        <v>19</v>
      </c>
      <c r="N288" s="136" t="s">
        <v>42</v>
      </c>
      <c r="P288" s="137">
        <f>O288*H288</f>
        <v>0</v>
      </c>
      <c r="Q288" s="137">
        <v>0</v>
      </c>
      <c r="R288" s="137">
        <f>Q288*H288</f>
        <v>0</v>
      </c>
      <c r="S288" s="137">
        <v>0</v>
      </c>
      <c r="T288" s="138">
        <f>S288*H288</f>
        <v>0</v>
      </c>
      <c r="AR288" s="139" t="s">
        <v>294</v>
      </c>
      <c r="AT288" s="139" t="s">
        <v>130</v>
      </c>
      <c r="AU288" s="139" t="s">
        <v>80</v>
      </c>
      <c r="AY288" s="18" t="s">
        <v>127</v>
      </c>
      <c r="BE288" s="140">
        <f>IF(N288="základní",J288,0)</f>
        <v>0</v>
      </c>
      <c r="BF288" s="140">
        <f>IF(N288="snížená",J288,0)</f>
        <v>0</v>
      </c>
      <c r="BG288" s="140">
        <f>IF(N288="zákl. přenesená",J288,0)</f>
        <v>0</v>
      </c>
      <c r="BH288" s="140">
        <f>IF(N288="sníž. přenesená",J288,0)</f>
        <v>0</v>
      </c>
      <c r="BI288" s="140">
        <f>IF(N288="nulová",J288,0)</f>
        <v>0</v>
      </c>
      <c r="BJ288" s="18" t="s">
        <v>78</v>
      </c>
      <c r="BK288" s="140">
        <f>ROUND(I288*H288,2)</f>
        <v>0</v>
      </c>
      <c r="BL288" s="18" t="s">
        <v>294</v>
      </c>
      <c r="BM288" s="139" t="s">
        <v>1001</v>
      </c>
    </row>
    <row r="289" spans="2:65" s="1" customFormat="1" ht="29.25">
      <c r="B289" s="33"/>
      <c r="D289" s="147" t="s">
        <v>214</v>
      </c>
      <c r="F289" s="161" t="s">
        <v>599</v>
      </c>
      <c r="I289" s="162"/>
      <c r="L289" s="33"/>
      <c r="M289" s="163"/>
      <c r="T289" s="52"/>
      <c r="AT289" s="18" t="s">
        <v>214</v>
      </c>
      <c r="AU289" s="18" t="s">
        <v>80</v>
      </c>
    </row>
    <row r="290" spans="2:65" s="1" customFormat="1" ht="14.45" customHeight="1">
      <c r="B290" s="33"/>
      <c r="C290" s="177" t="s">
        <v>509</v>
      </c>
      <c r="D290" s="177" t="s">
        <v>368</v>
      </c>
      <c r="E290" s="178" t="s">
        <v>628</v>
      </c>
      <c r="F290" s="179" t="s">
        <v>629</v>
      </c>
      <c r="G290" s="180" t="s">
        <v>222</v>
      </c>
      <c r="H290" s="181">
        <v>2</v>
      </c>
      <c r="I290" s="182"/>
      <c r="J290" s="183">
        <f>ROUND(I290*H290,2)</f>
        <v>0</v>
      </c>
      <c r="K290" s="179" t="s">
        <v>134</v>
      </c>
      <c r="L290" s="184"/>
      <c r="M290" s="185" t="s">
        <v>19</v>
      </c>
      <c r="N290" s="186" t="s">
        <v>42</v>
      </c>
      <c r="P290" s="137">
        <f>O290*H290</f>
        <v>0</v>
      </c>
      <c r="Q290" s="137">
        <v>3.0000000000000001E-5</v>
      </c>
      <c r="R290" s="137">
        <f>Q290*H290</f>
        <v>6.0000000000000002E-5</v>
      </c>
      <c r="S290" s="137">
        <v>0</v>
      </c>
      <c r="T290" s="138">
        <f>S290*H290</f>
        <v>0</v>
      </c>
      <c r="AR290" s="139" t="s">
        <v>409</v>
      </c>
      <c r="AT290" s="139" t="s">
        <v>368</v>
      </c>
      <c r="AU290" s="139" t="s">
        <v>80</v>
      </c>
      <c r="AY290" s="18" t="s">
        <v>127</v>
      </c>
      <c r="BE290" s="140">
        <f>IF(N290="základní",J290,0)</f>
        <v>0</v>
      </c>
      <c r="BF290" s="140">
        <f>IF(N290="snížená",J290,0)</f>
        <v>0</v>
      </c>
      <c r="BG290" s="140">
        <f>IF(N290="zákl. přenesená",J290,0)</f>
        <v>0</v>
      </c>
      <c r="BH290" s="140">
        <f>IF(N290="sníž. přenesená",J290,0)</f>
        <v>0</v>
      </c>
      <c r="BI290" s="140">
        <f>IF(N290="nulová",J290,0)</f>
        <v>0</v>
      </c>
      <c r="BJ290" s="18" t="s">
        <v>78</v>
      </c>
      <c r="BK290" s="140">
        <f>ROUND(I290*H290,2)</f>
        <v>0</v>
      </c>
      <c r="BL290" s="18" t="s">
        <v>294</v>
      </c>
      <c r="BM290" s="139" t="s">
        <v>1002</v>
      </c>
    </row>
    <row r="291" spans="2:65" s="1" customFormat="1" ht="14.45" customHeight="1">
      <c r="B291" s="33"/>
      <c r="C291" s="177" t="s">
        <v>522</v>
      </c>
      <c r="D291" s="177" t="s">
        <v>368</v>
      </c>
      <c r="E291" s="178" t="s">
        <v>632</v>
      </c>
      <c r="F291" s="179" t="s">
        <v>633</v>
      </c>
      <c r="G291" s="180" t="s">
        <v>222</v>
      </c>
      <c r="H291" s="181">
        <v>4</v>
      </c>
      <c r="I291" s="182"/>
      <c r="J291" s="183">
        <f>ROUND(I291*H291,2)</f>
        <v>0</v>
      </c>
      <c r="K291" s="179" t="s">
        <v>134</v>
      </c>
      <c r="L291" s="184"/>
      <c r="M291" s="185" t="s">
        <v>19</v>
      </c>
      <c r="N291" s="186" t="s">
        <v>42</v>
      </c>
      <c r="P291" s="137">
        <f>O291*H291</f>
        <v>0</v>
      </c>
      <c r="Q291" s="137">
        <v>4.0000000000000003E-5</v>
      </c>
      <c r="R291" s="137">
        <f>Q291*H291</f>
        <v>1.6000000000000001E-4</v>
      </c>
      <c r="S291" s="137">
        <v>0</v>
      </c>
      <c r="T291" s="138">
        <f>S291*H291</f>
        <v>0</v>
      </c>
      <c r="AR291" s="139" t="s">
        <v>409</v>
      </c>
      <c r="AT291" s="139" t="s">
        <v>368</v>
      </c>
      <c r="AU291" s="139" t="s">
        <v>80</v>
      </c>
      <c r="AY291" s="18" t="s">
        <v>127</v>
      </c>
      <c r="BE291" s="140">
        <f>IF(N291="základní",J291,0)</f>
        <v>0</v>
      </c>
      <c r="BF291" s="140">
        <f>IF(N291="snížená",J291,0)</f>
        <v>0</v>
      </c>
      <c r="BG291" s="140">
        <f>IF(N291="zákl. přenesená",J291,0)</f>
        <v>0</v>
      </c>
      <c r="BH291" s="140">
        <f>IF(N291="sníž. přenesená",J291,0)</f>
        <v>0</v>
      </c>
      <c r="BI291" s="140">
        <f>IF(N291="nulová",J291,0)</f>
        <v>0</v>
      </c>
      <c r="BJ291" s="18" t="s">
        <v>78</v>
      </c>
      <c r="BK291" s="140">
        <f>ROUND(I291*H291,2)</f>
        <v>0</v>
      </c>
      <c r="BL291" s="18" t="s">
        <v>294</v>
      </c>
      <c r="BM291" s="139" t="s">
        <v>1003</v>
      </c>
    </row>
    <row r="292" spans="2:65" s="1" customFormat="1" ht="24.2" customHeight="1">
      <c r="B292" s="33"/>
      <c r="C292" s="128" t="s">
        <v>527</v>
      </c>
      <c r="D292" s="128" t="s">
        <v>130</v>
      </c>
      <c r="E292" s="129" t="s">
        <v>636</v>
      </c>
      <c r="F292" s="130" t="s">
        <v>637</v>
      </c>
      <c r="G292" s="131" t="s">
        <v>638</v>
      </c>
      <c r="H292" s="187"/>
      <c r="I292" s="133"/>
      <c r="J292" s="134">
        <f>ROUND(I292*H292,2)</f>
        <v>0</v>
      </c>
      <c r="K292" s="130" t="s">
        <v>134</v>
      </c>
      <c r="L292" s="33"/>
      <c r="M292" s="135" t="s">
        <v>19</v>
      </c>
      <c r="N292" s="136" t="s">
        <v>42</v>
      </c>
      <c r="P292" s="137">
        <f>O292*H292</f>
        <v>0</v>
      </c>
      <c r="Q292" s="137">
        <v>0</v>
      </c>
      <c r="R292" s="137">
        <f>Q292*H292</f>
        <v>0</v>
      </c>
      <c r="S292" s="137">
        <v>0</v>
      </c>
      <c r="T292" s="138">
        <f>S292*H292</f>
        <v>0</v>
      </c>
      <c r="AR292" s="139" t="s">
        <v>294</v>
      </c>
      <c r="AT292" s="139" t="s">
        <v>130</v>
      </c>
      <c r="AU292" s="139" t="s">
        <v>80</v>
      </c>
      <c r="AY292" s="18" t="s">
        <v>127</v>
      </c>
      <c r="BE292" s="140">
        <f>IF(N292="základní",J292,0)</f>
        <v>0</v>
      </c>
      <c r="BF292" s="140">
        <f>IF(N292="snížená",J292,0)</f>
        <v>0</v>
      </c>
      <c r="BG292" s="140">
        <f>IF(N292="zákl. přenesená",J292,0)</f>
        <v>0</v>
      </c>
      <c r="BH292" s="140">
        <f>IF(N292="sníž. přenesená",J292,0)</f>
        <v>0</v>
      </c>
      <c r="BI292" s="140">
        <f>IF(N292="nulová",J292,0)</f>
        <v>0</v>
      </c>
      <c r="BJ292" s="18" t="s">
        <v>78</v>
      </c>
      <c r="BK292" s="140">
        <f>ROUND(I292*H292,2)</f>
        <v>0</v>
      </c>
      <c r="BL292" s="18" t="s">
        <v>294</v>
      </c>
      <c r="BM292" s="139" t="s">
        <v>1004</v>
      </c>
    </row>
    <row r="293" spans="2:65" s="1" customFormat="1" ht="78">
      <c r="B293" s="33"/>
      <c r="D293" s="147" t="s">
        <v>214</v>
      </c>
      <c r="F293" s="161" t="s">
        <v>640</v>
      </c>
      <c r="I293" s="162"/>
      <c r="L293" s="33"/>
      <c r="M293" s="163"/>
      <c r="T293" s="52"/>
      <c r="AT293" s="18" t="s">
        <v>214</v>
      </c>
      <c r="AU293" s="18" t="s">
        <v>80</v>
      </c>
    </row>
    <row r="294" spans="2:65" s="11" customFormat="1" ht="22.9" customHeight="1">
      <c r="B294" s="116"/>
      <c r="D294" s="117" t="s">
        <v>70</v>
      </c>
      <c r="E294" s="126" t="s">
        <v>641</v>
      </c>
      <c r="F294" s="126" t="s">
        <v>642</v>
      </c>
      <c r="I294" s="119"/>
      <c r="J294" s="127">
        <f>BK294</f>
        <v>0</v>
      </c>
      <c r="L294" s="116"/>
      <c r="M294" s="121"/>
      <c r="P294" s="122">
        <f>SUM(P295:P302)</f>
        <v>0</v>
      </c>
      <c r="R294" s="122">
        <f>SUM(R295:R302)</f>
        <v>2.5999999999999999E-3</v>
      </c>
      <c r="T294" s="123">
        <f>SUM(T295:T302)</f>
        <v>0</v>
      </c>
      <c r="AR294" s="117" t="s">
        <v>80</v>
      </c>
      <c r="AT294" s="124" t="s">
        <v>70</v>
      </c>
      <c r="AU294" s="124" t="s">
        <v>78</v>
      </c>
      <c r="AY294" s="117" t="s">
        <v>127</v>
      </c>
      <c r="BK294" s="125">
        <f>SUM(BK295:BK302)</f>
        <v>0</v>
      </c>
    </row>
    <row r="295" spans="2:65" s="1" customFormat="1" ht="14.45" customHeight="1">
      <c r="B295" s="33"/>
      <c r="C295" s="128" t="s">
        <v>531</v>
      </c>
      <c r="D295" s="128" t="s">
        <v>130</v>
      </c>
      <c r="E295" s="129" t="s">
        <v>644</v>
      </c>
      <c r="F295" s="130" t="s">
        <v>645</v>
      </c>
      <c r="G295" s="131" t="s">
        <v>133</v>
      </c>
      <c r="H295" s="132">
        <v>2</v>
      </c>
      <c r="I295" s="133"/>
      <c r="J295" s="134">
        <f t="shared" ref="J295:J301" si="0">ROUND(I295*H295,2)</f>
        <v>0</v>
      </c>
      <c r="K295" s="130" t="s">
        <v>19</v>
      </c>
      <c r="L295" s="33"/>
      <c r="M295" s="135" t="s">
        <v>19</v>
      </c>
      <c r="N295" s="136" t="s">
        <v>42</v>
      </c>
      <c r="P295" s="137">
        <f t="shared" ref="P295:P301" si="1">O295*H295</f>
        <v>0</v>
      </c>
      <c r="Q295" s="137">
        <v>5.1999999999999995E-4</v>
      </c>
      <c r="R295" s="137">
        <f t="shared" ref="R295:R301" si="2">Q295*H295</f>
        <v>1.0399999999999999E-3</v>
      </c>
      <c r="S295" s="137">
        <v>0</v>
      </c>
      <c r="T295" s="138">
        <f t="shared" ref="T295:T301" si="3">S295*H295</f>
        <v>0</v>
      </c>
      <c r="AR295" s="139" t="s">
        <v>294</v>
      </c>
      <c r="AT295" s="139" t="s">
        <v>130</v>
      </c>
      <c r="AU295" s="139" t="s">
        <v>80</v>
      </c>
      <c r="AY295" s="18" t="s">
        <v>127</v>
      </c>
      <c r="BE295" s="140">
        <f t="shared" ref="BE295:BE301" si="4">IF(N295="základní",J295,0)</f>
        <v>0</v>
      </c>
      <c r="BF295" s="140">
        <f t="shared" ref="BF295:BF301" si="5">IF(N295="snížená",J295,0)</f>
        <v>0</v>
      </c>
      <c r="BG295" s="140">
        <f t="shared" ref="BG295:BG301" si="6">IF(N295="zákl. přenesená",J295,0)</f>
        <v>0</v>
      </c>
      <c r="BH295" s="140">
        <f t="shared" ref="BH295:BH301" si="7">IF(N295="sníž. přenesená",J295,0)</f>
        <v>0</v>
      </c>
      <c r="BI295" s="140">
        <f t="shared" ref="BI295:BI301" si="8">IF(N295="nulová",J295,0)</f>
        <v>0</v>
      </c>
      <c r="BJ295" s="18" t="s">
        <v>78</v>
      </c>
      <c r="BK295" s="140">
        <f t="shared" ref="BK295:BK301" si="9">ROUND(I295*H295,2)</f>
        <v>0</v>
      </c>
      <c r="BL295" s="18" t="s">
        <v>294</v>
      </c>
      <c r="BM295" s="139" t="s">
        <v>1005</v>
      </c>
    </row>
    <row r="296" spans="2:65" s="1" customFormat="1" ht="14.45" customHeight="1">
      <c r="B296" s="33"/>
      <c r="C296" s="128" t="s">
        <v>535</v>
      </c>
      <c r="D296" s="128" t="s">
        <v>130</v>
      </c>
      <c r="E296" s="129" t="s">
        <v>648</v>
      </c>
      <c r="F296" s="130" t="s">
        <v>649</v>
      </c>
      <c r="G296" s="131" t="s">
        <v>133</v>
      </c>
      <c r="H296" s="132">
        <v>2</v>
      </c>
      <c r="I296" s="133"/>
      <c r="J296" s="134">
        <f t="shared" si="0"/>
        <v>0</v>
      </c>
      <c r="K296" s="130" t="s">
        <v>134</v>
      </c>
      <c r="L296" s="33"/>
      <c r="M296" s="135" t="s">
        <v>19</v>
      </c>
      <c r="N296" s="136" t="s">
        <v>42</v>
      </c>
      <c r="P296" s="137">
        <f t="shared" si="1"/>
        <v>0</v>
      </c>
      <c r="Q296" s="137">
        <v>5.1999999999999995E-4</v>
      </c>
      <c r="R296" s="137">
        <f t="shared" si="2"/>
        <v>1.0399999999999999E-3</v>
      </c>
      <c r="S296" s="137">
        <v>0</v>
      </c>
      <c r="T296" s="138">
        <f t="shared" si="3"/>
        <v>0</v>
      </c>
      <c r="AR296" s="139" t="s">
        <v>294</v>
      </c>
      <c r="AT296" s="139" t="s">
        <v>130</v>
      </c>
      <c r="AU296" s="139" t="s">
        <v>80</v>
      </c>
      <c r="AY296" s="18" t="s">
        <v>127</v>
      </c>
      <c r="BE296" s="140">
        <f t="shared" si="4"/>
        <v>0</v>
      </c>
      <c r="BF296" s="140">
        <f t="shared" si="5"/>
        <v>0</v>
      </c>
      <c r="BG296" s="140">
        <f t="shared" si="6"/>
        <v>0</v>
      </c>
      <c r="BH296" s="140">
        <f t="shared" si="7"/>
        <v>0</v>
      </c>
      <c r="BI296" s="140">
        <f t="shared" si="8"/>
        <v>0</v>
      </c>
      <c r="BJ296" s="18" t="s">
        <v>78</v>
      </c>
      <c r="BK296" s="140">
        <f t="shared" si="9"/>
        <v>0</v>
      </c>
      <c r="BL296" s="18" t="s">
        <v>294</v>
      </c>
      <c r="BM296" s="139" t="s">
        <v>1006</v>
      </c>
    </row>
    <row r="297" spans="2:65" s="1" customFormat="1" ht="14.45" customHeight="1">
      <c r="B297" s="33"/>
      <c r="C297" s="128" t="s">
        <v>540</v>
      </c>
      <c r="D297" s="128" t="s">
        <v>130</v>
      </c>
      <c r="E297" s="129" t="s">
        <v>652</v>
      </c>
      <c r="F297" s="130" t="s">
        <v>653</v>
      </c>
      <c r="G297" s="131" t="s">
        <v>133</v>
      </c>
      <c r="H297" s="132">
        <v>1</v>
      </c>
      <c r="I297" s="133"/>
      <c r="J297" s="134">
        <f t="shared" si="0"/>
        <v>0</v>
      </c>
      <c r="K297" s="130" t="s">
        <v>134</v>
      </c>
      <c r="L297" s="33"/>
      <c r="M297" s="135" t="s">
        <v>19</v>
      </c>
      <c r="N297" s="136" t="s">
        <v>42</v>
      </c>
      <c r="P297" s="137">
        <f t="shared" si="1"/>
        <v>0</v>
      </c>
      <c r="Q297" s="137">
        <v>5.1999999999999995E-4</v>
      </c>
      <c r="R297" s="137">
        <f t="shared" si="2"/>
        <v>5.1999999999999995E-4</v>
      </c>
      <c r="S297" s="137">
        <v>0</v>
      </c>
      <c r="T297" s="138">
        <f t="shared" si="3"/>
        <v>0</v>
      </c>
      <c r="AR297" s="139" t="s">
        <v>294</v>
      </c>
      <c r="AT297" s="139" t="s">
        <v>130</v>
      </c>
      <c r="AU297" s="139" t="s">
        <v>80</v>
      </c>
      <c r="AY297" s="18" t="s">
        <v>127</v>
      </c>
      <c r="BE297" s="140">
        <f t="shared" si="4"/>
        <v>0</v>
      </c>
      <c r="BF297" s="140">
        <f t="shared" si="5"/>
        <v>0</v>
      </c>
      <c r="BG297" s="140">
        <f t="shared" si="6"/>
        <v>0</v>
      </c>
      <c r="BH297" s="140">
        <f t="shared" si="7"/>
        <v>0</v>
      </c>
      <c r="BI297" s="140">
        <f t="shared" si="8"/>
        <v>0</v>
      </c>
      <c r="BJ297" s="18" t="s">
        <v>78</v>
      </c>
      <c r="BK297" s="140">
        <f t="shared" si="9"/>
        <v>0</v>
      </c>
      <c r="BL297" s="18" t="s">
        <v>294</v>
      </c>
      <c r="BM297" s="139" t="s">
        <v>1007</v>
      </c>
    </row>
    <row r="298" spans="2:65" s="1" customFormat="1" ht="14.45" customHeight="1">
      <c r="B298" s="33"/>
      <c r="C298" s="128" t="s">
        <v>547</v>
      </c>
      <c r="D298" s="128" t="s">
        <v>130</v>
      </c>
      <c r="E298" s="129" t="s">
        <v>656</v>
      </c>
      <c r="F298" s="130" t="s">
        <v>657</v>
      </c>
      <c r="G298" s="131" t="s">
        <v>222</v>
      </c>
      <c r="H298" s="132">
        <v>2</v>
      </c>
      <c r="I298" s="133"/>
      <c r="J298" s="134">
        <f t="shared" si="0"/>
        <v>0</v>
      </c>
      <c r="K298" s="130" t="s">
        <v>19</v>
      </c>
      <c r="L298" s="33"/>
      <c r="M298" s="135" t="s">
        <v>19</v>
      </c>
      <c r="N298" s="136" t="s">
        <v>42</v>
      </c>
      <c r="P298" s="137">
        <f t="shared" si="1"/>
        <v>0</v>
      </c>
      <c r="Q298" s="137">
        <v>0</v>
      </c>
      <c r="R298" s="137">
        <f t="shared" si="2"/>
        <v>0</v>
      </c>
      <c r="S298" s="137">
        <v>0</v>
      </c>
      <c r="T298" s="138">
        <f t="shared" si="3"/>
        <v>0</v>
      </c>
      <c r="AR298" s="139" t="s">
        <v>294</v>
      </c>
      <c r="AT298" s="139" t="s">
        <v>130</v>
      </c>
      <c r="AU298" s="139" t="s">
        <v>80</v>
      </c>
      <c r="AY298" s="18" t="s">
        <v>127</v>
      </c>
      <c r="BE298" s="140">
        <f t="shared" si="4"/>
        <v>0</v>
      </c>
      <c r="BF298" s="140">
        <f t="shared" si="5"/>
        <v>0</v>
      </c>
      <c r="BG298" s="140">
        <f t="shared" si="6"/>
        <v>0</v>
      </c>
      <c r="BH298" s="140">
        <f t="shared" si="7"/>
        <v>0</v>
      </c>
      <c r="BI298" s="140">
        <f t="shared" si="8"/>
        <v>0</v>
      </c>
      <c r="BJ298" s="18" t="s">
        <v>78</v>
      </c>
      <c r="BK298" s="140">
        <f t="shared" si="9"/>
        <v>0</v>
      </c>
      <c r="BL298" s="18" t="s">
        <v>294</v>
      </c>
      <c r="BM298" s="139" t="s">
        <v>1008</v>
      </c>
    </row>
    <row r="299" spans="2:65" s="1" customFormat="1" ht="14.45" customHeight="1">
      <c r="B299" s="33"/>
      <c r="C299" s="128" t="s">
        <v>552</v>
      </c>
      <c r="D299" s="128" t="s">
        <v>130</v>
      </c>
      <c r="E299" s="129" t="s">
        <v>660</v>
      </c>
      <c r="F299" s="130" t="s">
        <v>661</v>
      </c>
      <c r="G299" s="131" t="s">
        <v>222</v>
      </c>
      <c r="H299" s="132">
        <v>2</v>
      </c>
      <c r="I299" s="133"/>
      <c r="J299" s="134">
        <f t="shared" si="0"/>
        <v>0</v>
      </c>
      <c r="K299" s="130" t="s">
        <v>19</v>
      </c>
      <c r="L299" s="33"/>
      <c r="M299" s="135" t="s">
        <v>19</v>
      </c>
      <c r="N299" s="136" t="s">
        <v>42</v>
      </c>
      <c r="P299" s="137">
        <f t="shared" si="1"/>
        <v>0</v>
      </c>
      <c r="Q299" s="137">
        <v>0</v>
      </c>
      <c r="R299" s="137">
        <f t="shared" si="2"/>
        <v>0</v>
      </c>
      <c r="S299" s="137">
        <v>0</v>
      </c>
      <c r="T299" s="138">
        <f t="shared" si="3"/>
        <v>0</v>
      </c>
      <c r="AR299" s="139" t="s">
        <v>294</v>
      </c>
      <c r="AT299" s="139" t="s">
        <v>130</v>
      </c>
      <c r="AU299" s="139" t="s">
        <v>80</v>
      </c>
      <c r="AY299" s="18" t="s">
        <v>127</v>
      </c>
      <c r="BE299" s="140">
        <f t="shared" si="4"/>
        <v>0</v>
      </c>
      <c r="BF299" s="140">
        <f t="shared" si="5"/>
        <v>0</v>
      </c>
      <c r="BG299" s="140">
        <f t="shared" si="6"/>
        <v>0</v>
      </c>
      <c r="BH299" s="140">
        <f t="shared" si="7"/>
        <v>0</v>
      </c>
      <c r="BI299" s="140">
        <f t="shared" si="8"/>
        <v>0</v>
      </c>
      <c r="BJ299" s="18" t="s">
        <v>78</v>
      </c>
      <c r="BK299" s="140">
        <f t="shared" si="9"/>
        <v>0</v>
      </c>
      <c r="BL299" s="18" t="s">
        <v>294</v>
      </c>
      <c r="BM299" s="139" t="s">
        <v>1009</v>
      </c>
    </row>
    <row r="300" spans="2:65" s="1" customFormat="1" ht="14.45" customHeight="1">
      <c r="B300" s="33"/>
      <c r="C300" s="128" t="s">
        <v>557</v>
      </c>
      <c r="D300" s="128" t="s">
        <v>130</v>
      </c>
      <c r="E300" s="129" t="s">
        <v>664</v>
      </c>
      <c r="F300" s="130" t="s">
        <v>665</v>
      </c>
      <c r="G300" s="131" t="s">
        <v>222</v>
      </c>
      <c r="H300" s="132">
        <v>1</v>
      </c>
      <c r="I300" s="133"/>
      <c r="J300" s="134">
        <f t="shared" si="0"/>
        <v>0</v>
      </c>
      <c r="K300" s="130" t="s">
        <v>19</v>
      </c>
      <c r="L300" s="33"/>
      <c r="M300" s="135" t="s">
        <v>19</v>
      </c>
      <c r="N300" s="136" t="s">
        <v>42</v>
      </c>
      <c r="P300" s="137">
        <f t="shared" si="1"/>
        <v>0</v>
      </c>
      <c r="Q300" s="137">
        <v>0</v>
      </c>
      <c r="R300" s="137">
        <f t="shared" si="2"/>
        <v>0</v>
      </c>
      <c r="S300" s="137">
        <v>0</v>
      </c>
      <c r="T300" s="138">
        <f t="shared" si="3"/>
        <v>0</v>
      </c>
      <c r="AR300" s="139" t="s">
        <v>294</v>
      </c>
      <c r="AT300" s="139" t="s">
        <v>130</v>
      </c>
      <c r="AU300" s="139" t="s">
        <v>80</v>
      </c>
      <c r="AY300" s="18" t="s">
        <v>127</v>
      </c>
      <c r="BE300" s="140">
        <f t="shared" si="4"/>
        <v>0</v>
      </c>
      <c r="BF300" s="140">
        <f t="shared" si="5"/>
        <v>0</v>
      </c>
      <c r="BG300" s="140">
        <f t="shared" si="6"/>
        <v>0</v>
      </c>
      <c r="BH300" s="140">
        <f t="shared" si="7"/>
        <v>0</v>
      </c>
      <c r="BI300" s="140">
        <f t="shared" si="8"/>
        <v>0</v>
      </c>
      <c r="BJ300" s="18" t="s">
        <v>78</v>
      </c>
      <c r="BK300" s="140">
        <f t="shared" si="9"/>
        <v>0</v>
      </c>
      <c r="BL300" s="18" t="s">
        <v>294</v>
      </c>
      <c r="BM300" s="139" t="s">
        <v>1010</v>
      </c>
    </row>
    <row r="301" spans="2:65" s="1" customFormat="1" ht="24.2" customHeight="1">
      <c r="B301" s="33"/>
      <c r="C301" s="128" t="s">
        <v>562</v>
      </c>
      <c r="D301" s="128" t="s">
        <v>130</v>
      </c>
      <c r="E301" s="129" t="s">
        <v>668</v>
      </c>
      <c r="F301" s="130" t="s">
        <v>669</v>
      </c>
      <c r="G301" s="131" t="s">
        <v>638</v>
      </c>
      <c r="H301" s="187"/>
      <c r="I301" s="133"/>
      <c r="J301" s="134">
        <f t="shared" si="0"/>
        <v>0</v>
      </c>
      <c r="K301" s="130" t="s">
        <v>134</v>
      </c>
      <c r="L301" s="33"/>
      <c r="M301" s="135" t="s">
        <v>19</v>
      </c>
      <c r="N301" s="136" t="s">
        <v>42</v>
      </c>
      <c r="P301" s="137">
        <f t="shared" si="1"/>
        <v>0</v>
      </c>
      <c r="Q301" s="137">
        <v>0</v>
      </c>
      <c r="R301" s="137">
        <f t="shared" si="2"/>
        <v>0</v>
      </c>
      <c r="S301" s="137">
        <v>0</v>
      </c>
      <c r="T301" s="138">
        <f t="shared" si="3"/>
        <v>0</v>
      </c>
      <c r="AR301" s="139" t="s">
        <v>294</v>
      </c>
      <c r="AT301" s="139" t="s">
        <v>130</v>
      </c>
      <c r="AU301" s="139" t="s">
        <v>80</v>
      </c>
      <c r="AY301" s="18" t="s">
        <v>127</v>
      </c>
      <c r="BE301" s="140">
        <f t="shared" si="4"/>
        <v>0</v>
      </c>
      <c r="BF301" s="140">
        <f t="shared" si="5"/>
        <v>0</v>
      </c>
      <c r="BG301" s="140">
        <f t="shared" si="6"/>
        <v>0</v>
      </c>
      <c r="BH301" s="140">
        <f t="shared" si="7"/>
        <v>0</v>
      </c>
      <c r="BI301" s="140">
        <f t="shared" si="8"/>
        <v>0</v>
      </c>
      <c r="BJ301" s="18" t="s">
        <v>78</v>
      </c>
      <c r="BK301" s="140">
        <f t="shared" si="9"/>
        <v>0</v>
      </c>
      <c r="BL301" s="18" t="s">
        <v>294</v>
      </c>
      <c r="BM301" s="139" t="s">
        <v>1011</v>
      </c>
    </row>
    <row r="302" spans="2:65" s="1" customFormat="1" ht="78">
      <c r="B302" s="33"/>
      <c r="D302" s="147" t="s">
        <v>214</v>
      </c>
      <c r="F302" s="161" t="s">
        <v>671</v>
      </c>
      <c r="I302" s="162"/>
      <c r="L302" s="33"/>
      <c r="M302" s="163"/>
      <c r="T302" s="52"/>
      <c r="AT302" s="18" t="s">
        <v>214</v>
      </c>
      <c r="AU302" s="18" t="s">
        <v>80</v>
      </c>
    </row>
    <row r="303" spans="2:65" s="11" customFormat="1" ht="22.9" customHeight="1">
      <c r="B303" s="116"/>
      <c r="D303" s="117" t="s">
        <v>70</v>
      </c>
      <c r="E303" s="126" t="s">
        <v>672</v>
      </c>
      <c r="F303" s="126" t="s">
        <v>673</v>
      </c>
      <c r="I303" s="119"/>
      <c r="J303" s="127">
        <f>BK303</f>
        <v>0</v>
      </c>
      <c r="L303" s="116"/>
      <c r="M303" s="121"/>
      <c r="P303" s="122">
        <f>SUM(P304:P314)</f>
        <v>0</v>
      </c>
      <c r="R303" s="122">
        <f>SUM(R304:R314)</f>
        <v>0.23264035999999999</v>
      </c>
      <c r="T303" s="123">
        <f>SUM(T304:T314)</f>
        <v>0</v>
      </c>
      <c r="AR303" s="117" t="s">
        <v>80</v>
      </c>
      <c r="AT303" s="124" t="s">
        <v>70</v>
      </c>
      <c r="AU303" s="124" t="s">
        <v>78</v>
      </c>
      <c r="AY303" s="117" t="s">
        <v>127</v>
      </c>
      <c r="BK303" s="125">
        <f>SUM(BK304:BK314)</f>
        <v>0</v>
      </c>
    </row>
    <row r="304" spans="2:65" s="1" customFormat="1" ht="14.45" customHeight="1">
      <c r="B304" s="33"/>
      <c r="C304" s="128" t="s">
        <v>567</v>
      </c>
      <c r="D304" s="128" t="s">
        <v>130</v>
      </c>
      <c r="E304" s="129" t="s">
        <v>675</v>
      </c>
      <c r="F304" s="130" t="s">
        <v>676</v>
      </c>
      <c r="G304" s="131" t="s">
        <v>194</v>
      </c>
      <c r="H304" s="132">
        <v>7.0030000000000001</v>
      </c>
      <c r="I304" s="133"/>
      <c r="J304" s="134">
        <f>ROUND(I304*H304,2)</f>
        <v>0</v>
      </c>
      <c r="K304" s="130" t="s">
        <v>134</v>
      </c>
      <c r="L304" s="33"/>
      <c r="M304" s="135" t="s">
        <v>19</v>
      </c>
      <c r="N304" s="136" t="s">
        <v>42</v>
      </c>
      <c r="P304" s="137">
        <f>O304*H304</f>
        <v>0</v>
      </c>
      <c r="Q304" s="137">
        <v>2.0119999999999999E-2</v>
      </c>
      <c r="R304" s="137">
        <f>Q304*H304</f>
        <v>0.14090036</v>
      </c>
      <c r="S304" s="137">
        <v>0</v>
      </c>
      <c r="T304" s="138">
        <f>S304*H304</f>
        <v>0</v>
      </c>
      <c r="AR304" s="139" t="s">
        <v>294</v>
      </c>
      <c r="AT304" s="139" t="s">
        <v>130</v>
      </c>
      <c r="AU304" s="139" t="s">
        <v>80</v>
      </c>
      <c r="AY304" s="18" t="s">
        <v>127</v>
      </c>
      <c r="BE304" s="140">
        <f>IF(N304="základní",J304,0)</f>
        <v>0</v>
      </c>
      <c r="BF304" s="140">
        <f>IF(N304="snížená",J304,0)</f>
        <v>0</v>
      </c>
      <c r="BG304" s="140">
        <f>IF(N304="zákl. přenesená",J304,0)</f>
        <v>0</v>
      </c>
      <c r="BH304" s="140">
        <f>IF(N304="sníž. přenesená",J304,0)</f>
        <v>0</v>
      </c>
      <c r="BI304" s="140">
        <f>IF(N304="nulová",J304,0)</f>
        <v>0</v>
      </c>
      <c r="BJ304" s="18" t="s">
        <v>78</v>
      </c>
      <c r="BK304" s="140">
        <f>ROUND(I304*H304,2)</f>
        <v>0</v>
      </c>
      <c r="BL304" s="18" t="s">
        <v>294</v>
      </c>
      <c r="BM304" s="139" t="s">
        <v>1012</v>
      </c>
    </row>
    <row r="305" spans="2:65" s="1" customFormat="1" ht="48.75">
      <c r="B305" s="33"/>
      <c r="D305" s="147" t="s">
        <v>214</v>
      </c>
      <c r="F305" s="161" t="s">
        <v>678</v>
      </c>
      <c r="I305" s="162"/>
      <c r="L305" s="33"/>
      <c r="M305" s="163"/>
      <c r="T305" s="52"/>
      <c r="AT305" s="18" t="s">
        <v>214</v>
      </c>
      <c r="AU305" s="18" t="s">
        <v>80</v>
      </c>
    </row>
    <row r="306" spans="2:65" s="12" customFormat="1">
      <c r="B306" s="146"/>
      <c r="D306" s="147" t="s">
        <v>196</v>
      </c>
      <c r="E306" s="148" t="s">
        <v>19</v>
      </c>
      <c r="F306" s="149" t="s">
        <v>1013</v>
      </c>
      <c r="H306" s="150">
        <v>10.878</v>
      </c>
      <c r="I306" s="151"/>
      <c r="L306" s="146"/>
      <c r="M306" s="152"/>
      <c r="T306" s="153"/>
      <c r="AT306" s="148" t="s">
        <v>196</v>
      </c>
      <c r="AU306" s="148" t="s">
        <v>80</v>
      </c>
      <c r="AV306" s="12" t="s">
        <v>80</v>
      </c>
      <c r="AW306" s="12" t="s">
        <v>32</v>
      </c>
      <c r="AX306" s="12" t="s">
        <v>71</v>
      </c>
      <c r="AY306" s="148" t="s">
        <v>127</v>
      </c>
    </row>
    <row r="307" spans="2:65" s="12" customFormat="1">
      <c r="B307" s="146"/>
      <c r="D307" s="147" t="s">
        <v>196</v>
      </c>
      <c r="E307" s="148" t="s">
        <v>19</v>
      </c>
      <c r="F307" s="149" t="s">
        <v>1014</v>
      </c>
      <c r="H307" s="150">
        <v>0.27</v>
      </c>
      <c r="I307" s="151"/>
      <c r="L307" s="146"/>
      <c r="M307" s="152"/>
      <c r="T307" s="153"/>
      <c r="AT307" s="148" t="s">
        <v>196</v>
      </c>
      <c r="AU307" s="148" t="s">
        <v>80</v>
      </c>
      <c r="AV307" s="12" t="s">
        <v>80</v>
      </c>
      <c r="AW307" s="12" t="s">
        <v>32</v>
      </c>
      <c r="AX307" s="12" t="s">
        <v>71</v>
      </c>
      <c r="AY307" s="148" t="s">
        <v>127</v>
      </c>
    </row>
    <row r="308" spans="2:65" s="12" customFormat="1">
      <c r="B308" s="146"/>
      <c r="D308" s="147" t="s">
        <v>196</v>
      </c>
      <c r="E308" s="148" t="s">
        <v>19</v>
      </c>
      <c r="F308" s="149" t="s">
        <v>1015</v>
      </c>
      <c r="H308" s="150">
        <v>5.5E-2</v>
      </c>
      <c r="I308" s="151"/>
      <c r="L308" s="146"/>
      <c r="M308" s="152"/>
      <c r="T308" s="153"/>
      <c r="AT308" s="148" t="s">
        <v>196</v>
      </c>
      <c r="AU308" s="148" t="s">
        <v>80</v>
      </c>
      <c r="AV308" s="12" t="s">
        <v>80</v>
      </c>
      <c r="AW308" s="12" t="s">
        <v>32</v>
      </c>
      <c r="AX308" s="12" t="s">
        <v>71</v>
      </c>
      <c r="AY308" s="148" t="s">
        <v>127</v>
      </c>
    </row>
    <row r="309" spans="2:65" s="12" customFormat="1">
      <c r="B309" s="146"/>
      <c r="D309" s="147" t="s">
        <v>196</v>
      </c>
      <c r="E309" s="148" t="s">
        <v>19</v>
      </c>
      <c r="F309" s="149" t="s">
        <v>1016</v>
      </c>
      <c r="H309" s="150">
        <v>-4.2</v>
      </c>
      <c r="I309" s="151"/>
      <c r="L309" s="146"/>
      <c r="M309" s="152"/>
      <c r="T309" s="153"/>
      <c r="AT309" s="148" t="s">
        <v>196</v>
      </c>
      <c r="AU309" s="148" t="s">
        <v>80</v>
      </c>
      <c r="AV309" s="12" t="s">
        <v>80</v>
      </c>
      <c r="AW309" s="12" t="s">
        <v>32</v>
      </c>
      <c r="AX309" s="12" t="s">
        <v>71</v>
      </c>
      <c r="AY309" s="148" t="s">
        <v>127</v>
      </c>
    </row>
    <row r="310" spans="2:65" s="13" customFormat="1">
      <c r="B310" s="154"/>
      <c r="D310" s="147" t="s">
        <v>196</v>
      </c>
      <c r="E310" s="155" t="s">
        <v>19</v>
      </c>
      <c r="F310" s="156" t="s">
        <v>199</v>
      </c>
      <c r="H310" s="157">
        <v>7.0029999999999992</v>
      </c>
      <c r="I310" s="158"/>
      <c r="L310" s="154"/>
      <c r="M310" s="159"/>
      <c r="T310" s="160"/>
      <c r="AT310" s="155" t="s">
        <v>196</v>
      </c>
      <c r="AU310" s="155" t="s">
        <v>80</v>
      </c>
      <c r="AV310" s="13" t="s">
        <v>142</v>
      </c>
      <c r="AW310" s="13" t="s">
        <v>32</v>
      </c>
      <c r="AX310" s="13" t="s">
        <v>78</v>
      </c>
      <c r="AY310" s="155" t="s">
        <v>127</v>
      </c>
    </row>
    <row r="311" spans="2:65" s="1" customFormat="1" ht="24.2" customHeight="1">
      <c r="B311" s="33"/>
      <c r="C311" s="128" t="s">
        <v>572</v>
      </c>
      <c r="D311" s="128" t="s">
        <v>130</v>
      </c>
      <c r="E311" s="129" t="s">
        <v>685</v>
      </c>
      <c r="F311" s="130" t="s">
        <v>686</v>
      </c>
      <c r="G311" s="131" t="s">
        <v>222</v>
      </c>
      <c r="H311" s="132">
        <v>3</v>
      </c>
      <c r="I311" s="133"/>
      <c r="J311" s="134">
        <f>ROUND(I311*H311,2)</f>
        <v>0</v>
      </c>
      <c r="K311" s="130" t="s">
        <v>134</v>
      </c>
      <c r="L311" s="33"/>
      <c r="M311" s="135" t="s">
        <v>19</v>
      </c>
      <c r="N311" s="136" t="s">
        <v>42</v>
      </c>
      <c r="P311" s="137">
        <f>O311*H311</f>
        <v>0</v>
      </c>
      <c r="Q311" s="137">
        <v>3.058E-2</v>
      </c>
      <c r="R311" s="137">
        <f>Q311*H311</f>
        <v>9.1740000000000002E-2</v>
      </c>
      <c r="S311" s="137">
        <v>0</v>
      </c>
      <c r="T311" s="138">
        <f>S311*H311</f>
        <v>0</v>
      </c>
      <c r="AR311" s="139" t="s">
        <v>294</v>
      </c>
      <c r="AT311" s="139" t="s">
        <v>130</v>
      </c>
      <c r="AU311" s="139" t="s">
        <v>80</v>
      </c>
      <c r="AY311" s="18" t="s">
        <v>127</v>
      </c>
      <c r="BE311" s="140">
        <f>IF(N311="základní",J311,0)</f>
        <v>0</v>
      </c>
      <c r="BF311" s="140">
        <f>IF(N311="snížená",J311,0)</f>
        <v>0</v>
      </c>
      <c r="BG311" s="140">
        <f>IF(N311="zákl. přenesená",J311,0)</f>
        <v>0</v>
      </c>
      <c r="BH311" s="140">
        <f>IF(N311="sníž. přenesená",J311,0)</f>
        <v>0</v>
      </c>
      <c r="BI311" s="140">
        <f>IF(N311="nulová",J311,0)</f>
        <v>0</v>
      </c>
      <c r="BJ311" s="18" t="s">
        <v>78</v>
      </c>
      <c r="BK311" s="140">
        <f>ROUND(I311*H311,2)</f>
        <v>0</v>
      </c>
      <c r="BL311" s="18" t="s">
        <v>294</v>
      </c>
      <c r="BM311" s="139" t="s">
        <v>1017</v>
      </c>
    </row>
    <row r="312" spans="2:65" s="1" customFormat="1" ht="48.75">
      <c r="B312" s="33"/>
      <c r="D312" s="147" t="s">
        <v>214</v>
      </c>
      <c r="F312" s="161" t="s">
        <v>678</v>
      </c>
      <c r="I312" s="162"/>
      <c r="L312" s="33"/>
      <c r="M312" s="163"/>
      <c r="T312" s="52"/>
      <c r="AT312" s="18" t="s">
        <v>214</v>
      </c>
      <c r="AU312" s="18" t="s">
        <v>80</v>
      </c>
    </row>
    <row r="313" spans="2:65" s="1" customFormat="1" ht="24.2" customHeight="1">
      <c r="B313" s="33"/>
      <c r="C313" s="128" t="s">
        <v>576</v>
      </c>
      <c r="D313" s="128" t="s">
        <v>130</v>
      </c>
      <c r="E313" s="129" t="s">
        <v>689</v>
      </c>
      <c r="F313" s="130" t="s">
        <v>690</v>
      </c>
      <c r="G313" s="131" t="s">
        <v>638</v>
      </c>
      <c r="H313" s="187"/>
      <c r="I313" s="133"/>
      <c r="J313" s="134">
        <f>ROUND(I313*H313,2)</f>
        <v>0</v>
      </c>
      <c r="K313" s="130" t="s">
        <v>134</v>
      </c>
      <c r="L313" s="33"/>
      <c r="M313" s="135" t="s">
        <v>19</v>
      </c>
      <c r="N313" s="136" t="s">
        <v>42</v>
      </c>
      <c r="P313" s="137">
        <f>O313*H313</f>
        <v>0</v>
      </c>
      <c r="Q313" s="137">
        <v>0</v>
      </c>
      <c r="R313" s="137">
        <f>Q313*H313</f>
        <v>0</v>
      </c>
      <c r="S313" s="137">
        <v>0</v>
      </c>
      <c r="T313" s="138">
        <f>S313*H313</f>
        <v>0</v>
      </c>
      <c r="AR313" s="139" t="s">
        <v>294</v>
      </c>
      <c r="AT313" s="139" t="s">
        <v>130</v>
      </c>
      <c r="AU313" s="139" t="s">
        <v>80</v>
      </c>
      <c r="AY313" s="18" t="s">
        <v>127</v>
      </c>
      <c r="BE313" s="140">
        <f>IF(N313="základní",J313,0)</f>
        <v>0</v>
      </c>
      <c r="BF313" s="140">
        <f>IF(N313="snížená",J313,0)</f>
        <v>0</v>
      </c>
      <c r="BG313" s="140">
        <f>IF(N313="zákl. přenesená",J313,0)</f>
        <v>0</v>
      </c>
      <c r="BH313" s="140">
        <f>IF(N313="sníž. přenesená",J313,0)</f>
        <v>0</v>
      </c>
      <c r="BI313" s="140">
        <f>IF(N313="nulová",J313,0)</f>
        <v>0</v>
      </c>
      <c r="BJ313" s="18" t="s">
        <v>78</v>
      </c>
      <c r="BK313" s="140">
        <f>ROUND(I313*H313,2)</f>
        <v>0</v>
      </c>
      <c r="BL313" s="18" t="s">
        <v>294</v>
      </c>
      <c r="BM313" s="139" t="s">
        <v>1018</v>
      </c>
    </row>
    <row r="314" spans="2:65" s="1" customFormat="1" ht="78">
      <c r="B314" s="33"/>
      <c r="D314" s="147" t="s">
        <v>214</v>
      </c>
      <c r="F314" s="161" t="s">
        <v>692</v>
      </c>
      <c r="I314" s="162"/>
      <c r="L314" s="33"/>
      <c r="M314" s="163"/>
      <c r="T314" s="52"/>
      <c r="AT314" s="18" t="s">
        <v>214</v>
      </c>
      <c r="AU314" s="18" t="s">
        <v>80</v>
      </c>
    </row>
    <row r="315" spans="2:65" s="11" customFormat="1" ht="22.9" customHeight="1">
      <c r="B315" s="116"/>
      <c r="D315" s="117" t="s">
        <v>70</v>
      </c>
      <c r="E315" s="126" t="s">
        <v>700</v>
      </c>
      <c r="F315" s="126" t="s">
        <v>701</v>
      </c>
      <c r="I315" s="119"/>
      <c r="J315" s="127">
        <f>BK315</f>
        <v>0</v>
      </c>
      <c r="L315" s="116"/>
      <c r="M315" s="121"/>
      <c r="P315" s="122">
        <f>SUM(P316:P327)</f>
        <v>0</v>
      </c>
      <c r="R315" s="122">
        <f>SUM(R316:R327)</f>
        <v>2.085E-2</v>
      </c>
      <c r="T315" s="123">
        <f>SUM(T316:T327)</f>
        <v>0.1032</v>
      </c>
      <c r="AR315" s="117" t="s">
        <v>80</v>
      </c>
      <c r="AT315" s="124" t="s">
        <v>70</v>
      </c>
      <c r="AU315" s="124" t="s">
        <v>78</v>
      </c>
      <c r="AY315" s="117" t="s">
        <v>127</v>
      </c>
      <c r="BK315" s="125">
        <f>SUM(BK316:BK327)</f>
        <v>0</v>
      </c>
    </row>
    <row r="316" spans="2:65" s="1" customFormat="1" ht="24.2" customHeight="1">
      <c r="B316" s="33"/>
      <c r="C316" s="128" t="s">
        <v>580</v>
      </c>
      <c r="D316" s="128" t="s">
        <v>130</v>
      </c>
      <c r="E316" s="129" t="s">
        <v>703</v>
      </c>
      <c r="F316" s="130" t="s">
        <v>704</v>
      </c>
      <c r="G316" s="131" t="s">
        <v>222</v>
      </c>
      <c r="H316" s="132">
        <v>4</v>
      </c>
      <c r="I316" s="133"/>
      <c r="J316" s="134">
        <f>ROUND(I316*H316,2)</f>
        <v>0</v>
      </c>
      <c r="K316" s="130" t="s">
        <v>134</v>
      </c>
      <c r="L316" s="33"/>
      <c r="M316" s="135" t="s">
        <v>19</v>
      </c>
      <c r="N316" s="136" t="s">
        <v>42</v>
      </c>
      <c r="P316" s="137">
        <f>O316*H316</f>
        <v>0</v>
      </c>
      <c r="Q316" s="137">
        <v>0</v>
      </c>
      <c r="R316" s="137">
        <f>Q316*H316</f>
        <v>0</v>
      </c>
      <c r="S316" s="137">
        <v>2.4E-2</v>
      </c>
      <c r="T316" s="138">
        <f>S316*H316</f>
        <v>9.6000000000000002E-2</v>
      </c>
      <c r="AR316" s="139" t="s">
        <v>294</v>
      </c>
      <c r="AT316" s="139" t="s">
        <v>130</v>
      </c>
      <c r="AU316" s="139" t="s">
        <v>80</v>
      </c>
      <c r="AY316" s="18" t="s">
        <v>127</v>
      </c>
      <c r="BE316" s="140">
        <f>IF(N316="základní",J316,0)</f>
        <v>0</v>
      </c>
      <c r="BF316" s="140">
        <f>IF(N316="snížená",J316,0)</f>
        <v>0</v>
      </c>
      <c r="BG316" s="140">
        <f>IF(N316="zákl. přenesená",J316,0)</f>
        <v>0</v>
      </c>
      <c r="BH316" s="140">
        <f>IF(N316="sníž. přenesená",J316,0)</f>
        <v>0</v>
      </c>
      <c r="BI316" s="140">
        <f>IF(N316="nulová",J316,0)</f>
        <v>0</v>
      </c>
      <c r="BJ316" s="18" t="s">
        <v>78</v>
      </c>
      <c r="BK316" s="140">
        <f>ROUND(I316*H316,2)</f>
        <v>0</v>
      </c>
      <c r="BL316" s="18" t="s">
        <v>294</v>
      </c>
      <c r="BM316" s="139" t="s">
        <v>1019</v>
      </c>
    </row>
    <row r="317" spans="2:65" s="1" customFormat="1" ht="29.25">
      <c r="B317" s="33"/>
      <c r="D317" s="147" t="s">
        <v>214</v>
      </c>
      <c r="F317" s="161" t="s">
        <v>706</v>
      </c>
      <c r="I317" s="162"/>
      <c r="L317" s="33"/>
      <c r="M317" s="163"/>
      <c r="T317" s="52"/>
      <c r="AT317" s="18" t="s">
        <v>214</v>
      </c>
      <c r="AU317" s="18" t="s">
        <v>80</v>
      </c>
    </row>
    <row r="318" spans="2:65" s="1" customFormat="1" ht="14.45" customHeight="1">
      <c r="B318" s="33"/>
      <c r="C318" s="128" t="s">
        <v>586</v>
      </c>
      <c r="D318" s="128" t="s">
        <v>130</v>
      </c>
      <c r="E318" s="129" t="s">
        <v>708</v>
      </c>
      <c r="F318" s="130" t="s">
        <v>709</v>
      </c>
      <c r="G318" s="131" t="s">
        <v>222</v>
      </c>
      <c r="H318" s="132">
        <v>4</v>
      </c>
      <c r="I318" s="133"/>
      <c r="J318" s="134">
        <f>ROUND(I318*H318,2)</f>
        <v>0</v>
      </c>
      <c r="K318" s="130" t="s">
        <v>19</v>
      </c>
      <c r="L318" s="33"/>
      <c r="M318" s="135" t="s">
        <v>19</v>
      </c>
      <c r="N318" s="136" t="s">
        <v>42</v>
      </c>
      <c r="P318" s="137">
        <f>O318*H318</f>
        <v>0</v>
      </c>
      <c r="Q318" s="137">
        <v>0</v>
      </c>
      <c r="R318" s="137">
        <f>Q318*H318</f>
        <v>0</v>
      </c>
      <c r="S318" s="137">
        <v>1.8E-3</v>
      </c>
      <c r="T318" s="138">
        <f>S318*H318</f>
        <v>7.1999999999999998E-3</v>
      </c>
      <c r="AR318" s="139" t="s">
        <v>294</v>
      </c>
      <c r="AT318" s="139" t="s">
        <v>130</v>
      </c>
      <c r="AU318" s="139" t="s">
        <v>80</v>
      </c>
      <c r="AY318" s="18" t="s">
        <v>127</v>
      </c>
      <c r="BE318" s="140">
        <f>IF(N318="základní",J318,0)</f>
        <v>0</v>
      </c>
      <c r="BF318" s="140">
        <f>IF(N318="snížená",J318,0)</f>
        <v>0</v>
      </c>
      <c r="BG318" s="140">
        <f>IF(N318="zákl. přenesená",J318,0)</f>
        <v>0</v>
      </c>
      <c r="BH318" s="140">
        <f>IF(N318="sníž. přenesená",J318,0)</f>
        <v>0</v>
      </c>
      <c r="BI318" s="140">
        <f>IF(N318="nulová",J318,0)</f>
        <v>0</v>
      </c>
      <c r="BJ318" s="18" t="s">
        <v>78</v>
      </c>
      <c r="BK318" s="140">
        <f>ROUND(I318*H318,2)</f>
        <v>0</v>
      </c>
      <c r="BL318" s="18" t="s">
        <v>294</v>
      </c>
      <c r="BM318" s="139" t="s">
        <v>1020</v>
      </c>
    </row>
    <row r="319" spans="2:65" s="1" customFormat="1" ht="24.2" customHeight="1">
      <c r="B319" s="33"/>
      <c r="C319" s="128" t="s">
        <v>595</v>
      </c>
      <c r="D319" s="128" t="s">
        <v>130</v>
      </c>
      <c r="E319" s="129" t="s">
        <v>716</v>
      </c>
      <c r="F319" s="130" t="s">
        <v>717</v>
      </c>
      <c r="G319" s="131" t="s">
        <v>222</v>
      </c>
      <c r="H319" s="132">
        <v>1</v>
      </c>
      <c r="I319" s="133"/>
      <c r="J319" s="134">
        <f>ROUND(I319*H319,2)</f>
        <v>0</v>
      </c>
      <c r="K319" s="130" t="s">
        <v>134</v>
      </c>
      <c r="L319" s="33"/>
      <c r="M319" s="135" t="s">
        <v>19</v>
      </c>
      <c r="N319" s="136" t="s">
        <v>42</v>
      </c>
      <c r="P319" s="137">
        <f>O319*H319</f>
        <v>0</v>
      </c>
      <c r="Q319" s="137">
        <v>0</v>
      </c>
      <c r="R319" s="137">
        <f>Q319*H319</f>
        <v>0</v>
      </c>
      <c r="S319" s="137">
        <v>0</v>
      </c>
      <c r="T319" s="138">
        <f>S319*H319</f>
        <v>0</v>
      </c>
      <c r="AR319" s="139" t="s">
        <v>294</v>
      </c>
      <c r="AT319" s="139" t="s">
        <v>130</v>
      </c>
      <c r="AU319" s="139" t="s">
        <v>80</v>
      </c>
      <c r="AY319" s="18" t="s">
        <v>127</v>
      </c>
      <c r="BE319" s="140">
        <f>IF(N319="základní",J319,0)</f>
        <v>0</v>
      </c>
      <c r="BF319" s="140">
        <f>IF(N319="snížená",J319,0)</f>
        <v>0</v>
      </c>
      <c r="BG319" s="140">
        <f>IF(N319="zákl. přenesená",J319,0)</f>
        <v>0</v>
      </c>
      <c r="BH319" s="140">
        <f>IF(N319="sníž. přenesená",J319,0)</f>
        <v>0</v>
      </c>
      <c r="BI319" s="140">
        <f>IF(N319="nulová",J319,0)</f>
        <v>0</v>
      </c>
      <c r="BJ319" s="18" t="s">
        <v>78</v>
      </c>
      <c r="BK319" s="140">
        <f>ROUND(I319*H319,2)</f>
        <v>0</v>
      </c>
      <c r="BL319" s="18" t="s">
        <v>294</v>
      </c>
      <c r="BM319" s="139" t="s">
        <v>1021</v>
      </c>
    </row>
    <row r="320" spans="2:65" s="1" customFormat="1" ht="87.75">
      <c r="B320" s="33"/>
      <c r="D320" s="147" t="s">
        <v>214</v>
      </c>
      <c r="F320" s="161" t="s">
        <v>719</v>
      </c>
      <c r="I320" s="162"/>
      <c r="L320" s="33"/>
      <c r="M320" s="163"/>
      <c r="T320" s="52"/>
      <c r="AT320" s="18" t="s">
        <v>214</v>
      </c>
      <c r="AU320" s="18" t="s">
        <v>80</v>
      </c>
    </row>
    <row r="321" spans="2:65" s="1" customFormat="1" ht="14.45" customHeight="1">
      <c r="B321" s="33"/>
      <c r="C321" s="177" t="s">
        <v>600</v>
      </c>
      <c r="D321" s="177" t="s">
        <v>368</v>
      </c>
      <c r="E321" s="178" t="s">
        <v>721</v>
      </c>
      <c r="F321" s="179" t="s">
        <v>722</v>
      </c>
      <c r="G321" s="180" t="s">
        <v>222</v>
      </c>
      <c r="H321" s="181">
        <v>1</v>
      </c>
      <c r="I321" s="182"/>
      <c r="J321" s="183">
        <f t="shared" ref="J321:J326" si="10">ROUND(I321*H321,2)</f>
        <v>0</v>
      </c>
      <c r="K321" s="179" t="s">
        <v>134</v>
      </c>
      <c r="L321" s="184"/>
      <c r="M321" s="185" t="s">
        <v>19</v>
      </c>
      <c r="N321" s="186" t="s">
        <v>42</v>
      </c>
      <c r="P321" s="137">
        <f t="shared" ref="P321:P326" si="11">O321*H321</f>
        <v>0</v>
      </c>
      <c r="Q321" s="137">
        <v>1.95E-2</v>
      </c>
      <c r="R321" s="137">
        <f t="shared" ref="R321:R326" si="12">Q321*H321</f>
        <v>1.95E-2</v>
      </c>
      <c r="S321" s="137">
        <v>0</v>
      </c>
      <c r="T321" s="138">
        <f t="shared" ref="T321:T326" si="13">S321*H321</f>
        <v>0</v>
      </c>
      <c r="AR321" s="139" t="s">
        <v>409</v>
      </c>
      <c r="AT321" s="139" t="s">
        <v>368</v>
      </c>
      <c r="AU321" s="139" t="s">
        <v>80</v>
      </c>
      <c r="AY321" s="18" t="s">
        <v>127</v>
      </c>
      <c r="BE321" s="140">
        <f t="shared" ref="BE321:BE326" si="14">IF(N321="základní",J321,0)</f>
        <v>0</v>
      </c>
      <c r="BF321" s="140">
        <f t="shared" ref="BF321:BF326" si="15">IF(N321="snížená",J321,0)</f>
        <v>0</v>
      </c>
      <c r="BG321" s="140">
        <f t="shared" ref="BG321:BG326" si="16">IF(N321="zákl. přenesená",J321,0)</f>
        <v>0</v>
      </c>
      <c r="BH321" s="140">
        <f t="shared" ref="BH321:BH326" si="17">IF(N321="sníž. přenesená",J321,0)</f>
        <v>0</v>
      </c>
      <c r="BI321" s="140">
        <f t="shared" ref="BI321:BI326" si="18">IF(N321="nulová",J321,0)</f>
        <v>0</v>
      </c>
      <c r="BJ321" s="18" t="s">
        <v>78</v>
      </c>
      <c r="BK321" s="140">
        <f t="shared" ref="BK321:BK326" si="19">ROUND(I321*H321,2)</f>
        <v>0</v>
      </c>
      <c r="BL321" s="18" t="s">
        <v>294</v>
      </c>
      <c r="BM321" s="139" t="s">
        <v>1022</v>
      </c>
    </row>
    <row r="322" spans="2:65" s="1" customFormat="1" ht="14.45" customHeight="1">
      <c r="B322" s="33"/>
      <c r="C322" s="128" t="s">
        <v>606</v>
      </c>
      <c r="D322" s="128" t="s">
        <v>130</v>
      </c>
      <c r="E322" s="129" t="s">
        <v>725</v>
      </c>
      <c r="F322" s="130" t="s">
        <v>726</v>
      </c>
      <c r="G322" s="131" t="s">
        <v>222</v>
      </c>
      <c r="H322" s="132">
        <v>1</v>
      </c>
      <c r="I322" s="133"/>
      <c r="J322" s="134">
        <f t="shared" si="10"/>
        <v>0</v>
      </c>
      <c r="K322" s="130" t="s">
        <v>134</v>
      </c>
      <c r="L322" s="33"/>
      <c r="M322" s="135" t="s">
        <v>19</v>
      </c>
      <c r="N322" s="136" t="s">
        <v>42</v>
      </c>
      <c r="P322" s="137">
        <f t="shared" si="11"/>
        <v>0</v>
      </c>
      <c r="Q322" s="137">
        <v>0</v>
      </c>
      <c r="R322" s="137">
        <f t="shared" si="12"/>
        <v>0</v>
      </c>
      <c r="S322" s="137">
        <v>0</v>
      </c>
      <c r="T322" s="138">
        <f t="shared" si="13"/>
        <v>0</v>
      </c>
      <c r="AR322" s="139" t="s">
        <v>294</v>
      </c>
      <c r="AT322" s="139" t="s">
        <v>130</v>
      </c>
      <c r="AU322" s="139" t="s">
        <v>80</v>
      </c>
      <c r="AY322" s="18" t="s">
        <v>127</v>
      </c>
      <c r="BE322" s="140">
        <f t="shared" si="14"/>
        <v>0</v>
      </c>
      <c r="BF322" s="140">
        <f t="shared" si="15"/>
        <v>0</v>
      </c>
      <c r="BG322" s="140">
        <f t="shared" si="16"/>
        <v>0</v>
      </c>
      <c r="BH322" s="140">
        <f t="shared" si="17"/>
        <v>0</v>
      </c>
      <c r="BI322" s="140">
        <f t="shared" si="18"/>
        <v>0</v>
      </c>
      <c r="BJ322" s="18" t="s">
        <v>78</v>
      </c>
      <c r="BK322" s="140">
        <f t="shared" si="19"/>
        <v>0</v>
      </c>
      <c r="BL322" s="18" t="s">
        <v>294</v>
      </c>
      <c r="BM322" s="139" t="s">
        <v>1023</v>
      </c>
    </row>
    <row r="323" spans="2:65" s="1" customFormat="1" ht="14.45" customHeight="1">
      <c r="B323" s="33"/>
      <c r="C323" s="177" t="s">
        <v>612</v>
      </c>
      <c r="D323" s="177" t="s">
        <v>368</v>
      </c>
      <c r="E323" s="178" t="s">
        <v>729</v>
      </c>
      <c r="F323" s="179" t="s">
        <v>730</v>
      </c>
      <c r="G323" s="180" t="s">
        <v>222</v>
      </c>
      <c r="H323" s="181">
        <v>1</v>
      </c>
      <c r="I323" s="182"/>
      <c r="J323" s="183">
        <f t="shared" si="10"/>
        <v>0</v>
      </c>
      <c r="K323" s="179" t="s">
        <v>134</v>
      </c>
      <c r="L323" s="184"/>
      <c r="M323" s="185" t="s">
        <v>19</v>
      </c>
      <c r="N323" s="186" t="s">
        <v>42</v>
      </c>
      <c r="P323" s="137">
        <f t="shared" si="11"/>
        <v>0</v>
      </c>
      <c r="Q323" s="137">
        <v>1.1999999999999999E-3</v>
      </c>
      <c r="R323" s="137">
        <f t="shared" si="12"/>
        <v>1.1999999999999999E-3</v>
      </c>
      <c r="S323" s="137">
        <v>0</v>
      </c>
      <c r="T323" s="138">
        <f t="shared" si="13"/>
        <v>0</v>
      </c>
      <c r="AR323" s="139" t="s">
        <v>409</v>
      </c>
      <c r="AT323" s="139" t="s">
        <v>368</v>
      </c>
      <c r="AU323" s="139" t="s">
        <v>80</v>
      </c>
      <c r="AY323" s="18" t="s">
        <v>127</v>
      </c>
      <c r="BE323" s="140">
        <f t="shared" si="14"/>
        <v>0</v>
      </c>
      <c r="BF323" s="140">
        <f t="shared" si="15"/>
        <v>0</v>
      </c>
      <c r="BG323" s="140">
        <f t="shared" si="16"/>
        <v>0</v>
      </c>
      <c r="BH323" s="140">
        <f t="shared" si="17"/>
        <v>0</v>
      </c>
      <c r="BI323" s="140">
        <f t="shared" si="18"/>
        <v>0</v>
      </c>
      <c r="BJ323" s="18" t="s">
        <v>78</v>
      </c>
      <c r="BK323" s="140">
        <f t="shared" si="19"/>
        <v>0</v>
      </c>
      <c r="BL323" s="18" t="s">
        <v>294</v>
      </c>
      <c r="BM323" s="139" t="s">
        <v>1024</v>
      </c>
    </row>
    <row r="324" spans="2:65" s="1" customFormat="1" ht="14.45" customHeight="1">
      <c r="B324" s="33"/>
      <c r="C324" s="128" t="s">
        <v>618</v>
      </c>
      <c r="D324" s="128" t="s">
        <v>130</v>
      </c>
      <c r="E324" s="129" t="s">
        <v>733</v>
      </c>
      <c r="F324" s="130" t="s">
        <v>734</v>
      </c>
      <c r="G324" s="131" t="s">
        <v>222</v>
      </c>
      <c r="H324" s="132">
        <v>1</v>
      </c>
      <c r="I324" s="133"/>
      <c r="J324" s="134">
        <f t="shared" si="10"/>
        <v>0</v>
      </c>
      <c r="K324" s="130" t="s">
        <v>134</v>
      </c>
      <c r="L324" s="33"/>
      <c r="M324" s="135" t="s">
        <v>19</v>
      </c>
      <c r="N324" s="136" t="s">
        <v>42</v>
      </c>
      <c r="P324" s="137">
        <f t="shared" si="11"/>
        <v>0</v>
      </c>
      <c r="Q324" s="137">
        <v>0</v>
      </c>
      <c r="R324" s="137">
        <f t="shared" si="12"/>
        <v>0</v>
      </c>
      <c r="S324" s="137">
        <v>0</v>
      </c>
      <c r="T324" s="138">
        <f t="shared" si="13"/>
        <v>0</v>
      </c>
      <c r="AR324" s="139" t="s">
        <v>294</v>
      </c>
      <c r="AT324" s="139" t="s">
        <v>130</v>
      </c>
      <c r="AU324" s="139" t="s">
        <v>80</v>
      </c>
      <c r="AY324" s="18" t="s">
        <v>127</v>
      </c>
      <c r="BE324" s="140">
        <f t="shared" si="14"/>
        <v>0</v>
      </c>
      <c r="BF324" s="140">
        <f t="shared" si="15"/>
        <v>0</v>
      </c>
      <c r="BG324" s="140">
        <f t="shared" si="16"/>
        <v>0</v>
      </c>
      <c r="BH324" s="140">
        <f t="shared" si="17"/>
        <v>0</v>
      </c>
      <c r="BI324" s="140">
        <f t="shared" si="18"/>
        <v>0</v>
      </c>
      <c r="BJ324" s="18" t="s">
        <v>78</v>
      </c>
      <c r="BK324" s="140">
        <f t="shared" si="19"/>
        <v>0</v>
      </c>
      <c r="BL324" s="18" t="s">
        <v>294</v>
      </c>
      <c r="BM324" s="139" t="s">
        <v>1025</v>
      </c>
    </row>
    <row r="325" spans="2:65" s="1" customFormat="1" ht="14.45" customHeight="1">
      <c r="B325" s="33"/>
      <c r="C325" s="177" t="s">
        <v>623</v>
      </c>
      <c r="D325" s="177" t="s">
        <v>368</v>
      </c>
      <c r="E325" s="178" t="s">
        <v>737</v>
      </c>
      <c r="F325" s="179" t="s">
        <v>738</v>
      </c>
      <c r="G325" s="180" t="s">
        <v>222</v>
      </c>
      <c r="H325" s="181">
        <v>1</v>
      </c>
      <c r="I325" s="182"/>
      <c r="J325" s="183">
        <f t="shared" si="10"/>
        <v>0</v>
      </c>
      <c r="K325" s="179" t="s">
        <v>134</v>
      </c>
      <c r="L325" s="184"/>
      <c r="M325" s="185" t="s">
        <v>19</v>
      </c>
      <c r="N325" s="186" t="s">
        <v>42</v>
      </c>
      <c r="P325" s="137">
        <f t="shared" si="11"/>
        <v>0</v>
      </c>
      <c r="Q325" s="137">
        <v>1.4999999999999999E-4</v>
      </c>
      <c r="R325" s="137">
        <f t="shared" si="12"/>
        <v>1.4999999999999999E-4</v>
      </c>
      <c r="S325" s="137">
        <v>0</v>
      </c>
      <c r="T325" s="138">
        <f t="shared" si="13"/>
        <v>0</v>
      </c>
      <c r="AR325" s="139" t="s">
        <v>409</v>
      </c>
      <c r="AT325" s="139" t="s">
        <v>368</v>
      </c>
      <c r="AU325" s="139" t="s">
        <v>80</v>
      </c>
      <c r="AY325" s="18" t="s">
        <v>127</v>
      </c>
      <c r="BE325" s="140">
        <f t="shared" si="14"/>
        <v>0</v>
      </c>
      <c r="BF325" s="140">
        <f t="shared" si="15"/>
        <v>0</v>
      </c>
      <c r="BG325" s="140">
        <f t="shared" si="16"/>
        <v>0</v>
      </c>
      <c r="BH325" s="140">
        <f t="shared" si="17"/>
        <v>0</v>
      </c>
      <c r="BI325" s="140">
        <f t="shared" si="18"/>
        <v>0</v>
      </c>
      <c r="BJ325" s="18" t="s">
        <v>78</v>
      </c>
      <c r="BK325" s="140">
        <f t="shared" si="19"/>
        <v>0</v>
      </c>
      <c r="BL325" s="18" t="s">
        <v>294</v>
      </c>
      <c r="BM325" s="139" t="s">
        <v>1026</v>
      </c>
    </row>
    <row r="326" spans="2:65" s="1" customFormat="1" ht="24.2" customHeight="1">
      <c r="B326" s="33"/>
      <c r="C326" s="128" t="s">
        <v>627</v>
      </c>
      <c r="D326" s="128" t="s">
        <v>130</v>
      </c>
      <c r="E326" s="129" t="s">
        <v>745</v>
      </c>
      <c r="F326" s="130" t="s">
        <v>746</v>
      </c>
      <c r="G326" s="131" t="s">
        <v>638</v>
      </c>
      <c r="H326" s="187"/>
      <c r="I326" s="133"/>
      <c r="J326" s="134">
        <f t="shared" si="10"/>
        <v>0</v>
      </c>
      <c r="K326" s="130" t="s">
        <v>134</v>
      </c>
      <c r="L326" s="33"/>
      <c r="M326" s="135" t="s">
        <v>19</v>
      </c>
      <c r="N326" s="136" t="s">
        <v>42</v>
      </c>
      <c r="P326" s="137">
        <f t="shared" si="11"/>
        <v>0</v>
      </c>
      <c r="Q326" s="137">
        <v>0</v>
      </c>
      <c r="R326" s="137">
        <f t="shared" si="12"/>
        <v>0</v>
      </c>
      <c r="S326" s="137">
        <v>0</v>
      </c>
      <c r="T326" s="138">
        <f t="shared" si="13"/>
        <v>0</v>
      </c>
      <c r="AR326" s="139" t="s">
        <v>294</v>
      </c>
      <c r="AT326" s="139" t="s">
        <v>130</v>
      </c>
      <c r="AU326" s="139" t="s">
        <v>80</v>
      </c>
      <c r="AY326" s="18" t="s">
        <v>127</v>
      </c>
      <c r="BE326" s="140">
        <f t="shared" si="14"/>
        <v>0</v>
      </c>
      <c r="BF326" s="140">
        <f t="shared" si="15"/>
        <v>0</v>
      </c>
      <c r="BG326" s="140">
        <f t="shared" si="16"/>
        <v>0</v>
      </c>
      <c r="BH326" s="140">
        <f t="shared" si="17"/>
        <v>0</v>
      </c>
      <c r="BI326" s="140">
        <f t="shared" si="18"/>
        <v>0</v>
      </c>
      <c r="BJ326" s="18" t="s">
        <v>78</v>
      </c>
      <c r="BK326" s="140">
        <f t="shared" si="19"/>
        <v>0</v>
      </c>
      <c r="BL326" s="18" t="s">
        <v>294</v>
      </c>
      <c r="BM326" s="139" t="s">
        <v>1027</v>
      </c>
    </row>
    <row r="327" spans="2:65" s="1" customFormat="1" ht="78">
      <c r="B327" s="33"/>
      <c r="D327" s="147" t="s">
        <v>214</v>
      </c>
      <c r="F327" s="161" t="s">
        <v>748</v>
      </c>
      <c r="I327" s="162"/>
      <c r="L327" s="33"/>
      <c r="M327" s="163"/>
      <c r="T327" s="52"/>
      <c r="AT327" s="18" t="s">
        <v>214</v>
      </c>
      <c r="AU327" s="18" t="s">
        <v>80</v>
      </c>
    </row>
    <row r="328" spans="2:65" s="11" customFormat="1" ht="22.9" customHeight="1">
      <c r="B328" s="116"/>
      <c r="D328" s="117" t="s">
        <v>70</v>
      </c>
      <c r="E328" s="126" t="s">
        <v>749</v>
      </c>
      <c r="F328" s="126" t="s">
        <v>750</v>
      </c>
      <c r="I328" s="119"/>
      <c r="J328" s="127">
        <f>BK328</f>
        <v>0</v>
      </c>
      <c r="L328" s="116"/>
      <c r="M328" s="121"/>
      <c r="P328" s="122">
        <f>SUM(P329:P348)</f>
        <v>0</v>
      </c>
      <c r="R328" s="122">
        <f>SUM(R329:R348)</f>
        <v>0.23744499999999999</v>
      </c>
      <c r="T328" s="123">
        <f>SUM(T329:T348)</f>
        <v>0</v>
      </c>
      <c r="AR328" s="117" t="s">
        <v>80</v>
      </c>
      <c r="AT328" s="124" t="s">
        <v>70</v>
      </c>
      <c r="AU328" s="124" t="s">
        <v>78</v>
      </c>
      <c r="AY328" s="117" t="s">
        <v>127</v>
      </c>
      <c r="BK328" s="125">
        <f>SUM(BK329:BK348)</f>
        <v>0</v>
      </c>
    </row>
    <row r="329" spans="2:65" s="1" customFormat="1" ht="14.45" customHeight="1">
      <c r="B329" s="33"/>
      <c r="C329" s="128" t="s">
        <v>631</v>
      </c>
      <c r="D329" s="128" t="s">
        <v>130</v>
      </c>
      <c r="E329" s="129" t="s">
        <v>752</v>
      </c>
      <c r="F329" s="130" t="s">
        <v>753</v>
      </c>
      <c r="G329" s="131" t="s">
        <v>194</v>
      </c>
      <c r="H329" s="132">
        <v>8.9689999999999994</v>
      </c>
      <c r="I329" s="133"/>
      <c r="J329" s="134">
        <f>ROUND(I329*H329,2)</f>
        <v>0</v>
      </c>
      <c r="K329" s="130" t="s">
        <v>134</v>
      </c>
      <c r="L329" s="33"/>
      <c r="M329" s="135" t="s">
        <v>19</v>
      </c>
      <c r="N329" s="136" t="s">
        <v>42</v>
      </c>
      <c r="P329" s="137">
        <f>O329*H329</f>
        <v>0</v>
      </c>
      <c r="Q329" s="137">
        <v>2.9999999999999997E-4</v>
      </c>
      <c r="R329" s="137">
        <f>Q329*H329</f>
        <v>2.6906999999999994E-3</v>
      </c>
      <c r="S329" s="137">
        <v>0</v>
      </c>
      <c r="T329" s="138">
        <f>S329*H329</f>
        <v>0</v>
      </c>
      <c r="AR329" s="139" t="s">
        <v>294</v>
      </c>
      <c r="AT329" s="139" t="s">
        <v>130</v>
      </c>
      <c r="AU329" s="139" t="s">
        <v>80</v>
      </c>
      <c r="AY329" s="18" t="s">
        <v>127</v>
      </c>
      <c r="BE329" s="140">
        <f>IF(N329="základní",J329,0)</f>
        <v>0</v>
      </c>
      <c r="BF329" s="140">
        <f>IF(N329="snížená",J329,0)</f>
        <v>0</v>
      </c>
      <c r="BG329" s="140">
        <f>IF(N329="zákl. přenesená",J329,0)</f>
        <v>0</v>
      </c>
      <c r="BH329" s="140">
        <f>IF(N329="sníž. přenesená",J329,0)</f>
        <v>0</v>
      </c>
      <c r="BI329" s="140">
        <f>IF(N329="nulová",J329,0)</f>
        <v>0</v>
      </c>
      <c r="BJ329" s="18" t="s">
        <v>78</v>
      </c>
      <c r="BK329" s="140">
        <f>ROUND(I329*H329,2)</f>
        <v>0</v>
      </c>
      <c r="BL329" s="18" t="s">
        <v>294</v>
      </c>
      <c r="BM329" s="139" t="s">
        <v>1028</v>
      </c>
    </row>
    <row r="330" spans="2:65" s="1" customFormat="1" ht="48.75">
      <c r="B330" s="33"/>
      <c r="D330" s="147" t="s">
        <v>214</v>
      </c>
      <c r="F330" s="161" t="s">
        <v>755</v>
      </c>
      <c r="I330" s="162"/>
      <c r="L330" s="33"/>
      <c r="M330" s="163"/>
      <c r="T330" s="52"/>
      <c r="AT330" s="18" t="s">
        <v>214</v>
      </c>
      <c r="AU330" s="18" t="s">
        <v>80</v>
      </c>
    </row>
    <row r="331" spans="2:65" s="12" customFormat="1">
      <c r="B331" s="146"/>
      <c r="D331" s="147" t="s">
        <v>196</v>
      </c>
      <c r="E331" s="148" t="s">
        <v>19</v>
      </c>
      <c r="F331" s="149" t="s">
        <v>976</v>
      </c>
      <c r="H331" s="150">
        <v>8.3219999999999992</v>
      </c>
      <c r="I331" s="151"/>
      <c r="L331" s="146"/>
      <c r="M331" s="152"/>
      <c r="T331" s="153"/>
      <c r="AT331" s="148" t="s">
        <v>196</v>
      </c>
      <c r="AU331" s="148" t="s">
        <v>80</v>
      </c>
      <c r="AV331" s="12" t="s">
        <v>80</v>
      </c>
      <c r="AW331" s="12" t="s">
        <v>32</v>
      </c>
      <c r="AX331" s="12" t="s">
        <v>71</v>
      </c>
      <c r="AY331" s="148" t="s">
        <v>127</v>
      </c>
    </row>
    <row r="332" spans="2:65" s="12" customFormat="1">
      <c r="B332" s="146"/>
      <c r="D332" s="147" t="s">
        <v>196</v>
      </c>
      <c r="E332" s="148" t="s">
        <v>19</v>
      </c>
      <c r="F332" s="149" t="s">
        <v>940</v>
      </c>
      <c r="H332" s="150">
        <v>0.55700000000000005</v>
      </c>
      <c r="I332" s="151"/>
      <c r="L332" s="146"/>
      <c r="M332" s="152"/>
      <c r="T332" s="153"/>
      <c r="AT332" s="148" t="s">
        <v>196</v>
      </c>
      <c r="AU332" s="148" t="s">
        <v>80</v>
      </c>
      <c r="AV332" s="12" t="s">
        <v>80</v>
      </c>
      <c r="AW332" s="12" t="s">
        <v>32</v>
      </c>
      <c r="AX332" s="12" t="s">
        <v>71</v>
      </c>
      <c r="AY332" s="148" t="s">
        <v>127</v>
      </c>
    </row>
    <row r="333" spans="2:65" s="12" customFormat="1">
      <c r="B333" s="146"/>
      <c r="D333" s="147" t="s">
        <v>196</v>
      </c>
      <c r="E333" s="148" t="s">
        <v>19</v>
      </c>
      <c r="F333" s="149" t="s">
        <v>518</v>
      </c>
      <c r="H333" s="150">
        <v>0.09</v>
      </c>
      <c r="I333" s="151"/>
      <c r="L333" s="146"/>
      <c r="M333" s="152"/>
      <c r="T333" s="153"/>
      <c r="AT333" s="148" t="s">
        <v>196</v>
      </c>
      <c r="AU333" s="148" t="s">
        <v>80</v>
      </c>
      <c r="AV333" s="12" t="s">
        <v>80</v>
      </c>
      <c r="AW333" s="12" t="s">
        <v>32</v>
      </c>
      <c r="AX333" s="12" t="s">
        <v>71</v>
      </c>
      <c r="AY333" s="148" t="s">
        <v>127</v>
      </c>
    </row>
    <row r="334" spans="2:65" s="13" customFormat="1">
      <c r="B334" s="154"/>
      <c r="D334" s="147" t="s">
        <v>196</v>
      </c>
      <c r="E334" s="155" t="s">
        <v>19</v>
      </c>
      <c r="F334" s="156" t="s">
        <v>199</v>
      </c>
      <c r="H334" s="157">
        <v>8.9689999999999994</v>
      </c>
      <c r="I334" s="158"/>
      <c r="L334" s="154"/>
      <c r="M334" s="159"/>
      <c r="T334" s="160"/>
      <c r="AT334" s="155" t="s">
        <v>196</v>
      </c>
      <c r="AU334" s="155" t="s">
        <v>80</v>
      </c>
      <c r="AV334" s="13" t="s">
        <v>142</v>
      </c>
      <c r="AW334" s="13" t="s">
        <v>32</v>
      </c>
      <c r="AX334" s="13" t="s">
        <v>78</v>
      </c>
      <c r="AY334" s="155" t="s">
        <v>127</v>
      </c>
    </row>
    <row r="335" spans="2:65" s="1" customFormat="1" ht="24.2" customHeight="1">
      <c r="B335" s="33"/>
      <c r="C335" s="128" t="s">
        <v>635</v>
      </c>
      <c r="D335" s="128" t="s">
        <v>130</v>
      </c>
      <c r="E335" s="129" t="s">
        <v>757</v>
      </c>
      <c r="F335" s="130" t="s">
        <v>758</v>
      </c>
      <c r="G335" s="131" t="s">
        <v>194</v>
      </c>
      <c r="H335" s="132">
        <v>8.9689999999999994</v>
      </c>
      <c r="I335" s="133"/>
      <c r="J335" s="134">
        <f>ROUND(I335*H335,2)</f>
        <v>0</v>
      </c>
      <c r="K335" s="130" t="s">
        <v>134</v>
      </c>
      <c r="L335" s="33"/>
      <c r="M335" s="135" t="s">
        <v>19</v>
      </c>
      <c r="N335" s="136" t="s">
        <v>42</v>
      </c>
      <c r="P335" s="137">
        <f>O335*H335</f>
        <v>0</v>
      </c>
      <c r="Q335" s="137">
        <v>6.3E-3</v>
      </c>
      <c r="R335" s="137">
        <f>Q335*H335</f>
        <v>5.6504699999999998E-2</v>
      </c>
      <c r="S335" s="137">
        <v>0</v>
      </c>
      <c r="T335" s="138">
        <f>S335*H335</f>
        <v>0</v>
      </c>
      <c r="AR335" s="139" t="s">
        <v>294</v>
      </c>
      <c r="AT335" s="139" t="s">
        <v>130</v>
      </c>
      <c r="AU335" s="139" t="s">
        <v>80</v>
      </c>
      <c r="AY335" s="18" t="s">
        <v>127</v>
      </c>
      <c r="BE335" s="140">
        <f>IF(N335="základní",J335,0)</f>
        <v>0</v>
      </c>
      <c r="BF335" s="140">
        <f>IF(N335="snížená",J335,0)</f>
        <v>0</v>
      </c>
      <c r="BG335" s="140">
        <f>IF(N335="zákl. přenesená",J335,0)</f>
        <v>0</v>
      </c>
      <c r="BH335" s="140">
        <f>IF(N335="sníž. přenesená",J335,0)</f>
        <v>0</v>
      </c>
      <c r="BI335" s="140">
        <f>IF(N335="nulová",J335,0)</f>
        <v>0</v>
      </c>
      <c r="BJ335" s="18" t="s">
        <v>78</v>
      </c>
      <c r="BK335" s="140">
        <f>ROUND(I335*H335,2)</f>
        <v>0</v>
      </c>
      <c r="BL335" s="18" t="s">
        <v>294</v>
      </c>
      <c r="BM335" s="139" t="s">
        <v>1029</v>
      </c>
    </row>
    <row r="336" spans="2:65" s="1" customFormat="1" ht="29.25">
      <c r="B336" s="33"/>
      <c r="D336" s="147" t="s">
        <v>214</v>
      </c>
      <c r="F336" s="161" t="s">
        <v>760</v>
      </c>
      <c r="I336" s="162"/>
      <c r="L336" s="33"/>
      <c r="M336" s="163"/>
      <c r="T336" s="52"/>
      <c r="AT336" s="18" t="s">
        <v>214</v>
      </c>
      <c r="AU336" s="18" t="s">
        <v>80</v>
      </c>
    </row>
    <row r="337" spans="2:65" s="1" customFormat="1" ht="14.45" customHeight="1">
      <c r="B337" s="33"/>
      <c r="C337" s="177" t="s">
        <v>643</v>
      </c>
      <c r="D337" s="177" t="s">
        <v>368</v>
      </c>
      <c r="E337" s="178" t="s">
        <v>762</v>
      </c>
      <c r="F337" s="179" t="s">
        <v>763</v>
      </c>
      <c r="G337" s="180" t="s">
        <v>194</v>
      </c>
      <c r="H337" s="181">
        <v>9.8659999999999997</v>
      </c>
      <c r="I337" s="182"/>
      <c r="J337" s="183">
        <f>ROUND(I337*H337,2)</f>
        <v>0</v>
      </c>
      <c r="K337" s="179" t="s">
        <v>134</v>
      </c>
      <c r="L337" s="184"/>
      <c r="M337" s="185" t="s">
        <v>19</v>
      </c>
      <c r="N337" s="186" t="s">
        <v>42</v>
      </c>
      <c r="P337" s="137">
        <f>O337*H337</f>
        <v>0</v>
      </c>
      <c r="Q337" s="137">
        <v>1.7999999999999999E-2</v>
      </c>
      <c r="R337" s="137">
        <f>Q337*H337</f>
        <v>0.17758799999999997</v>
      </c>
      <c r="S337" s="137">
        <v>0</v>
      </c>
      <c r="T337" s="138">
        <f>S337*H337</f>
        <v>0</v>
      </c>
      <c r="AR337" s="139" t="s">
        <v>409</v>
      </c>
      <c r="AT337" s="139" t="s">
        <v>368</v>
      </c>
      <c r="AU337" s="139" t="s">
        <v>80</v>
      </c>
      <c r="AY337" s="18" t="s">
        <v>127</v>
      </c>
      <c r="BE337" s="140">
        <f>IF(N337="základní",J337,0)</f>
        <v>0</v>
      </c>
      <c r="BF337" s="140">
        <f>IF(N337="snížená",J337,0)</f>
        <v>0</v>
      </c>
      <c r="BG337" s="140">
        <f>IF(N337="zákl. přenesená",J337,0)</f>
        <v>0</v>
      </c>
      <c r="BH337" s="140">
        <f>IF(N337="sníž. přenesená",J337,0)</f>
        <v>0</v>
      </c>
      <c r="BI337" s="140">
        <f>IF(N337="nulová",J337,0)</f>
        <v>0</v>
      </c>
      <c r="BJ337" s="18" t="s">
        <v>78</v>
      </c>
      <c r="BK337" s="140">
        <f>ROUND(I337*H337,2)</f>
        <v>0</v>
      </c>
      <c r="BL337" s="18" t="s">
        <v>294</v>
      </c>
      <c r="BM337" s="139" t="s">
        <v>1030</v>
      </c>
    </row>
    <row r="338" spans="2:65" s="12" customFormat="1">
      <c r="B338" s="146"/>
      <c r="D338" s="147" t="s">
        <v>196</v>
      </c>
      <c r="F338" s="149" t="s">
        <v>1031</v>
      </c>
      <c r="H338" s="150">
        <v>9.8659999999999997</v>
      </c>
      <c r="I338" s="151"/>
      <c r="L338" s="146"/>
      <c r="M338" s="152"/>
      <c r="T338" s="153"/>
      <c r="AT338" s="148" t="s">
        <v>196</v>
      </c>
      <c r="AU338" s="148" t="s">
        <v>80</v>
      </c>
      <c r="AV338" s="12" t="s">
        <v>80</v>
      </c>
      <c r="AW338" s="12" t="s">
        <v>4</v>
      </c>
      <c r="AX338" s="12" t="s">
        <v>78</v>
      </c>
      <c r="AY338" s="148" t="s">
        <v>127</v>
      </c>
    </row>
    <row r="339" spans="2:65" s="1" customFormat="1" ht="14.45" customHeight="1">
      <c r="B339" s="33"/>
      <c r="C339" s="128" t="s">
        <v>647</v>
      </c>
      <c r="D339" s="128" t="s">
        <v>130</v>
      </c>
      <c r="E339" s="129" t="s">
        <v>778</v>
      </c>
      <c r="F339" s="130" t="s">
        <v>779</v>
      </c>
      <c r="G339" s="131" t="s">
        <v>212</v>
      </c>
      <c r="H339" s="132">
        <v>12.24</v>
      </c>
      <c r="I339" s="133"/>
      <c r="J339" s="134">
        <f>ROUND(I339*H339,2)</f>
        <v>0</v>
      </c>
      <c r="K339" s="130" t="s">
        <v>134</v>
      </c>
      <c r="L339" s="33"/>
      <c r="M339" s="135" t="s">
        <v>19</v>
      </c>
      <c r="N339" s="136" t="s">
        <v>42</v>
      </c>
      <c r="P339" s="137">
        <f>O339*H339</f>
        <v>0</v>
      </c>
      <c r="Q339" s="137">
        <v>3.0000000000000001E-5</v>
      </c>
      <c r="R339" s="137">
        <f>Q339*H339</f>
        <v>3.6720000000000004E-4</v>
      </c>
      <c r="S339" s="137">
        <v>0</v>
      </c>
      <c r="T339" s="138">
        <f>S339*H339</f>
        <v>0</v>
      </c>
      <c r="AR339" s="139" t="s">
        <v>294</v>
      </c>
      <c r="AT339" s="139" t="s">
        <v>130</v>
      </c>
      <c r="AU339" s="139" t="s">
        <v>80</v>
      </c>
      <c r="AY339" s="18" t="s">
        <v>127</v>
      </c>
      <c r="BE339" s="140">
        <f>IF(N339="základní",J339,0)</f>
        <v>0</v>
      </c>
      <c r="BF339" s="140">
        <f>IF(N339="snížená",J339,0)</f>
        <v>0</v>
      </c>
      <c r="BG339" s="140">
        <f>IF(N339="zákl. přenesená",J339,0)</f>
        <v>0</v>
      </c>
      <c r="BH339" s="140">
        <f>IF(N339="sníž. přenesená",J339,0)</f>
        <v>0</v>
      </c>
      <c r="BI339" s="140">
        <f>IF(N339="nulová",J339,0)</f>
        <v>0</v>
      </c>
      <c r="BJ339" s="18" t="s">
        <v>78</v>
      </c>
      <c r="BK339" s="140">
        <f>ROUND(I339*H339,2)</f>
        <v>0</v>
      </c>
      <c r="BL339" s="18" t="s">
        <v>294</v>
      </c>
      <c r="BM339" s="139" t="s">
        <v>1032</v>
      </c>
    </row>
    <row r="340" spans="2:65" s="1" customFormat="1" ht="48.75">
      <c r="B340" s="33"/>
      <c r="D340" s="147" t="s">
        <v>214</v>
      </c>
      <c r="F340" s="161" t="s">
        <v>781</v>
      </c>
      <c r="I340" s="162"/>
      <c r="L340" s="33"/>
      <c r="M340" s="163"/>
      <c r="T340" s="52"/>
      <c r="AT340" s="18" t="s">
        <v>214</v>
      </c>
      <c r="AU340" s="18" t="s">
        <v>80</v>
      </c>
    </row>
    <row r="341" spans="2:65" s="12" customFormat="1">
      <c r="B341" s="146"/>
      <c r="D341" s="147" t="s">
        <v>196</v>
      </c>
      <c r="E341" s="148" t="s">
        <v>19</v>
      </c>
      <c r="F341" s="149" t="s">
        <v>1033</v>
      </c>
      <c r="H341" s="150">
        <v>12.24</v>
      </c>
      <c r="I341" s="151"/>
      <c r="L341" s="146"/>
      <c r="M341" s="152"/>
      <c r="T341" s="153"/>
      <c r="AT341" s="148" t="s">
        <v>196</v>
      </c>
      <c r="AU341" s="148" t="s">
        <v>80</v>
      </c>
      <c r="AV341" s="12" t="s">
        <v>80</v>
      </c>
      <c r="AW341" s="12" t="s">
        <v>32</v>
      </c>
      <c r="AX341" s="12" t="s">
        <v>78</v>
      </c>
      <c r="AY341" s="148" t="s">
        <v>127</v>
      </c>
    </row>
    <row r="342" spans="2:65" s="1" customFormat="1" ht="24.2" customHeight="1">
      <c r="B342" s="33"/>
      <c r="C342" s="128" t="s">
        <v>651</v>
      </c>
      <c r="D342" s="128" t="s">
        <v>130</v>
      </c>
      <c r="E342" s="129" t="s">
        <v>784</v>
      </c>
      <c r="F342" s="130" t="s">
        <v>785</v>
      </c>
      <c r="G342" s="131" t="s">
        <v>212</v>
      </c>
      <c r="H342" s="132">
        <v>0.8</v>
      </c>
      <c r="I342" s="133"/>
      <c r="J342" s="134">
        <f>ROUND(I342*H342,2)</f>
        <v>0</v>
      </c>
      <c r="K342" s="130" t="s">
        <v>134</v>
      </c>
      <c r="L342" s="33"/>
      <c r="M342" s="135" t="s">
        <v>19</v>
      </c>
      <c r="N342" s="136" t="s">
        <v>42</v>
      </c>
      <c r="P342" s="137">
        <f>O342*H342</f>
        <v>0</v>
      </c>
      <c r="Q342" s="137">
        <v>2.0000000000000001E-4</v>
      </c>
      <c r="R342" s="137">
        <f>Q342*H342</f>
        <v>1.6000000000000001E-4</v>
      </c>
      <c r="S342" s="137">
        <v>0</v>
      </c>
      <c r="T342" s="138">
        <f>S342*H342</f>
        <v>0</v>
      </c>
      <c r="AR342" s="139" t="s">
        <v>294</v>
      </c>
      <c r="AT342" s="139" t="s">
        <v>130</v>
      </c>
      <c r="AU342" s="139" t="s">
        <v>80</v>
      </c>
      <c r="AY342" s="18" t="s">
        <v>127</v>
      </c>
      <c r="BE342" s="140">
        <f>IF(N342="základní",J342,0)</f>
        <v>0</v>
      </c>
      <c r="BF342" s="140">
        <f>IF(N342="snížená",J342,0)</f>
        <v>0</v>
      </c>
      <c r="BG342" s="140">
        <f>IF(N342="zákl. přenesená",J342,0)</f>
        <v>0</v>
      </c>
      <c r="BH342" s="140">
        <f>IF(N342="sníž. přenesená",J342,0)</f>
        <v>0</v>
      </c>
      <c r="BI342" s="140">
        <f>IF(N342="nulová",J342,0)</f>
        <v>0</v>
      </c>
      <c r="BJ342" s="18" t="s">
        <v>78</v>
      </c>
      <c r="BK342" s="140">
        <f>ROUND(I342*H342,2)</f>
        <v>0</v>
      </c>
      <c r="BL342" s="18" t="s">
        <v>294</v>
      </c>
      <c r="BM342" s="139" t="s">
        <v>1034</v>
      </c>
    </row>
    <row r="343" spans="2:65" s="1" customFormat="1" ht="48.75">
      <c r="B343" s="33"/>
      <c r="D343" s="147" t="s">
        <v>214</v>
      </c>
      <c r="F343" s="161" t="s">
        <v>755</v>
      </c>
      <c r="I343" s="162"/>
      <c r="L343" s="33"/>
      <c r="M343" s="163"/>
      <c r="T343" s="52"/>
      <c r="AT343" s="18" t="s">
        <v>214</v>
      </c>
      <c r="AU343" s="18" t="s">
        <v>80</v>
      </c>
    </row>
    <row r="344" spans="2:65" s="12" customFormat="1">
      <c r="B344" s="146"/>
      <c r="D344" s="147" t="s">
        <v>196</v>
      </c>
      <c r="E344" s="148" t="s">
        <v>19</v>
      </c>
      <c r="F344" s="149" t="s">
        <v>1035</v>
      </c>
      <c r="H344" s="150">
        <v>0.8</v>
      </c>
      <c r="I344" s="151"/>
      <c r="L344" s="146"/>
      <c r="M344" s="152"/>
      <c r="T344" s="153"/>
      <c r="AT344" s="148" t="s">
        <v>196</v>
      </c>
      <c r="AU344" s="148" t="s">
        <v>80</v>
      </c>
      <c r="AV344" s="12" t="s">
        <v>80</v>
      </c>
      <c r="AW344" s="12" t="s">
        <v>32</v>
      </c>
      <c r="AX344" s="12" t="s">
        <v>78</v>
      </c>
      <c r="AY344" s="148" t="s">
        <v>127</v>
      </c>
    </row>
    <row r="345" spans="2:65" s="1" customFormat="1" ht="14.45" customHeight="1">
      <c r="B345" s="33"/>
      <c r="C345" s="177" t="s">
        <v>655</v>
      </c>
      <c r="D345" s="177" t="s">
        <v>368</v>
      </c>
      <c r="E345" s="178" t="s">
        <v>789</v>
      </c>
      <c r="F345" s="179" t="s">
        <v>790</v>
      </c>
      <c r="G345" s="180" t="s">
        <v>212</v>
      </c>
      <c r="H345" s="181">
        <v>0.84</v>
      </c>
      <c r="I345" s="182"/>
      <c r="J345" s="183">
        <f>ROUND(I345*H345,2)</f>
        <v>0</v>
      </c>
      <c r="K345" s="179" t="s">
        <v>134</v>
      </c>
      <c r="L345" s="184"/>
      <c r="M345" s="185" t="s">
        <v>19</v>
      </c>
      <c r="N345" s="186" t="s">
        <v>42</v>
      </c>
      <c r="P345" s="137">
        <f>O345*H345</f>
        <v>0</v>
      </c>
      <c r="Q345" s="137">
        <v>1.6000000000000001E-4</v>
      </c>
      <c r="R345" s="137">
        <f>Q345*H345</f>
        <v>1.3440000000000001E-4</v>
      </c>
      <c r="S345" s="137">
        <v>0</v>
      </c>
      <c r="T345" s="138">
        <f>S345*H345</f>
        <v>0</v>
      </c>
      <c r="AR345" s="139" t="s">
        <v>409</v>
      </c>
      <c r="AT345" s="139" t="s">
        <v>368</v>
      </c>
      <c r="AU345" s="139" t="s">
        <v>80</v>
      </c>
      <c r="AY345" s="18" t="s">
        <v>127</v>
      </c>
      <c r="BE345" s="140">
        <f>IF(N345="základní",J345,0)</f>
        <v>0</v>
      </c>
      <c r="BF345" s="140">
        <f>IF(N345="snížená",J345,0)</f>
        <v>0</v>
      </c>
      <c r="BG345" s="140">
        <f>IF(N345="zákl. přenesená",J345,0)</f>
        <v>0</v>
      </c>
      <c r="BH345" s="140">
        <f>IF(N345="sníž. přenesená",J345,0)</f>
        <v>0</v>
      </c>
      <c r="BI345" s="140">
        <f>IF(N345="nulová",J345,0)</f>
        <v>0</v>
      </c>
      <c r="BJ345" s="18" t="s">
        <v>78</v>
      </c>
      <c r="BK345" s="140">
        <f>ROUND(I345*H345,2)</f>
        <v>0</v>
      </c>
      <c r="BL345" s="18" t="s">
        <v>294</v>
      </c>
      <c r="BM345" s="139" t="s">
        <v>1036</v>
      </c>
    </row>
    <row r="346" spans="2:65" s="12" customFormat="1">
      <c r="B346" s="146"/>
      <c r="D346" s="147" t="s">
        <v>196</v>
      </c>
      <c r="F346" s="149" t="s">
        <v>1037</v>
      </c>
      <c r="H346" s="150">
        <v>0.84</v>
      </c>
      <c r="I346" s="151"/>
      <c r="L346" s="146"/>
      <c r="M346" s="152"/>
      <c r="T346" s="153"/>
      <c r="AT346" s="148" t="s">
        <v>196</v>
      </c>
      <c r="AU346" s="148" t="s">
        <v>80</v>
      </c>
      <c r="AV346" s="12" t="s">
        <v>80</v>
      </c>
      <c r="AW346" s="12" t="s">
        <v>4</v>
      </c>
      <c r="AX346" s="12" t="s">
        <v>78</v>
      </c>
      <c r="AY346" s="148" t="s">
        <v>127</v>
      </c>
    </row>
    <row r="347" spans="2:65" s="1" customFormat="1" ht="24.2" customHeight="1">
      <c r="B347" s="33"/>
      <c r="C347" s="128" t="s">
        <v>659</v>
      </c>
      <c r="D347" s="128" t="s">
        <v>130</v>
      </c>
      <c r="E347" s="129" t="s">
        <v>794</v>
      </c>
      <c r="F347" s="130" t="s">
        <v>795</v>
      </c>
      <c r="G347" s="131" t="s">
        <v>638</v>
      </c>
      <c r="H347" s="187"/>
      <c r="I347" s="133"/>
      <c r="J347" s="134">
        <f>ROUND(I347*H347,2)</f>
        <v>0</v>
      </c>
      <c r="K347" s="130" t="s">
        <v>134</v>
      </c>
      <c r="L347" s="33"/>
      <c r="M347" s="135" t="s">
        <v>19</v>
      </c>
      <c r="N347" s="136" t="s">
        <v>42</v>
      </c>
      <c r="P347" s="137">
        <f>O347*H347</f>
        <v>0</v>
      </c>
      <c r="Q347" s="137">
        <v>0</v>
      </c>
      <c r="R347" s="137">
        <f>Q347*H347</f>
        <v>0</v>
      </c>
      <c r="S347" s="137">
        <v>0</v>
      </c>
      <c r="T347" s="138">
        <f>S347*H347</f>
        <v>0</v>
      </c>
      <c r="AR347" s="139" t="s">
        <v>294</v>
      </c>
      <c r="AT347" s="139" t="s">
        <v>130</v>
      </c>
      <c r="AU347" s="139" t="s">
        <v>80</v>
      </c>
      <c r="AY347" s="18" t="s">
        <v>127</v>
      </c>
      <c r="BE347" s="140">
        <f>IF(N347="základní",J347,0)</f>
        <v>0</v>
      </c>
      <c r="BF347" s="140">
        <f>IF(N347="snížená",J347,0)</f>
        <v>0</v>
      </c>
      <c r="BG347" s="140">
        <f>IF(N347="zákl. přenesená",J347,0)</f>
        <v>0</v>
      </c>
      <c r="BH347" s="140">
        <f>IF(N347="sníž. přenesená",J347,0)</f>
        <v>0</v>
      </c>
      <c r="BI347" s="140">
        <f>IF(N347="nulová",J347,0)</f>
        <v>0</v>
      </c>
      <c r="BJ347" s="18" t="s">
        <v>78</v>
      </c>
      <c r="BK347" s="140">
        <f>ROUND(I347*H347,2)</f>
        <v>0</v>
      </c>
      <c r="BL347" s="18" t="s">
        <v>294</v>
      </c>
      <c r="BM347" s="139" t="s">
        <v>1038</v>
      </c>
    </row>
    <row r="348" spans="2:65" s="1" customFormat="1" ht="78">
      <c r="B348" s="33"/>
      <c r="D348" s="147" t="s">
        <v>214</v>
      </c>
      <c r="F348" s="161" t="s">
        <v>640</v>
      </c>
      <c r="I348" s="162"/>
      <c r="L348" s="33"/>
      <c r="M348" s="163"/>
      <c r="T348" s="52"/>
      <c r="AT348" s="18" t="s">
        <v>214</v>
      </c>
      <c r="AU348" s="18" t="s">
        <v>80</v>
      </c>
    </row>
    <row r="349" spans="2:65" s="11" customFormat="1" ht="22.9" customHeight="1">
      <c r="B349" s="116"/>
      <c r="D349" s="117" t="s">
        <v>70</v>
      </c>
      <c r="E349" s="126" t="s">
        <v>797</v>
      </c>
      <c r="F349" s="126" t="s">
        <v>798</v>
      </c>
      <c r="I349" s="119"/>
      <c r="J349" s="127">
        <f>BK349</f>
        <v>0</v>
      </c>
      <c r="L349" s="116"/>
      <c r="M349" s="121"/>
      <c r="P349" s="122">
        <f>SUM(P350:P379)</f>
        <v>0</v>
      </c>
      <c r="R349" s="122">
        <f>SUM(R350:R379)</f>
        <v>0.53094110000000005</v>
      </c>
      <c r="T349" s="123">
        <f>SUM(T350:T379)</f>
        <v>0</v>
      </c>
      <c r="AR349" s="117" t="s">
        <v>80</v>
      </c>
      <c r="AT349" s="124" t="s">
        <v>70</v>
      </c>
      <c r="AU349" s="124" t="s">
        <v>78</v>
      </c>
      <c r="AY349" s="117" t="s">
        <v>127</v>
      </c>
      <c r="BK349" s="125">
        <f>SUM(BK350:BK379)</f>
        <v>0</v>
      </c>
    </row>
    <row r="350" spans="2:65" s="1" customFormat="1" ht="14.45" customHeight="1">
      <c r="B350" s="33"/>
      <c r="C350" s="128" t="s">
        <v>663</v>
      </c>
      <c r="D350" s="128" t="s">
        <v>130</v>
      </c>
      <c r="E350" s="129" t="s">
        <v>800</v>
      </c>
      <c r="F350" s="130" t="s">
        <v>801</v>
      </c>
      <c r="G350" s="131" t="s">
        <v>194</v>
      </c>
      <c r="H350" s="132">
        <v>26.259</v>
      </c>
      <c r="I350" s="133"/>
      <c r="J350" s="134">
        <f>ROUND(I350*H350,2)</f>
        <v>0</v>
      </c>
      <c r="K350" s="130" t="s">
        <v>134</v>
      </c>
      <c r="L350" s="33"/>
      <c r="M350" s="135" t="s">
        <v>19</v>
      </c>
      <c r="N350" s="136" t="s">
        <v>42</v>
      </c>
      <c r="P350" s="137">
        <f>O350*H350</f>
        <v>0</v>
      </c>
      <c r="Q350" s="137">
        <v>2.9999999999999997E-4</v>
      </c>
      <c r="R350" s="137">
        <f>Q350*H350</f>
        <v>7.8776999999999996E-3</v>
      </c>
      <c r="S350" s="137">
        <v>0</v>
      </c>
      <c r="T350" s="138">
        <f>S350*H350</f>
        <v>0</v>
      </c>
      <c r="AR350" s="139" t="s">
        <v>294</v>
      </c>
      <c r="AT350" s="139" t="s">
        <v>130</v>
      </c>
      <c r="AU350" s="139" t="s">
        <v>80</v>
      </c>
      <c r="AY350" s="18" t="s">
        <v>127</v>
      </c>
      <c r="BE350" s="140">
        <f>IF(N350="základní",J350,0)</f>
        <v>0</v>
      </c>
      <c r="BF350" s="140">
        <f>IF(N350="snížená",J350,0)</f>
        <v>0</v>
      </c>
      <c r="BG350" s="140">
        <f>IF(N350="zákl. přenesená",J350,0)</f>
        <v>0</v>
      </c>
      <c r="BH350" s="140">
        <f>IF(N350="sníž. přenesená",J350,0)</f>
        <v>0</v>
      </c>
      <c r="BI350" s="140">
        <f>IF(N350="nulová",J350,0)</f>
        <v>0</v>
      </c>
      <c r="BJ350" s="18" t="s">
        <v>78</v>
      </c>
      <c r="BK350" s="140">
        <f>ROUND(I350*H350,2)</f>
        <v>0</v>
      </c>
      <c r="BL350" s="18" t="s">
        <v>294</v>
      </c>
      <c r="BM350" s="139" t="s">
        <v>1039</v>
      </c>
    </row>
    <row r="351" spans="2:65" s="1" customFormat="1" ht="68.25">
      <c r="B351" s="33"/>
      <c r="D351" s="147" t="s">
        <v>214</v>
      </c>
      <c r="F351" s="161" t="s">
        <v>803</v>
      </c>
      <c r="I351" s="162"/>
      <c r="L351" s="33"/>
      <c r="M351" s="163"/>
      <c r="T351" s="52"/>
      <c r="AT351" s="18" t="s">
        <v>214</v>
      </c>
      <c r="AU351" s="18" t="s">
        <v>80</v>
      </c>
    </row>
    <row r="352" spans="2:65" s="12" customFormat="1">
      <c r="B352" s="146"/>
      <c r="D352" s="147" t="s">
        <v>196</v>
      </c>
      <c r="E352" s="148" t="s">
        <v>19</v>
      </c>
      <c r="F352" s="149" t="s">
        <v>1040</v>
      </c>
      <c r="H352" s="150">
        <v>25.158000000000001</v>
      </c>
      <c r="I352" s="151"/>
      <c r="L352" s="146"/>
      <c r="M352" s="152"/>
      <c r="T352" s="153"/>
      <c r="AT352" s="148" t="s">
        <v>196</v>
      </c>
      <c r="AU352" s="148" t="s">
        <v>80</v>
      </c>
      <c r="AV352" s="12" t="s">
        <v>80</v>
      </c>
      <c r="AW352" s="12" t="s">
        <v>32</v>
      </c>
      <c r="AX352" s="12" t="s">
        <v>71</v>
      </c>
      <c r="AY352" s="148" t="s">
        <v>127</v>
      </c>
    </row>
    <row r="353" spans="2:65" s="12" customFormat="1">
      <c r="B353" s="146"/>
      <c r="D353" s="147" t="s">
        <v>196</v>
      </c>
      <c r="E353" s="148" t="s">
        <v>19</v>
      </c>
      <c r="F353" s="149" t="s">
        <v>1014</v>
      </c>
      <c r="H353" s="150">
        <v>0.27</v>
      </c>
      <c r="I353" s="151"/>
      <c r="L353" s="146"/>
      <c r="M353" s="152"/>
      <c r="T353" s="153"/>
      <c r="AT353" s="148" t="s">
        <v>196</v>
      </c>
      <c r="AU353" s="148" t="s">
        <v>80</v>
      </c>
      <c r="AV353" s="12" t="s">
        <v>80</v>
      </c>
      <c r="AW353" s="12" t="s">
        <v>32</v>
      </c>
      <c r="AX353" s="12" t="s">
        <v>71</v>
      </c>
      <c r="AY353" s="148" t="s">
        <v>127</v>
      </c>
    </row>
    <row r="354" spans="2:65" s="12" customFormat="1">
      <c r="B354" s="146"/>
      <c r="D354" s="147" t="s">
        <v>196</v>
      </c>
      <c r="E354" s="148" t="s">
        <v>19</v>
      </c>
      <c r="F354" s="149" t="s">
        <v>932</v>
      </c>
      <c r="H354" s="150">
        <v>0.11</v>
      </c>
      <c r="I354" s="151"/>
      <c r="L354" s="146"/>
      <c r="M354" s="152"/>
      <c r="T354" s="153"/>
      <c r="AT354" s="148" t="s">
        <v>196</v>
      </c>
      <c r="AU354" s="148" t="s">
        <v>80</v>
      </c>
      <c r="AV354" s="12" t="s">
        <v>80</v>
      </c>
      <c r="AW354" s="12" t="s">
        <v>32</v>
      </c>
      <c r="AX354" s="12" t="s">
        <v>71</v>
      </c>
      <c r="AY354" s="148" t="s">
        <v>127</v>
      </c>
    </row>
    <row r="355" spans="2:65" s="12" customFormat="1">
      <c r="B355" s="146"/>
      <c r="D355" s="147" t="s">
        <v>196</v>
      </c>
      <c r="E355" s="148" t="s">
        <v>19</v>
      </c>
      <c r="F355" s="149" t="s">
        <v>929</v>
      </c>
      <c r="H355" s="150">
        <v>-0.69699999999999995</v>
      </c>
      <c r="I355" s="151"/>
      <c r="L355" s="146"/>
      <c r="M355" s="152"/>
      <c r="T355" s="153"/>
      <c r="AT355" s="148" t="s">
        <v>196</v>
      </c>
      <c r="AU355" s="148" t="s">
        <v>80</v>
      </c>
      <c r="AV355" s="12" t="s">
        <v>80</v>
      </c>
      <c r="AW355" s="12" t="s">
        <v>32</v>
      </c>
      <c r="AX355" s="12" t="s">
        <v>71</v>
      </c>
      <c r="AY355" s="148" t="s">
        <v>127</v>
      </c>
    </row>
    <row r="356" spans="2:65" s="12" customFormat="1">
      <c r="B356" s="146"/>
      <c r="D356" s="147" t="s">
        <v>196</v>
      </c>
      <c r="E356" s="148" t="s">
        <v>19</v>
      </c>
      <c r="F356" s="149" t="s">
        <v>324</v>
      </c>
      <c r="H356" s="150">
        <v>-1.5760000000000001</v>
      </c>
      <c r="I356" s="151"/>
      <c r="L356" s="146"/>
      <c r="M356" s="152"/>
      <c r="T356" s="153"/>
      <c r="AT356" s="148" t="s">
        <v>196</v>
      </c>
      <c r="AU356" s="148" t="s">
        <v>80</v>
      </c>
      <c r="AV356" s="12" t="s">
        <v>80</v>
      </c>
      <c r="AW356" s="12" t="s">
        <v>32</v>
      </c>
      <c r="AX356" s="12" t="s">
        <v>71</v>
      </c>
      <c r="AY356" s="148" t="s">
        <v>127</v>
      </c>
    </row>
    <row r="357" spans="2:65" s="12" customFormat="1">
      <c r="B357" s="146"/>
      <c r="D357" s="147" t="s">
        <v>196</v>
      </c>
      <c r="E357" s="148" t="s">
        <v>19</v>
      </c>
      <c r="F357" s="149" t="s">
        <v>928</v>
      </c>
      <c r="H357" s="150">
        <v>2.12</v>
      </c>
      <c r="I357" s="151"/>
      <c r="L357" s="146"/>
      <c r="M357" s="152"/>
      <c r="T357" s="153"/>
      <c r="AT357" s="148" t="s">
        <v>196</v>
      </c>
      <c r="AU357" s="148" t="s">
        <v>80</v>
      </c>
      <c r="AV357" s="12" t="s">
        <v>80</v>
      </c>
      <c r="AW357" s="12" t="s">
        <v>32</v>
      </c>
      <c r="AX357" s="12" t="s">
        <v>71</v>
      </c>
      <c r="AY357" s="148" t="s">
        <v>127</v>
      </c>
    </row>
    <row r="358" spans="2:65" s="12" customFormat="1">
      <c r="B358" s="146"/>
      <c r="D358" s="147" t="s">
        <v>196</v>
      </c>
      <c r="E358" s="148" t="s">
        <v>19</v>
      </c>
      <c r="F358" s="149" t="s">
        <v>1041</v>
      </c>
      <c r="H358" s="150">
        <v>0.56999999999999995</v>
      </c>
      <c r="I358" s="151"/>
      <c r="L358" s="146"/>
      <c r="M358" s="152"/>
      <c r="T358" s="153"/>
      <c r="AT358" s="148" t="s">
        <v>196</v>
      </c>
      <c r="AU358" s="148" t="s">
        <v>80</v>
      </c>
      <c r="AV358" s="12" t="s">
        <v>80</v>
      </c>
      <c r="AW358" s="12" t="s">
        <v>32</v>
      </c>
      <c r="AX358" s="12" t="s">
        <v>71</v>
      </c>
      <c r="AY358" s="148" t="s">
        <v>127</v>
      </c>
    </row>
    <row r="359" spans="2:65" s="12" customFormat="1">
      <c r="B359" s="146"/>
      <c r="D359" s="147" t="s">
        <v>196</v>
      </c>
      <c r="E359" s="148" t="s">
        <v>19</v>
      </c>
      <c r="F359" s="149" t="s">
        <v>961</v>
      </c>
      <c r="H359" s="150">
        <v>0.30399999999999999</v>
      </c>
      <c r="I359" s="151"/>
      <c r="L359" s="146"/>
      <c r="M359" s="152"/>
      <c r="T359" s="153"/>
      <c r="AT359" s="148" t="s">
        <v>196</v>
      </c>
      <c r="AU359" s="148" t="s">
        <v>80</v>
      </c>
      <c r="AV359" s="12" t="s">
        <v>80</v>
      </c>
      <c r="AW359" s="12" t="s">
        <v>32</v>
      </c>
      <c r="AX359" s="12" t="s">
        <v>71</v>
      </c>
      <c r="AY359" s="148" t="s">
        <v>127</v>
      </c>
    </row>
    <row r="360" spans="2:65" s="13" customFormat="1">
      <c r="B360" s="154"/>
      <c r="D360" s="147" t="s">
        <v>196</v>
      </c>
      <c r="E360" s="155" t="s">
        <v>19</v>
      </c>
      <c r="F360" s="156" t="s">
        <v>199</v>
      </c>
      <c r="H360" s="157">
        <v>26.259</v>
      </c>
      <c r="I360" s="158"/>
      <c r="L360" s="154"/>
      <c r="M360" s="159"/>
      <c r="T360" s="160"/>
      <c r="AT360" s="155" t="s">
        <v>196</v>
      </c>
      <c r="AU360" s="155" t="s">
        <v>80</v>
      </c>
      <c r="AV360" s="13" t="s">
        <v>142</v>
      </c>
      <c r="AW360" s="13" t="s">
        <v>32</v>
      </c>
      <c r="AX360" s="13" t="s">
        <v>78</v>
      </c>
      <c r="AY360" s="155" t="s">
        <v>127</v>
      </c>
    </row>
    <row r="361" spans="2:65" s="1" customFormat="1" ht="24.2" customHeight="1">
      <c r="B361" s="33"/>
      <c r="C361" s="128" t="s">
        <v>667</v>
      </c>
      <c r="D361" s="128" t="s">
        <v>130</v>
      </c>
      <c r="E361" s="129" t="s">
        <v>808</v>
      </c>
      <c r="F361" s="130" t="s">
        <v>809</v>
      </c>
      <c r="G361" s="131" t="s">
        <v>194</v>
      </c>
      <c r="H361" s="132">
        <v>26.259</v>
      </c>
      <c r="I361" s="133"/>
      <c r="J361" s="134">
        <f>ROUND(I361*H361,2)</f>
        <v>0</v>
      </c>
      <c r="K361" s="130" t="s">
        <v>134</v>
      </c>
      <c r="L361" s="33"/>
      <c r="M361" s="135" t="s">
        <v>19</v>
      </c>
      <c r="N361" s="136" t="s">
        <v>42</v>
      </c>
      <c r="P361" s="137">
        <f>O361*H361</f>
        <v>0</v>
      </c>
      <c r="Q361" s="137">
        <v>5.1999999999999998E-3</v>
      </c>
      <c r="R361" s="137">
        <f>Q361*H361</f>
        <v>0.1365468</v>
      </c>
      <c r="S361" s="137">
        <v>0</v>
      </c>
      <c r="T361" s="138">
        <f>S361*H361</f>
        <v>0</v>
      </c>
      <c r="AR361" s="139" t="s">
        <v>294</v>
      </c>
      <c r="AT361" s="139" t="s">
        <v>130</v>
      </c>
      <c r="AU361" s="139" t="s">
        <v>80</v>
      </c>
      <c r="AY361" s="18" t="s">
        <v>127</v>
      </c>
      <c r="BE361" s="140">
        <f>IF(N361="základní",J361,0)</f>
        <v>0</v>
      </c>
      <c r="BF361" s="140">
        <f>IF(N361="snížená",J361,0)</f>
        <v>0</v>
      </c>
      <c r="BG361" s="140">
        <f>IF(N361="zákl. přenesená",J361,0)</f>
        <v>0</v>
      </c>
      <c r="BH361" s="140">
        <f>IF(N361="sníž. přenesená",J361,0)</f>
        <v>0</v>
      </c>
      <c r="BI361" s="140">
        <f>IF(N361="nulová",J361,0)</f>
        <v>0</v>
      </c>
      <c r="BJ361" s="18" t="s">
        <v>78</v>
      </c>
      <c r="BK361" s="140">
        <f>ROUND(I361*H361,2)</f>
        <v>0</v>
      </c>
      <c r="BL361" s="18" t="s">
        <v>294</v>
      </c>
      <c r="BM361" s="139" t="s">
        <v>1042</v>
      </c>
    </row>
    <row r="362" spans="2:65" s="1" customFormat="1" ht="29.25">
      <c r="B362" s="33"/>
      <c r="D362" s="147" t="s">
        <v>214</v>
      </c>
      <c r="F362" s="161" t="s">
        <v>811</v>
      </c>
      <c r="I362" s="162"/>
      <c r="L362" s="33"/>
      <c r="M362" s="163"/>
      <c r="T362" s="52"/>
      <c r="AT362" s="18" t="s">
        <v>214</v>
      </c>
      <c r="AU362" s="18" t="s">
        <v>80</v>
      </c>
    </row>
    <row r="363" spans="2:65" s="1" customFormat="1" ht="14.45" customHeight="1">
      <c r="B363" s="33"/>
      <c r="C363" s="177" t="s">
        <v>674</v>
      </c>
      <c r="D363" s="177" t="s">
        <v>368</v>
      </c>
      <c r="E363" s="178" t="s">
        <v>813</v>
      </c>
      <c r="F363" s="179" t="s">
        <v>814</v>
      </c>
      <c r="G363" s="180" t="s">
        <v>194</v>
      </c>
      <c r="H363" s="181">
        <v>28.885000000000002</v>
      </c>
      <c r="I363" s="182"/>
      <c r="J363" s="183">
        <f>ROUND(I363*H363,2)</f>
        <v>0</v>
      </c>
      <c r="K363" s="179" t="s">
        <v>134</v>
      </c>
      <c r="L363" s="184"/>
      <c r="M363" s="185" t="s">
        <v>19</v>
      </c>
      <c r="N363" s="186" t="s">
        <v>42</v>
      </c>
      <c r="P363" s="137">
        <f>O363*H363</f>
        <v>0</v>
      </c>
      <c r="Q363" s="137">
        <v>1.26E-2</v>
      </c>
      <c r="R363" s="137">
        <f>Q363*H363</f>
        <v>0.36395100000000002</v>
      </c>
      <c r="S363" s="137">
        <v>0</v>
      </c>
      <c r="T363" s="138">
        <f>S363*H363</f>
        <v>0</v>
      </c>
      <c r="AR363" s="139" t="s">
        <v>409</v>
      </c>
      <c r="AT363" s="139" t="s">
        <v>368</v>
      </c>
      <c r="AU363" s="139" t="s">
        <v>80</v>
      </c>
      <c r="AY363" s="18" t="s">
        <v>127</v>
      </c>
      <c r="BE363" s="140">
        <f>IF(N363="základní",J363,0)</f>
        <v>0</v>
      </c>
      <c r="BF363" s="140">
        <f>IF(N363="snížená",J363,0)</f>
        <v>0</v>
      </c>
      <c r="BG363" s="140">
        <f>IF(N363="zákl. přenesená",J363,0)</f>
        <v>0</v>
      </c>
      <c r="BH363" s="140">
        <f>IF(N363="sníž. přenesená",J363,0)</f>
        <v>0</v>
      </c>
      <c r="BI363" s="140">
        <f>IF(N363="nulová",J363,0)</f>
        <v>0</v>
      </c>
      <c r="BJ363" s="18" t="s">
        <v>78</v>
      </c>
      <c r="BK363" s="140">
        <f>ROUND(I363*H363,2)</f>
        <v>0</v>
      </c>
      <c r="BL363" s="18" t="s">
        <v>294</v>
      </c>
      <c r="BM363" s="139" t="s">
        <v>1043</v>
      </c>
    </row>
    <row r="364" spans="2:65" s="12" customFormat="1">
      <c r="B364" s="146"/>
      <c r="D364" s="147" t="s">
        <v>196</v>
      </c>
      <c r="F364" s="149" t="s">
        <v>1044</v>
      </c>
      <c r="H364" s="150">
        <v>28.885000000000002</v>
      </c>
      <c r="I364" s="151"/>
      <c r="L364" s="146"/>
      <c r="M364" s="152"/>
      <c r="T364" s="153"/>
      <c r="AT364" s="148" t="s">
        <v>196</v>
      </c>
      <c r="AU364" s="148" t="s">
        <v>80</v>
      </c>
      <c r="AV364" s="12" t="s">
        <v>80</v>
      </c>
      <c r="AW364" s="12" t="s">
        <v>4</v>
      </c>
      <c r="AX364" s="12" t="s">
        <v>78</v>
      </c>
      <c r="AY364" s="148" t="s">
        <v>127</v>
      </c>
    </row>
    <row r="365" spans="2:65" s="1" customFormat="1" ht="14.45" customHeight="1">
      <c r="B365" s="33"/>
      <c r="C365" s="128" t="s">
        <v>684</v>
      </c>
      <c r="D365" s="128" t="s">
        <v>130</v>
      </c>
      <c r="E365" s="129" t="s">
        <v>818</v>
      </c>
      <c r="F365" s="130" t="s">
        <v>819</v>
      </c>
      <c r="G365" s="131" t="s">
        <v>212</v>
      </c>
      <c r="H365" s="132">
        <v>11.6</v>
      </c>
      <c r="I365" s="133"/>
      <c r="J365" s="134">
        <f>ROUND(I365*H365,2)</f>
        <v>0</v>
      </c>
      <c r="K365" s="130" t="s">
        <v>134</v>
      </c>
      <c r="L365" s="33"/>
      <c r="M365" s="135" t="s">
        <v>19</v>
      </c>
      <c r="N365" s="136" t="s">
        <v>42</v>
      </c>
      <c r="P365" s="137">
        <f>O365*H365</f>
        <v>0</v>
      </c>
      <c r="Q365" s="137">
        <v>5.5000000000000003E-4</v>
      </c>
      <c r="R365" s="137">
        <f>Q365*H365</f>
        <v>6.3800000000000003E-3</v>
      </c>
      <c r="S365" s="137">
        <v>0</v>
      </c>
      <c r="T365" s="138">
        <f>S365*H365</f>
        <v>0</v>
      </c>
      <c r="AR365" s="139" t="s">
        <v>294</v>
      </c>
      <c r="AT365" s="139" t="s">
        <v>130</v>
      </c>
      <c r="AU365" s="139" t="s">
        <v>80</v>
      </c>
      <c r="AY365" s="18" t="s">
        <v>127</v>
      </c>
      <c r="BE365" s="140">
        <f>IF(N365="základní",J365,0)</f>
        <v>0</v>
      </c>
      <c r="BF365" s="140">
        <f>IF(N365="snížená",J365,0)</f>
        <v>0</v>
      </c>
      <c r="BG365" s="140">
        <f>IF(N365="zákl. přenesená",J365,0)</f>
        <v>0</v>
      </c>
      <c r="BH365" s="140">
        <f>IF(N365="sníž. přenesená",J365,0)</f>
        <v>0</v>
      </c>
      <c r="BI365" s="140">
        <f>IF(N365="nulová",J365,0)</f>
        <v>0</v>
      </c>
      <c r="BJ365" s="18" t="s">
        <v>78</v>
      </c>
      <c r="BK365" s="140">
        <f>ROUND(I365*H365,2)</f>
        <v>0</v>
      </c>
      <c r="BL365" s="18" t="s">
        <v>294</v>
      </c>
      <c r="BM365" s="139" t="s">
        <v>1045</v>
      </c>
    </row>
    <row r="366" spans="2:65" s="1" customFormat="1" ht="39">
      <c r="B366" s="33"/>
      <c r="D366" s="147" t="s">
        <v>214</v>
      </c>
      <c r="F366" s="161" t="s">
        <v>821</v>
      </c>
      <c r="I366" s="162"/>
      <c r="L366" s="33"/>
      <c r="M366" s="163"/>
      <c r="T366" s="52"/>
      <c r="AT366" s="18" t="s">
        <v>214</v>
      </c>
      <c r="AU366" s="18" t="s">
        <v>80</v>
      </c>
    </row>
    <row r="367" spans="2:65" s="12" customFormat="1">
      <c r="B367" s="146"/>
      <c r="D367" s="147" t="s">
        <v>196</v>
      </c>
      <c r="E367" s="148" t="s">
        <v>19</v>
      </c>
      <c r="F367" s="149" t="s">
        <v>1046</v>
      </c>
      <c r="H367" s="150">
        <v>11.6</v>
      </c>
      <c r="I367" s="151"/>
      <c r="L367" s="146"/>
      <c r="M367" s="152"/>
      <c r="T367" s="153"/>
      <c r="AT367" s="148" t="s">
        <v>196</v>
      </c>
      <c r="AU367" s="148" t="s">
        <v>80</v>
      </c>
      <c r="AV367" s="12" t="s">
        <v>80</v>
      </c>
      <c r="AW367" s="12" t="s">
        <v>32</v>
      </c>
      <c r="AX367" s="12" t="s">
        <v>78</v>
      </c>
      <c r="AY367" s="148" t="s">
        <v>127</v>
      </c>
    </row>
    <row r="368" spans="2:65" s="1" customFormat="1" ht="14.45" customHeight="1">
      <c r="B368" s="33"/>
      <c r="C368" s="128" t="s">
        <v>688</v>
      </c>
      <c r="D368" s="128" t="s">
        <v>130</v>
      </c>
      <c r="E368" s="129" t="s">
        <v>824</v>
      </c>
      <c r="F368" s="130" t="s">
        <v>825</v>
      </c>
      <c r="G368" s="131" t="s">
        <v>212</v>
      </c>
      <c r="H368" s="132">
        <v>14.19</v>
      </c>
      <c r="I368" s="133"/>
      <c r="J368" s="134">
        <f>ROUND(I368*H368,2)</f>
        <v>0</v>
      </c>
      <c r="K368" s="130" t="s">
        <v>134</v>
      </c>
      <c r="L368" s="33"/>
      <c r="M368" s="135" t="s">
        <v>19</v>
      </c>
      <c r="N368" s="136" t="s">
        <v>42</v>
      </c>
      <c r="P368" s="137">
        <f>O368*H368</f>
        <v>0</v>
      </c>
      <c r="Q368" s="137">
        <v>5.0000000000000001E-4</v>
      </c>
      <c r="R368" s="137">
        <f>Q368*H368</f>
        <v>7.0949999999999997E-3</v>
      </c>
      <c r="S368" s="137">
        <v>0</v>
      </c>
      <c r="T368" s="138">
        <f>S368*H368</f>
        <v>0</v>
      </c>
      <c r="AR368" s="139" t="s">
        <v>294</v>
      </c>
      <c r="AT368" s="139" t="s">
        <v>130</v>
      </c>
      <c r="AU368" s="139" t="s">
        <v>80</v>
      </c>
      <c r="AY368" s="18" t="s">
        <v>127</v>
      </c>
      <c r="BE368" s="140">
        <f>IF(N368="základní",J368,0)</f>
        <v>0</v>
      </c>
      <c r="BF368" s="140">
        <f>IF(N368="snížená",J368,0)</f>
        <v>0</v>
      </c>
      <c r="BG368" s="140">
        <f>IF(N368="zákl. přenesená",J368,0)</f>
        <v>0</v>
      </c>
      <c r="BH368" s="140">
        <f>IF(N368="sníž. přenesená",J368,0)</f>
        <v>0</v>
      </c>
      <c r="BI368" s="140">
        <f>IF(N368="nulová",J368,0)</f>
        <v>0</v>
      </c>
      <c r="BJ368" s="18" t="s">
        <v>78</v>
      </c>
      <c r="BK368" s="140">
        <f>ROUND(I368*H368,2)</f>
        <v>0</v>
      </c>
      <c r="BL368" s="18" t="s">
        <v>294</v>
      </c>
      <c r="BM368" s="139" t="s">
        <v>1047</v>
      </c>
    </row>
    <row r="369" spans="2:65" s="1" customFormat="1" ht="39">
      <c r="B369" s="33"/>
      <c r="D369" s="147" t="s">
        <v>214</v>
      </c>
      <c r="F369" s="161" t="s">
        <v>821</v>
      </c>
      <c r="I369" s="162"/>
      <c r="L369" s="33"/>
      <c r="M369" s="163"/>
      <c r="T369" s="52"/>
      <c r="AT369" s="18" t="s">
        <v>214</v>
      </c>
      <c r="AU369" s="18" t="s">
        <v>80</v>
      </c>
    </row>
    <row r="370" spans="2:65" s="12" customFormat="1">
      <c r="B370" s="146"/>
      <c r="D370" s="147" t="s">
        <v>196</v>
      </c>
      <c r="E370" s="148" t="s">
        <v>19</v>
      </c>
      <c r="F370" s="149" t="s">
        <v>1048</v>
      </c>
      <c r="H370" s="150">
        <v>14.19</v>
      </c>
      <c r="I370" s="151"/>
      <c r="L370" s="146"/>
      <c r="M370" s="152"/>
      <c r="T370" s="153"/>
      <c r="AT370" s="148" t="s">
        <v>196</v>
      </c>
      <c r="AU370" s="148" t="s">
        <v>80</v>
      </c>
      <c r="AV370" s="12" t="s">
        <v>80</v>
      </c>
      <c r="AW370" s="12" t="s">
        <v>32</v>
      </c>
      <c r="AX370" s="12" t="s">
        <v>78</v>
      </c>
      <c r="AY370" s="148" t="s">
        <v>127</v>
      </c>
    </row>
    <row r="371" spans="2:65" s="1" customFormat="1" ht="14.45" customHeight="1">
      <c r="B371" s="33"/>
      <c r="C371" s="128" t="s">
        <v>695</v>
      </c>
      <c r="D371" s="128" t="s">
        <v>130</v>
      </c>
      <c r="E371" s="129" t="s">
        <v>830</v>
      </c>
      <c r="F371" s="130" t="s">
        <v>831</v>
      </c>
      <c r="G371" s="131" t="s">
        <v>212</v>
      </c>
      <c r="H371" s="132">
        <v>20.46</v>
      </c>
      <c r="I371" s="133"/>
      <c r="J371" s="134">
        <f>ROUND(I371*H371,2)</f>
        <v>0</v>
      </c>
      <c r="K371" s="130" t="s">
        <v>134</v>
      </c>
      <c r="L371" s="33"/>
      <c r="M371" s="135" t="s">
        <v>19</v>
      </c>
      <c r="N371" s="136" t="s">
        <v>42</v>
      </c>
      <c r="P371" s="137">
        <f>O371*H371</f>
        <v>0</v>
      </c>
      <c r="Q371" s="137">
        <v>3.0000000000000001E-5</v>
      </c>
      <c r="R371" s="137">
        <f>Q371*H371</f>
        <v>6.1380000000000007E-4</v>
      </c>
      <c r="S371" s="137">
        <v>0</v>
      </c>
      <c r="T371" s="138">
        <f>S371*H371</f>
        <v>0</v>
      </c>
      <c r="AR371" s="139" t="s">
        <v>294</v>
      </c>
      <c r="AT371" s="139" t="s">
        <v>130</v>
      </c>
      <c r="AU371" s="139" t="s">
        <v>80</v>
      </c>
      <c r="AY371" s="18" t="s">
        <v>127</v>
      </c>
      <c r="BE371" s="140">
        <f>IF(N371="základní",J371,0)</f>
        <v>0</v>
      </c>
      <c r="BF371" s="140">
        <f>IF(N371="snížená",J371,0)</f>
        <v>0</v>
      </c>
      <c r="BG371" s="140">
        <f>IF(N371="zákl. přenesená",J371,0)</f>
        <v>0</v>
      </c>
      <c r="BH371" s="140">
        <f>IF(N371="sníž. přenesená",J371,0)</f>
        <v>0</v>
      </c>
      <c r="BI371" s="140">
        <f>IF(N371="nulová",J371,0)</f>
        <v>0</v>
      </c>
      <c r="BJ371" s="18" t="s">
        <v>78</v>
      </c>
      <c r="BK371" s="140">
        <f>ROUND(I371*H371,2)</f>
        <v>0</v>
      </c>
      <c r="BL371" s="18" t="s">
        <v>294</v>
      </c>
      <c r="BM371" s="139" t="s">
        <v>1049</v>
      </c>
    </row>
    <row r="372" spans="2:65" s="1" customFormat="1" ht="39">
      <c r="B372" s="33"/>
      <c r="D372" s="147" t="s">
        <v>214</v>
      </c>
      <c r="F372" s="161" t="s">
        <v>821</v>
      </c>
      <c r="I372" s="162"/>
      <c r="L372" s="33"/>
      <c r="M372" s="163"/>
      <c r="T372" s="52"/>
      <c r="AT372" s="18" t="s">
        <v>214</v>
      </c>
      <c r="AU372" s="18" t="s">
        <v>80</v>
      </c>
    </row>
    <row r="373" spans="2:65" s="12" customFormat="1">
      <c r="B373" s="146"/>
      <c r="D373" s="147" t="s">
        <v>196</v>
      </c>
      <c r="E373" s="148" t="s">
        <v>19</v>
      </c>
      <c r="F373" s="149" t="s">
        <v>1050</v>
      </c>
      <c r="H373" s="150">
        <v>20.46</v>
      </c>
      <c r="I373" s="151"/>
      <c r="L373" s="146"/>
      <c r="M373" s="152"/>
      <c r="T373" s="153"/>
      <c r="AT373" s="148" t="s">
        <v>196</v>
      </c>
      <c r="AU373" s="148" t="s">
        <v>80</v>
      </c>
      <c r="AV373" s="12" t="s">
        <v>80</v>
      </c>
      <c r="AW373" s="12" t="s">
        <v>32</v>
      </c>
      <c r="AX373" s="12" t="s">
        <v>78</v>
      </c>
      <c r="AY373" s="148" t="s">
        <v>127</v>
      </c>
    </row>
    <row r="374" spans="2:65" s="1" customFormat="1" ht="14.45" customHeight="1">
      <c r="B374" s="33"/>
      <c r="C374" s="128" t="s">
        <v>702</v>
      </c>
      <c r="D374" s="128" t="s">
        <v>130</v>
      </c>
      <c r="E374" s="129" t="s">
        <v>835</v>
      </c>
      <c r="F374" s="130" t="s">
        <v>836</v>
      </c>
      <c r="G374" s="131" t="s">
        <v>194</v>
      </c>
      <c r="H374" s="132">
        <v>0.96</v>
      </c>
      <c r="I374" s="133"/>
      <c r="J374" s="134">
        <f>ROUND(I374*H374,2)</f>
        <v>0</v>
      </c>
      <c r="K374" s="130" t="s">
        <v>134</v>
      </c>
      <c r="L374" s="33"/>
      <c r="M374" s="135" t="s">
        <v>19</v>
      </c>
      <c r="N374" s="136" t="s">
        <v>42</v>
      </c>
      <c r="P374" s="137">
        <f>O374*H374</f>
        <v>0</v>
      </c>
      <c r="Q374" s="137">
        <v>5.8E-4</v>
      </c>
      <c r="R374" s="137">
        <f>Q374*H374</f>
        <v>5.5679999999999998E-4</v>
      </c>
      <c r="S374" s="137">
        <v>0</v>
      </c>
      <c r="T374" s="138">
        <f>S374*H374</f>
        <v>0</v>
      </c>
      <c r="AR374" s="139" t="s">
        <v>294</v>
      </c>
      <c r="AT374" s="139" t="s">
        <v>130</v>
      </c>
      <c r="AU374" s="139" t="s">
        <v>80</v>
      </c>
      <c r="AY374" s="18" t="s">
        <v>127</v>
      </c>
      <c r="BE374" s="140">
        <f>IF(N374="základní",J374,0)</f>
        <v>0</v>
      </c>
      <c r="BF374" s="140">
        <f>IF(N374="snížená",J374,0)</f>
        <v>0</v>
      </c>
      <c r="BG374" s="140">
        <f>IF(N374="zákl. přenesená",J374,0)</f>
        <v>0</v>
      </c>
      <c r="BH374" s="140">
        <f>IF(N374="sníž. přenesená",J374,0)</f>
        <v>0</v>
      </c>
      <c r="BI374" s="140">
        <f>IF(N374="nulová",J374,0)</f>
        <v>0</v>
      </c>
      <c r="BJ374" s="18" t="s">
        <v>78</v>
      </c>
      <c r="BK374" s="140">
        <f>ROUND(I374*H374,2)</f>
        <v>0</v>
      </c>
      <c r="BL374" s="18" t="s">
        <v>294</v>
      </c>
      <c r="BM374" s="139" t="s">
        <v>1051</v>
      </c>
    </row>
    <row r="375" spans="2:65" s="12" customFormat="1">
      <c r="B375" s="146"/>
      <c r="D375" s="147" t="s">
        <v>196</v>
      </c>
      <c r="E375" s="148" t="s">
        <v>19</v>
      </c>
      <c r="F375" s="149" t="s">
        <v>1052</v>
      </c>
      <c r="H375" s="150">
        <v>0.96</v>
      </c>
      <c r="I375" s="151"/>
      <c r="L375" s="146"/>
      <c r="M375" s="152"/>
      <c r="T375" s="153"/>
      <c r="AT375" s="148" t="s">
        <v>196</v>
      </c>
      <c r="AU375" s="148" t="s">
        <v>80</v>
      </c>
      <c r="AV375" s="12" t="s">
        <v>80</v>
      </c>
      <c r="AW375" s="12" t="s">
        <v>32</v>
      </c>
      <c r="AX375" s="12" t="s">
        <v>78</v>
      </c>
      <c r="AY375" s="148" t="s">
        <v>127</v>
      </c>
    </row>
    <row r="376" spans="2:65" s="1" customFormat="1" ht="14.45" customHeight="1">
      <c r="B376" s="33"/>
      <c r="C376" s="177" t="s">
        <v>707</v>
      </c>
      <c r="D376" s="177" t="s">
        <v>368</v>
      </c>
      <c r="E376" s="178" t="s">
        <v>840</v>
      </c>
      <c r="F376" s="179" t="s">
        <v>841</v>
      </c>
      <c r="G376" s="180" t="s">
        <v>194</v>
      </c>
      <c r="H376" s="181">
        <v>1.056</v>
      </c>
      <c r="I376" s="182"/>
      <c r="J376" s="183">
        <f>ROUND(I376*H376,2)</f>
        <v>0</v>
      </c>
      <c r="K376" s="179" t="s">
        <v>134</v>
      </c>
      <c r="L376" s="184"/>
      <c r="M376" s="185" t="s">
        <v>19</v>
      </c>
      <c r="N376" s="186" t="s">
        <v>42</v>
      </c>
      <c r="P376" s="137">
        <f>O376*H376</f>
        <v>0</v>
      </c>
      <c r="Q376" s="137">
        <v>7.4999999999999997E-3</v>
      </c>
      <c r="R376" s="137">
        <f>Q376*H376</f>
        <v>7.92E-3</v>
      </c>
      <c r="S376" s="137">
        <v>0</v>
      </c>
      <c r="T376" s="138">
        <f>S376*H376</f>
        <v>0</v>
      </c>
      <c r="AR376" s="139" t="s">
        <v>409</v>
      </c>
      <c r="AT376" s="139" t="s">
        <v>368</v>
      </c>
      <c r="AU376" s="139" t="s">
        <v>80</v>
      </c>
      <c r="AY376" s="18" t="s">
        <v>127</v>
      </c>
      <c r="BE376" s="140">
        <f>IF(N376="základní",J376,0)</f>
        <v>0</v>
      </c>
      <c r="BF376" s="140">
        <f>IF(N376="snížená",J376,0)</f>
        <v>0</v>
      </c>
      <c r="BG376" s="140">
        <f>IF(N376="zákl. přenesená",J376,0)</f>
        <v>0</v>
      </c>
      <c r="BH376" s="140">
        <f>IF(N376="sníž. přenesená",J376,0)</f>
        <v>0</v>
      </c>
      <c r="BI376" s="140">
        <f>IF(N376="nulová",J376,0)</f>
        <v>0</v>
      </c>
      <c r="BJ376" s="18" t="s">
        <v>78</v>
      </c>
      <c r="BK376" s="140">
        <f>ROUND(I376*H376,2)</f>
        <v>0</v>
      </c>
      <c r="BL376" s="18" t="s">
        <v>294</v>
      </c>
      <c r="BM376" s="139" t="s">
        <v>1053</v>
      </c>
    </row>
    <row r="377" spans="2:65" s="12" customFormat="1">
      <c r="B377" s="146"/>
      <c r="D377" s="147" t="s">
        <v>196</v>
      </c>
      <c r="F377" s="149" t="s">
        <v>1054</v>
      </c>
      <c r="H377" s="150">
        <v>1.056</v>
      </c>
      <c r="I377" s="151"/>
      <c r="L377" s="146"/>
      <c r="M377" s="152"/>
      <c r="T377" s="153"/>
      <c r="AT377" s="148" t="s">
        <v>196</v>
      </c>
      <c r="AU377" s="148" t="s">
        <v>80</v>
      </c>
      <c r="AV377" s="12" t="s">
        <v>80</v>
      </c>
      <c r="AW377" s="12" t="s">
        <v>4</v>
      </c>
      <c r="AX377" s="12" t="s">
        <v>78</v>
      </c>
      <c r="AY377" s="148" t="s">
        <v>127</v>
      </c>
    </row>
    <row r="378" spans="2:65" s="1" customFormat="1" ht="24.2" customHeight="1">
      <c r="B378" s="33"/>
      <c r="C378" s="128" t="s">
        <v>711</v>
      </c>
      <c r="D378" s="128" t="s">
        <v>130</v>
      </c>
      <c r="E378" s="129" t="s">
        <v>845</v>
      </c>
      <c r="F378" s="130" t="s">
        <v>846</v>
      </c>
      <c r="G378" s="131" t="s">
        <v>638</v>
      </c>
      <c r="H378" s="187"/>
      <c r="I378" s="133"/>
      <c r="J378" s="134">
        <f>ROUND(I378*H378,2)</f>
        <v>0</v>
      </c>
      <c r="K378" s="130" t="s">
        <v>134</v>
      </c>
      <c r="L378" s="33"/>
      <c r="M378" s="135" t="s">
        <v>19</v>
      </c>
      <c r="N378" s="136" t="s">
        <v>42</v>
      </c>
      <c r="P378" s="137">
        <f>O378*H378</f>
        <v>0</v>
      </c>
      <c r="Q378" s="137">
        <v>0</v>
      </c>
      <c r="R378" s="137">
        <f>Q378*H378</f>
        <v>0</v>
      </c>
      <c r="S378" s="137">
        <v>0</v>
      </c>
      <c r="T378" s="138">
        <f>S378*H378</f>
        <v>0</v>
      </c>
      <c r="AR378" s="139" t="s">
        <v>294</v>
      </c>
      <c r="AT378" s="139" t="s">
        <v>130</v>
      </c>
      <c r="AU378" s="139" t="s">
        <v>80</v>
      </c>
      <c r="AY378" s="18" t="s">
        <v>127</v>
      </c>
      <c r="BE378" s="140">
        <f>IF(N378="základní",J378,0)</f>
        <v>0</v>
      </c>
      <c r="BF378" s="140">
        <f>IF(N378="snížená",J378,0)</f>
        <v>0</v>
      </c>
      <c r="BG378" s="140">
        <f>IF(N378="zákl. přenesená",J378,0)</f>
        <v>0</v>
      </c>
      <c r="BH378" s="140">
        <f>IF(N378="sníž. přenesená",J378,0)</f>
        <v>0</v>
      </c>
      <c r="BI378" s="140">
        <f>IF(N378="nulová",J378,0)</f>
        <v>0</v>
      </c>
      <c r="BJ378" s="18" t="s">
        <v>78</v>
      </c>
      <c r="BK378" s="140">
        <f>ROUND(I378*H378,2)</f>
        <v>0</v>
      </c>
      <c r="BL378" s="18" t="s">
        <v>294</v>
      </c>
      <c r="BM378" s="139" t="s">
        <v>1055</v>
      </c>
    </row>
    <row r="379" spans="2:65" s="1" customFormat="1" ht="78">
      <c r="B379" s="33"/>
      <c r="D379" s="147" t="s">
        <v>214</v>
      </c>
      <c r="F379" s="161" t="s">
        <v>640</v>
      </c>
      <c r="I379" s="162"/>
      <c r="L379" s="33"/>
      <c r="M379" s="163"/>
      <c r="T379" s="52"/>
      <c r="AT379" s="18" t="s">
        <v>214</v>
      </c>
      <c r="AU379" s="18" t="s">
        <v>80</v>
      </c>
    </row>
    <row r="380" spans="2:65" s="11" customFormat="1" ht="22.9" customHeight="1">
      <c r="B380" s="116"/>
      <c r="D380" s="117" t="s">
        <v>70</v>
      </c>
      <c r="E380" s="126" t="s">
        <v>848</v>
      </c>
      <c r="F380" s="126" t="s">
        <v>849</v>
      </c>
      <c r="I380" s="119"/>
      <c r="J380" s="127">
        <f>BK380</f>
        <v>0</v>
      </c>
      <c r="L380" s="116"/>
      <c r="M380" s="121"/>
      <c r="P380" s="122">
        <f>SUM(P381:P385)</f>
        <v>0</v>
      </c>
      <c r="R380" s="122">
        <f>SUM(R381:R385)</f>
        <v>2.8440000000000003E-4</v>
      </c>
      <c r="T380" s="123">
        <f>SUM(T381:T385)</f>
        <v>0</v>
      </c>
      <c r="AR380" s="117" t="s">
        <v>80</v>
      </c>
      <c r="AT380" s="124" t="s">
        <v>70</v>
      </c>
      <c r="AU380" s="124" t="s">
        <v>78</v>
      </c>
      <c r="AY380" s="117" t="s">
        <v>127</v>
      </c>
      <c r="BK380" s="125">
        <f>SUM(BK381:BK385)</f>
        <v>0</v>
      </c>
    </row>
    <row r="381" spans="2:65" s="1" customFormat="1" ht="14.45" customHeight="1">
      <c r="B381" s="33"/>
      <c r="C381" s="128" t="s">
        <v>715</v>
      </c>
      <c r="D381" s="128" t="s">
        <v>130</v>
      </c>
      <c r="E381" s="129" t="s">
        <v>861</v>
      </c>
      <c r="F381" s="130" t="s">
        <v>862</v>
      </c>
      <c r="G381" s="131" t="s">
        <v>194</v>
      </c>
      <c r="H381" s="132">
        <v>1.1850000000000001</v>
      </c>
      <c r="I381" s="133"/>
      <c r="J381" s="134">
        <f>ROUND(I381*H381,2)</f>
        <v>0</v>
      </c>
      <c r="K381" s="130" t="s">
        <v>134</v>
      </c>
      <c r="L381" s="33"/>
      <c r="M381" s="135" t="s">
        <v>19</v>
      </c>
      <c r="N381" s="136" t="s">
        <v>42</v>
      </c>
      <c r="P381" s="137">
        <f>O381*H381</f>
        <v>0</v>
      </c>
      <c r="Q381" s="137">
        <v>1.2E-4</v>
      </c>
      <c r="R381" s="137">
        <f>Q381*H381</f>
        <v>1.4220000000000001E-4</v>
      </c>
      <c r="S381" s="137">
        <v>0</v>
      </c>
      <c r="T381" s="138">
        <f>S381*H381</f>
        <v>0</v>
      </c>
      <c r="AR381" s="139" t="s">
        <v>294</v>
      </c>
      <c r="AT381" s="139" t="s">
        <v>130</v>
      </c>
      <c r="AU381" s="139" t="s">
        <v>80</v>
      </c>
      <c r="AY381" s="18" t="s">
        <v>127</v>
      </c>
      <c r="BE381" s="140">
        <f>IF(N381="základní",J381,0)</f>
        <v>0</v>
      </c>
      <c r="BF381" s="140">
        <f>IF(N381="snížená",J381,0)</f>
        <v>0</v>
      </c>
      <c r="BG381" s="140">
        <f>IF(N381="zákl. přenesená",J381,0)</f>
        <v>0</v>
      </c>
      <c r="BH381" s="140">
        <f>IF(N381="sníž. přenesená",J381,0)</f>
        <v>0</v>
      </c>
      <c r="BI381" s="140">
        <f>IF(N381="nulová",J381,0)</f>
        <v>0</v>
      </c>
      <c r="BJ381" s="18" t="s">
        <v>78</v>
      </c>
      <c r="BK381" s="140">
        <f>ROUND(I381*H381,2)</f>
        <v>0</v>
      </c>
      <c r="BL381" s="18" t="s">
        <v>294</v>
      </c>
      <c r="BM381" s="139" t="s">
        <v>1056</v>
      </c>
    </row>
    <row r="382" spans="2:65" s="14" customFormat="1">
      <c r="B382" s="164"/>
      <c r="D382" s="147" t="s">
        <v>196</v>
      </c>
      <c r="E382" s="165" t="s">
        <v>19</v>
      </c>
      <c r="F382" s="166" t="s">
        <v>864</v>
      </c>
      <c r="H382" s="165" t="s">
        <v>19</v>
      </c>
      <c r="I382" s="167"/>
      <c r="L382" s="164"/>
      <c r="M382" s="168"/>
      <c r="T382" s="169"/>
      <c r="AT382" s="165" t="s">
        <v>196</v>
      </c>
      <c r="AU382" s="165" t="s">
        <v>80</v>
      </c>
      <c r="AV382" s="14" t="s">
        <v>78</v>
      </c>
      <c r="AW382" s="14" t="s">
        <v>32</v>
      </c>
      <c r="AX382" s="14" t="s">
        <v>71</v>
      </c>
      <c r="AY382" s="165" t="s">
        <v>127</v>
      </c>
    </row>
    <row r="383" spans="2:65" s="12" customFormat="1">
      <c r="B383" s="146"/>
      <c r="D383" s="147" t="s">
        <v>196</v>
      </c>
      <c r="E383" s="148" t="s">
        <v>19</v>
      </c>
      <c r="F383" s="149" t="s">
        <v>1057</v>
      </c>
      <c r="H383" s="150">
        <v>1.1850000000000001</v>
      </c>
      <c r="I383" s="151"/>
      <c r="L383" s="146"/>
      <c r="M383" s="152"/>
      <c r="T383" s="153"/>
      <c r="AT383" s="148" t="s">
        <v>196</v>
      </c>
      <c r="AU383" s="148" t="s">
        <v>80</v>
      </c>
      <c r="AV383" s="12" t="s">
        <v>80</v>
      </c>
      <c r="AW383" s="12" t="s">
        <v>32</v>
      </c>
      <c r="AX383" s="12" t="s">
        <v>78</v>
      </c>
      <c r="AY383" s="148" t="s">
        <v>127</v>
      </c>
    </row>
    <row r="384" spans="2:65" s="1" customFormat="1" ht="14.45" customHeight="1">
      <c r="B384" s="33"/>
      <c r="C384" s="128" t="s">
        <v>720</v>
      </c>
      <c r="D384" s="128" t="s">
        <v>130</v>
      </c>
      <c r="E384" s="129" t="s">
        <v>868</v>
      </c>
      <c r="F384" s="130" t="s">
        <v>869</v>
      </c>
      <c r="G384" s="131" t="s">
        <v>194</v>
      </c>
      <c r="H384" s="132">
        <v>1.1850000000000001</v>
      </c>
      <c r="I384" s="133"/>
      <c r="J384" s="134">
        <f>ROUND(I384*H384,2)</f>
        <v>0</v>
      </c>
      <c r="K384" s="130" t="s">
        <v>134</v>
      </c>
      <c r="L384" s="33"/>
      <c r="M384" s="135" t="s">
        <v>19</v>
      </c>
      <c r="N384" s="136" t="s">
        <v>42</v>
      </c>
      <c r="P384" s="137">
        <f>O384*H384</f>
        <v>0</v>
      </c>
      <c r="Q384" s="137">
        <v>1.2E-4</v>
      </c>
      <c r="R384" s="137">
        <f>Q384*H384</f>
        <v>1.4220000000000001E-4</v>
      </c>
      <c r="S384" s="137">
        <v>0</v>
      </c>
      <c r="T384" s="138">
        <f>S384*H384</f>
        <v>0</v>
      </c>
      <c r="AR384" s="139" t="s">
        <v>294</v>
      </c>
      <c r="AT384" s="139" t="s">
        <v>130</v>
      </c>
      <c r="AU384" s="139" t="s">
        <v>80</v>
      </c>
      <c r="AY384" s="18" t="s">
        <v>127</v>
      </c>
      <c r="BE384" s="140">
        <f>IF(N384="základní",J384,0)</f>
        <v>0</v>
      </c>
      <c r="BF384" s="140">
        <f>IF(N384="snížená",J384,0)</f>
        <v>0</v>
      </c>
      <c r="BG384" s="140">
        <f>IF(N384="zákl. přenesená",J384,0)</f>
        <v>0</v>
      </c>
      <c r="BH384" s="140">
        <f>IF(N384="sníž. přenesená",J384,0)</f>
        <v>0</v>
      </c>
      <c r="BI384" s="140">
        <f>IF(N384="nulová",J384,0)</f>
        <v>0</v>
      </c>
      <c r="BJ384" s="18" t="s">
        <v>78</v>
      </c>
      <c r="BK384" s="140">
        <f>ROUND(I384*H384,2)</f>
        <v>0</v>
      </c>
      <c r="BL384" s="18" t="s">
        <v>294</v>
      </c>
      <c r="BM384" s="139" t="s">
        <v>1058</v>
      </c>
    </row>
    <row r="385" spans="2:65" s="12" customFormat="1">
      <c r="B385" s="146"/>
      <c r="D385" s="147" t="s">
        <v>196</v>
      </c>
      <c r="E385" s="148" t="s">
        <v>19</v>
      </c>
      <c r="F385" s="149" t="s">
        <v>1059</v>
      </c>
      <c r="H385" s="150">
        <v>1.1850000000000001</v>
      </c>
      <c r="I385" s="151"/>
      <c r="L385" s="146"/>
      <c r="M385" s="152"/>
      <c r="T385" s="153"/>
      <c r="AT385" s="148" t="s">
        <v>196</v>
      </c>
      <c r="AU385" s="148" t="s">
        <v>80</v>
      </c>
      <c r="AV385" s="12" t="s">
        <v>80</v>
      </c>
      <c r="AW385" s="12" t="s">
        <v>32</v>
      </c>
      <c r="AX385" s="12" t="s">
        <v>78</v>
      </c>
      <c r="AY385" s="148" t="s">
        <v>127</v>
      </c>
    </row>
    <row r="386" spans="2:65" s="11" customFormat="1" ht="22.9" customHeight="1">
      <c r="B386" s="116"/>
      <c r="D386" s="117" t="s">
        <v>70</v>
      </c>
      <c r="E386" s="126" t="s">
        <v>876</v>
      </c>
      <c r="F386" s="126" t="s">
        <v>877</v>
      </c>
      <c r="I386" s="119"/>
      <c r="J386" s="127">
        <f>BK386</f>
        <v>0</v>
      </c>
      <c r="L386" s="116"/>
      <c r="M386" s="121"/>
      <c r="P386" s="122">
        <f>SUM(P387:P402)</f>
        <v>0</v>
      </c>
      <c r="R386" s="122">
        <f>SUM(R387:R402)</f>
        <v>3.7034700000000004E-2</v>
      </c>
      <c r="T386" s="123">
        <f>SUM(T387:T402)</f>
        <v>7.8736900000000009E-3</v>
      </c>
      <c r="AR386" s="117" t="s">
        <v>80</v>
      </c>
      <c r="AT386" s="124" t="s">
        <v>70</v>
      </c>
      <c r="AU386" s="124" t="s">
        <v>78</v>
      </c>
      <c r="AY386" s="117" t="s">
        <v>127</v>
      </c>
      <c r="BK386" s="125">
        <f>SUM(BK387:BK402)</f>
        <v>0</v>
      </c>
    </row>
    <row r="387" spans="2:65" s="1" customFormat="1" ht="14.45" customHeight="1">
      <c r="B387" s="33"/>
      <c r="C387" s="128" t="s">
        <v>724</v>
      </c>
      <c r="D387" s="128" t="s">
        <v>130</v>
      </c>
      <c r="E387" s="129" t="s">
        <v>879</v>
      </c>
      <c r="F387" s="130" t="s">
        <v>880</v>
      </c>
      <c r="G387" s="131" t="s">
        <v>194</v>
      </c>
      <c r="H387" s="132">
        <v>25.399000000000001</v>
      </c>
      <c r="I387" s="133"/>
      <c r="J387" s="134">
        <f>ROUND(I387*H387,2)</f>
        <v>0</v>
      </c>
      <c r="K387" s="130" t="s">
        <v>134</v>
      </c>
      <c r="L387" s="33"/>
      <c r="M387" s="135" t="s">
        <v>19</v>
      </c>
      <c r="N387" s="136" t="s">
        <v>42</v>
      </c>
      <c r="P387" s="137">
        <f>O387*H387</f>
        <v>0</v>
      </c>
      <c r="Q387" s="137">
        <v>1E-3</v>
      </c>
      <c r="R387" s="137">
        <f>Q387*H387</f>
        <v>2.5399000000000001E-2</v>
      </c>
      <c r="S387" s="137">
        <v>3.1E-4</v>
      </c>
      <c r="T387" s="138">
        <f>S387*H387</f>
        <v>7.8736900000000009E-3</v>
      </c>
      <c r="AR387" s="139" t="s">
        <v>294</v>
      </c>
      <c r="AT387" s="139" t="s">
        <v>130</v>
      </c>
      <c r="AU387" s="139" t="s">
        <v>80</v>
      </c>
      <c r="AY387" s="18" t="s">
        <v>127</v>
      </c>
      <c r="BE387" s="140">
        <f>IF(N387="základní",J387,0)</f>
        <v>0</v>
      </c>
      <c r="BF387" s="140">
        <f>IF(N387="snížená",J387,0)</f>
        <v>0</v>
      </c>
      <c r="BG387" s="140">
        <f>IF(N387="zákl. přenesená",J387,0)</f>
        <v>0</v>
      </c>
      <c r="BH387" s="140">
        <f>IF(N387="sníž. přenesená",J387,0)</f>
        <v>0</v>
      </c>
      <c r="BI387" s="140">
        <f>IF(N387="nulová",J387,0)</f>
        <v>0</v>
      </c>
      <c r="BJ387" s="18" t="s">
        <v>78</v>
      </c>
      <c r="BK387" s="140">
        <f>ROUND(I387*H387,2)</f>
        <v>0</v>
      </c>
      <c r="BL387" s="18" t="s">
        <v>294</v>
      </c>
      <c r="BM387" s="139" t="s">
        <v>1060</v>
      </c>
    </row>
    <row r="388" spans="2:65" s="1" customFormat="1" ht="29.25">
      <c r="B388" s="33"/>
      <c r="D388" s="147" t="s">
        <v>214</v>
      </c>
      <c r="F388" s="161" t="s">
        <v>882</v>
      </c>
      <c r="I388" s="162"/>
      <c r="L388" s="33"/>
      <c r="M388" s="163"/>
      <c r="T388" s="52"/>
      <c r="AT388" s="18" t="s">
        <v>214</v>
      </c>
      <c r="AU388" s="18" t="s">
        <v>80</v>
      </c>
    </row>
    <row r="389" spans="2:65" s="12" customFormat="1">
      <c r="B389" s="146"/>
      <c r="D389" s="147" t="s">
        <v>196</v>
      </c>
      <c r="E389" s="148" t="s">
        <v>19</v>
      </c>
      <c r="F389" s="149" t="s">
        <v>1061</v>
      </c>
      <c r="H389" s="150">
        <v>0.88300000000000001</v>
      </c>
      <c r="I389" s="151"/>
      <c r="L389" s="146"/>
      <c r="M389" s="152"/>
      <c r="T389" s="153"/>
      <c r="AT389" s="148" t="s">
        <v>196</v>
      </c>
      <c r="AU389" s="148" t="s">
        <v>80</v>
      </c>
      <c r="AV389" s="12" t="s">
        <v>80</v>
      </c>
      <c r="AW389" s="12" t="s">
        <v>32</v>
      </c>
      <c r="AX389" s="12" t="s">
        <v>71</v>
      </c>
      <c r="AY389" s="148" t="s">
        <v>127</v>
      </c>
    </row>
    <row r="390" spans="2:65" s="12" customFormat="1">
      <c r="B390" s="146"/>
      <c r="D390" s="147" t="s">
        <v>196</v>
      </c>
      <c r="E390" s="148" t="s">
        <v>19</v>
      </c>
      <c r="F390" s="149" t="s">
        <v>966</v>
      </c>
      <c r="H390" s="150">
        <v>0.89200000000000002</v>
      </c>
      <c r="I390" s="151"/>
      <c r="L390" s="146"/>
      <c r="M390" s="152"/>
      <c r="T390" s="153"/>
      <c r="AT390" s="148" t="s">
        <v>196</v>
      </c>
      <c r="AU390" s="148" t="s">
        <v>80</v>
      </c>
      <c r="AV390" s="12" t="s">
        <v>80</v>
      </c>
      <c r="AW390" s="12" t="s">
        <v>32</v>
      </c>
      <c r="AX390" s="12" t="s">
        <v>71</v>
      </c>
      <c r="AY390" s="148" t="s">
        <v>127</v>
      </c>
    </row>
    <row r="391" spans="2:65" s="12" customFormat="1">
      <c r="B391" s="146"/>
      <c r="D391" s="147" t="s">
        <v>196</v>
      </c>
      <c r="E391" s="148" t="s">
        <v>19</v>
      </c>
      <c r="F391" s="149" t="s">
        <v>966</v>
      </c>
      <c r="H391" s="150">
        <v>0.89200000000000002</v>
      </c>
      <c r="I391" s="151"/>
      <c r="L391" s="146"/>
      <c r="M391" s="152"/>
      <c r="T391" s="153"/>
      <c r="AT391" s="148" t="s">
        <v>196</v>
      </c>
      <c r="AU391" s="148" t="s">
        <v>80</v>
      </c>
      <c r="AV391" s="12" t="s">
        <v>80</v>
      </c>
      <c r="AW391" s="12" t="s">
        <v>32</v>
      </c>
      <c r="AX391" s="12" t="s">
        <v>71</v>
      </c>
      <c r="AY391" s="148" t="s">
        <v>127</v>
      </c>
    </row>
    <row r="392" spans="2:65" s="12" customFormat="1">
      <c r="B392" s="146"/>
      <c r="D392" s="147" t="s">
        <v>196</v>
      </c>
      <c r="E392" s="148" t="s">
        <v>19</v>
      </c>
      <c r="F392" s="149" t="s">
        <v>967</v>
      </c>
      <c r="H392" s="150">
        <v>0.80300000000000005</v>
      </c>
      <c r="I392" s="151"/>
      <c r="L392" s="146"/>
      <c r="M392" s="152"/>
      <c r="T392" s="153"/>
      <c r="AT392" s="148" t="s">
        <v>196</v>
      </c>
      <c r="AU392" s="148" t="s">
        <v>80</v>
      </c>
      <c r="AV392" s="12" t="s">
        <v>80</v>
      </c>
      <c r="AW392" s="12" t="s">
        <v>32</v>
      </c>
      <c r="AX392" s="12" t="s">
        <v>71</v>
      </c>
      <c r="AY392" s="148" t="s">
        <v>127</v>
      </c>
    </row>
    <row r="393" spans="2:65" s="12" customFormat="1">
      <c r="B393" s="146"/>
      <c r="D393" s="147" t="s">
        <v>196</v>
      </c>
      <c r="E393" s="148" t="s">
        <v>19</v>
      </c>
      <c r="F393" s="149" t="s">
        <v>968</v>
      </c>
      <c r="H393" s="150">
        <v>5.0919999999999996</v>
      </c>
      <c r="I393" s="151"/>
      <c r="L393" s="146"/>
      <c r="M393" s="152"/>
      <c r="T393" s="153"/>
      <c r="AT393" s="148" t="s">
        <v>196</v>
      </c>
      <c r="AU393" s="148" t="s">
        <v>80</v>
      </c>
      <c r="AV393" s="12" t="s">
        <v>80</v>
      </c>
      <c r="AW393" s="12" t="s">
        <v>32</v>
      </c>
      <c r="AX393" s="12" t="s">
        <v>71</v>
      </c>
      <c r="AY393" s="148" t="s">
        <v>127</v>
      </c>
    </row>
    <row r="394" spans="2:65" s="12" customFormat="1">
      <c r="B394" s="146"/>
      <c r="D394" s="147" t="s">
        <v>196</v>
      </c>
      <c r="E394" s="148" t="s">
        <v>19</v>
      </c>
      <c r="F394" s="149" t="s">
        <v>1062</v>
      </c>
      <c r="H394" s="150">
        <v>16.119</v>
      </c>
      <c r="I394" s="151"/>
      <c r="L394" s="146"/>
      <c r="M394" s="152"/>
      <c r="T394" s="153"/>
      <c r="AT394" s="148" t="s">
        <v>196</v>
      </c>
      <c r="AU394" s="148" t="s">
        <v>80</v>
      </c>
      <c r="AV394" s="12" t="s">
        <v>80</v>
      </c>
      <c r="AW394" s="12" t="s">
        <v>32</v>
      </c>
      <c r="AX394" s="12" t="s">
        <v>71</v>
      </c>
      <c r="AY394" s="148" t="s">
        <v>127</v>
      </c>
    </row>
    <row r="395" spans="2:65" s="12" customFormat="1">
      <c r="B395" s="146"/>
      <c r="D395" s="147" t="s">
        <v>196</v>
      </c>
      <c r="E395" s="148" t="s">
        <v>19</v>
      </c>
      <c r="F395" s="149" t="s">
        <v>925</v>
      </c>
      <c r="H395" s="150">
        <v>2.677</v>
      </c>
      <c r="I395" s="151"/>
      <c r="L395" s="146"/>
      <c r="M395" s="152"/>
      <c r="T395" s="153"/>
      <c r="AT395" s="148" t="s">
        <v>196</v>
      </c>
      <c r="AU395" s="148" t="s">
        <v>80</v>
      </c>
      <c r="AV395" s="12" t="s">
        <v>80</v>
      </c>
      <c r="AW395" s="12" t="s">
        <v>32</v>
      </c>
      <c r="AX395" s="12" t="s">
        <v>71</v>
      </c>
      <c r="AY395" s="148" t="s">
        <v>127</v>
      </c>
    </row>
    <row r="396" spans="2:65" s="12" customFormat="1">
      <c r="B396" s="146"/>
      <c r="D396" s="147" t="s">
        <v>196</v>
      </c>
      <c r="E396" s="148" t="s">
        <v>19</v>
      </c>
      <c r="F396" s="149" t="s">
        <v>1063</v>
      </c>
      <c r="H396" s="150">
        <v>-2.1</v>
      </c>
      <c r="I396" s="151"/>
      <c r="L396" s="146"/>
      <c r="M396" s="152"/>
      <c r="T396" s="153"/>
      <c r="AT396" s="148" t="s">
        <v>196</v>
      </c>
      <c r="AU396" s="148" t="s">
        <v>80</v>
      </c>
      <c r="AV396" s="12" t="s">
        <v>80</v>
      </c>
      <c r="AW396" s="12" t="s">
        <v>32</v>
      </c>
      <c r="AX396" s="12" t="s">
        <v>71</v>
      </c>
      <c r="AY396" s="148" t="s">
        <v>127</v>
      </c>
    </row>
    <row r="397" spans="2:65" s="12" customFormat="1">
      <c r="B397" s="146"/>
      <c r="D397" s="147" t="s">
        <v>196</v>
      </c>
      <c r="E397" s="148" t="s">
        <v>19</v>
      </c>
      <c r="F397" s="149" t="s">
        <v>929</v>
      </c>
      <c r="H397" s="150">
        <v>-0.69699999999999995</v>
      </c>
      <c r="I397" s="151"/>
      <c r="L397" s="146"/>
      <c r="M397" s="152"/>
      <c r="T397" s="153"/>
      <c r="AT397" s="148" t="s">
        <v>196</v>
      </c>
      <c r="AU397" s="148" t="s">
        <v>80</v>
      </c>
      <c r="AV397" s="12" t="s">
        <v>80</v>
      </c>
      <c r="AW397" s="12" t="s">
        <v>32</v>
      </c>
      <c r="AX397" s="12" t="s">
        <v>71</v>
      </c>
      <c r="AY397" s="148" t="s">
        <v>127</v>
      </c>
    </row>
    <row r="398" spans="2:65" s="12" customFormat="1">
      <c r="B398" s="146"/>
      <c r="D398" s="147" t="s">
        <v>196</v>
      </c>
      <c r="E398" s="148" t="s">
        <v>19</v>
      </c>
      <c r="F398" s="149" t="s">
        <v>924</v>
      </c>
      <c r="H398" s="150">
        <v>0.83799999999999997</v>
      </c>
      <c r="I398" s="151"/>
      <c r="L398" s="146"/>
      <c r="M398" s="152"/>
      <c r="T398" s="153"/>
      <c r="AT398" s="148" t="s">
        <v>196</v>
      </c>
      <c r="AU398" s="148" t="s">
        <v>80</v>
      </c>
      <c r="AV398" s="12" t="s">
        <v>80</v>
      </c>
      <c r="AW398" s="12" t="s">
        <v>32</v>
      </c>
      <c r="AX398" s="12" t="s">
        <v>71</v>
      </c>
      <c r="AY398" s="148" t="s">
        <v>127</v>
      </c>
    </row>
    <row r="399" spans="2:65" s="13" customFormat="1">
      <c r="B399" s="154"/>
      <c r="D399" s="147" t="s">
        <v>196</v>
      </c>
      <c r="E399" s="155" t="s">
        <v>19</v>
      </c>
      <c r="F399" s="156" t="s">
        <v>199</v>
      </c>
      <c r="H399" s="157">
        <v>25.398999999999997</v>
      </c>
      <c r="I399" s="158"/>
      <c r="L399" s="154"/>
      <c r="M399" s="159"/>
      <c r="T399" s="160"/>
      <c r="AT399" s="155" t="s">
        <v>196</v>
      </c>
      <c r="AU399" s="155" t="s">
        <v>80</v>
      </c>
      <c r="AV399" s="13" t="s">
        <v>142</v>
      </c>
      <c r="AW399" s="13" t="s">
        <v>32</v>
      </c>
      <c r="AX399" s="13" t="s">
        <v>78</v>
      </c>
      <c r="AY399" s="155" t="s">
        <v>127</v>
      </c>
    </row>
    <row r="400" spans="2:65" s="1" customFormat="1" ht="14.45" customHeight="1">
      <c r="B400" s="33"/>
      <c r="C400" s="128" t="s">
        <v>728</v>
      </c>
      <c r="D400" s="128" t="s">
        <v>130</v>
      </c>
      <c r="E400" s="129" t="s">
        <v>901</v>
      </c>
      <c r="F400" s="130" t="s">
        <v>902</v>
      </c>
      <c r="G400" s="131" t="s">
        <v>194</v>
      </c>
      <c r="H400" s="132">
        <v>25.295000000000002</v>
      </c>
      <c r="I400" s="133"/>
      <c r="J400" s="134">
        <f>ROUND(I400*H400,2)</f>
        <v>0</v>
      </c>
      <c r="K400" s="130" t="s">
        <v>134</v>
      </c>
      <c r="L400" s="33"/>
      <c r="M400" s="135" t="s">
        <v>19</v>
      </c>
      <c r="N400" s="136" t="s">
        <v>42</v>
      </c>
      <c r="P400" s="137">
        <f>O400*H400</f>
        <v>0</v>
      </c>
      <c r="Q400" s="137">
        <v>2.0000000000000001E-4</v>
      </c>
      <c r="R400" s="137">
        <f>Q400*H400</f>
        <v>5.059000000000001E-3</v>
      </c>
      <c r="S400" s="137">
        <v>0</v>
      </c>
      <c r="T400" s="138">
        <f>S400*H400</f>
        <v>0</v>
      </c>
      <c r="AR400" s="139" t="s">
        <v>294</v>
      </c>
      <c r="AT400" s="139" t="s">
        <v>130</v>
      </c>
      <c r="AU400" s="139" t="s">
        <v>80</v>
      </c>
      <c r="AY400" s="18" t="s">
        <v>127</v>
      </c>
      <c r="BE400" s="140">
        <f>IF(N400="základní",J400,0)</f>
        <v>0</v>
      </c>
      <c r="BF400" s="140">
        <f>IF(N400="snížená",J400,0)</f>
        <v>0</v>
      </c>
      <c r="BG400" s="140">
        <f>IF(N400="zákl. přenesená",J400,0)</f>
        <v>0</v>
      </c>
      <c r="BH400" s="140">
        <f>IF(N400="sníž. přenesená",J400,0)</f>
        <v>0</v>
      </c>
      <c r="BI400" s="140">
        <f>IF(N400="nulová",J400,0)</f>
        <v>0</v>
      </c>
      <c r="BJ400" s="18" t="s">
        <v>78</v>
      </c>
      <c r="BK400" s="140">
        <f>ROUND(I400*H400,2)</f>
        <v>0</v>
      </c>
      <c r="BL400" s="18" t="s">
        <v>294</v>
      </c>
      <c r="BM400" s="139" t="s">
        <v>1064</v>
      </c>
    </row>
    <row r="401" spans="2:65" s="12" customFormat="1">
      <c r="B401" s="146"/>
      <c r="D401" s="147" t="s">
        <v>196</v>
      </c>
      <c r="E401" s="148" t="s">
        <v>19</v>
      </c>
      <c r="F401" s="149" t="s">
        <v>1065</v>
      </c>
      <c r="H401" s="150">
        <v>25.295000000000002</v>
      </c>
      <c r="I401" s="151"/>
      <c r="L401" s="146"/>
      <c r="M401" s="152"/>
      <c r="T401" s="153"/>
      <c r="AT401" s="148" t="s">
        <v>196</v>
      </c>
      <c r="AU401" s="148" t="s">
        <v>80</v>
      </c>
      <c r="AV401" s="12" t="s">
        <v>80</v>
      </c>
      <c r="AW401" s="12" t="s">
        <v>32</v>
      </c>
      <c r="AX401" s="12" t="s">
        <v>78</v>
      </c>
      <c r="AY401" s="148" t="s">
        <v>127</v>
      </c>
    </row>
    <row r="402" spans="2:65" s="1" customFormat="1" ht="24.2" customHeight="1">
      <c r="B402" s="33"/>
      <c r="C402" s="128" t="s">
        <v>732</v>
      </c>
      <c r="D402" s="128" t="s">
        <v>130</v>
      </c>
      <c r="E402" s="129" t="s">
        <v>906</v>
      </c>
      <c r="F402" s="130" t="s">
        <v>907</v>
      </c>
      <c r="G402" s="131" t="s">
        <v>194</v>
      </c>
      <c r="H402" s="132">
        <v>25.295000000000002</v>
      </c>
      <c r="I402" s="133"/>
      <c r="J402" s="134">
        <f>ROUND(I402*H402,2)</f>
        <v>0</v>
      </c>
      <c r="K402" s="130" t="s">
        <v>134</v>
      </c>
      <c r="L402" s="33"/>
      <c r="M402" s="141" t="s">
        <v>19</v>
      </c>
      <c r="N402" s="142" t="s">
        <v>42</v>
      </c>
      <c r="O402" s="143"/>
      <c r="P402" s="144">
        <f>O402*H402</f>
        <v>0</v>
      </c>
      <c r="Q402" s="144">
        <v>2.5999999999999998E-4</v>
      </c>
      <c r="R402" s="144">
        <f>Q402*H402</f>
        <v>6.5766999999999996E-3</v>
      </c>
      <c r="S402" s="144">
        <v>0</v>
      </c>
      <c r="T402" s="145">
        <f>S402*H402</f>
        <v>0</v>
      </c>
      <c r="AR402" s="139" t="s">
        <v>294</v>
      </c>
      <c r="AT402" s="139" t="s">
        <v>130</v>
      </c>
      <c r="AU402" s="139" t="s">
        <v>80</v>
      </c>
      <c r="AY402" s="18" t="s">
        <v>127</v>
      </c>
      <c r="BE402" s="140">
        <f>IF(N402="základní",J402,0)</f>
        <v>0</v>
      </c>
      <c r="BF402" s="140">
        <f>IF(N402="snížená",J402,0)</f>
        <v>0</v>
      </c>
      <c r="BG402" s="140">
        <f>IF(N402="zákl. přenesená",J402,0)</f>
        <v>0</v>
      </c>
      <c r="BH402" s="140">
        <f>IF(N402="sníž. přenesená",J402,0)</f>
        <v>0</v>
      </c>
      <c r="BI402" s="140">
        <f>IF(N402="nulová",J402,0)</f>
        <v>0</v>
      </c>
      <c r="BJ402" s="18" t="s">
        <v>78</v>
      </c>
      <c r="BK402" s="140">
        <f>ROUND(I402*H402,2)</f>
        <v>0</v>
      </c>
      <c r="BL402" s="18" t="s">
        <v>294</v>
      </c>
      <c r="BM402" s="139" t="s">
        <v>1066</v>
      </c>
    </row>
    <row r="403" spans="2:65" s="1" customFormat="1" ht="6.95" customHeight="1">
      <c r="B403" s="41"/>
      <c r="C403" s="42"/>
      <c r="D403" s="42"/>
      <c r="E403" s="42"/>
      <c r="F403" s="42"/>
      <c r="G403" s="42"/>
      <c r="H403" s="42"/>
      <c r="I403" s="42"/>
      <c r="J403" s="42"/>
      <c r="K403" s="42"/>
      <c r="L403" s="33"/>
    </row>
  </sheetData>
  <sheetProtection algorithmName="SHA-512" hashValue="Kqc5VTgHxKR9M1g0JaSgscll0Qdozy5V3Aw6Lbm6yuzvmsoofkUeNfki4uE4ptELGHI2uaqG/tFM/ajPcT6uzQ==" saltValue="aoDFEsZpiQpbzNRyx8pUNK3jIkKEcLIUosCC2f6cgjK/ZM8pIwn5RhAICUIfi+VXHg2pQH/t/MJacmn7Vc4uzg==" spinCount="100000" sheet="1" objects="1" scenarios="1" formatColumns="0" formatRows="0" autoFilter="0"/>
  <autoFilter ref="C93:K402" xr:uid="{00000000-0009-0000-0000-000003000000}"/>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89</v>
      </c>
    </row>
    <row r="3" spans="2:46" ht="6.95" customHeight="1">
      <c r="B3" s="19"/>
      <c r="C3" s="20"/>
      <c r="D3" s="20"/>
      <c r="E3" s="20"/>
      <c r="F3" s="20"/>
      <c r="G3" s="20"/>
      <c r="H3" s="20"/>
      <c r="I3" s="20"/>
      <c r="J3" s="20"/>
      <c r="K3" s="20"/>
      <c r="L3" s="21"/>
      <c r="AT3" s="18" t="s">
        <v>80</v>
      </c>
    </row>
    <row r="4" spans="2:46" ht="24.95" customHeight="1">
      <c r="B4" s="21"/>
      <c r="D4" s="22" t="s">
        <v>99</v>
      </c>
      <c r="L4" s="21"/>
      <c r="M4" s="84" t="s">
        <v>10</v>
      </c>
      <c r="AT4" s="18" t="s">
        <v>4</v>
      </c>
    </row>
    <row r="5" spans="2:46" ht="6.95" customHeight="1">
      <c r="B5" s="21"/>
      <c r="L5" s="21"/>
    </row>
    <row r="6" spans="2:46" ht="12" customHeight="1">
      <c r="B6" s="21"/>
      <c r="D6" s="28" t="s">
        <v>16</v>
      </c>
      <c r="L6" s="21"/>
    </row>
    <row r="7" spans="2:46" ht="16.5" customHeight="1">
      <c r="B7" s="21"/>
      <c r="E7" s="327" t="str">
        <f>'Rekapitulace stavby'!K6</f>
        <v>Stavební úpravy Střední školy - Lysá nad Labem č.p. 475</v>
      </c>
      <c r="F7" s="328"/>
      <c r="G7" s="328"/>
      <c r="H7" s="328"/>
      <c r="L7" s="21"/>
    </row>
    <row r="8" spans="2:46" s="1" customFormat="1" ht="12" customHeight="1">
      <c r="B8" s="33"/>
      <c r="D8" s="28" t="s">
        <v>100</v>
      </c>
      <c r="L8" s="33"/>
    </row>
    <row r="9" spans="2:46" s="1" customFormat="1" ht="16.5" customHeight="1">
      <c r="B9" s="33"/>
      <c r="E9" s="316" t="s">
        <v>1067</v>
      </c>
      <c r="F9" s="326"/>
      <c r="G9" s="326"/>
      <c r="H9" s="326"/>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49">
        <f>'Rekapitulace stavby'!AN8</f>
        <v>44988</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9" t="str">
        <f>'Rekapitulace stavby'!E14</f>
        <v>Vyplň údaj</v>
      </c>
      <c r="F18" s="299"/>
      <c r="G18" s="299"/>
      <c r="H18" s="299"/>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31</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34</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5"/>
      <c r="E27" s="303" t="s">
        <v>19</v>
      </c>
      <c r="F27" s="303"/>
      <c r="G27" s="303"/>
      <c r="H27" s="303"/>
      <c r="L27" s="85"/>
    </row>
    <row r="28" spans="2:12" s="1" customFormat="1" ht="6.95" customHeight="1">
      <c r="B28" s="33"/>
      <c r="L28" s="33"/>
    </row>
    <row r="29" spans="2:12" s="1" customFormat="1" ht="6.95" customHeight="1">
      <c r="B29" s="33"/>
      <c r="D29" s="50"/>
      <c r="E29" s="50"/>
      <c r="F29" s="50"/>
      <c r="G29" s="50"/>
      <c r="H29" s="50"/>
      <c r="I29" s="50"/>
      <c r="J29" s="50"/>
      <c r="K29" s="50"/>
      <c r="L29" s="33"/>
    </row>
    <row r="30" spans="2:12" s="1" customFormat="1" ht="25.35" customHeight="1">
      <c r="B30" s="33"/>
      <c r="D30" s="86" t="s">
        <v>37</v>
      </c>
      <c r="J30" s="62">
        <f>ROUND(J90, 2)</f>
        <v>0</v>
      </c>
      <c r="L30" s="33"/>
    </row>
    <row r="31" spans="2:12" s="1" customFormat="1" ht="6.95" customHeight="1">
      <c r="B31" s="33"/>
      <c r="D31" s="50"/>
      <c r="E31" s="50"/>
      <c r="F31" s="50"/>
      <c r="G31" s="50"/>
      <c r="H31" s="50"/>
      <c r="I31" s="50"/>
      <c r="J31" s="50"/>
      <c r="K31" s="50"/>
      <c r="L31" s="33"/>
    </row>
    <row r="32" spans="2:12" s="1" customFormat="1" ht="14.45" customHeight="1">
      <c r="B32" s="33"/>
      <c r="F32" s="87" t="s">
        <v>39</v>
      </c>
      <c r="I32" s="87" t="s">
        <v>38</v>
      </c>
      <c r="J32" s="87" t="s">
        <v>40</v>
      </c>
      <c r="L32" s="33"/>
    </row>
    <row r="33" spans="2:12" s="1" customFormat="1" ht="14.45" customHeight="1">
      <c r="B33" s="33"/>
      <c r="D33" s="88" t="s">
        <v>41</v>
      </c>
      <c r="E33" s="28" t="s">
        <v>42</v>
      </c>
      <c r="F33" s="89">
        <f>ROUND((SUM(BE90:BE280)),  2)</f>
        <v>0</v>
      </c>
      <c r="I33" s="90">
        <v>0.21</v>
      </c>
      <c r="J33" s="89">
        <f>ROUND(((SUM(BE90:BE280))*I33),  2)</f>
        <v>0</v>
      </c>
      <c r="L33" s="33"/>
    </row>
    <row r="34" spans="2:12" s="1" customFormat="1" ht="14.45" customHeight="1">
      <c r="B34" s="33"/>
      <c r="E34" s="28" t="s">
        <v>43</v>
      </c>
      <c r="F34" s="89">
        <f>ROUND((SUM(BF90:BF280)),  2)</f>
        <v>0</v>
      </c>
      <c r="I34" s="90">
        <v>0.15</v>
      </c>
      <c r="J34" s="89">
        <f>ROUND(((SUM(BF90:BF280))*I34),  2)</f>
        <v>0</v>
      </c>
      <c r="L34" s="33"/>
    </row>
    <row r="35" spans="2:12" s="1" customFormat="1" ht="14.45" hidden="1" customHeight="1">
      <c r="B35" s="33"/>
      <c r="E35" s="28" t="s">
        <v>44</v>
      </c>
      <c r="F35" s="89">
        <f>ROUND((SUM(BG90:BG280)),  2)</f>
        <v>0</v>
      </c>
      <c r="I35" s="90">
        <v>0.21</v>
      </c>
      <c r="J35" s="89">
        <f>0</f>
        <v>0</v>
      </c>
      <c r="L35" s="33"/>
    </row>
    <row r="36" spans="2:12" s="1" customFormat="1" ht="14.45" hidden="1" customHeight="1">
      <c r="B36" s="33"/>
      <c r="E36" s="28" t="s">
        <v>45</v>
      </c>
      <c r="F36" s="89">
        <f>ROUND((SUM(BH90:BH280)),  2)</f>
        <v>0</v>
      </c>
      <c r="I36" s="90">
        <v>0.15</v>
      </c>
      <c r="J36" s="89">
        <f>0</f>
        <v>0</v>
      </c>
      <c r="L36" s="33"/>
    </row>
    <row r="37" spans="2:12" s="1" customFormat="1" ht="14.45" hidden="1" customHeight="1">
      <c r="B37" s="33"/>
      <c r="E37" s="28" t="s">
        <v>46</v>
      </c>
      <c r="F37" s="89">
        <f>ROUND((SUM(BI90:BI280)),  2)</f>
        <v>0</v>
      </c>
      <c r="I37" s="90">
        <v>0</v>
      </c>
      <c r="J37" s="89">
        <f>0</f>
        <v>0</v>
      </c>
      <c r="L37" s="33"/>
    </row>
    <row r="38" spans="2:12" s="1" customFormat="1" ht="6.95" customHeight="1">
      <c r="B38" s="33"/>
      <c r="L38" s="33"/>
    </row>
    <row r="39" spans="2:12" s="1" customFormat="1" ht="25.35" customHeight="1">
      <c r="B39" s="33"/>
      <c r="C39" s="91"/>
      <c r="D39" s="92" t="s">
        <v>47</v>
      </c>
      <c r="E39" s="53"/>
      <c r="F39" s="53"/>
      <c r="G39" s="93" t="s">
        <v>48</v>
      </c>
      <c r="H39" s="94" t="s">
        <v>49</v>
      </c>
      <c r="I39" s="53"/>
      <c r="J39" s="95">
        <f>SUM(J30:J37)</f>
        <v>0</v>
      </c>
      <c r="K39" s="96"/>
      <c r="L39" s="33"/>
    </row>
    <row r="40" spans="2:12" s="1" customFormat="1" ht="14.45" customHeight="1">
      <c r="B40" s="41"/>
      <c r="C40" s="42"/>
      <c r="D40" s="42"/>
      <c r="E40" s="42"/>
      <c r="F40" s="42"/>
      <c r="G40" s="42"/>
      <c r="H40" s="42"/>
      <c r="I40" s="42"/>
      <c r="J40" s="42"/>
      <c r="K40" s="42"/>
      <c r="L40" s="33"/>
    </row>
    <row r="44" spans="2:12" s="1" customFormat="1" ht="6.95" customHeight="1">
      <c r="B44" s="43"/>
      <c r="C44" s="44"/>
      <c r="D44" s="44"/>
      <c r="E44" s="44"/>
      <c r="F44" s="44"/>
      <c r="G44" s="44"/>
      <c r="H44" s="44"/>
      <c r="I44" s="44"/>
      <c r="J44" s="44"/>
      <c r="K44" s="44"/>
      <c r="L44" s="33"/>
    </row>
    <row r="45" spans="2:12" s="1" customFormat="1" ht="24.95" customHeight="1">
      <c r="B45" s="33"/>
      <c r="C45" s="22" t="s">
        <v>102</v>
      </c>
      <c r="L45" s="33"/>
    </row>
    <row r="46" spans="2:12" s="1" customFormat="1" ht="6.95" customHeight="1">
      <c r="B46" s="33"/>
      <c r="L46" s="33"/>
    </row>
    <row r="47" spans="2:12" s="1" customFormat="1" ht="12" customHeight="1">
      <c r="B47" s="33"/>
      <c r="C47" s="28" t="s">
        <v>16</v>
      </c>
      <c r="L47" s="33"/>
    </row>
    <row r="48" spans="2:12" s="1" customFormat="1" ht="16.5" customHeight="1">
      <c r="B48" s="33"/>
      <c r="E48" s="327" t="str">
        <f>E7</f>
        <v>Stavební úpravy Střední školy - Lysá nad Labem č.p. 475</v>
      </c>
      <c r="F48" s="328"/>
      <c r="G48" s="328"/>
      <c r="H48" s="328"/>
      <c r="L48" s="33"/>
    </row>
    <row r="49" spans="2:47" s="1" customFormat="1" ht="12" customHeight="1">
      <c r="B49" s="33"/>
      <c r="C49" s="28" t="s">
        <v>100</v>
      </c>
      <c r="L49" s="33"/>
    </row>
    <row r="50" spans="2:47" s="1" customFormat="1" ht="16.5" customHeight="1">
      <c r="B50" s="33"/>
      <c r="E50" s="316" t="str">
        <f>E9</f>
        <v>03 - 1.NP Úklidová komora - kabinet</v>
      </c>
      <c r="F50" s="326"/>
      <c r="G50" s="326"/>
      <c r="H50" s="326"/>
      <c r="L50" s="33"/>
    </row>
    <row r="51" spans="2:47" s="1" customFormat="1" ht="6.95" customHeight="1">
      <c r="B51" s="33"/>
      <c r="L51" s="33"/>
    </row>
    <row r="52" spans="2:47" s="1" customFormat="1" ht="12" customHeight="1">
      <c r="B52" s="33"/>
      <c r="C52" s="28" t="s">
        <v>21</v>
      </c>
      <c r="F52" s="26" t="str">
        <f>F12</f>
        <v>289 22 Lysá nad Labem, Stržiště 475</v>
      </c>
      <c r="I52" s="28" t="s">
        <v>23</v>
      </c>
      <c r="J52" s="49">
        <f>IF(J12="","",J12)</f>
        <v>44988</v>
      </c>
      <c r="L52" s="33"/>
    </row>
    <row r="53" spans="2:47" s="1" customFormat="1" ht="6.95" customHeight="1">
      <c r="B53" s="33"/>
      <c r="L53" s="33"/>
    </row>
    <row r="54" spans="2:47" s="1" customFormat="1" ht="15.2" customHeight="1">
      <c r="B54" s="33"/>
      <c r="C54" s="28" t="s">
        <v>24</v>
      </c>
      <c r="F54" s="26" t="str">
        <f>E15</f>
        <v>SŠ designu Lysá nad Labem</v>
      </c>
      <c r="I54" s="28" t="s">
        <v>30</v>
      </c>
      <c r="J54" s="31" t="str">
        <f>E21</f>
        <v>www.projektyrd.cz</v>
      </c>
      <c r="L54" s="33"/>
    </row>
    <row r="55" spans="2:47" s="1" customFormat="1" ht="25.7" customHeight="1">
      <c r="B55" s="33"/>
      <c r="C55" s="28" t="s">
        <v>28</v>
      </c>
      <c r="F55" s="26" t="str">
        <f>IF(E18="","",E18)</f>
        <v>Vyplň údaj</v>
      </c>
      <c r="I55" s="28" t="s">
        <v>33</v>
      </c>
      <c r="J55" s="31" t="str">
        <f>E24</f>
        <v>www.stavebnikalkulace.cz</v>
      </c>
      <c r="L55" s="33"/>
    </row>
    <row r="56" spans="2:47" s="1" customFormat="1" ht="10.35" customHeight="1">
      <c r="B56" s="33"/>
      <c r="L56" s="33"/>
    </row>
    <row r="57" spans="2:47" s="1" customFormat="1" ht="29.25" customHeight="1">
      <c r="B57" s="33"/>
      <c r="C57" s="97" t="s">
        <v>103</v>
      </c>
      <c r="D57" s="91"/>
      <c r="E57" s="91"/>
      <c r="F57" s="91"/>
      <c r="G57" s="91"/>
      <c r="H57" s="91"/>
      <c r="I57" s="91"/>
      <c r="J57" s="98" t="s">
        <v>104</v>
      </c>
      <c r="K57" s="91"/>
      <c r="L57" s="33"/>
    </row>
    <row r="58" spans="2:47" s="1" customFormat="1" ht="10.35" customHeight="1">
      <c r="B58" s="33"/>
      <c r="L58" s="33"/>
    </row>
    <row r="59" spans="2:47" s="1" customFormat="1" ht="22.9" customHeight="1">
      <c r="B59" s="33"/>
      <c r="C59" s="99" t="s">
        <v>69</v>
      </c>
      <c r="J59" s="62">
        <f>J90</f>
        <v>0</v>
      </c>
      <c r="L59" s="33"/>
      <c r="AU59" s="18" t="s">
        <v>105</v>
      </c>
    </row>
    <row r="60" spans="2:47" s="8" customFormat="1" ht="24.95" customHeight="1">
      <c r="B60" s="100"/>
      <c r="D60" s="101" t="s">
        <v>173</v>
      </c>
      <c r="E60" s="102"/>
      <c r="F60" s="102"/>
      <c r="G60" s="102"/>
      <c r="H60" s="102"/>
      <c r="I60" s="102"/>
      <c r="J60" s="103">
        <f>J91</f>
        <v>0</v>
      </c>
      <c r="L60" s="100"/>
    </row>
    <row r="61" spans="2:47" s="9" customFormat="1" ht="19.899999999999999" customHeight="1">
      <c r="B61" s="104"/>
      <c r="D61" s="105" t="s">
        <v>175</v>
      </c>
      <c r="E61" s="106"/>
      <c r="F61" s="106"/>
      <c r="G61" s="106"/>
      <c r="H61" s="106"/>
      <c r="I61" s="106"/>
      <c r="J61" s="107">
        <f>J92</f>
        <v>0</v>
      </c>
      <c r="L61" s="104"/>
    </row>
    <row r="62" spans="2:47" s="9" customFormat="1" ht="19.899999999999999" customHeight="1">
      <c r="B62" s="104"/>
      <c r="D62" s="105" t="s">
        <v>176</v>
      </c>
      <c r="E62" s="106"/>
      <c r="F62" s="106"/>
      <c r="G62" s="106"/>
      <c r="H62" s="106"/>
      <c r="I62" s="106"/>
      <c r="J62" s="107">
        <f>J152</f>
        <v>0</v>
      </c>
      <c r="L62" s="104"/>
    </row>
    <row r="63" spans="2:47" s="9" customFormat="1" ht="19.899999999999999" customHeight="1">
      <c r="B63" s="104"/>
      <c r="D63" s="105" t="s">
        <v>177</v>
      </c>
      <c r="E63" s="106"/>
      <c r="F63" s="106"/>
      <c r="G63" s="106"/>
      <c r="H63" s="106"/>
      <c r="I63" s="106"/>
      <c r="J63" s="107">
        <f>J188</f>
        <v>0</v>
      </c>
      <c r="L63" s="104"/>
    </row>
    <row r="64" spans="2:47" s="9" customFormat="1" ht="19.899999999999999" customHeight="1">
      <c r="B64" s="104"/>
      <c r="D64" s="105" t="s">
        <v>178</v>
      </c>
      <c r="E64" s="106"/>
      <c r="F64" s="106"/>
      <c r="G64" s="106"/>
      <c r="H64" s="106"/>
      <c r="I64" s="106"/>
      <c r="J64" s="107">
        <f>J206</f>
        <v>0</v>
      </c>
      <c r="L64" s="104"/>
    </row>
    <row r="65" spans="2:12" s="8" customFormat="1" ht="24.95" customHeight="1">
      <c r="B65" s="100"/>
      <c r="D65" s="101" t="s">
        <v>179</v>
      </c>
      <c r="E65" s="102"/>
      <c r="F65" s="102"/>
      <c r="G65" s="102"/>
      <c r="H65" s="102"/>
      <c r="I65" s="102"/>
      <c r="J65" s="103">
        <f>J209</f>
        <v>0</v>
      </c>
      <c r="L65" s="100"/>
    </row>
    <row r="66" spans="2:12" s="9" customFormat="1" ht="19.899999999999999" customHeight="1">
      <c r="B66" s="104"/>
      <c r="D66" s="105" t="s">
        <v>184</v>
      </c>
      <c r="E66" s="106"/>
      <c r="F66" s="106"/>
      <c r="G66" s="106"/>
      <c r="H66" s="106"/>
      <c r="I66" s="106"/>
      <c r="J66" s="107">
        <f>J210</f>
        <v>0</v>
      </c>
      <c r="L66" s="104"/>
    </row>
    <row r="67" spans="2:12" s="9" customFormat="1" ht="19.899999999999999" customHeight="1">
      <c r="B67" s="104"/>
      <c r="D67" s="105" t="s">
        <v>1068</v>
      </c>
      <c r="E67" s="106"/>
      <c r="F67" s="106"/>
      <c r="G67" s="106"/>
      <c r="H67" s="106"/>
      <c r="I67" s="106"/>
      <c r="J67" s="107">
        <f>J223</f>
        <v>0</v>
      </c>
      <c r="L67" s="104"/>
    </row>
    <row r="68" spans="2:12" s="9" customFormat="1" ht="19.899999999999999" customHeight="1">
      <c r="B68" s="104"/>
      <c r="D68" s="105" t="s">
        <v>186</v>
      </c>
      <c r="E68" s="106"/>
      <c r="F68" s="106"/>
      <c r="G68" s="106"/>
      <c r="H68" s="106"/>
      <c r="I68" s="106"/>
      <c r="J68" s="107">
        <f>J247</f>
        <v>0</v>
      </c>
      <c r="L68" s="104"/>
    </row>
    <row r="69" spans="2:12" s="9" customFormat="1" ht="19.899999999999999" customHeight="1">
      <c r="B69" s="104"/>
      <c r="D69" s="105" t="s">
        <v>187</v>
      </c>
      <c r="E69" s="106"/>
      <c r="F69" s="106"/>
      <c r="G69" s="106"/>
      <c r="H69" s="106"/>
      <c r="I69" s="106"/>
      <c r="J69" s="107">
        <f>J263</f>
        <v>0</v>
      </c>
      <c r="L69" s="104"/>
    </row>
    <row r="70" spans="2:12" s="9" customFormat="1" ht="19.899999999999999" customHeight="1">
      <c r="B70" s="104"/>
      <c r="D70" s="105" t="s">
        <v>188</v>
      </c>
      <c r="E70" s="106"/>
      <c r="F70" s="106"/>
      <c r="G70" s="106"/>
      <c r="H70" s="106"/>
      <c r="I70" s="106"/>
      <c r="J70" s="107">
        <f>J269</f>
        <v>0</v>
      </c>
      <c r="L70" s="104"/>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112</v>
      </c>
      <c r="L77" s="33"/>
    </row>
    <row r="78" spans="2:12" s="1" customFormat="1" ht="6.95" customHeight="1">
      <c r="B78" s="33"/>
      <c r="L78" s="33"/>
    </row>
    <row r="79" spans="2:12" s="1" customFormat="1" ht="12" customHeight="1">
      <c r="B79" s="33"/>
      <c r="C79" s="28" t="s">
        <v>16</v>
      </c>
      <c r="L79" s="33"/>
    </row>
    <row r="80" spans="2:12" s="1" customFormat="1" ht="16.5" customHeight="1">
      <c r="B80" s="33"/>
      <c r="E80" s="327" t="str">
        <f>E7</f>
        <v>Stavební úpravy Střední školy - Lysá nad Labem č.p. 475</v>
      </c>
      <c r="F80" s="328"/>
      <c r="G80" s="328"/>
      <c r="H80" s="328"/>
      <c r="L80" s="33"/>
    </row>
    <row r="81" spans="2:65" s="1" customFormat="1" ht="12" customHeight="1">
      <c r="B81" s="33"/>
      <c r="C81" s="28" t="s">
        <v>100</v>
      </c>
      <c r="L81" s="33"/>
    </row>
    <row r="82" spans="2:65" s="1" customFormat="1" ht="16.5" customHeight="1">
      <c r="B82" s="33"/>
      <c r="E82" s="316" t="str">
        <f>E9</f>
        <v>03 - 1.NP Úklidová komora - kabinet</v>
      </c>
      <c r="F82" s="326"/>
      <c r="G82" s="326"/>
      <c r="H82" s="326"/>
      <c r="L82" s="33"/>
    </row>
    <row r="83" spans="2:65" s="1" customFormat="1" ht="6.95" customHeight="1">
      <c r="B83" s="33"/>
      <c r="L83" s="33"/>
    </row>
    <row r="84" spans="2:65" s="1" customFormat="1" ht="12" customHeight="1">
      <c r="B84" s="33"/>
      <c r="C84" s="28" t="s">
        <v>21</v>
      </c>
      <c r="F84" s="26" t="str">
        <f>F12</f>
        <v>289 22 Lysá nad Labem, Stržiště 475</v>
      </c>
      <c r="I84" s="28" t="s">
        <v>23</v>
      </c>
      <c r="J84" s="49">
        <f>IF(J12="","",J12)</f>
        <v>44988</v>
      </c>
      <c r="L84" s="33"/>
    </row>
    <row r="85" spans="2:65" s="1" customFormat="1" ht="6.95" customHeight="1">
      <c r="B85" s="33"/>
      <c r="L85" s="33"/>
    </row>
    <row r="86" spans="2:65" s="1" customFormat="1" ht="15.2" customHeight="1">
      <c r="B86" s="33"/>
      <c r="C86" s="28" t="s">
        <v>24</v>
      </c>
      <c r="F86" s="26" t="str">
        <f>E15</f>
        <v>SŠ designu Lysá nad Labem</v>
      </c>
      <c r="I86" s="28" t="s">
        <v>30</v>
      </c>
      <c r="J86" s="31" t="str">
        <f>E21</f>
        <v>www.projektyrd.cz</v>
      </c>
      <c r="L86" s="33"/>
    </row>
    <row r="87" spans="2:65" s="1" customFormat="1" ht="25.7" customHeight="1">
      <c r="B87" s="33"/>
      <c r="C87" s="28" t="s">
        <v>28</v>
      </c>
      <c r="F87" s="26" t="str">
        <f>IF(E18="","",E18)</f>
        <v>Vyplň údaj</v>
      </c>
      <c r="I87" s="28" t="s">
        <v>33</v>
      </c>
      <c r="J87" s="31" t="str">
        <f>E24</f>
        <v>www.stavebnikalkulace.cz</v>
      </c>
      <c r="L87" s="33"/>
    </row>
    <row r="88" spans="2:65" s="1" customFormat="1" ht="10.35" customHeight="1">
      <c r="B88" s="33"/>
      <c r="L88" s="33"/>
    </row>
    <row r="89" spans="2:65" s="10" customFormat="1" ht="29.25" customHeight="1">
      <c r="B89" s="108"/>
      <c r="C89" s="109" t="s">
        <v>113</v>
      </c>
      <c r="D89" s="110" t="s">
        <v>56</v>
      </c>
      <c r="E89" s="110" t="s">
        <v>52</v>
      </c>
      <c r="F89" s="110" t="s">
        <v>53</v>
      </c>
      <c r="G89" s="110" t="s">
        <v>114</v>
      </c>
      <c r="H89" s="110" t="s">
        <v>115</v>
      </c>
      <c r="I89" s="110" t="s">
        <v>116</v>
      </c>
      <c r="J89" s="110" t="s">
        <v>104</v>
      </c>
      <c r="K89" s="111" t="s">
        <v>117</v>
      </c>
      <c r="L89" s="108"/>
      <c r="M89" s="55" t="s">
        <v>19</v>
      </c>
      <c r="N89" s="56" t="s">
        <v>41</v>
      </c>
      <c r="O89" s="56" t="s">
        <v>118</v>
      </c>
      <c r="P89" s="56" t="s">
        <v>119</v>
      </c>
      <c r="Q89" s="56" t="s">
        <v>120</v>
      </c>
      <c r="R89" s="56" t="s">
        <v>121</v>
      </c>
      <c r="S89" s="56" t="s">
        <v>122</v>
      </c>
      <c r="T89" s="57" t="s">
        <v>123</v>
      </c>
    </row>
    <row r="90" spans="2:65" s="1" customFormat="1" ht="22.9" customHeight="1">
      <c r="B90" s="33"/>
      <c r="C90" s="60" t="s">
        <v>124</v>
      </c>
      <c r="J90" s="112">
        <f>BK90</f>
        <v>0</v>
      </c>
      <c r="L90" s="33"/>
      <c r="M90" s="58"/>
      <c r="N90" s="50"/>
      <c r="O90" s="50"/>
      <c r="P90" s="113">
        <f>P91+P209</f>
        <v>0</v>
      </c>
      <c r="Q90" s="50"/>
      <c r="R90" s="113">
        <f>R91+R209</f>
        <v>1.2055565700000002</v>
      </c>
      <c r="S90" s="50"/>
      <c r="T90" s="114">
        <f>T91+T209</f>
        <v>0.64328127999999984</v>
      </c>
      <c r="AT90" s="18" t="s">
        <v>70</v>
      </c>
      <c r="AU90" s="18" t="s">
        <v>105</v>
      </c>
      <c r="BK90" s="115">
        <f>BK91+BK209</f>
        <v>0</v>
      </c>
    </row>
    <row r="91" spans="2:65" s="11" customFormat="1" ht="25.9" customHeight="1">
      <c r="B91" s="116"/>
      <c r="D91" s="117" t="s">
        <v>70</v>
      </c>
      <c r="E91" s="118" t="s">
        <v>189</v>
      </c>
      <c r="F91" s="118" t="s">
        <v>190</v>
      </c>
      <c r="I91" s="119"/>
      <c r="J91" s="120">
        <f>BK91</f>
        <v>0</v>
      </c>
      <c r="L91" s="116"/>
      <c r="M91" s="121"/>
      <c r="P91" s="122">
        <f>P92+P152+P188+P206</f>
        <v>0</v>
      </c>
      <c r="R91" s="122">
        <f>R92+R152+R188+R206</f>
        <v>1.0123793800000001</v>
      </c>
      <c r="T91" s="123">
        <f>T92+T152+T188+T206</f>
        <v>0.58959199999999989</v>
      </c>
      <c r="AR91" s="117" t="s">
        <v>78</v>
      </c>
      <c r="AT91" s="124" t="s">
        <v>70</v>
      </c>
      <c r="AU91" s="124" t="s">
        <v>71</v>
      </c>
      <c r="AY91" s="117" t="s">
        <v>127</v>
      </c>
      <c r="BK91" s="125">
        <f>BK92+BK152+BK188+BK206</f>
        <v>0</v>
      </c>
    </row>
    <row r="92" spans="2:65" s="11" customFormat="1" ht="22.9" customHeight="1">
      <c r="B92" s="116"/>
      <c r="D92" s="117" t="s">
        <v>70</v>
      </c>
      <c r="E92" s="126" t="s">
        <v>148</v>
      </c>
      <c r="F92" s="126" t="s">
        <v>236</v>
      </c>
      <c r="I92" s="119"/>
      <c r="J92" s="127">
        <f>BK92</f>
        <v>0</v>
      </c>
      <c r="L92" s="116"/>
      <c r="M92" s="121"/>
      <c r="P92" s="122">
        <f>SUM(P93:P151)</f>
        <v>0</v>
      </c>
      <c r="R92" s="122">
        <f>SUM(R93:R151)</f>
        <v>1.01124276</v>
      </c>
      <c r="T92" s="123">
        <f>SUM(T93:T151)</f>
        <v>0</v>
      </c>
      <c r="AR92" s="117" t="s">
        <v>78</v>
      </c>
      <c r="AT92" s="124" t="s">
        <v>70</v>
      </c>
      <c r="AU92" s="124" t="s">
        <v>78</v>
      </c>
      <c r="AY92" s="117" t="s">
        <v>127</v>
      </c>
      <c r="BK92" s="125">
        <f>SUM(BK93:BK151)</f>
        <v>0</v>
      </c>
    </row>
    <row r="93" spans="2:65" s="1" customFormat="1" ht="24.2" customHeight="1">
      <c r="B93" s="33"/>
      <c r="C93" s="128" t="s">
        <v>78</v>
      </c>
      <c r="D93" s="128" t="s">
        <v>130</v>
      </c>
      <c r="E93" s="129" t="s">
        <v>237</v>
      </c>
      <c r="F93" s="130" t="s">
        <v>238</v>
      </c>
      <c r="G93" s="131" t="s">
        <v>194</v>
      </c>
      <c r="H93" s="132">
        <v>3.6819999999999999</v>
      </c>
      <c r="I93" s="133"/>
      <c r="J93" s="134">
        <f>ROUND(I93*H93,2)</f>
        <v>0</v>
      </c>
      <c r="K93" s="130" t="s">
        <v>134</v>
      </c>
      <c r="L93" s="33"/>
      <c r="M93" s="135" t="s">
        <v>19</v>
      </c>
      <c r="N93" s="136" t="s">
        <v>42</v>
      </c>
      <c r="P93" s="137">
        <f>O93*H93</f>
        <v>0</v>
      </c>
      <c r="Q93" s="137">
        <v>0</v>
      </c>
      <c r="R93" s="137">
        <f>Q93*H93</f>
        <v>0</v>
      </c>
      <c r="S93" s="137">
        <v>0</v>
      </c>
      <c r="T93" s="138">
        <f>S93*H93</f>
        <v>0</v>
      </c>
      <c r="AR93" s="139" t="s">
        <v>142</v>
      </c>
      <c r="AT93" s="139" t="s">
        <v>130</v>
      </c>
      <c r="AU93" s="139" t="s">
        <v>80</v>
      </c>
      <c r="AY93" s="18" t="s">
        <v>127</v>
      </c>
      <c r="BE93" s="140">
        <f>IF(N93="základní",J93,0)</f>
        <v>0</v>
      </c>
      <c r="BF93" s="140">
        <f>IF(N93="snížená",J93,0)</f>
        <v>0</v>
      </c>
      <c r="BG93" s="140">
        <f>IF(N93="zákl. přenesená",J93,0)</f>
        <v>0</v>
      </c>
      <c r="BH93" s="140">
        <f>IF(N93="sníž. přenesená",J93,0)</f>
        <v>0</v>
      </c>
      <c r="BI93" s="140">
        <f>IF(N93="nulová",J93,0)</f>
        <v>0</v>
      </c>
      <c r="BJ93" s="18" t="s">
        <v>78</v>
      </c>
      <c r="BK93" s="140">
        <f>ROUND(I93*H93,2)</f>
        <v>0</v>
      </c>
      <c r="BL93" s="18" t="s">
        <v>142</v>
      </c>
      <c r="BM93" s="139" t="s">
        <v>1069</v>
      </c>
    </row>
    <row r="94" spans="2:65" s="1" customFormat="1" ht="39">
      <c r="B94" s="33"/>
      <c r="D94" s="147" t="s">
        <v>214</v>
      </c>
      <c r="F94" s="161" t="s">
        <v>240</v>
      </c>
      <c r="I94" s="162"/>
      <c r="L94" s="33"/>
      <c r="M94" s="163"/>
      <c r="T94" s="52"/>
      <c r="AT94" s="18" t="s">
        <v>214</v>
      </c>
      <c r="AU94" s="18" t="s">
        <v>80</v>
      </c>
    </row>
    <row r="95" spans="2:65" s="12" customFormat="1">
      <c r="B95" s="146"/>
      <c r="D95" s="147" t="s">
        <v>196</v>
      </c>
      <c r="E95" s="148" t="s">
        <v>19</v>
      </c>
      <c r="F95" s="149" t="s">
        <v>1070</v>
      </c>
      <c r="H95" s="150">
        <v>3.6819999999999999</v>
      </c>
      <c r="I95" s="151"/>
      <c r="L95" s="146"/>
      <c r="M95" s="152"/>
      <c r="T95" s="153"/>
      <c r="AT95" s="148" t="s">
        <v>196</v>
      </c>
      <c r="AU95" s="148" t="s">
        <v>80</v>
      </c>
      <c r="AV95" s="12" t="s">
        <v>80</v>
      </c>
      <c r="AW95" s="12" t="s">
        <v>32</v>
      </c>
      <c r="AX95" s="12" t="s">
        <v>78</v>
      </c>
      <c r="AY95" s="148" t="s">
        <v>127</v>
      </c>
    </row>
    <row r="96" spans="2:65" s="1" customFormat="1" ht="24.2" customHeight="1">
      <c r="B96" s="33"/>
      <c r="C96" s="128" t="s">
        <v>80</v>
      </c>
      <c r="D96" s="128" t="s">
        <v>130</v>
      </c>
      <c r="E96" s="129" t="s">
        <v>251</v>
      </c>
      <c r="F96" s="130" t="s">
        <v>252</v>
      </c>
      <c r="G96" s="131" t="s">
        <v>194</v>
      </c>
      <c r="H96" s="132">
        <v>6.524</v>
      </c>
      <c r="I96" s="133"/>
      <c r="J96" s="134">
        <f>ROUND(I96*H96,2)</f>
        <v>0</v>
      </c>
      <c r="K96" s="130" t="s">
        <v>134</v>
      </c>
      <c r="L96" s="33"/>
      <c r="M96" s="135" t="s">
        <v>19</v>
      </c>
      <c r="N96" s="136" t="s">
        <v>42</v>
      </c>
      <c r="P96" s="137">
        <f>O96*H96</f>
        <v>0</v>
      </c>
      <c r="Q96" s="137">
        <v>1.6899999999999998E-2</v>
      </c>
      <c r="R96" s="137">
        <f>Q96*H96</f>
        <v>0.1102556</v>
      </c>
      <c r="S96" s="137">
        <v>0</v>
      </c>
      <c r="T96" s="138">
        <f>S96*H96</f>
        <v>0</v>
      </c>
      <c r="AR96" s="139" t="s">
        <v>142</v>
      </c>
      <c r="AT96" s="139" t="s">
        <v>130</v>
      </c>
      <c r="AU96" s="139" t="s">
        <v>80</v>
      </c>
      <c r="AY96" s="18" t="s">
        <v>127</v>
      </c>
      <c r="BE96" s="140">
        <f>IF(N96="základní",J96,0)</f>
        <v>0</v>
      </c>
      <c r="BF96" s="140">
        <f>IF(N96="snížená",J96,0)</f>
        <v>0</v>
      </c>
      <c r="BG96" s="140">
        <f>IF(N96="zákl. přenesená",J96,0)</f>
        <v>0</v>
      </c>
      <c r="BH96" s="140">
        <f>IF(N96="sníž. přenesená",J96,0)</f>
        <v>0</v>
      </c>
      <c r="BI96" s="140">
        <f>IF(N96="nulová",J96,0)</f>
        <v>0</v>
      </c>
      <c r="BJ96" s="18" t="s">
        <v>78</v>
      </c>
      <c r="BK96" s="140">
        <f>ROUND(I96*H96,2)</f>
        <v>0</v>
      </c>
      <c r="BL96" s="18" t="s">
        <v>142</v>
      </c>
      <c r="BM96" s="139" t="s">
        <v>1071</v>
      </c>
    </row>
    <row r="97" spans="2:65" s="1" customFormat="1" ht="39">
      <c r="B97" s="33"/>
      <c r="D97" s="147" t="s">
        <v>214</v>
      </c>
      <c r="F97" s="161" t="s">
        <v>254</v>
      </c>
      <c r="I97" s="162"/>
      <c r="L97" s="33"/>
      <c r="M97" s="163"/>
      <c r="T97" s="52"/>
      <c r="AT97" s="18" t="s">
        <v>214</v>
      </c>
      <c r="AU97" s="18" t="s">
        <v>80</v>
      </c>
    </row>
    <row r="98" spans="2:65" s="14" customFormat="1">
      <c r="B98" s="164"/>
      <c r="D98" s="147" t="s">
        <v>196</v>
      </c>
      <c r="E98" s="165" t="s">
        <v>19</v>
      </c>
      <c r="F98" s="166" t="s">
        <v>255</v>
      </c>
      <c r="H98" s="165" t="s">
        <v>19</v>
      </c>
      <c r="I98" s="167"/>
      <c r="L98" s="164"/>
      <c r="M98" s="168"/>
      <c r="T98" s="169"/>
      <c r="AT98" s="165" t="s">
        <v>196</v>
      </c>
      <c r="AU98" s="165" t="s">
        <v>80</v>
      </c>
      <c r="AV98" s="14" t="s">
        <v>78</v>
      </c>
      <c r="AW98" s="14" t="s">
        <v>32</v>
      </c>
      <c r="AX98" s="14" t="s">
        <v>71</v>
      </c>
      <c r="AY98" s="165" t="s">
        <v>127</v>
      </c>
    </row>
    <row r="99" spans="2:65" s="12" customFormat="1">
      <c r="B99" s="146"/>
      <c r="D99" s="147" t="s">
        <v>196</v>
      </c>
      <c r="E99" s="148" t="s">
        <v>19</v>
      </c>
      <c r="F99" s="149" t="s">
        <v>1072</v>
      </c>
      <c r="H99" s="150">
        <v>6.524</v>
      </c>
      <c r="I99" s="151"/>
      <c r="L99" s="146"/>
      <c r="M99" s="152"/>
      <c r="T99" s="153"/>
      <c r="AT99" s="148" t="s">
        <v>196</v>
      </c>
      <c r="AU99" s="148" t="s">
        <v>80</v>
      </c>
      <c r="AV99" s="12" t="s">
        <v>80</v>
      </c>
      <c r="AW99" s="12" t="s">
        <v>32</v>
      </c>
      <c r="AX99" s="12" t="s">
        <v>78</v>
      </c>
      <c r="AY99" s="148" t="s">
        <v>127</v>
      </c>
    </row>
    <row r="100" spans="2:65" s="1" customFormat="1" ht="14.45" customHeight="1">
      <c r="B100" s="33"/>
      <c r="C100" s="128" t="s">
        <v>139</v>
      </c>
      <c r="D100" s="128" t="s">
        <v>130</v>
      </c>
      <c r="E100" s="129" t="s">
        <v>262</v>
      </c>
      <c r="F100" s="130" t="s">
        <v>263</v>
      </c>
      <c r="G100" s="131" t="s">
        <v>194</v>
      </c>
      <c r="H100" s="132">
        <v>13.048</v>
      </c>
      <c r="I100" s="133"/>
      <c r="J100" s="134">
        <f>ROUND(I100*H100,2)</f>
        <v>0</v>
      </c>
      <c r="K100" s="130" t="s">
        <v>134</v>
      </c>
      <c r="L100" s="33"/>
      <c r="M100" s="135" t="s">
        <v>19</v>
      </c>
      <c r="N100" s="136" t="s">
        <v>42</v>
      </c>
      <c r="P100" s="137">
        <f>O100*H100</f>
        <v>0</v>
      </c>
      <c r="Q100" s="137">
        <v>2.5999999999999998E-4</v>
      </c>
      <c r="R100" s="137">
        <f>Q100*H100</f>
        <v>3.3924799999999998E-3</v>
      </c>
      <c r="S100" s="137">
        <v>0</v>
      </c>
      <c r="T100" s="138">
        <f>S100*H100</f>
        <v>0</v>
      </c>
      <c r="AR100" s="139" t="s">
        <v>142</v>
      </c>
      <c r="AT100" s="139" t="s">
        <v>130</v>
      </c>
      <c r="AU100" s="139" t="s">
        <v>80</v>
      </c>
      <c r="AY100" s="18" t="s">
        <v>127</v>
      </c>
      <c r="BE100" s="140">
        <f>IF(N100="základní",J100,0)</f>
        <v>0</v>
      </c>
      <c r="BF100" s="140">
        <f>IF(N100="snížená",J100,0)</f>
        <v>0</v>
      </c>
      <c r="BG100" s="140">
        <f>IF(N100="zákl. přenesená",J100,0)</f>
        <v>0</v>
      </c>
      <c r="BH100" s="140">
        <f>IF(N100="sníž. přenesená",J100,0)</f>
        <v>0</v>
      </c>
      <c r="BI100" s="140">
        <f>IF(N100="nulová",J100,0)</f>
        <v>0</v>
      </c>
      <c r="BJ100" s="18" t="s">
        <v>78</v>
      </c>
      <c r="BK100" s="140">
        <f>ROUND(I100*H100,2)</f>
        <v>0</v>
      </c>
      <c r="BL100" s="18" t="s">
        <v>142</v>
      </c>
      <c r="BM100" s="139" t="s">
        <v>1073</v>
      </c>
    </row>
    <row r="101" spans="2:65" s="14" customFormat="1">
      <c r="B101" s="164"/>
      <c r="D101" s="147" t="s">
        <v>196</v>
      </c>
      <c r="E101" s="165" t="s">
        <v>19</v>
      </c>
      <c r="F101" s="166" t="s">
        <v>265</v>
      </c>
      <c r="H101" s="165" t="s">
        <v>19</v>
      </c>
      <c r="I101" s="167"/>
      <c r="L101" s="164"/>
      <c r="M101" s="168"/>
      <c r="T101" s="169"/>
      <c r="AT101" s="165" t="s">
        <v>196</v>
      </c>
      <c r="AU101" s="165" t="s">
        <v>80</v>
      </c>
      <c r="AV101" s="14" t="s">
        <v>78</v>
      </c>
      <c r="AW101" s="14" t="s">
        <v>32</v>
      </c>
      <c r="AX101" s="14" t="s">
        <v>71</v>
      </c>
      <c r="AY101" s="165" t="s">
        <v>127</v>
      </c>
    </row>
    <row r="102" spans="2:65" s="12" customFormat="1">
      <c r="B102" s="146"/>
      <c r="D102" s="147" t="s">
        <v>196</v>
      </c>
      <c r="E102" s="148" t="s">
        <v>19</v>
      </c>
      <c r="F102" s="149" t="s">
        <v>1072</v>
      </c>
      <c r="H102" s="150">
        <v>6.524</v>
      </c>
      <c r="I102" s="151"/>
      <c r="L102" s="146"/>
      <c r="M102" s="152"/>
      <c r="T102" s="153"/>
      <c r="AT102" s="148" t="s">
        <v>196</v>
      </c>
      <c r="AU102" s="148" t="s">
        <v>80</v>
      </c>
      <c r="AV102" s="12" t="s">
        <v>80</v>
      </c>
      <c r="AW102" s="12" t="s">
        <v>32</v>
      </c>
      <c r="AX102" s="12" t="s">
        <v>71</v>
      </c>
      <c r="AY102" s="148" t="s">
        <v>127</v>
      </c>
    </row>
    <row r="103" spans="2:65" s="14" customFormat="1">
      <c r="B103" s="164"/>
      <c r="D103" s="147" t="s">
        <v>196</v>
      </c>
      <c r="E103" s="165" t="s">
        <v>19</v>
      </c>
      <c r="F103" s="166" t="s">
        <v>271</v>
      </c>
      <c r="H103" s="165" t="s">
        <v>19</v>
      </c>
      <c r="I103" s="167"/>
      <c r="L103" s="164"/>
      <c r="M103" s="168"/>
      <c r="T103" s="169"/>
      <c r="AT103" s="165" t="s">
        <v>196</v>
      </c>
      <c r="AU103" s="165" t="s">
        <v>80</v>
      </c>
      <c r="AV103" s="14" t="s">
        <v>78</v>
      </c>
      <c r="AW103" s="14" t="s">
        <v>32</v>
      </c>
      <c r="AX103" s="14" t="s">
        <v>71</v>
      </c>
      <c r="AY103" s="165" t="s">
        <v>127</v>
      </c>
    </row>
    <row r="104" spans="2:65" s="12" customFormat="1">
      <c r="B104" s="146"/>
      <c r="D104" s="147" t="s">
        <v>196</v>
      </c>
      <c r="E104" s="148" t="s">
        <v>19</v>
      </c>
      <c r="F104" s="149" t="s">
        <v>1074</v>
      </c>
      <c r="H104" s="150">
        <v>6.524</v>
      </c>
      <c r="I104" s="151"/>
      <c r="L104" s="146"/>
      <c r="M104" s="152"/>
      <c r="T104" s="153"/>
      <c r="AT104" s="148" t="s">
        <v>196</v>
      </c>
      <c r="AU104" s="148" t="s">
        <v>80</v>
      </c>
      <c r="AV104" s="12" t="s">
        <v>80</v>
      </c>
      <c r="AW104" s="12" t="s">
        <v>32</v>
      </c>
      <c r="AX104" s="12" t="s">
        <v>71</v>
      </c>
      <c r="AY104" s="148" t="s">
        <v>127</v>
      </c>
    </row>
    <row r="105" spans="2:65" s="13" customFormat="1">
      <c r="B105" s="154"/>
      <c r="D105" s="147" t="s">
        <v>196</v>
      </c>
      <c r="E105" s="155" t="s">
        <v>19</v>
      </c>
      <c r="F105" s="156" t="s">
        <v>199</v>
      </c>
      <c r="H105" s="157">
        <v>13.048</v>
      </c>
      <c r="I105" s="158"/>
      <c r="L105" s="154"/>
      <c r="M105" s="159"/>
      <c r="T105" s="160"/>
      <c r="AT105" s="155" t="s">
        <v>196</v>
      </c>
      <c r="AU105" s="155" t="s">
        <v>80</v>
      </c>
      <c r="AV105" s="13" t="s">
        <v>142</v>
      </c>
      <c r="AW105" s="13" t="s">
        <v>32</v>
      </c>
      <c r="AX105" s="13" t="s">
        <v>78</v>
      </c>
      <c r="AY105" s="155" t="s">
        <v>127</v>
      </c>
    </row>
    <row r="106" spans="2:65" s="1" customFormat="1" ht="24.2" customHeight="1">
      <c r="B106" s="33"/>
      <c r="C106" s="128" t="s">
        <v>142</v>
      </c>
      <c r="D106" s="128" t="s">
        <v>130</v>
      </c>
      <c r="E106" s="129" t="s">
        <v>274</v>
      </c>
      <c r="F106" s="130" t="s">
        <v>275</v>
      </c>
      <c r="G106" s="131" t="s">
        <v>194</v>
      </c>
      <c r="H106" s="132">
        <v>6.524</v>
      </c>
      <c r="I106" s="133"/>
      <c r="J106" s="134">
        <f>ROUND(I106*H106,2)</f>
        <v>0</v>
      </c>
      <c r="K106" s="130" t="s">
        <v>134</v>
      </c>
      <c r="L106" s="33"/>
      <c r="M106" s="135" t="s">
        <v>19</v>
      </c>
      <c r="N106" s="136" t="s">
        <v>42</v>
      </c>
      <c r="P106" s="137">
        <f>O106*H106</f>
        <v>0</v>
      </c>
      <c r="Q106" s="137">
        <v>4.3800000000000002E-3</v>
      </c>
      <c r="R106" s="137">
        <f>Q106*H106</f>
        <v>2.8575120000000002E-2</v>
      </c>
      <c r="S106" s="137">
        <v>0</v>
      </c>
      <c r="T106" s="138">
        <f>S106*H106</f>
        <v>0</v>
      </c>
      <c r="AR106" s="139" t="s">
        <v>142</v>
      </c>
      <c r="AT106" s="139" t="s">
        <v>130</v>
      </c>
      <c r="AU106" s="139" t="s">
        <v>80</v>
      </c>
      <c r="AY106" s="18" t="s">
        <v>127</v>
      </c>
      <c r="BE106" s="140">
        <f>IF(N106="základní",J106,0)</f>
        <v>0</v>
      </c>
      <c r="BF106" s="140">
        <f>IF(N106="snížená",J106,0)</f>
        <v>0</v>
      </c>
      <c r="BG106" s="140">
        <f>IF(N106="zákl. přenesená",J106,0)</f>
        <v>0</v>
      </c>
      <c r="BH106" s="140">
        <f>IF(N106="sníž. přenesená",J106,0)</f>
        <v>0</v>
      </c>
      <c r="BI106" s="140">
        <f>IF(N106="nulová",J106,0)</f>
        <v>0</v>
      </c>
      <c r="BJ106" s="18" t="s">
        <v>78</v>
      </c>
      <c r="BK106" s="140">
        <f>ROUND(I106*H106,2)</f>
        <v>0</v>
      </c>
      <c r="BL106" s="18" t="s">
        <v>142</v>
      </c>
      <c r="BM106" s="139" t="s">
        <v>1075</v>
      </c>
    </row>
    <row r="107" spans="2:65" s="1" customFormat="1" ht="29.25">
      <c r="B107" s="33"/>
      <c r="D107" s="147" t="s">
        <v>214</v>
      </c>
      <c r="F107" s="161" t="s">
        <v>277</v>
      </c>
      <c r="I107" s="162"/>
      <c r="L107" s="33"/>
      <c r="M107" s="163"/>
      <c r="T107" s="52"/>
      <c r="AT107" s="18" t="s">
        <v>214</v>
      </c>
      <c r="AU107" s="18" t="s">
        <v>80</v>
      </c>
    </row>
    <row r="108" spans="2:65" s="1" customFormat="1" ht="14.45" customHeight="1">
      <c r="B108" s="33"/>
      <c r="C108" s="128" t="s">
        <v>126</v>
      </c>
      <c r="D108" s="128" t="s">
        <v>130</v>
      </c>
      <c r="E108" s="129" t="s">
        <v>279</v>
      </c>
      <c r="F108" s="130" t="s">
        <v>280</v>
      </c>
      <c r="G108" s="131" t="s">
        <v>194</v>
      </c>
      <c r="H108" s="132">
        <v>6.524</v>
      </c>
      <c r="I108" s="133"/>
      <c r="J108" s="134">
        <f>ROUND(I108*H108,2)</f>
        <v>0</v>
      </c>
      <c r="K108" s="130" t="s">
        <v>134</v>
      </c>
      <c r="L108" s="33"/>
      <c r="M108" s="135" t="s">
        <v>19</v>
      </c>
      <c r="N108" s="136" t="s">
        <v>42</v>
      </c>
      <c r="P108" s="137">
        <f>O108*H108</f>
        <v>0</v>
      </c>
      <c r="Q108" s="137">
        <v>3.0000000000000001E-3</v>
      </c>
      <c r="R108" s="137">
        <f>Q108*H108</f>
        <v>1.9571999999999999E-2</v>
      </c>
      <c r="S108" s="137">
        <v>0</v>
      </c>
      <c r="T108" s="138">
        <f>S108*H108</f>
        <v>0</v>
      </c>
      <c r="AR108" s="139" t="s">
        <v>142</v>
      </c>
      <c r="AT108" s="139" t="s">
        <v>130</v>
      </c>
      <c r="AU108" s="139" t="s">
        <v>80</v>
      </c>
      <c r="AY108" s="18" t="s">
        <v>127</v>
      </c>
      <c r="BE108" s="140">
        <f>IF(N108="základní",J108,0)</f>
        <v>0</v>
      </c>
      <c r="BF108" s="140">
        <f>IF(N108="snížená",J108,0)</f>
        <v>0</v>
      </c>
      <c r="BG108" s="140">
        <f>IF(N108="zákl. přenesená",J108,0)</f>
        <v>0</v>
      </c>
      <c r="BH108" s="140">
        <f>IF(N108="sníž. přenesená",J108,0)</f>
        <v>0</v>
      </c>
      <c r="BI108" s="140">
        <f>IF(N108="nulová",J108,0)</f>
        <v>0</v>
      </c>
      <c r="BJ108" s="18" t="s">
        <v>78</v>
      </c>
      <c r="BK108" s="140">
        <f>ROUND(I108*H108,2)</f>
        <v>0</v>
      </c>
      <c r="BL108" s="18" t="s">
        <v>142</v>
      </c>
      <c r="BM108" s="139" t="s">
        <v>1076</v>
      </c>
    </row>
    <row r="109" spans="2:65" s="1" customFormat="1" ht="24.2" customHeight="1">
      <c r="B109" s="33"/>
      <c r="C109" s="128" t="s">
        <v>148</v>
      </c>
      <c r="D109" s="128" t="s">
        <v>130</v>
      </c>
      <c r="E109" s="129" t="s">
        <v>299</v>
      </c>
      <c r="F109" s="130" t="s">
        <v>300</v>
      </c>
      <c r="G109" s="131" t="s">
        <v>194</v>
      </c>
      <c r="H109" s="132">
        <v>20.609000000000002</v>
      </c>
      <c r="I109" s="133"/>
      <c r="J109" s="134">
        <f>ROUND(I109*H109,2)</f>
        <v>0</v>
      </c>
      <c r="K109" s="130" t="s">
        <v>134</v>
      </c>
      <c r="L109" s="33"/>
      <c r="M109" s="135" t="s">
        <v>19</v>
      </c>
      <c r="N109" s="136" t="s">
        <v>42</v>
      </c>
      <c r="P109" s="137">
        <f>O109*H109</f>
        <v>0</v>
      </c>
      <c r="Q109" s="137">
        <v>1.5599999999999999E-2</v>
      </c>
      <c r="R109" s="137">
        <f>Q109*H109</f>
        <v>0.32150040000000002</v>
      </c>
      <c r="S109" s="137">
        <v>0</v>
      </c>
      <c r="T109" s="138">
        <f>S109*H109</f>
        <v>0</v>
      </c>
      <c r="AR109" s="139" t="s">
        <v>142</v>
      </c>
      <c r="AT109" s="139" t="s">
        <v>130</v>
      </c>
      <c r="AU109" s="139" t="s">
        <v>80</v>
      </c>
      <c r="AY109" s="18" t="s">
        <v>127</v>
      </c>
      <c r="BE109" s="140">
        <f>IF(N109="základní",J109,0)</f>
        <v>0</v>
      </c>
      <c r="BF109" s="140">
        <f>IF(N109="snížená",J109,0)</f>
        <v>0</v>
      </c>
      <c r="BG109" s="140">
        <f>IF(N109="zákl. přenesená",J109,0)</f>
        <v>0</v>
      </c>
      <c r="BH109" s="140">
        <f>IF(N109="sníž. přenesená",J109,0)</f>
        <v>0</v>
      </c>
      <c r="BI109" s="140">
        <f>IF(N109="nulová",J109,0)</f>
        <v>0</v>
      </c>
      <c r="BJ109" s="18" t="s">
        <v>78</v>
      </c>
      <c r="BK109" s="140">
        <f>ROUND(I109*H109,2)</f>
        <v>0</v>
      </c>
      <c r="BL109" s="18" t="s">
        <v>142</v>
      </c>
      <c r="BM109" s="139" t="s">
        <v>1077</v>
      </c>
    </row>
    <row r="110" spans="2:65" s="1" customFormat="1" ht="39">
      <c r="B110" s="33"/>
      <c r="D110" s="147" t="s">
        <v>214</v>
      </c>
      <c r="F110" s="161" t="s">
        <v>254</v>
      </c>
      <c r="I110" s="162"/>
      <c r="L110" s="33"/>
      <c r="M110" s="163"/>
      <c r="T110" s="52"/>
      <c r="AT110" s="18" t="s">
        <v>214</v>
      </c>
      <c r="AU110" s="18" t="s">
        <v>80</v>
      </c>
    </row>
    <row r="111" spans="2:65" s="14" customFormat="1">
      <c r="B111" s="164"/>
      <c r="D111" s="147" t="s">
        <v>196</v>
      </c>
      <c r="E111" s="165" t="s">
        <v>19</v>
      </c>
      <c r="F111" s="166" t="s">
        <v>255</v>
      </c>
      <c r="H111" s="165" t="s">
        <v>19</v>
      </c>
      <c r="I111" s="167"/>
      <c r="L111" s="164"/>
      <c r="M111" s="168"/>
      <c r="T111" s="169"/>
      <c r="AT111" s="165" t="s">
        <v>196</v>
      </c>
      <c r="AU111" s="165" t="s">
        <v>80</v>
      </c>
      <c r="AV111" s="14" t="s">
        <v>78</v>
      </c>
      <c r="AW111" s="14" t="s">
        <v>32</v>
      </c>
      <c r="AX111" s="14" t="s">
        <v>71</v>
      </c>
      <c r="AY111" s="165" t="s">
        <v>127</v>
      </c>
    </row>
    <row r="112" spans="2:65" s="12" customFormat="1">
      <c r="B112" s="146"/>
      <c r="D112" s="147" t="s">
        <v>196</v>
      </c>
      <c r="E112" s="148" t="s">
        <v>19</v>
      </c>
      <c r="F112" s="149" t="s">
        <v>1078</v>
      </c>
      <c r="H112" s="150">
        <v>24.829000000000001</v>
      </c>
      <c r="I112" s="151"/>
      <c r="L112" s="146"/>
      <c r="M112" s="152"/>
      <c r="T112" s="153"/>
      <c r="AT112" s="148" t="s">
        <v>196</v>
      </c>
      <c r="AU112" s="148" t="s">
        <v>80</v>
      </c>
      <c r="AV112" s="12" t="s">
        <v>80</v>
      </c>
      <c r="AW112" s="12" t="s">
        <v>32</v>
      </c>
      <c r="AX112" s="12" t="s">
        <v>71</v>
      </c>
      <c r="AY112" s="148" t="s">
        <v>127</v>
      </c>
    </row>
    <row r="113" spans="2:65" s="12" customFormat="1">
      <c r="B113" s="146"/>
      <c r="D113" s="147" t="s">
        <v>196</v>
      </c>
      <c r="E113" s="148" t="s">
        <v>19</v>
      </c>
      <c r="F113" s="149" t="s">
        <v>1079</v>
      </c>
      <c r="H113" s="150">
        <v>-3.6819999999999999</v>
      </c>
      <c r="I113" s="151"/>
      <c r="L113" s="146"/>
      <c r="M113" s="152"/>
      <c r="T113" s="153"/>
      <c r="AT113" s="148" t="s">
        <v>196</v>
      </c>
      <c r="AU113" s="148" t="s">
        <v>80</v>
      </c>
      <c r="AV113" s="12" t="s">
        <v>80</v>
      </c>
      <c r="AW113" s="12" t="s">
        <v>32</v>
      </c>
      <c r="AX113" s="12" t="s">
        <v>71</v>
      </c>
      <c r="AY113" s="148" t="s">
        <v>127</v>
      </c>
    </row>
    <row r="114" spans="2:65" s="12" customFormat="1">
      <c r="B114" s="146"/>
      <c r="D114" s="147" t="s">
        <v>196</v>
      </c>
      <c r="E114" s="148" t="s">
        <v>19</v>
      </c>
      <c r="F114" s="149" t="s">
        <v>324</v>
      </c>
      <c r="H114" s="150">
        <v>-1.5760000000000001</v>
      </c>
      <c r="I114" s="151"/>
      <c r="L114" s="146"/>
      <c r="M114" s="152"/>
      <c r="T114" s="153"/>
      <c r="AT114" s="148" t="s">
        <v>196</v>
      </c>
      <c r="AU114" s="148" t="s">
        <v>80</v>
      </c>
      <c r="AV114" s="12" t="s">
        <v>80</v>
      </c>
      <c r="AW114" s="12" t="s">
        <v>32</v>
      </c>
      <c r="AX114" s="12" t="s">
        <v>71</v>
      </c>
      <c r="AY114" s="148" t="s">
        <v>127</v>
      </c>
    </row>
    <row r="115" spans="2:65" s="12" customFormat="1">
      <c r="B115" s="146"/>
      <c r="D115" s="147" t="s">
        <v>196</v>
      </c>
      <c r="E115" s="148" t="s">
        <v>19</v>
      </c>
      <c r="F115" s="149" t="s">
        <v>1080</v>
      </c>
      <c r="H115" s="150">
        <v>1.038</v>
      </c>
      <c r="I115" s="151"/>
      <c r="L115" s="146"/>
      <c r="M115" s="152"/>
      <c r="T115" s="153"/>
      <c r="AT115" s="148" t="s">
        <v>196</v>
      </c>
      <c r="AU115" s="148" t="s">
        <v>80</v>
      </c>
      <c r="AV115" s="12" t="s">
        <v>80</v>
      </c>
      <c r="AW115" s="12" t="s">
        <v>32</v>
      </c>
      <c r="AX115" s="12" t="s">
        <v>71</v>
      </c>
      <c r="AY115" s="148" t="s">
        <v>127</v>
      </c>
    </row>
    <row r="116" spans="2:65" s="13" customFormat="1">
      <c r="B116" s="154"/>
      <c r="D116" s="147" t="s">
        <v>196</v>
      </c>
      <c r="E116" s="155" t="s">
        <v>19</v>
      </c>
      <c r="F116" s="156" t="s">
        <v>199</v>
      </c>
      <c r="H116" s="157">
        <v>20.609000000000002</v>
      </c>
      <c r="I116" s="158"/>
      <c r="L116" s="154"/>
      <c r="M116" s="159"/>
      <c r="T116" s="160"/>
      <c r="AT116" s="155" t="s">
        <v>196</v>
      </c>
      <c r="AU116" s="155" t="s">
        <v>80</v>
      </c>
      <c r="AV116" s="13" t="s">
        <v>142</v>
      </c>
      <c r="AW116" s="13" t="s">
        <v>32</v>
      </c>
      <c r="AX116" s="13" t="s">
        <v>78</v>
      </c>
      <c r="AY116" s="155" t="s">
        <v>127</v>
      </c>
    </row>
    <row r="117" spans="2:65" s="1" customFormat="1" ht="14.45" customHeight="1">
      <c r="B117" s="33"/>
      <c r="C117" s="128" t="s">
        <v>152</v>
      </c>
      <c r="D117" s="128" t="s">
        <v>130</v>
      </c>
      <c r="E117" s="129" t="s">
        <v>317</v>
      </c>
      <c r="F117" s="130" t="s">
        <v>318</v>
      </c>
      <c r="G117" s="131" t="s">
        <v>194</v>
      </c>
      <c r="H117" s="132">
        <v>5.3129999999999997</v>
      </c>
      <c r="I117" s="133"/>
      <c r="J117" s="134">
        <f>ROUND(I117*H117,2)</f>
        <v>0</v>
      </c>
      <c r="K117" s="130" t="s">
        <v>134</v>
      </c>
      <c r="L117" s="33"/>
      <c r="M117" s="135" t="s">
        <v>19</v>
      </c>
      <c r="N117" s="136" t="s">
        <v>42</v>
      </c>
      <c r="P117" s="137">
        <f>O117*H117</f>
        <v>0</v>
      </c>
      <c r="Q117" s="137">
        <v>2.0480000000000002E-2</v>
      </c>
      <c r="R117" s="137">
        <f>Q117*H117</f>
        <v>0.10881024</v>
      </c>
      <c r="S117" s="137">
        <v>0</v>
      </c>
      <c r="T117" s="138">
        <f>S117*H117</f>
        <v>0</v>
      </c>
      <c r="AR117" s="139" t="s">
        <v>142</v>
      </c>
      <c r="AT117" s="139" t="s">
        <v>130</v>
      </c>
      <c r="AU117" s="139" t="s">
        <v>80</v>
      </c>
      <c r="AY117" s="18" t="s">
        <v>127</v>
      </c>
      <c r="BE117" s="140">
        <f>IF(N117="základní",J117,0)</f>
        <v>0</v>
      </c>
      <c r="BF117" s="140">
        <f>IF(N117="snížená",J117,0)</f>
        <v>0</v>
      </c>
      <c r="BG117" s="140">
        <f>IF(N117="zákl. přenesená",J117,0)</f>
        <v>0</v>
      </c>
      <c r="BH117" s="140">
        <f>IF(N117="sníž. přenesená",J117,0)</f>
        <v>0</v>
      </c>
      <c r="BI117" s="140">
        <f>IF(N117="nulová",J117,0)</f>
        <v>0</v>
      </c>
      <c r="BJ117" s="18" t="s">
        <v>78</v>
      </c>
      <c r="BK117" s="140">
        <f>ROUND(I117*H117,2)</f>
        <v>0</v>
      </c>
      <c r="BL117" s="18" t="s">
        <v>142</v>
      </c>
      <c r="BM117" s="139" t="s">
        <v>1081</v>
      </c>
    </row>
    <row r="118" spans="2:65" s="1" customFormat="1" ht="97.5">
      <c r="B118" s="33"/>
      <c r="D118" s="147" t="s">
        <v>214</v>
      </c>
      <c r="F118" s="161" t="s">
        <v>320</v>
      </c>
      <c r="I118" s="162"/>
      <c r="L118" s="33"/>
      <c r="M118" s="163"/>
      <c r="T118" s="52"/>
      <c r="AT118" s="18" t="s">
        <v>214</v>
      </c>
      <c r="AU118" s="18" t="s">
        <v>80</v>
      </c>
    </row>
    <row r="119" spans="2:65" s="14" customFormat="1">
      <c r="B119" s="164"/>
      <c r="D119" s="147" t="s">
        <v>196</v>
      </c>
      <c r="E119" s="165" t="s">
        <v>19</v>
      </c>
      <c r="F119" s="166" t="s">
        <v>321</v>
      </c>
      <c r="H119" s="165" t="s">
        <v>19</v>
      </c>
      <c r="I119" s="167"/>
      <c r="L119" s="164"/>
      <c r="M119" s="168"/>
      <c r="T119" s="169"/>
      <c r="AT119" s="165" t="s">
        <v>196</v>
      </c>
      <c r="AU119" s="165" t="s">
        <v>80</v>
      </c>
      <c r="AV119" s="14" t="s">
        <v>78</v>
      </c>
      <c r="AW119" s="14" t="s">
        <v>32</v>
      </c>
      <c r="AX119" s="14" t="s">
        <v>71</v>
      </c>
      <c r="AY119" s="165" t="s">
        <v>127</v>
      </c>
    </row>
    <row r="120" spans="2:65" s="12" customFormat="1">
      <c r="B120" s="146"/>
      <c r="D120" s="147" t="s">
        <v>196</v>
      </c>
      <c r="E120" s="148" t="s">
        <v>19</v>
      </c>
      <c r="F120" s="149" t="s">
        <v>1082</v>
      </c>
      <c r="H120" s="150">
        <v>5.3129999999999997</v>
      </c>
      <c r="I120" s="151"/>
      <c r="L120" s="146"/>
      <c r="M120" s="152"/>
      <c r="T120" s="153"/>
      <c r="AT120" s="148" t="s">
        <v>196</v>
      </c>
      <c r="AU120" s="148" t="s">
        <v>80</v>
      </c>
      <c r="AV120" s="12" t="s">
        <v>80</v>
      </c>
      <c r="AW120" s="12" t="s">
        <v>32</v>
      </c>
      <c r="AX120" s="12" t="s">
        <v>78</v>
      </c>
      <c r="AY120" s="148" t="s">
        <v>127</v>
      </c>
    </row>
    <row r="121" spans="2:65" s="1" customFormat="1" ht="24.2" customHeight="1">
      <c r="B121" s="33"/>
      <c r="C121" s="128" t="s">
        <v>158</v>
      </c>
      <c r="D121" s="128" t="s">
        <v>130</v>
      </c>
      <c r="E121" s="129" t="s">
        <v>331</v>
      </c>
      <c r="F121" s="130" t="s">
        <v>332</v>
      </c>
      <c r="G121" s="131" t="s">
        <v>194</v>
      </c>
      <c r="H121" s="132">
        <v>5.3129999999999997</v>
      </c>
      <c r="I121" s="133"/>
      <c r="J121" s="134">
        <f>ROUND(I121*H121,2)</f>
        <v>0</v>
      </c>
      <c r="K121" s="130" t="s">
        <v>134</v>
      </c>
      <c r="L121" s="33"/>
      <c r="M121" s="135" t="s">
        <v>19</v>
      </c>
      <c r="N121" s="136" t="s">
        <v>42</v>
      </c>
      <c r="P121" s="137">
        <f>O121*H121</f>
        <v>0</v>
      </c>
      <c r="Q121" s="137">
        <v>7.9000000000000008E-3</v>
      </c>
      <c r="R121" s="137">
        <f>Q121*H121</f>
        <v>4.1972700000000002E-2</v>
      </c>
      <c r="S121" s="137">
        <v>0</v>
      </c>
      <c r="T121" s="138">
        <f>S121*H121</f>
        <v>0</v>
      </c>
      <c r="AR121" s="139" t="s">
        <v>142</v>
      </c>
      <c r="AT121" s="139" t="s">
        <v>130</v>
      </c>
      <c r="AU121" s="139" t="s">
        <v>80</v>
      </c>
      <c r="AY121" s="18" t="s">
        <v>127</v>
      </c>
      <c r="BE121" s="140">
        <f>IF(N121="základní",J121,0)</f>
        <v>0</v>
      </c>
      <c r="BF121" s="140">
        <f>IF(N121="snížená",J121,0)</f>
        <v>0</v>
      </c>
      <c r="BG121" s="140">
        <f>IF(N121="zákl. přenesená",J121,0)</f>
        <v>0</v>
      </c>
      <c r="BH121" s="140">
        <f>IF(N121="sníž. přenesená",J121,0)</f>
        <v>0</v>
      </c>
      <c r="BI121" s="140">
        <f>IF(N121="nulová",J121,0)</f>
        <v>0</v>
      </c>
      <c r="BJ121" s="18" t="s">
        <v>78</v>
      </c>
      <c r="BK121" s="140">
        <f>ROUND(I121*H121,2)</f>
        <v>0</v>
      </c>
      <c r="BL121" s="18" t="s">
        <v>142</v>
      </c>
      <c r="BM121" s="139" t="s">
        <v>1083</v>
      </c>
    </row>
    <row r="122" spans="2:65" s="1" customFormat="1" ht="97.5">
      <c r="B122" s="33"/>
      <c r="D122" s="147" t="s">
        <v>214</v>
      </c>
      <c r="F122" s="161" t="s">
        <v>320</v>
      </c>
      <c r="I122" s="162"/>
      <c r="L122" s="33"/>
      <c r="M122" s="163"/>
      <c r="T122" s="52"/>
      <c r="AT122" s="18" t="s">
        <v>214</v>
      </c>
      <c r="AU122" s="18" t="s">
        <v>80</v>
      </c>
    </row>
    <row r="123" spans="2:65" s="1" customFormat="1" ht="14.45" customHeight="1">
      <c r="B123" s="33"/>
      <c r="C123" s="128" t="s">
        <v>164</v>
      </c>
      <c r="D123" s="128" t="s">
        <v>130</v>
      </c>
      <c r="E123" s="129" t="s">
        <v>335</v>
      </c>
      <c r="F123" s="130" t="s">
        <v>336</v>
      </c>
      <c r="G123" s="131" t="s">
        <v>194</v>
      </c>
      <c r="H123" s="132">
        <v>35.615000000000002</v>
      </c>
      <c r="I123" s="133"/>
      <c r="J123" s="134">
        <f>ROUND(I123*H123,2)</f>
        <v>0</v>
      </c>
      <c r="K123" s="130" t="s">
        <v>134</v>
      </c>
      <c r="L123" s="33"/>
      <c r="M123" s="135" t="s">
        <v>19</v>
      </c>
      <c r="N123" s="136" t="s">
        <v>42</v>
      </c>
      <c r="P123" s="137">
        <f>O123*H123</f>
        <v>0</v>
      </c>
      <c r="Q123" s="137">
        <v>2.5999999999999998E-4</v>
      </c>
      <c r="R123" s="137">
        <f>Q123*H123</f>
        <v>9.2598999999999997E-3</v>
      </c>
      <c r="S123" s="137">
        <v>0</v>
      </c>
      <c r="T123" s="138">
        <f>S123*H123</f>
        <v>0</v>
      </c>
      <c r="AR123" s="139" t="s">
        <v>142</v>
      </c>
      <c r="AT123" s="139" t="s">
        <v>130</v>
      </c>
      <c r="AU123" s="139" t="s">
        <v>80</v>
      </c>
      <c r="AY123" s="18" t="s">
        <v>127</v>
      </c>
      <c r="BE123" s="140">
        <f>IF(N123="základní",J123,0)</f>
        <v>0</v>
      </c>
      <c r="BF123" s="140">
        <f>IF(N123="snížená",J123,0)</f>
        <v>0</v>
      </c>
      <c r="BG123" s="140">
        <f>IF(N123="zákl. přenesená",J123,0)</f>
        <v>0</v>
      </c>
      <c r="BH123" s="140">
        <f>IF(N123="sníž. přenesená",J123,0)</f>
        <v>0</v>
      </c>
      <c r="BI123" s="140">
        <f>IF(N123="nulová",J123,0)</f>
        <v>0</v>
      </c>
      <c r="BJ123" s="18" t="s">
        <v>78</v>
      </c>
      <c r="BK123" s="140">
        <f>ROUND(I123*H123,2)</f>
        <v>0</v>
      </c>
      <c r="BL123" s="18" t="s">
        <v>142</v>
      </c>
      <c r="BM123" s="139" t="s">
        <v>1084</v>
      </c>
    </row>
    <row r="124" spans="2:65" s="14" customFormat="1">
      <c r="B124" s="164"/>
      <c r="D124" s="147" t="s">
        <v>196</v>
      </c>
      <c r="E124" s="165" t="s">
        <v>19</v>
      </c>
      <c r="F124" s="166" t="s">
        <v>338</v>
      </c>
      <c r="H124" s="165" t="s">
        <v>19</v>
      </c>
      <c r="I124" s="167"/>
      <c r="L124" s="164"/>
      <c r="M124" s="168"/>
      <c r="T124" s="169"/>
      <c r="AT124" s="165" t="s">
        <v>196</v>
      </c>
      <c r="AU124" s="165" t="s">
        <v>80</v>
      </c>
      <c r="AV124" s="14" t="s">
        <v>78</v>
      </c>
      <c r="AW124" s="14" t="s">
        <v>32</v>
      </c>
      <c r="AX124" s="14" t="s">
        <v>71</v>
      </c>
      <c r="AY124" s="165" t="s">
        <v>127</v>
      </c>
    </row>
    <row r="125" spans="2:65" s="12" customFormat="1">
      <c r="B125" s="146"/>
      <c r="D125" s="147" t="s">
        <v>196</v>
      </c>
      <c r="E125" s="148" t="s">
        <v>19</v>
      </c>
      <c r="F125" s="149" t="s">
        <v>1085</v>
      </c>
      <c r="H125" s="150">
        <v>24.684000000000001</v>
      </c>
      <c r="I125" s="151"/>
      <c r="L125" s="146"/>
      <c r="M125" s="152"/>
      <c r="T125" s="153"/>
      <c r="AT125" s="148" t="s">
        <v>196</v>
      </c>
      <c r="AU125" s="148" t="s">
        <v>80</v>
      </c>
      <c r="AV125" s="12" t="s">
        <v>80</v>
      </c>
      <c r="AW125" s="12" t="s">
        <v>32</v>
      </c>
      <c r="AX125" s="12" t="s">
        <v>71</v>
      </c>
      <c r="AY125" s="148" t="s">
        <v>127</v>
      </c>
    </row>
    <row r="126" spans="2:65" s="12" customFormat="1">
      <c r="B126" s="146"/>
      <c r="D126" s="147" t="s">
        <v>196</v>
      </c>
      <c r="E126" s="148" t="s">
        <v>19</v>
      </c>
      <c r="F126" s="149" t="s">
        <v>1079</v>
      </c>
      <c r="H126" s="150">
        <v>-3.6819999999999999</v>
      </c>
      <c r="I126" s="151"/>
      <c r="L126" s="146"/>
      <c r="M126" s="152"/>
      <c r="T126" s="153"/>
      <c r="AT126" s="148" t="s">
        <v>196</v>
      </c>
      <c r="AU126" s="148" t="s">
        <v>80</v>
      </c>
      <c r="AV126" s="12" t="s">
        <v>80</v>
      </c>
      <c r="AW126" s="12" t="s">
        <v>32</v>
      </c>
      <c r="AX126" s="12" t="s">
        <v>71</v>
      </c>
      <c r="AY126" s="148" t="s">
        <v>127</v>
      </c>
    </row>
    <row r="127" spans="2:65" s="12" customFormat="1">
      <c r="B127" s="146"/>
      <c r="D127" s="147" t="s">
        <v>196</v>
      </c>
      <c r="E127" s="148" t="s">
        <v>19</v>
      </c>
      <c r="F127" s="149" t="s">
        <v>324</v>
      </c>
      <c r="H127" s="150">
        <v>-1.5760000000000001</v>
      </c>
      <c r="I127" s="151"/>
      <c r="L127" s="146"/>
      <c r="M127" s="152"/>
      <c r="T127" s="153"/>
      <c r="AT127" s="148" t="s">
        <v>196</v>
      </c>
      <c r="AU127" s="148" t="s">
        <v>80</v>
      </c>
      <c r="AV127" s="12" t="s">
        <v>80</v>
      </c>
      <c r="AW127" s="12" t="s">
        <v>32</v>
      </c>
      <c r="AX127" s="12" t="s">
        <v>71</v>
      </c>
      <c r="AY127" s="148" t="s">
        <v>127</v>
      </c>
    </row>
    <row r="128" spans="2:65" s="12" customFormat="1">
      <c r="B128" s="146"/>
      <c r="D128" s="147" t="s">
        <v>196</v>
      </c>
      <c r="E128" s="148" t="s">
        <v>19</v>
      </c>
      <c r="F128" s="149" t="s">
        <v>1080</v>
      </c>
      <c r="H128" s="150">
        <v>1.038</v>
      </c>
      <c r="I128" s="151"/>
      <c r="L128" s="146"/>
      <c r="M128" s="152"/>
      <c r="T128" s="153"/>
      <c r="AT128" s="148" t="s">
        <v>196</v>
      </c>
      <c r="AU128" s="148" t="s">
        <v>80</v>
      </c>
      <c r="AV128" s="12" t="s">
        <v>80</v>
      </c>
      <c r="AW128" s="12" t="s">
        <v>32</v>
      </c>
      <c r="AX128" s="12" t="s">
        <v>71</v>
      </c>
      <c r="AY128" s="148" t="s">
        <v>127</v>
      </c>
    </row>
    <row r="129" spans="2:65" s="15" customFormat="1">
      <c r="B129" s="170"/>
      <c r="D129" s="147" t="s">
        <v>196</v>
      </c>
      <c r="E129" s="171" t="s">
        <v>19</v>
      </c>
      <c r="F129" s="172" t="s">
        <v>270</v>
      </c>
      <c r="H129" s="173">
        <v>20.464000000000002</v>
      </c>
      <c r="I129" s="174"/>
      <c r="L129" s="170"/>
      <c r="M129" s="175"/>
      <c r="T129" s="176"/>
      <c r="AT129" s="171" t="s">
        <v>196</v>
      </c>
      <c r="AU129" s="171" t="s">
        <v>80</v>
      </c>
      <c r="AV129" s="15" t="s">
        <v>139</v>
      </c>
      <c r="AW129" s="15" t="s">
        <v>32</v>
      </c>
      <c r="AX129" s="15" t="s">
        <v>71</v>
      </c>
      <c r="AY129" s="171" t="s">
        <v>127</v>
      </c>
    </row>
    <row r="130" spans="2:65" s="14" customFormat="1">
      <c r="B130" s="164"/>
      <c r="D130" s="147" t="s">
        <v>196</v>
      </c>
      <c r="E130" s="165" t="s">
        <v>19</v>
      </c>
      <c r="F130" s="166" t="s">
        <v>271</v>
      </c>
      <c r="H130" s="165" t="s">
        <v>19</v>
      </c>
      <c r="I130" s="167"/>
      <c r="L130" s="164"/>
      <c r="M130" s="168"/>
      <c r="T130" s="169"/>
      <c r="AT130" s="165" t="s">
        <v>196</v>
      </c>
      <c r="AU130" s="165" t="s">
        <v>80</v>
      </c>
      <c r="AV130" s="14" t="s">
        <v>78</v>
      </c>
      <c r="AW130" s="14" t="s">
        <v>32</v>
      </c>
      <c r="AX130" s="14" t="s">
        <v>71</v>
      </c>
      <c r="AY130" s="165" t="s">
        <v>127</v>
      </c>
    </row>
    <row r="131" spans="2:65" s="12" customFormat="1">
      <c r="B131" s="146"/>
      <c r="D131" s="147" t="s">
        <v>196</v>
      </c>
      <c r="E131" s="148" t="s">
        <v>19</v>
      </c>
      <c r="F131" s="149" t="s">
        <v>1085</v>
      </c>
      <c r="H131" s="150">
        <v>24.684000000000001</v>
      </c>
      <c r="I131" s="151"/>
      <c r="L131" s="146"/>
      <c r="M131" s="152"/>
      <c r="T131" s="153"/>
      <c r="AT131" s="148" t="s">
        <v>196</v>
      </c>
      <c r="AU131" s="148" t="s">
        <v>80</v>
      </c>
      <c r="AV131" s="12" t="s">
        <v>80</v>
      </c>
      <c r="AW131" s="12" t="s">
        <v>32</v>
      </c>
      <c r="AX131" s="12" t="s">
        <v>71</v>
      </c>
      <c r="AY131" s="148" t="s">
        <v>127</v>
      </c>
    </row>
    <row r="132" spans="2:65" s="12" customFormat="1">
      <c r="B132" s="146"/>
      <c r="D132" s="147" t="s">
        <v>196</v>
      </c>
      <c r="E132" s="148" t="s">
        <v>19</v>
      </c>
      <c r="F132" s="149" t="s">
        <v>1079</v>
      </c>
      <c r="H132" s="150">
        <v>-3.6819999999999999</v>
      </c>
      <c r="I132" s="151"/>
      <c r="L132" s="146"/>
      <c r="M132" s="152"/>
      <c r="T132" s="153"/>
      <c r="AT132" s="148" t="s">
        <v>196</v>
      </c>
      <c r="AU132" s="148" t="s">
        <v>80</v>
      </c>
      <c r="AV132" s="12" t="s">
        <v>80</v>
      </c>
      <c r="AW132" s="12" t="s">
        <v>32</v>
      </c>
      <c r="AX132" s="12" t="s">
        <v>71</v>
      </c>
      <c r="AY132" s="148" t="s">
        <v>127</v>
      </c>
    </row>
    <row r="133" spans="2:65" s="12" customFormat="1">
      <c r="B133" s="146"/>
      <c r="D133" s="147" t="s">
        <v>196</v>
      </c>
      <c r="E133" s="148" t="s">
        <v>19</v>
      </c>
      <c r="F133" s="149" t="s">
        <v>324</v>
      </c>
      <c r="H133" s="150">
        <v>-1.5760000000000001</v>
      </c>
      <c r="I133" s="151"/>
      <c r="L133" s="146"/>
      <c r="M133" s="152"/>
      <c r="T133" s="153"/>
      <c r="AT133" s="148" t="s">
        <v>196</v>
      </c>
      <c r="AU133" s="148" t="s">
        <v>80</v>
      </c>
      <c r="AV133" s="12" t="s">
        <v>80</v>
      </c>
      <c r="AW133" s="12" t="s">
        <v>32</v>
      </c>
      <c r="AX133" s="12" t="s">
        <v>71</v>
      </c>
      <c r="AY133" s="148" t="s">
        <v>127</v>
      </c>
    </row>
    <row r="134" spans="2:65" s="12" customFormat="1">
      <c r="B134" s="146"/>
      <c r="D134" s="147" t="s">
        <v>196</v>
      </c>
      <c r="E134" s="148" t="s">
        <v>19</v>
      </c>
      <c r="F134" s="149" t="s">
        <v>1080</v>
      </c>
      <c r="H134" s="150">
        <v>1.038</v>
      </c>
      <c r="I134" s="151"/>
      <c r="L134" s="146"/>
      <c r="M134" s="152"/>
      <c r="T134" s="153"/>
      <c r="AT134" s="148" t="s">
        <v>196</v>
      </c>
      <c r="AU134" s="148" t="s">
        <v>80</v>
      </c>
      <c r="AV134" s="12" t="s">
        <v>80</v>
      </c>
      <c r="AW134" s="12" t="s">
        <v>32</v>
      </c>
      <c r="AX134" s="12" t="s">
        <v>71</v>
      </c>
      <c r="AY134" s="148" t="s">
        <v>127</v>
      </c>
    </row>
    <row r="135" spans="2:65" s="12" customFormat="1">
      <c r="B135" s="146"/>
      <c r="D135" s="147" t="s">
        <v>196</v>
      </c>
      <c r="E135" s="148" t="s">
        <v>19</v>
      </c>
      <c r="F135" s="149" t="s">
        <v>1086</v>
      </c>
      <c r="H135" s="150">
        <v>-5.3129999999999997</v>
      </c>
      <c r="I135" s="151"/>
      <c r="L135" s="146"/>
      <c r="M135" s="152"/>
      <c r="T135" s="153"/>
      <c r="AT135" s="148" t="s">
        <v>196</v>
      </c>
      <c r="AU135" s="148" t="s">
        <v>80</v>
      </c>
      <c r="AV135" s="12" t="s">
        <v>80</v>
      </c>
      <c r="AW135" s="12" t="s">
        <v>32</v>
      </c>
      <c r="AX135" s="12" t="s">
        <v>71</v>
      </c>
      <c r="AY135" s="148" t="s">
        <v>127</v>
      </c>
    </row>
    <row r="136" spans="2:65" s="15" customFormat="1">
      <c r="B136" s="170"/>
      <c r="D136" s="147" t="s">
        <v>196</v>
      </c>
      <c r="E136" s="171" t="s">
        <v>19</v>
      </c>
      <c r="F136" s="172" t="s">
        <v>270</v>
      </c>
      <c r="H136" s="173">
        <v>15.151000000000003</v>
      </c>
      <c r="I136" s="174"/>
      <c r="L136" s="170"/>
      <c r="M136" s="175"/>
      <c r="T136" s="176"/>
      <c r="AT136" s="171" t="s">
        <v>196</v>
      </c>
      <c r="AU136" s="171" t="s">
        <v>80</v>
      </c>
      <c r="AV136" s="15" t="s">
        <v>139</v>
      </c>
      <c r="AW136" s="15" t="s">
        <v>32</v>
      </c>
      <c r="AX136" s="15" t="s">
        <v>71</v>
      </c>
      <c r="AY136" s="171" t="s">
        <v>127</v>
      </c>
    </row>
    <row r="137" spans="2:65" s="13" customFormat="1">
      <c r="B137" s="154"/>
      <c r="D137" s="147" t="s">
        <v>196</v>
      </c>
      <c r="E137" s="155" t="s">
        <v>19</v>
      </c>
      <c r="F137" s="156" t="s">
        <v>199</v>
      </c>
      <c r="H137" s="157">
        <v>35.614999999999995</v>
      </c>
      <c r="I137" s="158"/>
      <c r="L137" s="154"/>
      <c r="M137" s="159"/>
      <c r="T137" s="160"/>
      <c r="AT137" s="155" t="s">
        <v>196</v>
      </c>
      <c r="AU137" s="155" t="s">
        <v>80</v>
      </c>
      <c r="AV137" s="13" t="s">
        <v>142</v>
      </c>
      <c r="AW137" s="13" t="s">
        <v>32</v>
      </c>
      <c r="AX137" s="13" t="s">
        <v>78</v>
      </c>
      <c r="AY137" s="155" t="s">
        <v>127</v>
      </c>
    </row>
    <row r="138" spans="2:65" s="1" customFormat="1" ht="24.2" customHeight="1">
      <c r="B138" s="33"/>
      <c r="C138" s="128" t="s">
        <v>168</v>
      </c>
      <c r="D138" s="128" t="s">
        <v>130</v>
      </c>
      <c r="E138" s="129" t="s">
        <v>351</v>
      </c>
      <c r="F138" s="130" t="s">
        <v>352</v>
      </c>
      <c r="G138" s="131" t="s">
        <v>194</v>
      </c>
      <c r="H138" s="132">
        <v>20.463999999999999</v>
      </c>
      <c r="I138" s="133"/>
      <c r="J138" s="134">
        <f>ROUND(I138*H138,2)</f>
        <v>0</v>
      </c>
      <c r="K138" s="130" t="s">
        <v>134</v>
      </c>
      <c r="L138" s="33"/>
      <c r="M138" s="135" t="s">
        <v>19</v>
      </c>
      <c r="N138" s="136" t="s">
        <v>42</v>
      </c>
      <c r="P138" s="137">
        <f>O138*H138</f>
        <v>0</v>
      </c>
      <c r="Q138" s="137">
        <v>4.3800000000000002E-3</v>
      </c>
      <c r="R138" s="137">
        <f>Q138*H138</f>
        <v>8.9632320000000001E-2</v>
      </c>
      <c r="S138" s="137">
        <v>0</v>
      </c>
      <c r="T138" s="138">
        <f>S138*H138</f>
        <v>0</v>
      </c>
      <c r="AR138" s="139" t="s">
        <v>142</v>
      </c>
      <c r="AT138" s="139" t="s">
        <v>130</v>
      </c>
      <c r="AU138" s="139" t="s">
        <v>80</v>
      </c>
      <c r="AY138" s="18" t="s">
        <v>127</v>
      </c>
      <c r="BE138" s="140">
        <f>IF(N138="základní",J138,0)</f>
        <v>0</v>
      </c>
      <c r="BF138" s="140">
        <f>IF(N138="snížená",J138,0)</f>
        <v>0</v>
      </c>
      <c r="BG138" s="140">
        <f>IF(N138="zákl. přenesená",J138,0)</f>
        <v>0</v>
      </c>
      <c r="BH138" s="140">
        <f>IF(N138="sníž. přenesená",J138,0)</f>
        <v>0</v>
      </c>
      <c r="BI138" s="140">
        <f>IF(N138="nulová",J138,0)</f>
        <v>0</v>
      </c>
      <c r="BJ138" s="18" t="s">
        <v>78</v>
      </c>
      <c r="BK138" s="140">
        <f>ROUND(I138*H138,2)</f>
        <v>0</v>
      </c>
      <c r="BL138" s="18" t="s">
        <v>142</v>
      </c>
      <c r="BM138" s="139" t="s">
        <v>1087</v>
      </c>
    </row>
    <row r="139" spans="2:65" s="1" customFormat="1" ht="29.25">
      <c r="B139" s="33"/>
      <c r="D139" s="147" t="s">
        <v>214</v>
      </c>
      <c r="F139" s="161" t="s">
        <v>277</v>
      </c>
      <c r="I139" s="162"/>
      <c r="L139" s="33"/>
      <c r="M139" s="163"/>
      <c r="T139" s="52"/>
      <c r="AT139" s="18" t="s">
        <v>214</v>
      </c>
      <c r="AU139" s="18" t="s">
        <v>80</v>
      </c>
    </row>
    <row r="140" spans="2:65" s="12" customFormat="1">
      <c r="B140" s="146"/>
      <c r="D140" s="147" t="s">
        <v>196</v>
      </c>
      <c r="E140" s="148" t="s">
        <v>19</v>
      </c>
      <c r="F140" s="149" t="s">
        <v>1088</v>
      </c>
      <c r="H140" s="150">
        <v>20.463999999999999</v>
      </c>
      <c r="I140" s="151"/>
      <c r="L140" s="146"/>
      <c r="M140" s="152"/>
      <c r="T140" s="153"/>
      <c r="AT140" s="148" t="s">
        <v>196</v>
      </c>
      <c r="AU140" s="148" t="s">
        <v>80</v>
      </c>
      <c r="AV140" s="12" t="s">
        <v>80</v>
      </c>
      <c r="AW140" s="12" t="s">
        <v>32</v>
      </c>
      <c r="AX140" s="12" t="s">
        <v>78</v>
      </c>
      <c r="AY140" s="148" t="s">
        <v>127</v>
      </c>
    </row>
    <row r="141" spans="2:65" s="1" customFormat="1" ht="24.2" customHeight="1">
      <c r="B141" s="33"/>
      <c r="C141" s="128" t="s">
        <v>261</v>
      </c>
      <c r="D141" s="128" t="s">
        <v>130</v>
      </c>
      <c r="E141" s="129" t="s">
        <v>362</v>
      </c>
      <c r="F141" s="130" t="s">
        <v>363</v>
      </c>
      <c r="G141" s="131" t="s">
        <v>212</v>
      </c>
      <c r="H141" s="132">
        <v>5.93</v>
      </c>
      <c r="I141" s="133"/>
      <c r="J141" s="134">
        <f>ROUND(I141*H141,2)</f>
        <v>0</v>
      </c>
      <c r="K141" s="130" t="s">
        <v>134</v>
      </c>
      <c r="L141" s="33"/>
      <c r="M141" s="135" t="s">
        <v>19</v>
      </c>
      <c r="N141" s="136" t="s">
        <v>42</v>
      </c>
      <c r="P141" s="137">
        <f>O141*H141</f>
        <v>0</v>
      </c>
      <c r="Q141" s="137">
        <v>0</v>
      </c>
      <c r="R141" s="137">
        <f>Q141*H141</f>
        <v>0</v>
      </c>
      <c r="S141" s="137">
        <v>0</v>
      </c>
      <c r="T141" s="138">
        <f>S141*H141</f>
        <v>0</v>
      </c>
      <c r="AR141" s="139" t="s">
        <v>142</v>
      </c>
      <c r="AT141" s="139" t="s">
        <v>130</v>
      </c>
      <c r="AU141" s="139" t="s">
        <v>80</v>
      </c>
      <c r="AY141" s="18" t="s">
        <v>127</v>
      </c>
      <c r="BE141" s="140">
        <f>IF(N141="základní",J141,0)</f>
        <v>0</v>
      </c>
      <c r="BF141" s="140">
        <f>IF(N141="snížená",J141,0)</f>
        <v>0</v>
      </c>
      <c r="BG141" s="140">
        <f>IF(N141="zákl. přenesená",J141,0)</f>
        <v>0</v>
      </c>
      <c r="BH141" s="140">
        <f>IF(N141="sníž. přenesená",J141,0)</f>
        <v>0</v>
      </c>
      <c r="BI141" s="140">
        <f>IF(N141="nulová",J141,0)</f>
        <v>0</v>
      </c>
      <c r="BJ141" s="18" t="s">
        <v>78</v>
      </c>
      <c r="BK141" s="140">
        <f>ROUND(I141*H141,2)</f>
        <v>0</v>
      </c>
      <c r="BL141" s="18" t="s">
        <v>142</v>
      </c>
      <c r="BM141" s="139" t="s">
        <v>1089</v>
      </c>
    </row>
    <row r="142" spans="2:65" s="1" customFormat="1" ht="58.5">
      <c r="B142" s="33"/>
      <c r="D142" s="147" t="s">
        <v>214</v>
      </c>
      <c r="F142" s="161" t="s">
        <v>365</v>
      </c>
      <c r="I142" s="162"/>
      <c r="L142" s="33"/>
      <c r="M142" s="163"/>
      <c r="T142" s="52"/>
      <c r="AT142" s="18" t="s">
        <v>214</v>
      </c>
      <c r="AU142" s="18" t="s">
        <v>80</v>
      </c>
    </row>
    <row r="143" spans="2:65" s="12" customFormat="1">
      <c r="B143" s="146"/>
      <c r="D143" s="147" t="s">
        <v>196</v>
      </c>
      <c r="E143" s="148" t="s">
        <v>19</v>
      </c>
      <c r="F143" s="149" t="s">
        <v>1090</v>
      </c>
      <c r="H143" s="150">
        <v>5.93</v>
      </c>
      <c r="I143" s="151"/>
      <c r="L143" s="146"/>
      <c r="M143" s="152"/>
      <c r="T143" s="153"/>
      <c r="AT143" s="148" t="s">
        <v>196</v>
      </c>
      <c r="AU143" s="148" t="s">
        <v>80</v>
      </c>
      <c r="AV143" s="12" t="s">
        <v>80</v>
      </c>
      <c r="AW143" s="12" t="s">
        <v>32</v>
      </c>
      <c r="AX143" s="12" t="s">
        <v>78</v>
      </c>
      <c r="AY143" s="148" t="s">
        <v>127</v>
      </c>
    </row>
    <row r="144" spans="2:65" s="1" customFormat="1" ht="14.45" customHeight="1">
      <c r="B144" s="33"/>
      <c r="C144" s="177" t="s">
        <v>273</v>
      </c>
      <c r="D144" s="177" t="s">
        <v>368</v>
      </c>
      <c r="E144" s="178" t="s">
        <v>369</v>
      </c>
      <c r="F144" s="179" t="s">
        <v>370</v>
      </c>
      <c r="G144" s="180" t="s">
        <v>212</v>
      </c>
      <c r="H144" s="181">
        <v>6.82</v>
      </c>
      <c r="I144" s="182"/>
      <c r="J144" s="183">
        <f>ROUND(I144*H144,2)</f>
        <v>0</v>
      </c>
      <c r="K144" s="179" t="s">
        <v>134</v>
      </c>
      <c r="L144" s="184"/>
      <c r="M144" s="185" t="s">
        <v>19</v>
      </c>
      <c r="N144" s="186" t="s">
        <v>42</v>
      </c>
      <c r="P144" s="137">
        <f>O144*H144</f>
        <v>0</v>
      </c>
      <c r="Q144" s="137">
        <v>3.0000000000000001E-5</v>
      </c>
      <c r="R144" s="137">
        <f>Q144*H144</f>
        <v>2.0460000000000001E-4</v>
      </c>
      <c r="S144" s="137">
        <v>0</v>
      </c>
      <c r="T144" s="138">
        <f>S144*H144</f>
        <v>0</v>
      </c>
      <c r="AR144" s="139" t="s">
        <v>158</v>
      </c>
      <c r="AT144" s="139" t="s">
        <v>368</v>
      </c>
      <c r="AU144" s="139" t="s">
        <v>80</v>
      </c>
      <c r="AY144" s="18" t="s">
        <v>127</v>
      </c>
      <c r="BE144" s="140">
        <f>IF(N144="základní",J144,0)</f>
        <v>0</v>
      </c>
      <c r="BF144" s="140">
        <f>IF(N144="snížená",J144,0)</f>
        <v>0</v>
      </c>
      <c r="BG144" s="140">
        <f>IF(N144="zákl. přenesená",J144,0)</f>
        <v>0</v>
      </c>
      <c r="BH144" s="140">
        <f>IF(N144="sníž. přenesená",J144,0)</f>
        <v>0</v>
      </c>
      <c r="BI144" s="140">
        <f>IF(N144="nulová",J144,0)</f>
        <v>0</v>
      </c>
      <c r="BJ144" s="18" t="s">
        <v>78</v>
      </c>
      <c r="BK144" s="140">
        <f>ROUND(I144*H144,2)</f>
        <v>0</v>
      </c>
      <c r="BL144" s="18" t="s">
        <v>142</v>
      </c>
      <c r="BM144" s="139" t="s">
        <v>1091</v>
      </c>
    </row>
    <row r="145" spans="2:65" s="12" customFormat="1">
      <c r="B145" s="146"/>
      <c r="D145" s="147" t="s">
        <v>196</v>
      </c>
      <c r="F145" s="149" t="s">
        <v>1092</v>
      </c>
      <c r="H145" s="150">
        <v>6.82</v>
      </c>
      <c r="I145" s="151"/>
      <c r="L145" s="146"/>
      <c r="M145" s="152"/>
      <c r="T145" s="153"/>
      <c r="AT145" s="148" t="s">
        <v>196</v>
      </c>
      <c r="AU145" s="148" t="s">
        <v>80</v>
      </c>
      <c r="AV145" s="12" t="s">
        <v>80</v>
      </c>
      <c r="AW145" s="12" t="s">
        <v>4</v>
      </c>
      <c r="AX145" s="12" t="s">
        <v>78</v>
      </c>
      <c r="AY145" s="148" t="s">
        <v>127</v>
      </c>
    </row>
    <row r="146" spans="2:65" s="1" customFormat="1" ht="14.45" customHeight="1">
      <c r="B146" s="33"/>
      <c r="C146" s="128" t="s">
        <v>278</v>
      </c>
      <c r="D146" s="128" t="s">
        <v>130</v>
      </c>
      <c r="E146" s="129" t="s">
        <v>374</v>
      </c>
      <c r="F146" s="130" t="s">
        <v>375</v>
      </c>
      <c r="G146" s="131" t="s">
        <v>194</v>
      </c>
      <c r="H146" s="132">
        <v>15.151</v>
      </c>
      <c r="I146" s="133"/>
      <c r="J146" s="134">
        <f>ROUND(I146*H146,2)</f>
        <v>0</v>
      </c>
      <c r="K146" s="130" t="s">
        <v>134</v>
      </c>
      <c r="L146" s="33"/>
      <c r="M146" s="135" t="s">
        <v>19</v>
      </c>
      <c r="N146" s="136" t="s">
        <v>42</v>
      </c>
      <c r="P146" s="137">
        <f>O146*H146</f>
        <v>0</v>
      </c>
      <c r="Q146" s="137">
        <v>3.0000000000000001E-3</v>
      </c>
      <c r="R146" s="137">
        <f>Q146*H146</f>
        <v>4.5453E-2</v>
      </c>
      <c r="S146" s="137">
        <v>0</v>
      </c>
      <c r="T146" s="138">
        <f>S146*H146</f>
        <v>0</v>
      </c>
      <c r="AR146" s="139" t="s">
        <v>142</v>
      </c>
      <c r="AT146" s="139" t="s">
        <v>130</v>
      </c>
      <c r="AU146" s="139" t="s">
        <v>80</v>
      </c>
      <c r="AY146" s="18" t="s">
        <v>127</v>
      </c>
      <c r="BE146" s="140">
        <f>IF(N146="základní",J146,0)</f>
        <v>0</v>
      </c>
      <c r="BF146" s="140">
        <f>IF(N146="snížená",J146,0)</f>
        <v>0</v>
      </c>
      <c r="BG146" s="140">
        <f>IF(N146="zákl. přenesená",J146,0)</f>
        <v>0</v>
      </c>
      <c r="BH146" s="140">
        <f>IF(N146="sníž. přenesená",J146,0)</f>
        <v>0</v>
      </c>
      <c r="BI146" s="140">
        <f>IF(N146="nulová",J146,0)</f>
        <v>0</v>
      </c>
      <c r="BJ146" s="18" t="s">
        <v>78</v>
      </c>
      <c r="BK146" s="140">
        <f>ROUND(I146*H146,2)</f>
        <v>0</v>
      </c>
      <c r="BL146" s="18" t="s">
        <v>142</v>
      </c>
      <c r="BM146" s="139" t="s">
        <v>1093</v>
      </c>
    </row>
    <row r="147" spans="2:65" s="1" customFormat="1" ht="14.45" customHeight="1">
      <c r="B147" s="33"/>
      <c r="C147" s="128" t="s">
        <v>282</v>
      </c>
      <c r="D147" s="128" t="s">
        <v>130</v>
      </c>
      <c r="E147" s="129" t="s">
        <v>386</v>
      </c>
      <c r="F147" s="130" t="s">
        <v>387</v>
      </c>
      <c r="G147" s="131" t="s">
        <v>194</v>
      </c>
      <c r="H147" s="132">
        <v>6.524</v>
      </c>
      <c r="I147" s="133"/>
      <c r="J147" s="134">
        <f>ROUND(I147*H147,2)</f>
        <v>0</v>
      </c>
      <c r="K147" s="130" t="s">
        <v>134</v>
      </c>
      <c r="L147" s="33"/>
      <c r="M147" s="135" t="s">
        <v>19</v>
      </c>
      <c r="N147" s="136" t="s">
        <v>42</v>
      </c>
      <c r="P147" s="137">
        <f>O147*H147</f>
        <v>0</v>
      </c>
      <c r="Q147" s="137">
        <v>3.0599999999999999E-2</v>
      </c>
      <c r="R147" s="137">
        <f>Q147*H147</f>
        <v>0.19963439999999999</v>
      </c>
      <c r="S147" s="137">
        <v>0</v>
      </c>
      <c r="T147" s="138">
        <f>S147*H147</f>
        <v>0</v>
      </c>
      <c r="AR147" s="139" t="s">
        <v>142</v>
      </c>
      <c r="AT147" s="139" t="s">
        <v>130</v>
      </c>
      <c r="AU147" s="139" t="s">
        <v>80</v>
      </c>
      <c r="AY147" s="18" t="s">
        <v>127</v>
      </c>
      <c r="BE147" s="140">
        <f>IF(N147="základní",J147,0)</f>
        <v>0</v>
      </c>
      <c r="BF147" s="140">
        <f>IF(N147="snížená",J147,0)</f>
        <v>0</v>
      </c>
      <c r="BG147" s="140">
        <f>IF(N147="zákl. přenesená",J147,0)</f>
        <v>0</v>
      </c>
      <c r="BH147" s="140">
        <f>IF(N147="sníž. přenesená",J147,0)</f>
        <v>0</v>
      </c>
      <c r="BI147" s="140">
        <f>IF(N147="nulová",J147,0)</f>
        <v>0</v>
      </c>
      <c r="BJ147" s="18" t="s">
        <v>78</v>
      </c>
      <c r="BK147" s="140">
        <f>ROUND(I147*H147,2)</f>
        <v>0</v>
      </c>
      <c r="BL147" s="18" t="s">
        <v>142</v>
      </c>
      <c r="BM147" s="139" t="s">
        <v>1094</v>
      </c>
    </row>
    <row r="148" spans="2:65" s="12" customFormat="1">
      <c r="B148" s="146"/>
      <c r="D148" s="147" t="s">
        <v>196</v>
      </c>
      <c r="E148" s="148" t="s">
        <v>19</v>
      </c>
      <c r="F148" s="149" t="s">
        <v>1072</v>
      </c>
      <c r="H148" s="150">
        <v>6.524</v>
      </c>
      <c r="I148" s="151"/>
      <c r="L148" s="146"/>
      <c r="M148" s="152"/>
      <c r="T148" s="153"/>
      <c r="AT148" s="148" t="s">
        <v>196</v>
      </c>
      <c r="AU148" s="148" t="s">
        <v>80</v>
      </c>
      <c r="AV148" s="12" t="s">
        <v>80</v>
      </c>
      <c r="AW148" s="12" t="s">
        <v>32</v>
      </c>
      <c r="AX148" s="12" t="s">
        <v>78</v>
      </c>
      <c r="AY148" s="148" t="s">
        <v>127</v>
      </c>
    </row>
    <row r="149" spans="2:65" s="1" customFormat="1" ht="24.2" customHeight="1">
      <c r="B149" s="33"/>
      <c r="C149" s="128" t="s">
        <v>8</v>
      </c>
      <c r="D149" s="128" t="s">
        <v>130</v>
      </c>
      <c r="E149" s="129" t="s">
        <v>390</v>
      </c>
      <c r="F149" s="130" t="s">
        <v>391</v>
      </c>
      <c r="G149" s="131" t="s">
        <v>222</v>
      </c>
      <c r="H149" s="132">
        <v>1</v>
      </c>
      <c r="I149" s="133"/>
      <c r="J149" s="134">
        <f>ROUND(I149*H149,2)</f>
        <v>0</v>
      </c>
      <c r="K149" s="130" t="s">
        <v>134</v>
      </c>
      <c r="L149" s="33"/>
      <c r="M149" s="135" t="s">
        <v>19</v>
      </c>
      <c r="N149" s="136" t="s">
        <v>42</v>
      </c>
      <c r="P149" s="137">
        <f>O149*H149</f>
        <v>0</v>
      </c>
      <c r="Q149" s="137">
        <v>1.7770000000000001E-2</v>
      </c>
      <c r="R149" s="137">
        <f>Q149*H149</f>
        <v>1.7770000000000001E-2</v>
      </c>
      <c r="S149" s="137">
        <v>0</v>
      </c>
      <c r="T149" s="138">
        <f>S149*H149</f>
        <v>0</v>
      </c>
      <c r="AR149" s="139" t="s">
        <v>142</v>
      </c>
      <c r="AT149" s="139" t="s">
        <v>130</v>
      </c>
      <c r="AU149" s="139" t="s">
        <v>80</v>
      </c>
      <c r="AY149" s="18" t="s">
        <v>127</v>
      </c>
      <c r="BE149" s="140">
        <f>IF(N149="základní",J149,0)</f>
        <v>0</v>
      </c>
      <c r="BF149" s="140">
        <f>IF(N149="snížená",J149,0)</f>
        <v>0</v>
      </c>
      <c r="BG149" s="140">
        <f>IF(N149="zákl. přenesená",J149,0)</f>
        <v>0</v>
      </c>
      <c r="BH149" s="140">
        <f>IF(N149="sníž. přenesená",J149,0)</f>
        <v>0</v>
      </c>
      <c r="BI149" s="140">
        <f>IF(N149="nulová",J149,0)</f>
        <v>0</v>
      </c>
      <c r="BJ149" s="18" t="s">
        <v>78</v>
      </c>
      <c r="BK149" s="140">
        <f>ROUND(I149*H149,2)</f>
        <v>0</v>
      </c>
      <c r="BL149" s="18" t="s">
        <v>142</v>
      </c>
      <c r="BM149" s="139" t="s">
        <v>1095</v>
      </c>
    </row>
    <row r="150" spans="2:65" s="1" customFormat="1" ht="126.75">
      <c r="B150" s="33"/>
      <c r="D150" s="147" t="s">
        <v>214</v>
      </c>
      <c r="F150" s="161" t="s">
        <v>393</v>
      </c>
      <c r="I150" s="162"/>
      <c r="L150" s="33"/>
      <c r="M150" s="163"/>
      <c r="T150" s="52"/>
      <c r="AT150" s="18" t="s">
        <v>214</v>
      </c>
      <c r="AU150" s="18" t="s">
        <v>80</v>
      </c>
    </row>
    <row r="151" spans="2:65" s="1" customFormat="1" ht="14.45" customHeight="1">
      <c r="B151" s="33"/>
      <c r="C151" s="177" t="s">
        <v>294</v>
      </c>
      <c r="D151" s="177" t="s">
        <v>368</v>
      </c>
      <c r="E151" s="178" t="s">
        <v>395</v>
      </c>
      <c r="F151" s="179" t="s">
        <v>396</v>
      </c>
      <c r="G151" s="180" t="s">
        <v>222</v>
      </c>
      <c r="H151" s="181">
        <v>1</v>
      </c>
      <c r="I151" s="182"/>
      <c r="J151" s="183">
        <f>ROUND(I151*H151,2)</f>
        <v>0</v>
      </c>
      <c r="K151" s="179" t="s">
        <v>134</v>
      </c>
      <c r="L151" s="184"/>
      <c r="M151" s="185" t="s">
        <v>19</v>
      </c>
      <c r="N151" s="186" t="s">
        <v>42</v>
      </c>
      <c r="P151" s="137">
        <f>O151*H151</f>
        <v>0</v>
      </c>
      <c r="Q151" s="137">
        <v>1.521E-2</v>
      </c>
      <c r="R151" s="137">
        <f>Q151*H151</f>
        <v>1.521E-2</v>
      </c>
      <c r="S151" s="137">
        <v>0</v>
      </c>
      <c r="T151" s="138">
        <f>S151*H151</f>
        <v>0</v>
      </c>
      <c r="AR151" s="139" t="s">
        <v>158</v>
      </c>
      <c r="AT151" s="139" t="s">
        <v>368</v>
      </c>
      <c r="AU151" s="139" t="s">
        <v>80</v>
      </c>
      <c r="AY151" s="18" t="s">
        <v>127</v>
      </c>
      <c r="BE151" s="140">
        <f>IF(N151="základní",J151,0)</f>
        <v>0</v>
      </c>
      <c r="BF151" s="140">
        <f>IF(N151="snížená",J151,0)</f>
        <v>0</v>
      </c>
      <c r="BG151" s="140">
        <f>IF(N151="zákl. přenesená",J151,0)</f>
        <v>0</v>
      </c>
      <c r="BH151" s="140">
        <f>IF(N151="sníž. přenesená",J151,0)</f>
        <v>0</v>
      </c>
      <c r="BI151" s="140">
        <f>IF(N151="nulová",J151,0)</f>
        <v>0</v>
      </c>
      <c r="BJ151" s="18" t="s">
        <v>78</v>
      </c>
      <c r="BK151" s="140">
        <f>ROUND(I151*H151,2)</f>
        <v>0</v>
      </c>
      <c r="BL151" s="18" t="s">
        <v>142</v>
      </c>
      <c r="BM151" s="139" t="s">
        <v>1096</v>
      </c>
    </row>
    <row r="152" spans="2:65" s="11" customFormat="1" ht="22.9" customHeight="1">
      <c r="B152" s="116"/>
      <c r="D152" s="117" t="s">
        <v>70</v>
      </c>
      <c r="E152" s="126" t="s">
        <v>164</v>
      </c>
      <c r="F152" s="126" t="s">
        <v>402</v>
      </c>
      <c r="I152" s="119"/>
      <c r="J152" s="127">
        <f>BK152</f>
        <v>0</v>
      </c>
      <c r="L152" s="116"/>
      <c r="M152" s="121"/>
      <c r="P152" s="122">
        <f>SUM(P153:P187)</f>
        <v>0</v>
      </c>
      <c r="R152" s="122">
        <f>SUM(R153:R187)</f>
        <v>1.1366199999999999E-3</v>
      </c>
      <c r="T152" s="123">
        <f>SUM(T153:T187)</f>
        <v>0.58959199999999989</v>
      </c>
      <c r="AR152" s="117" t="s">
        <v>78</v>
      </c>
      <c r="AT152" s="124" t="s">
        <v>70</v>
      </c>
      <c r="AU152" s="124" t="s">
        <v>78</v>
      </c>
      <c r="AY152" s="117" t="s">
        <v>127</v>
      </c>
      <c r="BK152" s="125">
        <f>SUM(BK153:BK187)</f>
        <v>0</v>
      </c>
    </row>
    <row r="153" spans="2:65" s="1" customFormat="1" ht="24.2" customHeight="1">
      <c r="B153" s="33"/>
      <c r="C153" s="128" t="s">
        <v>298</v>
      </c>
      <c r="D153" s="128" t="s">
        <v>130</v>
      </c>
      <c r="E153" s="129" t="s">
        <v>410</v>
      </c>
      <c r="F153" s="130" t="s">
        <v>411</v>
      </c>
      <c r="G153" s="131" t="s">
        <v>194</v>
      </c>
      <c r="H153" s="132">
        <v>1.5760000000000001</v>
      </c>
      <c r="I153" s="133"/>
      <c r="J153" s="134">
        <f>ROUND(I153*H153,2)</f>
        <v>0</v>
      </c>
      <c r="K153" s="130" t="s">
        <v>134</v>
      </c>
      <c r="L153" s="33"/>
      <c r="M153" s="135" t="s">
        <v>19</v>
      </c>
      <c r="N153" s="136" t="s">
        <v>42</v>
      </c>
      <c r="P153" s="137">
        <f>O153*H153</f>
        <v>0</v>
      </c>
      <c r="Q153" s="137">
        <v>0</v>
      </c>
      <c r="R153" s="137">
        <f>Q153*H153</f>
        <v>0</v>
      </c>
      <c r="S153" s="137">
        <v>7.5999999999999998E-2</v>
      </c>
      <c r="T153" s="138">
        <f>S153*H153</f>
        <v>0.11977600000000001</v>
      </c>
      <c r="AR153" s="139" t="s">
        <v>142</v>
      </c>
      <c r="AT153" s="139" t="s">
        <v>130</v>
      </c>
      <c r="AU153" s="139" t="s">
        <v>80</v>
      </c>
      <c r="AY153" s="18" t="s">
        <v>127</v>
      </c>
      <c r="BE153" s="140">
        <f>IF(N153="základní",J153,0)</f>
        <v>0</v>
      </c>
      <c r="BF153" s="140">
        <f>IF(N153="snížená",J153,0)</f>
        <v>0</v>
      </c>
      <c r="BG153" s="140">
        <f>IF(N153="zákl. přenesená",J153,0)</f>
        <v>0</v>
      </c>
      <c r="BH153" s="140">
        <f>IF(N153="sníž. přenesená",J153,0)</f>
        <v>0</v>
      </c>
      <c r="BI153" s="140">
        <f>IF(N153="nulová",J153,0)</f>
        <v>0</v>
      </c>
      <c r="BJ153" s="18" t="s">
        <v>78</v>
      </c>
      <c r="BK153" s="140">
        <f>ROUND(I153*H153,2)</f>
        <v>0</v>
      </c>
      <c r="BL153" s="18" t="s">
        <v>142</v>
      </c>
      <c r="BM153" s="139" t="s">
        <v>1097</v>
      </c>
    </row>
    <row r="154" spans="2:65" s="1" customFormat="1" ht="39">
      <c r="B154" s="33"/>
      <c r="D154" s="147" t="s">
        <v>214</v>
      </c>
      <c r="F154" s="161" t="s">
        <v>413</v>
      </c>
      <c r="I154" s="162"/>
      <c r="L154" s="33"/>
      <c r="M154" s="163"/>
      <c r="T154" s="52"/>
      <c r="AT154" s="18" t="s">
        <v>214</v>
      </c>
      <c r="AU154" s="18" t="s">
        <v>80</v>
      </c>
    </row>
    <row r="155" spans="2:65" s="12" customFormat="1">
      <c r="B155" s="146"/>
      <c r="D155" s="147" t="s">
        <v>196</v>
      </c>
      <c r="E155" s="148" t="s">
        <v>19</v>
      </c>
      <c r="F155" s="149" t="s">
        <v>954</v>
      </c>
      <c r="H155" s="150">
        <v>1.5760000000000001</v>
      </c>
      <c r="I155" s="151"/>
      <c r="L155" s="146"/>
      <c r="M155" s="152"/>
      <c r="T155" s="153"/>
      <c r="AT155" s="148" t="s">
        <v>196</v>
      </c>
      <c r="AU155" s="148" t="s">
        <v>80</v>
      </c>
      <c r="AV155" s="12" t="s">
        <v>80</v>
      </c>
      <c r="AW155" s="12" t="s">
        <v>32</v>
      </c>
      <c r="AX155" s="12" t="s">
        <v>78</v>
      </c>
      <c r="AY155" s="148" t="s">
        <v>127</v>
      </c>
    </row>
    <row r="156" spans="2:65" s="1" customFormat="1" ht="24.2" customHeight="1">
      <c r="B156" s="33"/>
      <c r="C156" s="128" t="s">
        <v>316</v>
      </c>
      <c r="D156" s="128" t="s">
        <v>130</v>
      </c>
      <c r="E156" s="129" t="s">
        <v>450</v>
      </c>
      <c r="F156" s="130" t="s">
        <v>451</v>
      </c>
      <c r="G156" s="131" t="s">
        <v>194</v>
      </c>
      <c r="H156" s="132">
        <v>5.3129999999999997</v>
      </c>
      <c r="I156" s="133"/>
      <c r="J156" s="134">
        <f>ROUND(I156*H156,2)</f>
        <v>0</v>
      </c>
      <c r="K156" s="130" t="s">
        <v>134</v>
      </c>
      <c r="L156" s="33"/>
      <c r="M156" s="135" t="s">
        <v>19</v>
      </c>
      <c r="N156" s="136" t="s">
        <v>42</v>
      </c>
      <c r="P156" s="137">
        <f>O156*H156</f>
        <v>0</v>
      </c>
      <c r="Q156" s="137">
        <v>0</v>
      </c>
      <c r="R156" s="137">
        <f>Q156*H156</f>
        <v>0</v>
      </c>
      <c r="S156" s="137">
        <v>6.8000000000000005E-2</v>
      </c>
      <c r="T156" s="138">
        <f>S156*H156</f>
        <v>0.36128399999999999</v>
      </c>
      <c r="AR156" s="139" t="s">
        <v>142</v>
      </c>
      <c r="AT156" s="139" t="s">
        <v>130</v>
      </c>
      <c r="AU156" s="139" t="s">
        <v>80</v>
      </c>
      <c r="AY156" s="18" t="s">
        <v>127</v>
      </c>
      <c r="BE156" s="140">
        <f>IF(N156="základní",J156,0)</f>
        <v>0</v>
      </c>
      <c r="BF156" s="140">
        <f>IF(N156="snížená",J156,0)</f>
        <v>0</v>
      </c>
      <c r="BG156" s="140">
        <f>IF(N156="zákl. přenesená",J156,0)</f>
        <v>0</v>
      </c>
      <c r="BH156" s="140">
        <f>IF(N156="sníž. přenesená",J156,0)</f>
        <v>0</v>
      </c>
      <c r="BI156" s="140">
        <f>IF(N156="nulová",J156,0)</f>
        <v>0</v>
      </c>
      <c r="BJ156" s="18" t="s">
        <v>78</v>
      </c>
      <c r="BK156" s="140">
        <f>ROUND(I156*H156,2)</f>
        <v>0</v>
      </c>
      <c r="BL156" s="18" t="s">
        <v>142</v>
      </c>
      <c r="BM156" s="139" t="s">
        <v>1098</v>
      </c>
    </row>
    <row r="157" spans="2:65" s="1" customFormat="1" ht="29.25">
      <c r="B157" s="33"/>
      <c r="D157" s="147" t="s">
        <v>214</v>
      </c>
      <c r="F157" s="161" t="s">
        <v>453</v>
      </c>
      <c r="I157" s="162"/>
      <c r="L157" s="33"/>
      <c r="M157" s="163"/>
      <c r="T157" s="52"/>
      <c r="AT157" s="18" t="s">
        <v>214</v>
      </c>
      <c r="AU157" s="18" t="s">
        <v>80</v>
      </c>
    </row>
    <row r="158" spans="2:65" s="12" customFormat="1">
      <c r="B158" s="146"/>
      <c r="D158" s="147" t="s">
        <v>196</v>
      </c>
      <c r="E158" s="148" t="s">
        <v>19</v>
      </c>
      <c r="F158" s="149" t="s">
        <v>1082</v>
      </c>
      <c r="H158" s="150">
        <v>5.3129999999999997</v>
      </c>
      <c r="I158" s="151"/>
      <c r="L158" s="146"/>
      <c r="M158" s="152"/>
      <c r="T158" s="153"/>
      <c r="AT158" s="148" t="s">
        <v>196</v>
      </c>
      <c r="AU158" s="148" t="s">
        <v>80</v>
      </c>
      <c r="AV158" s="12" t="s">
        <v>80</v>
      </c>
      <c r="AW158" s="12" t="s">
        <v>32</v>
      </c>
      <c r="AX158" s="12" t="s">
        <v>78</v>
      </c>
      <c r="AY158" s="148" t="s">
        <v>127</v>
      </c>
    </row>
    <row r="159" spans="2:65" s="1" customFormat="1" ht="14.45" customHeight="1">
      <c r="B159" s="33"/>
      <c r="C159" s="128" t="s">
        <v>330</v>
      </c>
      <c r="D159" s="128" t="s">
        <v>130</v>
      </c>
      <c r="E159" s="129" t="s">
        <v>460</v>
      </c>
      <c r="F159" s="130" t="s">
        <v>461</v>
      </c>
      <c r="G159" s="131" t="s">
        <v>194</v>
      </c>
      <c r="H159" s="132">
        <v>6.524</v>
      </c>
      <c r="I159" s="133"/>
      <c r="J159" s="134">
        <f>ROUND(I159*H159,2)</f>
        <v>0</v>
      </c>
      <c r="K159" s="130" t="s">
        <v>134</v>
      </c>
      <c r="L159" s="33"/>
      <c r="M159" s="135" t="s">
        <v>19</v>
      </c>
      <c r="N159" s="136" t="s">
        <v>42</v>
      </c>
      <c r="P159" s="137">
        <f>O159*H159</f>
        <v>0</v>
      </c>
      <c r="Q159" s="137">
        <v>0</v>
      </c>
      <c r="R159" s="137">
        <f>Q159*H159</f>
        <v>0</v>
      </c>
      <c r="S159" s="137">
        <v>4.0000000000000001E-3</v>
      </c>
      <c r="T159" s="138">
        <f>S159*H159</f>
        <v>2.6096000000000001E-2</v>
      </c>
      <c r="AR159" s="139" t="s">
        <v>142</v>
      </c>
      <c r="AT159" s="139" t="s">
        <v>130</v>
      </c>
      <c r="AU159" s="139" t="s">
        <v>80</v>
      </c>
      <c r="AY159" s="18" t="s">
        <v>127</v>
      </c>
      <c r="BE159" s="140">
        <f>IF(N159="základní",J159,0)</f>
        <v>0</v>
      </c>
      <c r="BF159" s="140">
        <f>IF(N159="snížená",J159,0)</f>
        <v>0</v>
      </c>
      <c r="BG159" s="140">
        <f>IF(N159="zákl. přenesená",J159,0)</f>
        <v>0</v>
      </c>
      <c r="BH159" s="140">
        <f>IF(N159="sníž. přenesená",J159,0)</f>
        <v>0</v>
      </c>
      <c r="BI159" s="140">
        <f>IF(N159="nulová",J159,0)</f>
        <v>0</v>
      </c>
      <c r="BJ159" s="18" t="s">
        <v>78</v>
      </c>
      <c r="BK159" s="140">
        <f>ROUND(I159*H159,2)</f>
        <v>0</v>
      </c>
      <c r="BL159" s="18" t="s">
        <v>142</v>
      </c>
      <c r="BM159" s="139" t="s">
        <v>1099</v>
      </c>
    </row>
    <row r="160" spans="2:65" s="1" customFormat="1" ht="29.25">
      <c r="B160" s="33"/>
      <c r="D160" s="147" t="s">
        <v>214</v>
      </c>
      <c r="F160" s="161" t="s">
        <v>463</v>
      </c>
      <c r="I160" s="162"/>
      <c r="L160" s="33"/>
      <c r="M160" s="163"/>
      <c r="T160" s="52"/>
      <c r="AT160" s="18" t="s">
        <v>214</v>
      </c>
      <c r="AU160" s="18" t="s">
        <v>80</v>
      </c>
    </row>
    <row r="161" spans="2:65" s="14" customFormat="1">
      <c r="B161" s="164"/>
      <c r="D161" s="147" t="s">
        <v>196</v>
      </c>
      <c r="E161" s="165" t="s">
        <v>19</v>
      </c>
      <c r="F161" s="166" t="s">
        <v>464</v>
      </c>
      <c r="H161" s="165" t="s">
        <v>19</v>
      </c>
      <c r="I161" s="167"/>
      <c r="L161" s="164"/>
      <c r="M161" s="168"/>
      <c r="T161" s="169"/>
      <c r="AT161" s="165" t="s">
        <v>196</v>
      </c>
      <c r="AU161" s="165" t="s">
        <v>80</v>
      </c>
      <c r="AV161" s="14" t="s">
        <v>78</v>
      </c>
      <c r="AW161" s="14" t="s">
        <v>32</v>
      </c>
      <c r="AX161" s="14" t="s">
        <v>71</v>
      </c>
      <c r="AY161" s="165" t="s">
        <v>127</v>
      </c>
    </row>
    <row r="162" spans="2:65" s="12" customFormat="1">
      <c r="B162" s="146"/>
      <c r="D162" s="147" t="s">
        <v>196</v>
      </c>
      <c r="E162" s="148" t="s">
        <v>19</v>
      </c>
      <c r="F162" s="149" t="s">
        <v>1072</v>
      </c>
      <c r="H162" s="150">
        <v>6.524</v>
      </c>
      <c r="I162" s="151"/>
      <c r="L162" s="146"/>
      <c r="M162" s="152"/>
      <c r="T162" s="153"/>
      <c r="AT162" s="148" t="s">
        <v>196</v>
      </c>
      <c r="AU162" s="148" t="s">
        <v>80</v>
      </c>
      <c r="AV162" s="12" t="s">
        <v>80</v>
      </c>
      <c r="AW162" s="12" t="s">
        <v>32</v>
      </c>
      <c r="AX162" s="12" t="s">
        <v>78</v>
      </c>
      <c r="AY162" s="148" t="s">
        <v>127</v>
      </c>
    </row>
    <row r="163" spans="2:65" s="1" customFormat="1" ht="24.2" customHeight="1">
      <c r="B163" s="33"/>
      <c r="C163" s="128" t="s">
        <v>334</v>
      </c>
      <c r="D163" s="128" t="s">
        <v>130</v>
      </c>
      <c r="E163" s="129" t="s">
        <v>474</v>
      </c>
      <c r="F163" s="130" t="s">
        <v>475</v>
      </c>
      <c r="G163" s="131" t="s">
        <v>194</v>
      </c>
      <c r="H163" s="132">
        <v>20.609000000000002</v>
      </c>
      <c r="I163" s="133"/>
      <c r="J163" s="134">
        <f>ROUND(I163*H163,2)</f>
        <v>0</v>
      </c>
      <c r="K163" s="130" t="s">
        <v>134</v>
      </c>
      <c r="L163" s="33"/>
      <c r="M163" s="135" t="s">
        <v>19</v>
      </c>
      <c r="N163" s="136" t="s">
        <v>42</v>
      </c>
      <c r="P163" s="137">
        <f>O163*H163</f>
        <v>0</v>
      </c>
      <c r="Q163" s="137">
        <v>0</v>
      </c>
      <c r="R163" s="137">
        <f>Q163*H163</f>
        <v>0</v>
      </c>
      <c r="S163" s="137">
        <v>4.0000000000000001E-3</v>
      </c>
      <c r="T163" s="138">
        <f>S163*H163</f>
        <v>8.2436000000000009E-2</v>
      </c>
      <c r="AR163" s="139" t="s">
        <v>142</v>
      </c>
      <c r="AT163" s="139" t="s">
        <v>130</v>
      </c>
      <c r="AU163" s="139" t="s">
        <v>80</v>
      </c>
      <c r="AY163" s="18" t="s">
        <v>127</v>
      </c>
      <c r="BE163" s="140">
        <f>IF(N163="základní",J163,0)</f>
        <v>0</v>
      </c>
      <c r="BF163" s="140">
        <f>IF(N163="snížená",J163,0)</f>
        <v>0</v>
      </c>
      <c r="BG163" s="140">
        <f>IF(N163="zákl. přenesená",J163,0)</f>
        <v>0</v>
      </c>
      <c r="BH163" s="140">
        <f>IF(N163="sníž. přenesená",J163,0)</f>
        <v>0</v>
      </c>
      <c r="BI163" s="140">
        <f>IF(N163="nulová",J163,0)</f>
        <v>0</v>
      </c>
      <c r="BJ163" s="18" t="s">
        <v>78</v>
      </c>
      <c r="BK163" s="140">
        <f>ROUND(I163*H163,2)</f>
        <v>0</v>
      </c>
      <c r="BL163" s="18" t="s">
        <v>142</v>
      </c>
      <c r="BM163" s="139" t="s">
        <v>1100</v>
      </c>
    </row>
    <row r="164" spans="2:65" s="1" customFormat="1" ht="29.25">
      <c r="B164" s="33"/>
      <c r="D164" s="147" t="s">
        <v>214</v>
      </c>
      <c r="F164" s="161" t="s">
        <v>463</v>
      </c>
      <c r="I164" s="162"/>
      <c r="L164" s="33"/>
      <c r="M164" s="163"/>
      <c r="T164" s="52"/>
      <c r="AT164" s="18" t="s">
        <v>214</v>
      </c>
      <c r="AU164" s="18" t="s">
        <v>80</v>
      </c>
    </row>
    <row r="165" spans="2:65" s="14" customFormat="1">
      <c r="B165" s="164"/>
      <c r="D165" s="147" t="s">
        <v>196</v>
      </c>
      <c r="E165" s="165" t="s">
        <v>19</v>
      </c>
      <c r="F165" s="166" t="s">
        <v>464</v>
      </c>
      <c r="H165" s="165" t="s">
        <v>19</v>
      </c>
      <c r="I165" s="167"/>
      <c r="L165" s="164"/>
      <c r="M165" s="168"/>
      <c r="T165" s="169"/>
      <c r="AT165" s="165" t="s">
        <v>196</v>
      </c>
      <c r="AU165" s="165" t="s">
        <v>80</v>
      </c>
      <c r="AV165" s="14" t="s">
        <v>78</v>
      </c>
      <c r="AW165" s="14" t="s">
        <v>32</v>
      </c>
      <c r="AX165" s="14" t="s">
        <v>71</v>
      </c>
      <c r="AY165" s="165" t="s">
        <v>127</v>
      </c>
    </row>
    <row r="166" spans="2:65" s="12" customFormat="1">
      <c r="B166" s="146"/>
      <c r="D166" s="147" t="s">
        <v>196</v>
      </c>
      <c r="E166" s="148" t="s">
        <v>19</v>
      </c>
      <c r="F166" s="149" t="s">
        <v>1078</v>
      </c>
      <c r="H166" s="150">
        <v>24.829000000000001</v>
      </c>
      <c r="I166" s="151"/>
      <c r="L166" s="146"/>
      <c r="M166" s="152"/>
      <c r="T166" s="153"/>
      <c r="AT166" s="148" t="s">
        <v>196</v>
      </c>
      <c r="AU166" s="148" t="s">
        <v>80</v>
      </c>
      <c r="AV166" s="12" t="s">
        <v>80</v>
      </c>
      <c r="AW166" s="12" t="s">
        <v>32</v>
      </c>
      <c r="AX166" s="12" t="s">
        <v>71</v>
      </c>
      <c r="AY166" s="148" t="s">
        <v>127</v>
      </c>
    </row>
    <row r="167" spans="2:65" s="12" customFormat="1">
      <c r="B167" s="146"/>
      <c r="D167" s="147" t="s">
        <v>196</v>
      </c>
      <c r="E167" s="148" t="s">
        <v>19</v>
      </c>
      <c r="F167" s="149" t="s">
        <v>1079</v>
      </c>
      <c r="H167" s="150">
        <v>-3.6819999999999999</v>
      </c>
      <c r="I167" s="151"/>
      <c r="L167" s="146"/>
      <c r="M167" s="152"/>
      <c r="T167" s="153"/>
      <c r="AT167" s="148" t="s">
        <v>196</v>
      </c>
      <c r="AU167" s="148" t="s">
        <v>80</v>
      </c>
      <c r="AV167" s="12" t="s">
        <v>80</v>
      </c>
      <c r="AW167" s="12" t="s">
        <v>32</v>
      </c>
      <c r="AX167" s="12" t="s">
        <v>71</v>
      </c>
      <c r="AY167" s="148" t="s">
        <v>127</v>
      </c>
    </row>
    <row r="168" spans="2:65" s="12" customFormat="1">
      <c r="B168" s="146"/>
      <c r="D168" s="147" t="s">
        <v>196</v>
      </c>
      <c r="E168" s="148" t="s">
        <v>19</v>
      </c>
      <c r="F168" s="149" t="s">
        <v>324</v>
      </c>
      <c r="H168" s="150">
        <v>-1.5760000000000001</v>
      </c>
      <c r="I168" s="151"/>
      <c r="L168" s="146"/>
      <c r="M168" s="152"/>
      <c r="T168" s="153"/>
      <c r="AT168" s="148" t="s">
        <v>196</v>
      </c>
      <c r="AU168" s="148" t="s">
        <v>80</v>
      </c>
      <c r="AV168" s="12" t="s">
        <v>80</v>
      </c>
      <c r="AW168" s="12" t="s">
        <v>32</v>
      </c>
      <c r="AX168" s="12" t="s">
        <v>71</v>
      </c>
      <c r="AY168" s="148" t="s">
        <v>127</v>
      </c>
    </row>
    <row r="169" spans="2:65" s="12" customFormat="1">
      <c r="B169" s="146"/>
      <c r="D169" s="147" t="s">
        <v>196</v>
      </c>
      <c r="E169" s="148" t="s">
        <v>19</v>
      </c>
      <c r="F169" s="149" t="s">
        <v>1080</v>
      </c>
      <c r="H169" s="150">
        <v>1.038</v>
      </c>
      <c r="I169" s="151"/>
      <c r="L169" s="146"/>
      <c r="M169" s="152"/>
      <c r="T169" s="153"/>
      <c r="AT169" s="148" t="s">
        <v>196</v>
      </c>
      <c r="AU169" s="148" t="s">
        <v>80</v>
      </c>
      <c r="AV169" s="12" t="s">
        <v>80</v>
      </c>
      <c r="AW169" s="12" t="s">
        <v>32</v>
      </c>
      <c r="AX169" s="12" t="s">
        <v>71</v>
      </c>
      <c r="AY169" s="148" t="s">
        <v>127</v>
      </c>
    </row>
    <row r="170" spans="2:65" s="13" customFormat="1">
      <c r="B170" s="154"/>
      <c r="D170" s="147" t="s">
        <v>196</v>
      </c>
      <c r="E170" s="155" t="s">
        <v>19</v>
      </c>
      <c r="F170" s="156" t="s">
        <v>199</v>
      </c>
      <c r="H170" s="157">
        <v>20.609000000000002</v>
      </c>
      <c r="I170" s="158"/>
      <c r="L170" s="154"/>
      <c r="M170" s="159"/>
      <c r="T170" s="160"/>
      <c r="AT170" s="155" t="s">
        <v>196</v>
      </c>
      <c r="AU170" s="155" t="s">
        <v>80</v>
      </c>
      <c r="AV170" s="13" t="s">
        <v>142</v>
      </c>
      <c r="AW170" s="13" t="s">
        <v>32</v>
      </c>
      <c r="AX170" s="13" t="s">
        <v>78</v>
      </c>
      <c r="AY170" s="155" t="s">
        <v>127</v>
      </c>
    </row>
    <row r="171" spans="2:65" s="1" customFormat="1" ht="14.45" customHeight="1">
      <c r="B171" s="33"/>
      <c r="C171" s="128" t="s">
        <v>7</v>
      </c>
      <c r="D171" s="128" t="s">
        <v>130</v>
      </c>
      <c r="E171" s="129" t="s">
        <v>510</v>
      </c>
      <c r="F171" s="130" t="s">
        <v>511</v>
      </c>
      <c r="G171" s="131" t="s">
        <v>194</v>
      </c>
      <c r="H171" s="132">
        <v>6.6859999999999999</v>
      </c>
      <c r="I171" s="133"/>
      <c r="J171" s="134">
        <f>ROUND(I171*H171,2)</f>
        <v>0</v>
      </c>
      <c r="K171" s="130" t="s">
        <v>134</v>
      </c>
      <c r="L171" s="33"/>
      <c r="M171" s="135" t="s">
        <v>19</v>
      </c>
      <c r="N171" s="136" t="s">
        <v>42</v>
      </c>
      <c r="P171" s="137">
        <f>O171*H171</f>
        <v>0</v>
      </c>
      <c r="Q171" s="137">
        <v>0</v>
      </c>
      <c r="R171" s="137">
        <f>Q171*H171</f>
        <v>0</v>
      </c>
      <c r="S171" s="137">
        <v>0</v>
      </c>
      <c r="T171" s="138">
        <f>S171*H171</f>
        <v>0</v>
      </c>
      <c r="AR171" s="139" t="s">
        <v>142</v>
      </c>
      <c r="AT171" s="139" t="s">
        <v>130</v>
      </c>
      <c r="AU171" s="139" t="s">
        <v>80</v>
      </c>
      <c r="AY171" s="18" t="s">
        <v>127</v>
      </c>
      <c r="BE171" s="140">
        <f>IF(N171="základní",J171,0)</f>
        <v>0</v>
      </c>
      <c r="BF171" s="140">
        <f>IF(N171="snížená",J171,0)</f>
        <v>0</v>
      </c>
      <c r="BG171" s="140">
        <f>IF(N171="zákl. přenesená",J171,0)</f>
        <v>0</v>
      </c>
      <c r="BH171" s="140">
        <f>IF(N171="sníž. přenesená",J171,0)</f>
        <v>0</v>
      </c>
      <c r="BI171" s="140">
        <f>IF(N171="nulová",J171,0)</f>
        <v>0</v>
      </c>
      <c r="BJ171" s="18" t="s">
        <v>78</v>
      </c>
      <c r="BK171" s="140">
        <f>ROUND(I171*H171,2)</f>
        <v>0</v>
      </c>
      <c r="BL171" s="18" t="s">
        <v>142</v>
      </c>
      <c r="BM171" s="139" t="s">
        <v>1101</v>
      </c>
    </row>
    <row r="172" spans="2:65" s="1" customFormat="1" ht="39">
      <c r="B172" s="33"/>
      <c r="D172" s="147" t="s">
        <v>214</v>
      </c>
      <c r="F172" s="161" t="s">
        <v>513</v>
      </c>
      <c r="I172" s="162"/>
      <c r="L172" s="33"/>
      <c r="M172" s="163"/>
      <c r="T172" s="52"/>
      <c r="AT172" s="18" t="s">
        <v>214</v>
      </c>
      <c r="AU172" s="18" t="s">
        <v>80</v>
      </c>
    </row>
    <row r="173" spans="2:65" s="14" customFormat="1">
      <c r="B173" s="164"/>
      <c r="D173" s="147" t="s">
        <v>196</v>
      </c>
      <c r="E173" s="165" t="s">
        <v>19</v>
      </c>
      <c r="F173" s="166" t="s">
        <v>514</v>
      </c>
      <c r="H173" s="165" t="s">
        <v>19</v>
      </c>
      <c r="I173" s="167"/>
      <c r="L173" s="164"/>
      <c r="M173" s="168"/>
      <c r="T173" s="169"/>
      <c r="AT173" s="165" t="s">
        <v>196</v>
      </c>
      <c r="AU173" s="165" t="s">
        <v>80</v>
      </c>
      <c r="AV173" s="14" t="s">
        <v>78</v>
      </c>
      <c r="AW173" s="14" t="s">
        <v>32</v>
      </c>
      <c r="AX173" s="14" t="s">
        <v>71</v>
      </c>
      <c r="AY173" s="165" t="s">
        <v>127</v>
      </c>
    </row>
    <row r="174" spans="2:65" s="12" customFormat="1">
      <c r="B174" s="146"/>
      <c r="D174" s="147" t="s">
        <v>196</v>
      </c>
      <c r="E174" s="148" t="s">
        <v>19</v>
      </c>
      <c r="F174" s="149" t="s">
        <v>1072</v>
      </c>
      <c r="H174" s="150">
        <v>6.524</v>
      </c>
      <c r="I174" s="151"/>
      <c r="L174" s="146"/>
      <c r="M174" s="152"/>
      <c r="T174" s="153"/>
      <c r="AT174" s="148" t="s">
        <v>196</v>
      </c>
      <c r="AU174" s="148" t="s">
        <v>80</v>
      </c>
      <c r="AV174" s="12" t="s">
        <v>80</v>
      </c>
      <c r="AW174" s="12" t="s">
        <v>32</v>
      </c>
      <c r="AX174" s="12" t="s">
        <v>71</v>
      </c>
      <c r="AY174" s="148" t="s">
        <v>127</v>
      </c>
    </row>
    <row r="175" spans="2:65" s="12" customFormat="1">
      <c r="B175" s="146"/>
      <c r="D175" s="147" t="s">
        <v>196</v>
      </c>
      <c r="E175" s="148" t="s">
        <v>19</v>
      </c>
      <c r="F175" s="149" t="s">
        <v>1102</v>
      </c>
      <c r="H175" s="150">
        <v>0.16200000000000001</v>
      </c>
      <c r="I175" s="151"/>
      <c r="L175" s="146"/>
      <c r="M175" s="152"/>
      <c r="T175" s="153"/>
      <c r="AT175" s="148" t="s">
        <v>196</v>
      </c>
      <c r="AU175" s="148" t="s">
        <v>80</v>
      </c>
      <c r="AV175" s="12" t="s">
        <v>80</v>
      </c>
      <c r="AW175" s="12" t="s">
        <v>32</v>
      </c>
      <c r="AX175" s="12" t="s">
        <v>71</v>
      </c>
      <c r="AY175" s="148" t="s">
        <v>127</v>
      </c>
    </row>
    <row r="176" spans="2:65" s="13" customFormat="1">
      <c r="B176" s="154"/>
      <c r="D176" s="147" t="s">
        <v>196</v>
      </c>
      <c r="E176" s="155" t="s">
        <v>19</v>
      </c>
      <c r="F176" s="156" t="s">
        <v>199</v>
      </c>
      <c r="H176" s="157">
        <v>6.6859999999999999</v>
      </c>
      <c r="I176" s="158"/>
      <c r="L176" s="154"/>
      <c r="M176" s="159"/>
      <c r="T176" s="160"/>
      <c r="AT176" s="155" t="s">
        <v>196</v>
      </c>
      <c r="AU176" s="155" t="s">
        <v>80</v>
      </c>
      <c r="AV176" s="13" t="s">
        <v>142</v>
      </c>
      <c r="AW176" s="13" t="s">
        <v>32</v>
      </c>
      <c r="AX176" s="13" t="s">
        <v>78</v>
      </c>
      <c r="AY176" s="155" t="s">
        <v>127</v>
      </c>
    </row>
    <row r="177" spans="2:65" s="1" customFormat="1" ht="14.45" customHeight="1">
      <c r="B177" s="33"/>
      <c r="C177" s="128" t="s">
        <v>361</v>
      </c>
      <c r="D177" s="128" t="s">
        <v>130</v>
      </c>
      <c r="E177" s="129" t="s">
        <v>523</v>
      </c>
      <c r="F177" s="130" t="s">
        <v>524</v>
      </c>
      <c r="G177" s="131" t="s">
        <v>194</v>
      </c>
      <c r="H177" s="132">
        <v>13.372</v>
      </c>
      <c r="I177" s="133"/>
      <c r="J177" s="134">
        <f>ROUND(I177*H177,2)</f>
        <v>0</v>
      </c>
      <c r="K177" s="130" t="s">
        <v>134</v>
      </c>
      <c r="L177" s="33"/>
      <c r="M177" s="135" t="s">
        <v>19</v>
      </c>
      <c r="N177" s="136" t="s">
        <v>42</v>
      </c>
      <c r="P177" s="137">
        <f>O177*H177</f>
        <v>0</v>
      </c>
      <c r="Q177" s="137">
        <v>0</v>
      </c>
      <c r="R177" s="137">
        <f>Q177*H177</f>
        <v>0</v>
      </c>
      <c r="S177" s="137">
        <v>0</v>
      </c>
      <c r="T177" s="138">
        <f>S177*H177</f>
        <v>0</v>
      </c>
      <c r="AR177" s="139" t="s">
        <v>142</v>
      </c>
      <c r="AT177" s="139" t="s">
        <v>130</v>
      </c>
      <c r="AU177" s="139" t="s">
        <v>80</v>
      </c>
      <c r="AY177" s="18" t="s">
        <v>127</v>
      </c>
      <c r="BE177" s="140">
        <f>IF(N177="základní",J177,0)</f>
        <v>0</v>
      </c>
      <c r="BF177" s="140">
        <f>IF(N177="snížená",J177,0)</f>
        <v>0</v>
      </c>
      <c r="BG177" s="140">
        <f>IF(N177="zákl. přenesená",J177,0)</f>
        <v>0</v>
      </c>
      <c r="BH177" s="140">
        <f>IF(N177="sníž. přenesená",J177,0)</f>
        <v>0</v>
      </c>
      <c r="BI177" s="140">
        <f>IF(N177="nulová",J177,0)</f>
        <v>0</v>
      </c>
      <c r="BJ177" s="18" t="s">
        <v>78</v>
      </c>
      <c r="BK177" s="140">
        <f>ROUND(I177*H177,2)</f>
        <v>0</v>
      </c>
      <c r="BL177" s="18" t="s">
        <v>142</v>
      </c>
      <c r="BM177" s="139" t="s">
        <v>1103</v>
      </c>
    </row>
    <row r="178" spans="2:65" s="1" customFormat="1" ht="39">
      <c r="B178" s="33"/>
      <c r="D178" s="147" t="s">
        <v>214</v>
      </c>
      <c r="F178" s="161" t="s">
        <v>513</v>
      </c>
      <c r="I178" s="162"/>
      <c r="L178" s="33"/>
      <c r="M178" s="163"/>
      <c r="T178" s="52"/>
      <c r="AT178" s="18" t="s">
        <v>214</v>
      </c>
      <c r="AU178" s="18" t="s">
        <v>80</v>
      </c>
    </row>
    <row r="179" spans="2:65" s="12" customFormat="1">
      <c r="B179" s="146"/>
      <c r="D179" s="147" t="s">
        <v>196</v>
      </c>
      <c r="E179" s="148" t="s">
        <v>19</v>
      </c>
      <c r="F179" s="149" t="s">
        <v>1104</v>
      </c>
      <c r="H179" s="150">
        <v>13.372</v>
      </c>
      <c r="I179" s="151"/>
      <c r="L179" s="146"/>
      <c r="M179" s="152"/>
      <c r="T179" s="153"/>
      <c r="AT179" s="148" t="s">
        <v>196</v>
      </c>
      <c r="AU179" s="148" t="s">
        <v>80</v>
      </c>
      <c r="AV179" s="12" t="s">
        <v>80</v>
      </c>
      <c r="AW179" s="12" t="s">
        <v>32</v>
      </c>
      <c r="AX179" s="12" t="s">
        <v>78</v>
      </c>
      <c r="AY179" s="148" t="s">
        <v>127</v>
      </c>
    </row>
    <row r="180" spans="2:65" s="1" customFormat="1" ht="24.2" customHeight="1">
      <c r="B180" s="33"/>
      <c r="C180" s="128" t="s">
        <v>367</v>
      </c>
      <c r="D180" s="128" t="s">
        <v>130</v>
      </c>
      <c r="E180" s="129" t="s">
        <v>532</v>
      </c>
      <c r="F180" s="130" t="s">
        <v>533</v>
      </c>
      <c r="G180" s="131" t="s">
        <v>133</v>
      </c>
      <c r="H180" s="132">
        <v>1</v>
      </c>
      <c r="I180" s="133"/>
      <c r="J180" s="134">
        <f>ROUND(I180*H180,2)</f>
        <v>0</v>
      </c>
      <c r="K180" s="130" t="s">
        <v>19</v>
      </c>
      <c r="L180" s="33"/>
      <c r="M180" s="135" t="s">
        <v>19</v>
      </c>
      <c r="N180" s="136" t="s">
        <v>42</v>
      </c>
      <c r="P180" s="137">
        <f>O180*H180</f>
        <v>0</v>
      </c>
      <c r="Q180" s="137">
        <v>0</v>
      </c>
      <c r="R180" s="137">
        <f>Q180*H180</f>
        <v>0</v>
      </c>
      <c r="S180" s="137">
        <v>0</v>
      </c>
      <c r="T180" s="138">
        <f>S180*H180</f>
        <v>0</v>
      </c>
      <c r="AR180" s="139" t="s">
        <v>142</v>
      </c>
      <c r="AT180" s="139" t="s">
        <v>130</v>
      </c>
      <c r="AU180" s="139" t="s">
        <v>80</v>
      </c>
      <c r="AY180" s="18" t="s">
        <v>127</v>
      </c>
      <c r="BE180" s="140">
        <f>IF(N180="základní",J180,0)</f>
        <v>0</v>
      </c>
      <c r="BF180" s="140">
        <f>IF(N180="snížená",J180,0)</f>
        <v>0</v>
      </c>
      <c r="BG180" s="140">
        <f>IF(N180="zákl. přenesená",J180,0)</f>
        <v>0</v>
      </c>
      <c r="BH180" s="140">
        <f>IF(N180="sníž. přenesená",J180,0)</f>
        <v>0</v>
      </c>
      <c r="BI180" s="140">
        <f>IF(N180="nulová",J180,0)</f>
        <v>0</v>
      </c>
      <c r="BJ180" s="18" t="s">
        <v>78</v>
      </c>
      <c r="BK180" s="140">
        <f>ROUND(I180*H180,2)</f>
        <v>0</v>
      </c>
      <c r="BL180" s="18" t="s">
        <v>142</v>
      </c>
      <c r="BM180" s="139" t="s">
        <v>1105</v>
      </c>
    </row>
    <row r="181" spans="2:65" s="1" customFormat="1" ht="24.2" customHeight="1">
      <c r="B181" s="33"/>
      <c r="C181" s="128" t="s">
        <v>373</v>
      </c>
      <c r="D181" s="128" t="s">
        <v>130</v>
      </c>
      <c r="E181" s="129" t="s">
        <v>536</v>
      </c>
      <c r="F181" s="130" t="s">
        <v>537</v>
      </c>
      <c r="G181" s="131" t="s">
        <v>194</v>
      </c>
      <c r="H181" s="132">
        <v>6.6859999999999999</v>
      </c>
      <c r="I181" s="133"/>
      <c r="J181" s="134">
        <f>ROUND(I181*H181,2)</f>
        <v>0</v>
      </c>
      <c r="K181" s="130" t="s">
        <v>134</v>
      </c>
      <c r="L181" s="33"/>
      <c r="M181" s="135" t="s">
        <v>19</v>
      </c>
      <c r="N181" s="136" t="s">
        <v>42</v>
      </c>
      <c r="P181" s="137">
        <f>O181*H181</f>
        <v>0</v>
      </c>
      <c r="Q181" s="137">
        <v>1.2999999999999999E-4</v>
      </c>
      <c r="R181" s="137">
        <f>Q181*H181</f>
        <v>8.6917999999999989E-4</v>
      </c>
      <c r="S181" s="137">
        <v>0</v>
      </c>
      <c r="T181" s="138">
        <f>S181*H181</f>
        <v>0</v>
      </c>
      <c r="AR181" s="139" t="s">
        <v>142</v>
      </c>
      <c r="AT181" s="139" t="s">
        <v>130</v>
      </c>
      <c r="AU181" s="139" t="s">
        <v>80</v>
      </c>
      <c r="AY181" s="18" t="s">
        <v>127</v>
      </c>
      <c r="BE181" s="140">
        <f>IF(N181="základní",J181,0)</f>
        <v>0</v>
      </c>
      <c r="BF181" s="140">
        <f>IF(N181="snížená",J181,0)</f>
        <v>0</v>
      </c>
      <c r="BG181" s="140">
        <f>IF(N181="zákl. přenesená",J181,0)</f>
        <v>0</v>
      </c>
      <c r="BH181" s="140">
        <f>IF(N181="sníž. přenesená",J181,0)</f>
        <v>0</v>
      </c>
      <c r="BI181" s="140">
        <f>IF(N181="nulová",J181,0)</f>
        <v>0</v>
      </c>
      <c r="BJ181" s="18" t="s">
        <v>78</v>
      </c>
      <c r="BK181" s="140">
        <f>ROUND(I181*H181,2)</f>
        <v>0</v>
      </c>
      <c r="BL181" s="18" t="s">
        <v>142</v>
      </c>
      <c r="BM181" s="139" t="s">
        <v>1106</v>
      </c>
    </row>
    <row r="182" spans="2:65" s="1" customFormat="1" ht="48.75">
      <c r="B182" s="33"/>
      <c r="D182" s="147" t="s">
        <v>214</v>
      </c>
      <c r="F182" s="161" t="s">
        <v>539</v>
      </c>
      <c r="I182" s="162"/>
      <c r="L182" s="33"/>
      <c r="M182" s="163"/>
      <c r="T182" s="52"/>
      <c r="AT182" s="18" t="s">
        <v>214</v>
      </c>
      <c r="AU182" s="18" t="s">
        <v>80</v>
      </c>
    </row>
    <row r="183" spans="2:65" s="12" customFormat="1">
      <c r="B183" s="146"/>
      <c r="D183" s="147" t="s">
        <v>196</v>
      </c>
      <c r="E183" s="148" t="s">
        <v>19</v>
      </c>
      <c r="F183" s="149" t="s">
        <v>1072</v>
      </c>
      <c r="H183" s="150">
        <v>6.524</v>
      </c>
      <c r="I183" s="151"/>
      <c r="L183" s="146"/>
      <c r="M183" s="152"/>
      <c r="T183" s="153"/>
      <c r="AT183" s="148" t="s">
        <v>196</v>
      </c>
      <c r="AU183" s="148" t="s">
        <v>80</v>
      </c>
      <c r="AV183" s="12" t="s">
        <v>80</v>
      </c>
      <c r="AW183" s="12" t="s">
        <v>32</v>
      </c>
      <c r="AX183" s="12" t="s">
        <v>71</v>
      </c>
      <c r="AY183" s="148" t="s">
        <v>127</v>
      </c>
    </row>
    <row r="184" spans="2:65" s="12" customFormat="1">
      <c r="B184" s="146"/>
      <c r="D184" s="147" t="s">
        <v>196</v>
      </c>
      <c r="E184" s="148" t="s">
        <v>19</v>
      </c>
      <c r="F184" s="149" t="s">
        <v>1102</v>
      </c>
      <c r="H184" s="150">
        <v>0.16200000000000001</v>
      </c>
      <c r="I184" s="151"/>
      <c r="L184" s="146"/>
      <c r="M184" s="152"/>
      <c r="T184" s="153"/>
      <c r="AT184" s="148" t="s">
        <v>196</v>
      </c>
      <c r="AU184" s="148" t="s">
        <v>80</v>
      </c>
      <c r="AV184" s="12" t="s">
        <v>80</v>
      </c>
      <c r="AW184" s="12" t="s">
        <v>32</v>
      </c>
      <c r="AX184" s="12" t="s">
        <v>71</v>
      </c>
      <c r="AY184" s="148" t="s">
        <v>127</v>
      </c>
    </row>
    <row r="185" spans="2:65" s="13" customFormat="1">
      <c r="B185" s="154"/>
      <c r="D185" s="147" t="s">
        <v>196</v>
      </c>
      <c r="E185" s="155" t="s">
        <v>19</v>
      </c>
      <c r="F185" s="156" t="s">
        <v>199</v>
      </c>
      <c r="H185" s="157">
        <v>6.6859999999999999</v>
      </c>
      <c r="I185" s="158"/>
      <c r="L185" s="154"/>
      <c r="M185" s="159"/>
      <c r="T185" s="160"/>
      <c r="AT185" s="155" t="s">
        <v>196</v>
      </c>
      <c r="AU185" s="155" t="s">
        <v>80</v>
      </c>
      <c r="AV185" s="13" t="s">
        <v>142</v>
      </c>
      <c r="AW185" s="13" t="s">
        <v>32</v>
      </c>
      <c r="AX185" s="13" t="s">
        <v>78</v>
      </c>
      <c r="AY185" s="155" t="s">
        <v>127</v>
      </c>
    </row>
    <row r="186" spans="2:65" s="1" customFormat="1" ht="24.2" customHeight="1">
      <c r="B186" s="33"/>
      <c r="C186" s="128" t="s">
        <v>377</v>
      </c>
      <c r="D186" s="128" t="s">
        <v>130</v>
      </c>
      <c r="E186" s="129" t="s">
        <v>541</v>
      </c>
      <c r="F186" s="130" t="s">
        <v>542</v>
      </c>
      <c r="G186" s="131" t="s">
        <v>194</v>
      </c>
      <c r="H186" s="132">
        <v>6.6859999999999999</v>
      </c>
      <c r="I186" s="133"/>
      <c r="J186" s="134">
        <f>ROUND(I186*H186,2)</f>
        <v>0</v>
      </c>
      <c r="K186" s="130" t="s">
        <v>134</v>
      </c>
      <c r="L186" s="33"/>
      <c r="M186" s="135" t="s">
        <v>19</v>
      </c>
      <c r="N186" s="136" t="s">
        <v>42</v>
      </c>
      <c r="P186" s="137">
        <f>O186*H186</f>
        <v>0</v>
      </c>
      <c r="Q186" s="137">
        <v>4.0000000000000003E-5</v>
      </c>
      <c r="R186" s="137">
        <f>Q186*H186</f>
        <v>2.6744000000000003E-4</v>
      </c>
      <c r="S186" s="137">
        <v>0</v>
      </c>
      <c r="T186" s="138">
        <f>S186*H186</f>
        <v>0</v>
      </c>
      <c r="AR186" s="139" t="s">
        <v>142</v>
      </c>
      <c r="AT186" s="139" t="s">
        <v>130</v>
      </c>
      <c r="AU186" s="139" t="s">
        <v>80</v>
      </c>
      <c r="AY186" s="18" t="s">
        <v>127</v>
      </c>
      <c r="BE186" s="140">
        <f>IF(N186="základní",J186,0)</f>
        <v>0</v>
      </c>
      <c r="BF186" s="140">
        <f>IF(N186="snížená",J186,0)</f>
        <v>0</v>
      </c>
      <c r="BG186" s="140">
        <f>IF(N186="zákl. přenesená",J186,0)</f>
        <v>0</v>
      </c>
      <c r="BH186" s="140">
        <f>IF(N186="sníž. přenesená",J186,0)</f>
        <v>0</v>
      </c>
      <c r="BI186" s="140">
        <f>IF(N186="nulová",J186,0)</f>
        <v>0</v>
      </c>
      <c r="BJ186" s="18" t="s">
        <v>78</v>
      </c>
      <c r="BK186" s="140">
        <f>ROUND(I186*H186,2)</f>
        <v>0</v>
      </c>
      <c r="BL186" s="18" t="s">
        <v>142</v>
      </c>
      <c r="BM186" s="139" t="s">
        <v>1107</v>
      </c>
    </row>
    <row r="187" spans="2:65" s="1" customFormat="1" ht="175.5">
      <c r="B187" s="33"/>
      <c r="D187" s="147" t="s">
        <v>214</v>
      </c>
      <c r="F187" s="161" t="s">
        <v>544</v>
      </c>
      <c r="I187" s="162"/>
      <c r="L187" s="33"/>
      <c r="M187" s="163"/>
      <c r="T187" s="52"/>
      <c r="AT187" s="18" t="s">
        <v>214</v>
      </c>
      <c r="AU187" s="18" t="s">
        <v>80</v>
      </c>
    </row>
    <row r="188" spans="2:65" s="11" customFormat="1" ht="22.9" customHeight="1">
      <c r="B188" s="116"/>
      <c r="D188" s="117" t="s">
        <v>70</v>
      </c>
      <c r="E188" s="126" t="s">
        <v>545</v>
      </c>
      <c r="F188" s="126" t="s">
        <v>546</v>
      </c>
      <c r="I188" s="119"/>
      <c r="J188" s="127">
        <f>BK188</f>
        <v>0</v>
      </c>
      <c r="L188" s="116"/>
      <c r="M188" s="121"/>
      <c r="P188" s="122">
        <f>SUM(P189:P205)</f>
        <v>0</v>
      </c>
      <c r="R188" s="122">
        <f>SUM(R189:R205)</f>
        <v>0</v>
      </c>
      <c r="T188" s="123">
        <f>SUM(T189:T205)</f>
        <v>0</v>
      </c>
      <c r="AR188" s="117" t="s">
        <v>78</v>
      </c>
      <c r="AT188" s="124" t="s">
        <v>70</v>
      </c>
      <c r="AU188" s="124" t="s">
        <v>78</v>
      </c>
      <c r="AY188" s="117" t="s">
        <v>127</v>
      </c>
      <c r="BK188" s="125">
        <f>SUM(BK189:BK205)</f>
        <v>0</v>
      </c>
    </row>
    <row r="189" spans="2:65" s="1" customFormat="1" ht="24.2" customHeight="1">
      <c r="B189" s="33"/>
      <c r="C189" s="128" t="s">
        <v>381</v>
      </c>
      <c r="D189" s="128" t="s">
        <v>130</v>
      </c>
      <c r="E189" s="129" t="s">
        <v>548</v>
      </c>
      <c r="F189" s="130" t="s">
        <v>549</v>
      </c>
      <c r="G189" s="131" t="s">
        <v>227</v>
      </c>
      <c r="H189" s="132">
        <v>0.64300000000000002</v>
      </c>
      <c r="I189" s="133"/>
      <c r="J189" s="134">
        <f>ROUND(I189*H189,2)</f>
        <v>0</v>
      </c>
      <c r="K189" s="130" t="s">
        <v>134</v>
      </c>
      <c r="L189" s="33"/>
      <c r="M189" s="135" t="s">
        <v>19</v>
      </c>
      <c r="N189" s="136" t="s">
        <v>42</v>
      </c>
      <c r="P189" s="137">
        <f>O189*H189</f>
        <v>0</v>
      </c>
      <c r="Q189" s="137">
        <v>0</v>
      </c>
      <c r="R189" s="137">
        <f>Q189*H189</f>
        <v>0</v>
      </c>
      <c r="S189" s="137">
        <v>0</v>
      </c>
      <c r="T189" s="138">
        <f>S189*H189</f>
        <v>0</v>
      </c>
      <c r="AR189" s="139" t="s">
        <v>142</v>
      </c>
      <c r="AT189" s="139" t="s">
        <v>130</v>
      </c>
      <c r="AU189" s="139" t="s">
        <v>80</v>
      </c>
      <c r="AY189" s="18" t="s">
        <v>127</v>
      </c>
      <c r="BE189" s="140">
        <f>IF(N189="základní",J189,0)</f>
        <v>0</v>
      </c>
      <c r="BF189" s="140">
        <f>IF(N189="snížená",J189,0)</f>
        <v>0</v>
      </c>
      <c r="BG189" s="140">
        <f>IF(N189="zákl. přenesená",J189,0)</f>
        <v>0</v>
      </c>
      <c r="BH189" s="140">
        <f>IF(N189="sníž. přenesená",J189,0)</f>
        <v>0</v>
      </c>
      <c r="BI189" s="140">
        <f>IF(N189="nulová",J189,0)</f>
        <v>0</v>
      </c>
      <c r="BJ189" s="18" t="s">
        <v>78</v>
      </c>
      <c r="BK189" s="140">
        <f>ROUND(I189*H189,2)</f>
        <v>0</v>
      </c>
      <c r="BL189" s="18" t="s">
        <v>142</v>
      </c>
      <c r="BM189" s="139" t="s">
        <v>1108</v>
      </c>
    </row>
    <row r="190" spans="2:65" s="1" customFormat="1" ht="107.25">
      <c r="B190" s="33"/>
      <c r="D190" s="147" t="s">
        <v>214</v>
      </c>
      <c r="F190" s="161" t="s">
        <v>551</v>
      </c>
      <c r="I190" s="162"/>
      <c r="L190" s="33"/>
      <c r="M190" s="163"/>
      <c r="T190" s="52"/>
      <c r="AT190" s="18" t="s">
        <v>214</v>
      </c>
      <c r="AU190" s="18" t="s">
        <v>80</v>
      </c>
    </row>
    <row r="191" spans="2:65" s="1" customFormat="1" ht="14.45" customHeight="1">
      <c r="B191" s="33"/>
      <c r="C191" s="128" t="s">
        <v>385</v>
      </c>
      <c r="D191" s="128" t="s">
        <v>130</v>
      </c>
      <c r="E191" s="129" t="s">
        <v>553</v>
      </c>
      <c r="F191" s="130" t="s">
        <v>554</v>
      </c>
      <c r="G191" s="131" t="s">
        <v>227</v>
      </c>
      <c r="H191" s="132">
        <v>0.64300000000000002</v>
      </c>
      <c r="I191" s="133"/>
      <c r="J191" s="134">
        <f>ROUND(I191*H191,2)</f>
        <v>0</v>
      </c>
      <c r="K191" s="130" t="s">
        <v>134</v>
      </c>
      <c r="L191" s="33"/>
      <c r="M191" s="135" t="s">
        <v>19</v>
      </c>
      <c r="N191" s="136" t="s">
        <v>42</v>
      </c>
      <c r="P191" s="137">
        <f>O191*H191</f>
        <v>0</v>
      </c>
      <c r="Q191" s="137">
        <v>0</v>
      </c>
      <c r="R191" s="137">
        <f>Q191*H191</f>
        <v>0</v>
      </c>
      <c r="S191" s="137">
        <v>0</v>
      </c>
      <c r="T191" s="138">
        <f>S191*H191</f>
        <v>0</v>
      </c>
      <c r="AR191" s="139" t="s">
        <v>142</v>
      </c>
      <c r="AT191" s="139" t="s">
        <v>130</v>
      </c>
      <c r="AU191" s="139" t="s">
        <v>80</v>
      </c>
      <c r="AY191" s="18" t="s">
        <v>127</v>
      </c>
      <c r="BE191" s="140">
        <f>IF(N191="základní",J191,0)</f>
        <v>0</v>
      </c>
      <c r="BF191" s="140">
        <f>IF(N191="snížená",J191,0)</f>
        <v>0</v>
      </c>
      <c r="BG191" s="140">
        <f>IF(N191="zákl. přenesená",J191,0)</f>
        <v>0</v>
      </c>
      <c r="BH191" s="140">
        <f>IF(N191="sníž. přenesená",J191,0)</f>
        <v>0</v>
      </c>
      <c r="BI191" s="140">
        <f>IF(N191="nulová",J191,0)</f>
        <v>0</v>
      </c>
      <c r="BJ191" s="18" t="s">
        <v>78</v>
      </c>
      <c r="BK191" s="140">
        <f>ROUND(I191*H191,2)</f>
        <v>0</v>
      </c>
      <c r="BL191" s="18" t="s">
        <v>142</v>
      </c>
      <c r="BM191" s="139" t="s">
        <v>1109</v>
      </c>
    </row>
    <row r="192" spans="2:65" s="1" customFormat="1" ht="39">
      <c r="B192" s="33"/>
      <c r="D192" s="147" t="s">
        <v>214</v>
      </c>
      <c r="F192" s="161" t="s">
        <v>556</v>
      </c>
      <c r="I192" s="162"/>
      <c r="L192" s="33"/>
      <c r="M192" s="163"/>
      <c r="T192" s="52"/>
      <c r="AT192" s="18" t="s">
        <v>214</v>
      </c>
      <c r="AU192" s="18" t="s">
        <v>80</v>
      </c>
    </row>
    <row r="193" spans="2:65" s="1" customFormat="1" ht="14.45" customHeight="1">
      <c r="B193" s="33"/>
      <c r="C193" s="128" t="s">
        <v>389</v>
      </c>
      <c r="D193" s="128" t="s">
        <v>130</v>
      </c>
      <c r="E193" s="129" t="s">
        <v>558</v>
      </c>
      <c r="F193" s="130" t="s">
        <v>559</v>
      </c>
      <c r="G193" s="131" t="s">
        <v>227</v>
      </c>
      <c r="H193" s="132">
        <v>0.64300000000000002</v>
      </c>
      <c r="I193" s="133"/>
      <c r="J193" s="134">
        <f>ROUND(I193*H193,2)</f>
        <v>0</v>
      </c>
      <c r="K193" s="130" t="s">
        <v>134</v>
      </c>
      <c r="L193" s="33"/>
      <c r="M193" s="135" t="s">
        <v>19</v>
      </c>
      <c r="N193" s="136" t="s">
        <v>42</v>
      </c>
      <c r="P193" s="137">
        <f>O193*H193</f>
        <v>0</v>
      </c>
      <c r="Q193" s="137">
        <v>0</v>
      </c>
      <c r="R193" s="137">
        <f>Q193*H193</f>
        <v>0</v>
      </c>
      <c r="S193" s="137">
        <v>0</v>
      </c>
      <c r="T193" s="138">
        <f>S193*H193</f>
        <v>0</v>
      </c>
      <c r="AR193" s="139" t="s">
        <v>142</v>
      </c>
      <c r="AT193" s="139" t="s">
        <v>130</v>
      </c>
      <c r="AU193" s="139" t="s">
        <v>80</v>
      </c>
      <c r="AY193" s="18" t="s">
        <v>127</v>
      </c>
      <c r="BE193" s="140">
        <f>IF(N193="základní",J193,0)</f>
        <v>0</v>
      </c>
      <c r="BF193" s="140">
        <f>IF(N193="snížená",J193,0)</f>
        <v>0</v>
      </c>
      <c r="BG193" s="140">
        <f>IF(N193="zákl. přenesená",J193,0)</f>
        <v>0</v>
      </c>
      <c r="BH193" s="140">
        <f>IF(N193="sníž. přenesená",J193,0)</f>
        <v>0</v>
      </c>
      <c r="BI193" s="140">
        <f>IF(N193="nulová",J193,0)</f>
        <v>0</v>
      </c>
      <c r="BJ193" s="18" t="s">
        <v>78</v>
      </c>
      <c r="BK193" s="140">
        <f>ROUND(I193*H193,2)</f>
        <v>0</v>
      </c>
      <c r="BL193" s="18" t="s">
        <v>142</v>
      </c>
      <c r="BM193" s="139" t="s">
        <v>1110</v>
      </c>
    </row>
    <row r="194" spans="2:65" s="1" customFormat="1" ht="68.25">
      <c r="B194" s="33"/>
      <c r="D194" s="147" t="s">
        <v>214</v>
      </c>
      <c r="F194" s="161" t="s">
        <v>561</v>
      </c>
      <c r="I194" s="162"/>
      <c r="L194" s="33"/>
      <c r="M194" s="163"/>
      <c r="T194" s="52"/>
      <c r="AT194" s="18" t="s">
        <v>214</v>
      </c>
      <c r="AU194" s="18" t="s">
        <v>80</v>
      </c>
    </row>
    <row r="195" spans="2:65" s="1" customFormat="1" ht="24.2" customHeight="1">
      <c r="B195" s="33"/>
      <c r="C195" s="128" t="s">
        <v>394</v>
      </c>
      <c r="D195" s="128" t="s">
        <v>130</v>
      </c>
      <c r="E195" s="129" t="s">
        <v>563</v>
      </c>
      <c r="F195" s="130" t="s">
        <v>564</v>
      </c>
      <c r="G195" s="131" t="s">
        <v>227</v>
      </c>
      <c r="H195" s="132">
        <v>6.43</v>
      </c>
      <c r="I195" s="133"/>
      <c r="J195" s="134">
        <f>ROUND(I195*H195,2)</f>
        <v>0</v>
      </c>
      <c r="K195" s="130" t="s">
        <v>134</v>
      </c>
      <c r="L195" s="33"/>
      <c r="M195" s="135" t="s">
        <v>19</v>
      </c>
      <c r="N195" s="136" t="s">
        <v>42</v>
      </c>
      <c r="P195" s="137">
        <f>O195*H195</f>
        <v>0</v>
      </c>
      <c r="Q195" s="137">
        <v>0</v>
      </c>
      <c r="R195" s="137">
        <f>Q195*H195</f>
        <v>0</v>
      </c>
      <c r="S195" s="137">
        <v>0</v>
      </c>
      <c r="T195" s="138">
        <f>S195*H195</f>
        <v>0</v>
      </c>
      <c r="AR195" s="139" t="s">
        <v>142</v>
      </c>
      <c r="AT195" s="139" t="s">
        <v>130</v>
      </c>
      <c r="AU195" s="139" t="s">
        <v>80</v>
      </c>
      <c r="AY195" s="18" t="s">
        <v>127</v>
      </c>
      <c r="BE195" s="140">
        <f>IF(N195="základní",J195,0)</f>
        <v>0</v>
      </c>
      <c r="BF195" s="140">
        <f>IF(N195="snížená",J195,0)</f>
        <v>0</v>
      </c>
      <c r="BG195" s="140">
        <f>IF(N195="zákl. přenesená",J195,0)</f>
        <v>0</v>
      </c>
      <c r="BH195" s="140">
        <f>IF(N195="sníž. přenesená",J195,0)</f>
        <v>0</v>
      </c>
      <c r="BI195" s="140">
        <f>IF(N195="nulová",J195,0)</f>
        <v>0</v>
      </c>
      <c r="BJ195" s="18" t="s">
        <v>78</v>
      </c>
      <c r="BK195" s="140">
        <f>ROUND(I195*H195,2)</f>
        <v>0</v>
      </c>
      <c r="BL195" s="18" t="s">
        <v>142</v>
      </c>
      <c r="BM195" s="139" t="s">
        <v>1111</v>
      </c>
    </row>
    <row r="196" spans="2:65" s="1" customFormat="1" ht="68.25">
      <c r="B196" s="33"/>
      <c r="D196" s="147" t="s">
        <v>214</v>
      </c>
      <c r="F196" s="161" t="s">
        <v>561</v>
      </c>
      <c r="I196" s="162"/>
      <c r="L196" s="33"/>
      <c r="M196" s="163"/>
      <c r="T196" s="52"/>
      <c r="AT196" s="18" t="s">
        <v>214</v>
      </c>
      <c r="AU196" s="18" t="s">
        <v>80</v>
      </c>
    </row>
    <row r="197" spans="2:65" s="12" customFormat="1">
      <c r="B197" s="146"/>
      <c r="D197" s="147" t="s">
        <v>196</v>
      </c>
      <c r="E197" s="148" t="s">
        <v>19</v>
      </c>
      <c r="F197" s="149" t="s">
        <v>1112</v>
      </c>
      <c r="H197" s="150">
        <v>6.43</v>
      </c>
      <c r="I197" s="151"/>
      <c r="L197" s="146"/>
      <c r="M197" s="152"/>
      <c r="T197" s="153"/>
      <c r="AT197" s="148" t="s">
        <v>196</v>
      </c>
      <c r="AU197" s="148" t="s">
        <v>80</v>
      </c>
      <c r="AV197" s="12" t="s">
        <v>80</v>
      </c>
      <c r="AW197" s="12" t="s">
        <v>32</v>
      </c>
      <c r="AX197" s="12" t="s">
        <v>78</v>
      </c>
      <c r="AY197" s="148" t="s">
        <v>127</v>
      </c>
    </row>
    <row r="198" spans="2:65" s="1" customFormat="1" ht="24.2" customHeight="1">
      <c r="B198" s="33"/>
      <c r="C198" s="128" t="s">
        <v>398</v>
      </c>
      <c r="D198" s="128" t="s">
        <v>130</v>
      </c>
      <c r="E198" s="129" t="s">
        <v>573</v>
      </c>
      <c r="F198" s="130" t="s">
        <v>574</v>
      </c>
      <c r="G198" s="131" t="s">
        <v>227</v>
      </c>
      <c r="H198" s="132">
        <v>0.108</v>
      </c>
      <c r="I198" s="133"/>
      <c r="J198" s="134">
        <f>ROUND(I198*H198,2)</f>
        <v>0</v>
      </c>
      <c r="K198" s="130" t="s">
        <v>134</v>
      </c>
      <c r="L198" s="33"/>
      <c r="M198" s="135" t="s">
        <v>19</v>
      </c>
      <c r="N198" s="136" t="s">
        <v>42</v>
      </c>
      <c r="P198" s="137">
        <f>O198*H198</f>
        <v>0</v>
      </c>
      <c r="Q198" s="137">
        <v>0</v>
      </c>
      <c r="R198" s="137">
        <f>Q198*H198</f>
        <v>0</v>
      </c>
      <c r="S198" s="137">
        <v>0</v>
      </c>
      <c r="T198" s="138">
        <f>S198*H198</f>
        <v>0</v>
      </c>
      <c r="AR198" s="139" t="s">
        <v>142</v>
      </c>
      <c r="AT198" s="139" t="s">
        <v>130</v>
      </c>
      <c r="AU198" s="139" t="s">
        <v>80</v>
      </c>
      <c r="AY198" s="18" t="s">
        <v>127</v>
      </c>
      <c r="BE198" s="140">
        <f>IF(N198="základní",J198,0)</f>
        <v>0</v>
      </c>
      <c r="BF198" s="140">
        <f>IF(N198="snížená",J198,0)</f>
        <v>0</v>
      </c>
      <c r="BG198" s="140">
        <f>IF(N198="zákl. přenesená",J198,0)</f>
        <v>0</v>
      </c>
      <c r="BH198" s="140">
        <f>IF(N198="sníž. přenesená",J198,0)</f>
        <v>0</v>
      </c>
      <c r="BI198" s="140">
        <f>IF(N198="nulová",J198,0)</f>
        <v>0</v>
      </c>
      <c r="BJ198" s="18" t="s">
        <v>78</v>
      </c>
      <c r="BK198" s="140">
        <f>ROUND(I198*H198,2)</f>
        <v>0</v>
      </c>
      <c r="BL198" s="18" t="s">
        <v>142</v>
      </c>
      <c r="BM198" s="139" t="s">
        <v>1113</v>
      </c>
    </row>
    <row r="199" spans="2:65" s="1" customFormat="1" ht="58.5">
      <c r="B199" s="33"/>
      <c r="D199" s="147" t="s">
        <v>214</v>
      </c>
      <c r="F199" s="161" t="s">
        <v>571</v>
      </c>
      <c r="I199" s="162"/>
      <c r="L199" s="33"/>
      <c r="M199" s="163"/>
      <c r="T199" s="52"/>
      <c r="AT199" s="18" t="s">
        <v>214</v>
      </c>
      <c r="AU199" s="18" t="s">
        <v>80</v>
      </c>
    </row>
    <row r="200" spans="2:65" s="1" customFormat="1" ht="24.2" customHeight="1">
      <c r="B200" s="33"/>
      <c r="C200" s="128" t="s">
        <v>403</v>
      </c>
      <c r="D200" s="128" t="s">
        <v>130</v>
      </c>
      <c r="E200" s="129" t="s">
        <v>577</v>
      </c>
      <c r="F200" s="130" t="s">
        <v>578</v>
      </c>
      <c r="G200" s="131" t="s">
        <v>227</v>
      </c>
      <c r="H200" s="132">
        <v>0.36099999999999999</v>
      </c>
      <c r="I200" s="133"/>
      <c r="J200" s="134">
        <f>ROUND(I200*H200,2)</f>
        <v>0</v>
      </c>
      <c r="K200" s="130" t="s">
        <v>134</v>
      </c>
      <c r="L200" s="33"/>
      <c r="M200" s="135" t="s">
        <v>19</v>
      </c>
      <c r="N200" s="136" t="s">
        <v>42</v>
      </c>
      <c r="P200" s="137">
        <f>O200*H200</f>
        <v>0</v>
      </c>
      <c r="Q200" s="137">
        <v>0</v>
      </c>
      <c r="R200" s="137">
        <f>Q200*H200</f>
        <v>0</v>
      </c>
      <c r="S200" s="137">
        <v>0</v>
      </c>
      <c r="T200" s="138">
        <f>S200*H200</f>
        <v>0</v>
      </c>
      <c r="AR200" s="139" t="s">
        <v>142</v>
      </c>
      <c r="AT200" s="139" t="s">
        <v>130</v>
      </c>
      <c r="AU200" s="139" t="s">
        <v>80</v>
      </c>
      <c r="AY200" s="18" t="s">
        <v>127</v>
      </c>
      <c r="BE200" s="140">
        <f>IF(N200="základní",J200,0)</f>
        <v>0</v>
      </c>
      <c r="BF200" s="140">
        <f>IF(N200="snížená",J200,0)</f>
        <v>0</v>
      </c>
      <c r="BG200" s="140">
        <f>IF(N200="zákl. přenesená",J200,0)</f>
        <v>0</v>
      </c>
      <c r="BH200" s="140">
        <f>IF(N200="sníž. přenesená",J200,0)</f>
        <v>0</v>
      </c>
      <c r="BI200" s="140">
        <f>IF(N200="nulová",J200,0)</f>
        <v>0</v>
      </c>
      <c r="BJ200" s="18" t="s">
        <v>78</v>
      </c>
      <c r="BK200" s="140">
        <f>ROUND(I200*H200,2)</f>
        <v>0</v>
      </c>
      <c r="BL200" s="18" t="s">
        <v>142</v>
      </c>
      <c r="BM200" s="139" t="s">
        <v>1114</v>
      </c>
    </row>
    <row r="201" spans="2:65" s="1" customFormat="1" ht="58.5">
      <c r="B201" s="33"/>
      <c r="D201" s="147" t="s">
        <v>214</v>
      </c>
      <c r="F201" s="161" t="s">
        <v>571</v>
      </c>
      <c r="I201" s="162"/>
      <c r="L201" s="33"/>
      <c r="M201" s="163"/>
      <c r="T201" s="52"/>
      <c r="AT201" s="18" t="s">
        <v>214</v>
      </c>
      <c r="AU201" s="18" t="s">
        <v>80</v>
      </c>
    </row>
    <row r="202" spans="2:65" s="1" customFormat="1" ht="24.2" customHeight="1">
      <c r="B202" s="33"/>
      <c r="C202" s="128" t="s">
        <v>409</v>
      </c>
      <c r="D202" s="128" t="s">
        <v>130</v>
      </c>
      <c r="E202" s="129" t="s">
        <v>581</v>
      </c>
      <c r="F202" s="130" t="s">
        <v>582</v>
      </c>
      <c r="G202" s="131" t="s">
        <v>227</v>
      </c>
      <c r="H202" s="132">
        <v>0.154</v>
      </c>
      <c r="I202" s="133"/>
      <c r="J202" s="134">
        <f>ROUND(I202*H202,2)</f>
        <v>0</v>
      </c>
      <c r="K202" s="130" t="s">
        <v>134</v>
      </c>
      <c r="L202" s="33"/>
      <c r="M202" s="135" t="s">
        <v>19</v>
      </c>
      <c r="N202" s="136" t="s">
        <v>42</v>
      </c>
      <c r="P202" s="137">
        <f>O202*H202</f>
        <v>0</v>
      </c>
      <c r="Q202" s="137">
        <v>0</v>
      </c>
      <c r="R202" s="137">
        <f>Q202*H202</f>
        <v>0</v>
      </c>
      <c r="S202" s="137">
        <v>0</v>
      </c>
      <c r="T202" s="138">
        <f>S202*H202</f>
        <v>0</v>
      </c>
      <c r="AR202" s="139" t="s">
        <v>142</v>
      </c>
      <c r="AT202" s="139" t="s">
        <v>130</v>
      </c>
      <c r="AU202" s="139" t="s">
        <v>80</v>
      </c>
      <c r="AY202" s="18" t="s">
        <v>127</v>
      </c>
      <c r="BE202" s="140">
        <f>IF(N202="základní",J202,0)</f>
        <v>0</v>
      </c>
      <c r="BF202" s="140">
        <f>IF(N202="snížená",J202,0)</f>
        <v>0</v>
      </c>
      <c r="BG202" s="140">
        <f>IF(N202="zákl. přenesená",J202,0)</f>
        <v>0</v>
      </c>
      <c r="BH202" s="140">
        <f>IF(N202="sníž. přenesená",J202,0)</f>
        <v>0</v>
      </c>
      <c r="BI202" s="140">
        <f>IF(N202="nulová",J202,0)</f>
        <v>0</v>
      </c>
      <c r="BJ202" s="18" t="s">
        <v>78</v>
      </c>
      <c r="BK202" s="140">
        <f>ROUND(I202*H202,2)</f>
        <v>0</v>
      </c>
      <c r="BL202" s="18" t="s">
        <v>142</v>
      </c>
      <c r="BM202" s="139" t="s">
        <v>1115</v>
      </c>
    </row>
    <row r="203" spans="2:65" s="1" customFormat="1" ht="58.5">
      <c r="B203" s="33"/>
      <c r="D203" s="147" t="s">
        <v>214</v>
      </c>
      <c r="F203" s="161" t="s">
        <v>571</v>
      </c>
      <c r="I203" s="162"/>
      <c r="L203" s="33"/>
      <c r="M203" s="163"/>
      <c r="T203" s="52"/>
      <c r="AT203" s="18" t="s">
        <v>214</v>
      </c>
      <c r="AU203" s="18" t="s">
        <v>80</v>
      </c>
    </row>
    <row r="204" spans="2:65" s="1" customFormat="1" ht="24.2" customHeight="1">
      <c r="B204" s="33"/>
      <c r="C204" s="128" t="s">
        <v>416</v>
      </c>
      <c r="D204" s="128" t="s">
        <v>130</v>
      </c>
      <c r="E204" s="129" t="s">
        <v>1116</v>
      </c>
      <c r="F204" s="130" t="s">
        <v>1117</v>
      </c>
      <c r="G204" s="131" t="s">
        <v>227</v>
      </c>
      <c r="H204" s="132">
        <v>0.02</v>
      </c>
      <c r="I204" s="133"/>
      <c r="J204" s="134">
        <f>ROUND(I204*H204,2)</f>
        <v>0</v>
      </c>
      <c r="K204" s="130" t="s">
        <v>134</v>
      </c>
      <c r="L204" s="33"/>
      <c r="M204" s="135" t="s">
        <v>19</v>
      </c>
      <c r="N204" s="136" t="s">
        <v>42</v>
      </c>
      <c r="P204" s="137">
        <f>O204*H204</f>
        <v>0</v>
      </c>
      <c r="Q204" s="137">
        <v>0</v>
      </c>
      <c r="R204" s="137">
        <f>Q204*H204</f>
        <v>0</v>
      </c>
      <c r="S204" s="137">
        <v>0</v>
      </c>
      <c r="T204" s="138">
        <f>S204*H204</f>
        <v>0</v>
      </c>
      <c r="AR204" s="139" t="s">
        <v>142</v>
      </c>
      <c r="AT204" s="139" t="s">
        <v>130</v>
      </c>
      <c r="AU204" s="139" t="s">
        <v>80</v>
      </c>
      <c r="AY204" s="18" t="s">
        <v>127</v>
      </c>
      <c r="BE204" s="140">
        <f>IF(N204="základní",J204,0)</f>
        <v>0</v>
      </c>
      <c r="BF204" s="140">
        <f>IF(N204="snížená",J204,0)</f>
        <v>0</v>
      </c>
      <c r="BG204" s="140">
        <f>IF(N204="zákl. přenesená",J204,0)</f>
        <v>0</v>
      </c>
      <c r="BH204" s="140">
        <f>IF(N204="sníž. přenesená",J204,0)</f>
        <v>0</v>
      </c>
      <c r="BI204" s="140">
        <f>IF(N204="nulová",J204,0)</f>
        <v>0</v>
      </c>
      <c r="BJ204" s="18" t="s">
        <v>78</v>
      </c>
      <c r="BK204" s="140">
        <f>ROUND(I204*H204,2)</f>
        <v>0</v>
      </c>
      <c r="BL204" s="18" t="s">
        <v>142</v>
      </c>
      <c r="BM204" s="139" t="s">
        <v>1118</v>
      </c>
    </row>
    <row r="205" spans="2:65" s="1" customFormat="1" ht="58.5">
      <c r="B205" s="33"/>
      <c r="D205" s="147" t="s">
        <v>214</v>
      </c>
      <c r="F205" s="161" t="s">
        <v>571</v>
      </c>
      <c r="I205" s="162"/>
      <c r="L205" s="33"/>
      <c r="M205" s="163"/>
      <c r="T205" s="52"/>
      <c r="AT205" s="18" t="s">
        <v>214</v>
      </c>
      <c r="AU205" s="18" t="s">
        <v>80</v>
      </c>
    </row>
    <row r="206" spans="2:65" s="11" customFormat="1" ht="22.9" customHeight="1">
      <c r="B206" s="116"/>
      <c r="D206" s="117" t="s">
        <v>70</v>
      </c>
      <c r="E206" s="126" t="s">
        <v>584</v>
      </c>
      <c r="F206" s="126" t="s">
        <v>585</v>
      </c>
      <c r="I206" s="119"/>
      <c r="J206" s="127">
        <f>BK206</f>
        <v>0</v>
      </c>
      <c r="L206" s="116"/>
      <c r="M206" s="121"/>
      <c r="P206" s="122">
        <f>SUM(P207:P208)</f>
        <v>0</v>
      </c>
      <c r="R206" s="122">
        <f>SUM(R207:R208)</f>
        <v>0</v>
      </c>
      <c r="T206" s="123">
        <f>SUM(T207:T208)</f>
        <v>0</v>
      </c>
      <c r="AR206" s="117" t="s">
        <v>78</v>
      </c>
      <c r="AT206" s="124" t="s">
        <v>70</v>
      </c>
      <c r="AU206" s="124" t="s">
        <v>78</v>
      </c>
      <c r="AY206" s="117" t="s">
        <v>127</v>
      </c>
      <c r="BK206" s="125">
        <f>SUM(BK207:BK208)</f>
        <v>0</v>
      </c>
    </row>
    <row r="207" spans="2:65" s="1" customFormat="1" ht="24.2" customHeight="1">
      <c r="B207" s="33"/>
      <c r="C207" s="128" t="s">
        <v>423</v>
      </c>
      <c r="D207" s="128" t="s">
        <v>130</v>
      </c>
      <c r="E207" s="129" t="s">
        <v>587</v>
      </c>
      <c r="F207" s="130" t="s">
        <v>588</v>
      </c>
      <c r="G207" s="131" t="s">
        <v>227</v>
      </c>
      <c r="H207" s="132">
        <v>1.012</v>
      </c>
      <c r="I207" s="133"/>
      <c r="J207" s="134">
        <f>ROUND(I207*H207,2)</f>
        <v>0</v>
      </c>
      <c r="K207" s="130" t="s">
        <v>134</v>
      </c>
      <c r="L207" s="33"/>
      <c r="M207" s="135" t="s">
        <v>19</v>
      </c>
      <c r="N207" s="136" t="s">
        <v>42</v>
      </c>
      <c r="P207" s="137">
        <f>O207*H207</f>
        <v>0</v>
      </c>
      <c r="Q207" s="137">
        <v>0</v>
      </c>
      <c r="R207" s="137">
        <f>Q207*H207</f>
        <v>0</v>
      </c>
      <c r="S207" s="137">
        <v>0</v>
      </c>
      <c r="T207" s="138">
        <f>S207*H207</f>
        <v>0</v>
      </c>
      <c r="AR207" s="139" t="s">
        <v>142</v>
      </c>
      <c r="AT207" s="139" t="s">
        <v>130</v>
      </c>
      <c r="AU207" s="139" t="s">
        <v>80</v>
      </c>
      <c r="AY207" s="18" t="s">
        <v>127</v>
      </c>
      <c r="BE207" s="140">
        <f>IF(N207="základní",J207,0)</f>
        <v>0</v>
      </c>
      <c r="BF207" s="140">
        <f>IF(N207="snížená",J207,0)</f>
        <v>0</v>
      </c>
      <c r="BG207" s="140">
        <f>IF(N207="zákl. přenesená",J207,0)</f>
        <v>0</v>
      </c>
      <c r="BH207" s="140">
        <f>IF(N207="sníž. přenesená",J207,0)</f>
        <v>0</v>
      </c>
      <c r="BI207" s="140">
        <f>IF(N207="nulová",J207,0)</f>
        <v>0</v>
      </c>
      <c r="BJ207" s="18" t="s">
        <v>78</v>
      </c>
      <c r="BK207" s="140">
        <f>ROUND(I207*H207,2)</f>
        <v>0</v>
      </c>
      <c r="BL207" s="18" t="s">
        <v>142</v>
      </c>
      <c r="BM207" s="139" t="s">
        <v>1119</v>
      </c>
    </row>
    <row r="208" spans="2:65" s="1" customFormat="1" ht="58.5">
      <c r="B208" s="33"/>
      <c r="D208" s="147" t="s">
        <v>214</v>
      </c>
      <c r="F208" s="161" t="s">
        <v>590</v>
      </c>
      <c r="I208" s="162"/>
      <c r="L208" s="33"/>
      <c r="M208" s="163"/>
      <c r="T208" s="52"/>
      <c r="AT208" s="18" t="s">
        <v>214</v>
      </c>
      <c r="AU208" s="18" t="s">
        <v>80</v>
      </c>
    </row>
    <row r="209" spans="2:65" s="11" customFormat="1" ht="25.9" customHeight="1">
      <c r="B209" s="116"/>
      <c r="D209" s="117" t="s">
        <v>70</v>
      </c>
      <c r="E209" s="118" t="s">
        <v>591</v>
      </c>
      <c r="F209" s="118" t="s">
        <v>592</v>
      </c>
      <c r="I209" s="119"/>
      <c r="J209" s="120">
        <f>BK209</f>
        <v>0</v>
      </c>
      <c r="L209" s="116"/>
      <c r="M209" s="121"/>
      <c r="P209" s="122">
        <f>P210+P223+P247+P263+P269</f>
        <v>0</v>
      </c>
      <c r="R209" s="122">
        <f>R210+R223+R247+R263+R269</f>
        <v>0.19317719</v>
      </c>
      <c r="T209" s="123">
        <f>T210+T223+T247+T263+T269</f>
        <v>5.3689280000000006E-2</v>
      </c>
      <c r="AR209" s="117" t="s">
        <v>80</v>
      </c>
      <c r="AT209" s="124" t="s">
        <v>70</v>
      </c>
      <c r="AU209" s="124" t="s">
        <v>71</v>
      </c>
      <c r="AY209" s="117" t="s">
        <v>127</v>
      </c>
      <c r="BK209" s="125">
        <f>BK210+BK223+BK247+BK263+BK269</f>
        <v>0</v>
      </c>
    </row>
    <row r="210" spans="2:65" s="11" customFormat="1" ht="22.9" customHeight="1">
      <c r="B210" s="116"/>
      <c r="D210" s="117" t="s">
        <v>70</v>
      </c>
      <c r="E210" s="126" t="s">
        <v>700</v>
      </c>
      <c r="F210" s="126" t="s">
        <v>701</v>
      </c>
      <c r="I210" s="119"/>
      <c r="J210" s="127">
        <f>BK210</f>
        <v>0</v>
      </c>
      <c r="L210" s="116"/>
      <c r="M210" s="121"/>
      <c r="P210" s="122">
        <f>SUM(P211:P222)</f>
        <v>0</v>
      </c>
      <c r="R210" s="122">
        <f>SUM(R211:R222)</f>
        <v>2.085E-2</v>
      </c>
      <c r="T210" s="123">
        <f>SUM(T211:T222)</f>
        <v>2.58E-2</v>
      </c>
      <c r="AR210" s="117" t="s">
        <v>80</v>
      </c>
      <c r="AT210" s="124" t="s">
        <v>70</v>
      </c>
      <c r="AU210" s="124" t="s">
        <v>78</v>
      </c>
      <c r="AY210" s="117" t="s">
        <v>127</v>
      </c>
      <c r="BK210" s="125">
        <f>SUM(BK211:BK222)</f>
        <v>0</v>
      </c>
    </row>
    <row r="211" spans="2:65" s="1" customFormat="1" ht="24.2" customHeight="1">
      <c r="B211" s="33"/>
      <c r="C211" s="128" t="s">
        <v>428</v>
      </c>
      <c r="D211" s="128" t="s">
        <v>130</v>
      </c>
      <c r="E211" s="129" t="s">
        <v>703</v>
      </c>
      <c r="F211" s="130" t="s">
        <v>704</v>
      </c>
      <c r="G211" s="131" t="s">
        <v>222</v>
      </c>
      <c r="H211" s="132">
        <v>1</v>
      </c>
      <c r="I211" s="133"/>
      <c r="J211" s="134">
        <f>ROUND(I211*H211,2)</f>
        <v>0</v>
      </c>
      <c r="K211" s="130" t="s">
        <v>134</v>
      </c>
      <c r="L211" s="33"/>
      <c r="M211" s="135" t="s">
        <v>19</v>
      </c>
      <c r="N211" s="136" t="s">
        <v>42</v>
      </c>
      <c r="P211" s="137">
        <f>O211*H211</f>
        <v>0</v>
      </c>
      <c r="Q211" s="137">
        <v>0</v>
      </c>
      <c r="R211" s="137">
        <f>Q211*H211</f>
        <v>0</v>
      </c>
      <c r="S211" s="137">
        <v>2.4E-2</v>
      </c>
      <c r="T211" s="138">
        <f>S211*H211</f>
        <v>2.4E-2</v>
      </c>
      <c r="AR211" s="139" t="s">
        <v>294</v>
      </c>
      <c r="AT211" s="139" t="s">
        <v>130</v>
      </c>
      <c r="AU211" s="139" t="s">
        <v>80</v>
      </c>
      <c r="AY211" s="18" t="s">
        <v>127</v>
      </c>
      <c r="BE211" s="140">
        <f>IF(N211="základní",J211,0)</f>
        <v>0</v>
      </c>
      <c r="BF211" s="140">
        <f>IF(N211="snížená",J211,0)</f>
        <v>0</v>
      </c>
      <c r="BG211" s="140">
        <f>IF(N211="zákl. přenesená",J211,0)</f>
        <v>0</v>
      </c>
      <c r="BH211" s="140">
        <f>IF(N211="sníž. přenesená",J211,0)</f>
        <v>0</v>
      </c>
      <c r="BI211" s="140">
        <f>IF(N211="nulová",J211,0)</f>
        <v>0</v>
      </c>
      <c r="BJ211" s="18" t="s">
        <v>78</v>
      </c>
      <c r="BK211" s="140">
        <f>ROUND(I211*H211,2)</f>
        <v>0</v>
      </c>
      <c r="BL211" s="18" t="s">
        <v>294</v>
      </c>
      <c r="BM211" s="139" t="s">
        <v>1120</v>
      </c>
    </row>
    <row r="212" spans="2:65" s="1" customFormat="1" ht="29.25">
      <c r="B212" s="33"/>
      <c r="D212" s="147" t="s">
        <v>214</v>
      </c>
      <c r="F212" s="161" t="s">
        <v>706</v>
      </c>
      <c r="I212" s="162"/>
      <c r="L212" s="33"/>
      <c r="M212" s="163"/>
      <c r="T212" s="52"/>
      <c r="AT212" s="18" t="s">
        <v>214</v>
      </c>
      <c r="AU212" s="18" t="s">
        <v>80</v>
      </c>
    </row>
    <row r="213" spans="2:65" s="1" customFormat="1" ht="14.45" customHeight="1">
      <c r="B213" s="33"/>
      <c r="C213" s="128" t="s">
        <v>435</v>
      </c>
      <c r="D213" s="128" t="s">
        <v>130</v>
      </c>
      <c r="E213" s="129" t="s">
        <v>708</v>
      </c>
      <c r="F213" s="130" t="s">
        <v>709</v>
      </c>
      <c r="G213" s="131" t="s">
        <v>222</v>
      </c>
      <c r="H213" s="132">
        <v>1</v>
      </c>
      <c r="I213" s="133"/>
      <c r="J213" s="134">
        <f>ROUND(I213*H213,2)</f>
        <v>0</v>
      </c>
      <c r="K213" s="130" t="s">
        <v>19</v>
      </c>
      <c r="L213" s="33"/>
      <c r="M213" s="135" t="s">
        <v>19</v>
      </c>
      <c r="N213" s="136" t="s">
        <v>42</v>
      </c>
      <c r="P213" s="137">
        <f>O213*H213</f>
        <v>0</v>
      </c>
      <c r="Q213" s="137">
        <v>0</v>
      </c>
      <c r="R213" s="137">
        <f>Q213*H213</f>
        <v>0</v>
      </c>
      <c r="S213" s="137">
        <v>1.8E-3</v>
      </c>
      <c r="T213" s="138">
        <f>S213*H213</f>
        <v>1.8E-3</v>
      </c>
      <c r="AR213" s="139" t="s">
        <v>294</v>
      </c>
      <c r="AT213" s="139" t="s">
        <v>130</v>
      </c>
      <c r="AU213" s="139" t="s">
        <v>80</v>
      </c>
      <c r="AY213" s="18" t="s">
        <v>127</v>
      </c>
      <c r="BE213" s="140">
        <f>IF(N213="základní",J213,0)</f>
        <v>0</v>
      </c>
      <c r="BF213" s="140">
        <f>IF(N213="snížená",J213,0)</f>
        <v>0</v>
      </c>
      <c r="BG213" s="140">
        <f>IF(N213="zákl. přenesená",J213,0)</f>
        <v>0</v>
      </c>
      <c r="BH213" s="140">
        <f>IF(N213="sníž. přenesená",J213,0)</f>
        <v>0</v>
      </c>
      <c r="BI213" s="140">
        <f>IF(N213="nulová",J213,0)</f>
        <v>0</v>
      </c>
      <c r="BJ213" s="18" t="s">
        <v>78</v>
      </c>
      <c r="BK213" s="140">
        <f>ROUND(I213*H213,2)</f>
        <v>0</v>
      </c>
      <c r="BL213" s="18" t="s">
        <v>294</v>
      </c>
      <c r="BM213" s="139" t="s">
        <v>1121</v>
      </c>
    </row>
    <row r="214" spans="2:65" s="1" customFormat="1" ht="24.2" customHeight="1">
      <c r="B214" s="33"/>
      <c r="C214" s="128" t="s">
        <v>440</v>
      </c>
      <c r="D214" s="128" t="s">
        <v>130</v>
      </c>
      <c r="E214" s="129" t="s">
        <v>716</v>
      </c>
      <c r="F214" s="130" t="s">
        <v>717</v>
      </c>
      <c r="G214" s="131" t="s">
        <v>222</v>
      </c>
      <c r="H214" s="132">
        <v>1</v>
      </c>
      <c r="I214" s="133"/>
      <c r="J214" s="134">
        <f>ROUND(I214*H214,2)</f>
        <v>0</v>
      </c>
      <c r="K214" s="130" t="s">
        <v>134</v>
      </c>
      <c r="L214" s="33"/>
      <c r="M214" s="135" t="s">
        <v>19</v>
      </c>
      <c r="N214" s="136" t="s">
        <v>42</v>
      </c>
      <c r="P214" s="137">
        <f>O214*H214</f>
        <v>0</v>
      </c>
      <c r="Q214" s="137">
        <v>0</v>
      </c>
      <c r="R214" s="137">
        <f>Q214*H214</f>
        <v>0</v>
      </c>
      <c r="S214" s="137">
        <v>0</v>
      </c>
      <c r="T214" s="138">
        <f>S214*H214</f>
        <v>0</v>
      </c>
      <c r="AR214" s="139" t="s">
        <v>294</v>
      </c>
      <c r="AT214" s="139" t="s">
        <v>130</v>
      </c>
      <c r="AU214" s="139" t="s">
        <v>80</v>
      </c>
      <c r="AY214" s="18" t="s">
        <v>127</v>
      </c>
      <c r="BE214" s="140">
        <f>IF(N214="základní",J214,0)</f>
        <v>0</v>
      </c>
      <c r="BF214" s="140">
        <f>IF(N214="snížená",J214,0)</f>
        <v>0</v>
      </c>
      <c r="BG214" s="140">
        <f>IF(N214="zákl. přenesená",J214,0)</f>
        <v>0</v>
      </c>
      <c r="BH214" s="140">
        <f>IF(N214="sníž. přenesená",J214,0)</f>
        <v>0</v>
      </c>
      <c r="BI214" s="140">
        <f>IF(N214="nulová",J214,0)</f>
        <v>0</v>
      </c>
      <c r="BJ214" s="18" t="s">
        <v>78</v>
      </c>
      <c r="BK214" s="140">
        <f>ROUND(I214*H214,2)</f>
        <v>0</v>
      </c>
      <c r="BL214" s="18" t="s">
        <v>294</v>
      </c>
      <c r="BM214" s="139" t="s">
        <v>1122</v>
      </c>
    </row>
    <row r="215" spans="2:65" s="1" customFormat="1" ht="87.75">
      <c r="B215" s="33"/>
      <c r="D215" s="147" t="s">
        <v>214</v>
      </c>
      <c r="F215" s="161" t="s">
        <v>719</v>
      </c>
      <c r="I215" s="162"/>
      <c r="L215" s="33"/>
      <c r="M215" s="163"/>
      <c r="T215" s="52"/>
      <c r="AT215" s="18" t="s">
        <v>214</v>
      </c>
      <c r="AU215" s="18" t="s">
        <v>80</v>
      </c>
    </row>
    <row r="216" spans="2:65" s="1" customFormat="1" ht="14.45" customHeight="1">
      <c r="B216" s="33"/>
      <c r="C216" s="177" t="s">
        <v>445</v>
      </c>
      <c r="D216" s="177" t="s">
        <v>368</v>
      </c>
      <c r="E216" s="178" t="s">
        <v>721</v>
      </c>
      <c r="F216" s="179" t="s">
        <v>722</v>
      </c>
      <c r="G216" s="180" t="s">
        <v>222</v>
      </c>
      <c r="H216" s="181">
        <v>1</v>
      </c>
      <c r="I216" s="182"/>
      <c r="J216" s="183">
        <f t="shared" ref="J216:J221" si="0">ROUND(I216*H216,2)</f>
        <v>0</v>
      </c>
      <c r="K216" s="179" t="s">
        <v>134</v>
      </c>
      <c r="L216" s="184"/>
      <c r="M216" s="185" t="s">
        <v>19</v>
      </c>
      <c r="N216" s="186" t="s">
        <v>42</v>
      </c>
      <c r="P216" s="137">
        <f t="shared" ref="P216:P221" si="1">O216*H216</f>
        <v>0</v>
      </c>
      <c r="Q216" s="137">
        <v>1.95E-2</v>
      </c>
      <c r="R216" s="137">
        <f t="shared" ref="R216:R221" si="2">Q216*H216</f>
        <v>1.95E-2</v>
      </c>
      <c r="S216" s="137">
        <v>0</v>
      </c>
      <c r="T216" s="138">
        <f t="shared" ref="T216:T221" si="3">S216*H216</f>
        <v>0</v>
      </c>
      <c r="AR216" s="139" t="s">
        <v>409</v>
      </c>
      <c r="AT216" s="139" t="s">
        <v>368</v>
      </c>
      <c r="AU216" s="139" t="s">
        <v>80</v>
      </c>
      <c r="AY216" s="18" t="s">
        <v>127</v>
      </c>
      <c r="BE216" s="140">
        <f t="shared" ref="BE216:BE221" si="4">IF(N216="základní",J216,0)</f>
        <v>0</v>
      </c>
      <c r="BF216" s="140">
        <f t="shared" ref="BF216:BF221" si="5">IF(N216="snížená",J216,0)</f>
        <v>0</v>
      </c>
      <c r="BG216" s="140">
        <f t="shared" ref="BG216:BG221" si="6">IF(N216="zákl. přenesená",J216,0)</f>
        <v>0</v>
      </c>
      <c r="BH216" s="140">
        <f t="shared" ref="BH216:BH221" si="7">IF(N216="sníž. přenesená",J216,0)</f>
        <v>0</v>
      </c>
      <c r="BI216" s="140">
        <f t="shared" ref="BI216:BI221" si="8">IF(N216="nulová",J216,0)</f>
        <v>0</v>
      </c>
      <c r="BJ216" s="18" t="s">
        <v>78</v>
      </c>
      <c r="BK216" s="140">
        <f t="shared" ref="BK216:BK221" si="9">ROUND(I216*H216,2)</f>
        <v>0</v>
      </c>
      <c r="BL216" s="18" t="s">
        <v>294</v>
      </c>
      <c r="BM216" s="139" t="s">
        <v>1123</v>
      </c>
    </row>
    <row r="217" spans="2:65" s="1" customFormat="1" ht="14.45" customHeight="1">
      <c r="B217" s="33"/>
      <c r="C217" s="128" t="s">
        <v>449</v>
      </c>
      <c r="D217" s="128" t="s">
        <v>130</v>
      </c>
      <c r="E217" s="129" t="s">
        <v>733</v>
      </c>
      <c r="F217" s="130" t="s">
        <v>734</v>
      </c>
      <c r="G217" s="131" t="s">
        <v>222</v>
      </c>
      <c r="H217" s="132">
        <v>1</v>
      </c>
      <c r="I217" s="133"/>
      <c r="J217" s="134">
        <f t="shared" si="0"/>
        <v>0</v>
      </c>
      <c r="K217" s="130" t="s">
        <v>134</v>
      </c>
      <c r="L217" s="33"/>
      <c r="M217" s="135" t="s">
        <v>19</v>
      </c>
      <c r="N217" s="136" t="s">
        <v>42</v>
      </c>
      <c r="P217" s="137">
        <f t="shared" si="1"/>
        <v>0</v>
      </c>
      <c r="Q217" s="137">
        <v>0</v>
      </c>
      <c r="R217" s="137">
        <f t="shared" si="2"/>
        <v>0</v>
      </c>
      <c r="S217" s="137">
        <v>0</v>
      </c>
      <c r="T217" s="138">
        <f t="shared" si="3"/>
        <v>0</v>
      </c>
      <c r="AR217" s="139" t="s">
        <v>294</v>
      </c>
      <c r="AT217" s="139" t="s">
        <v>130</v>
      </c>
      <c r="AU217" s="139" t="s">
        <v>80</v>
      </c>
      <c r="AY217" s="18" t="s">
        <v>127</v>
      </c>
      <c r="BE217" s="140">
        <f t="shared" si="4"/>
        <v>0</v>
      </c>
      <c r="BF217" s="140">
        <f t="shared" si="5"/>
        <v>0</v>
      </c>
      <c r="BG217" s="140">
        <f t="shared" si="6"/>
        <v>0</v>
      </c>
      <c r="BH217" s="140">
        <f t="shared" si="7"/>
        <v>0</v>
      </c>
      <c r="BI217" s="140">
        <f t="shared" si="8"/>
        <v>0</v>
      </c>
      <c r="BJ217" s="18" t="s">
        <v>78</v>
      </c>
      <c r="BK217" s="140">
        <f t="shared" si="9"/>
        <v>0</v>
      </c>
      <c r="BL217" s="18" t="s">
        <v>294</v>
      </c>
      <c r="BM217" s="139" t="s">
        <v>1124</v>
      </c>
    </row>
    <row r="218" spans="2:65" s="1" customFormat="1" ht="14.45" customHeight="1">
      <c r="B218" s="33"/>
      <c r="C218" s="177" t="s">
        <v>459</v>
      </c>
      <c r="D218" s="177" t="s">
        <v>368</v>
      </c>
      <c r="E218" s="178" t="s">
        <v>737</v>
      </c>
      <c r="F218" s="179" t="s">
        <v>738</v>
      </c>
      <c r="G218" s="180" t="s">
        <v>222</v>
      </c>
      <c r="H218" s="181">
        <v>1</v>
      </c>
      <c r="I218" s="182"/>
      <c r="J218" s="183">
        <f t="shared" si="0"/>
        <v>0</v>
      </c>
      <c r="K218" s="179" t="s">
        <v>134</v>
      </c>
      <c r="L218" s="184"/>
      <c r="M218" s="185" t="s">
        <v>19</v>
      </c>
      <c r="N218" s="186" t="s">
        <v>42</v>
      </c>
      <c r="P218" s="137">
        <f t="shared" si="1"/>
        <v>0</v>
      </c>
      <c r="Q218" s="137">
        <v>1.4999999999999999E-4</v>
      </c>
      <c r="R218" s="137">
        <f t="shared" si="2"/>
        <v>1.4999999999999999E-4</v>
      </c>
      <c r="S218" s="137">
        <v>0</v>
      </c>
      <c r="T218" s="138">
        <f t="shared" si="3"/>
        <v>0</v>
      </c>
      <c r="AR218" s="139" t="s">
        <v>409</v>
      </c>
      <c r="AT218" s="139" t="s">
        <v>368</v>
      </c>
      <c r="AU218" s="139" t="s">
        <v>80</v>
      </c>
      <c r="AY218" s="18" t="s">
        <v>127</v>
      </c>
      <c r="BE218" s="140">
        <f t="shared" si="4"/>
        <v>0</v>
      </c>
      <c r="BF218" s="140">
        <f t="shared" si="5"/>
        <v>0</v>
      </c>
      <c r="BG218" s="140">
        <f t="shared" si="6"/>
        <v>0</v>
      </c>
      <c r="BH218" s="140">
        <f t="shared" si="7"/>
        <v>0</v>
      </c>
      <c r="BI218" s="140">
        <f t="shared" si="8"/>
        <v>0</v>
      </c>
      <c r="BJ218" s="18" t="s">
        <v>78</v>
      </c>
      <c r="BK218" s="140">
        <f t="shared" si="9"/>
        <v>0</v>
      </c>
      <c r="BL218" s="18" t="s">
        <v>294</v>
      </c>
      <c r="BM218" s="139" t="s">
        <v>1125</v>
      </c>
    </row>
    <row r="219" spans="2:65" s="1" customFormat="1" ht="14.45" customHeight="1">
      <c r="B219" s="33"/>
      <c r="C219" s="128" t="s">
        <v>473</v>
      </c>
      <c r="D219" s="128" t="s">
        <v>130</v>
      </c>
      <c r="E219" s="129" t="s">
        <v>725</v>
      </c>
      <c r="F219" s="130" t="s">
        <v>726</v>
      </c>
      <c r="G219" s="131" t="s">
        <v>222</v>
      </c>
      <c r="H219" s="132">
        <v>1</v>
      </c>
      <c r="I219" s="133"/>
      <c r="J219" s="134">
        <f t="shared" si="0"/>
        <v>0</v>
      </c>
      <c r="K219" s="130" t="s">
        <v>134</v>
      </c>
      <c r="L219" s="33"/>
      <c r="M219" s="135" t="s">
        <v>19</v>
      </c>
      <c r="N219" s="136" t="s">
        <v>42</v>
      </c>
      <c r="P219" s="137">
        <f t="shared" si="1"/>
        <v>0</v>
      </c>
      <c r="Q219" s="137">
        <v>0</v>
      </c>
      <c r="R219" s="137">
        <f t="shared" si="2"/>
        <v>0</v>
      </c>
      <c r="S219" s="137">
        <v>0</v>
      </c>
      <c r="T219" s="138">
        <f t="shared" si="3"/>
        <v>0</v>
      </c>
      <c r="AR219" s="139" t="s">
        <v>294</v>
      </c>
      <c r="AT219" s="139" t="s">
        <v>130</v>
      </c>
      <c r="AU219" s="139" t="s">
        <v>80</v>
      </c>
      <c r="AY219" s="18" t="s">
        <v>127</v>
      </c>
      <c r="BE219" s="140">
        <f t="shared" si="4"/>
        <v>0</v>
      </c>
      <c r="BF219" s="140">
        <f t="shared" si="5"/>
        <v>0</v>
      </c>
      <c r="BG219" s="140">
        <f t="shared" si="6"/>
        <v>0</v>
      </c>
      <c r="BH219" s="140">
        <f t="shared" si="7"/>
        <v>0</v>
      </c>
      <c r="BI219" s="140">
        <f t="shared" si="8"/>
        <v>0</v>
      </c>
      <c r="BJ219" s="18" t="s">
        <v>78</v>
      </c>
      <c r="BK219" s="140">
        <f t="shared" si="9"/>
        <v>0</v>
      </c>
      <c r="BL219" s="18" t="s">
        <v>294</v>
      </c>
      <c r="BM219" s="139" t="s">
        <v>1126</v>
      </c>
    </row>
    <row r="220" spans="2:65" s="1" customFormat="1" ht="14.45" customHeight="1">
      <c r="B220" s="33"/>
      <c r="C220" s="177" t="s">
        <v>485</v>
      </c>
      <c r="D220" s="177" t="s">
        <v>368</v>
      </c>
      <c r="E220" s="178" t="s">
        <v>729</v>
      </c>
      <c r="F220" s="179" t="s">
        <v>730</v>
      </c>
      <c r="G220" s="180" t="s">
        <v>222</v>
      </c>
      <c r="H220" s="181">
        <v>1</v>
      </c>
      <c r="I220" s="182"/>
      <c r="J220" s="183">
        <f t="shared" si="0"/>
        <v>0</v>
      </c>
      <c r="K220" s="179" t="s">
        <v>134</v>
      </c>
      <c r="L220" s="184"/>
      <c r="M220" s="185" t="s">
        <v>19</v>
      </c>
      <c r="N220" s="186" t="s">
        <v>42</v>
      </c>
      <c r="P220" s="137">
        <f t="shared" si="1"/>
        <v>0</v>
      </c>
      <c r="Q220" s="137">
        <v>1.1999999999999999E-3</v>
      </c>
      <c r="R220" s="137">
        <f t="shared" si="2"/>
        <v>1.1999999999999999E-3</v>
      </c>
      <c r="S220" s="137">
        <v>0</v>
      </c>
      <c r="T220" s="138">
        <f t="shared" si="3"/>
        <v>0</v>
      </c>
      <c r="AR220" s="139" t="s">
        <v>409</v>
      </c>
      <c r="AT220" s="139" t="s">
        <v>368</v>
      </c>
      <c r="AU220" s="139" t="s">
        <v>80</v>
      </c>
      <c r="AY220" s="18" t="s">
        <v>127</v>
      </c>
      <c r="BE220" s="140">
        <f t="shared" si="4"/>
        <v>0</v>
      </c>
      <c r="BF220" s="140">
        <f t="shared" si="5"/>
        <v>0</v>
      </c>
      <c r="BG220" s="140">
        <f t="shared" si="6"/>
        <v>0</v>
      </c>
      <c r="BH220" s="140">
        <f t="shared" si="7"/>
        <v>0</v>
      </c>
      <c r="BI220" s="140">
        <f t="shared" si="8"/>
        <v>0</v>
      </c>
      <c r="BJ220" s="18" t="s">
        <v>78</v>
      </c>
      <c r="BK220" s="140">
        <f t="shared" si="9"/>
        <v>0</v>
      </c>
      <c r="BL220" s="18" t="s">
        <v>294</v>
      </c>
      <c r="BM220" s="139" t="s">
        <v>1127</v>
      </c>
    </row>
    <row r="221" spans="2:65" s="1" customFormat="1" ht="24.2" customHeight="1">
      <c r="B221" s="33"/>
      <c r="C221" s="128" t="s">
        <v>498</v>
      </c>
      <c r="D221" s="128" t="s">
        <v>130</v>
      </c>
      <c r="E221" s="129" t="s">
        <v>745</v>
      </c>
      <c r="F221" s="130" t="s">
        <v>746</v>
      </c>
      <c r="G221" s="131" t="s">
        <v>638</v>
      </c>
      <c r="H221" s="187"/>
      <c r="I221" s="133"/>
      <c r="J221" s="134">
        <f t="shared" si="0"/>
        <v>0</v>
      </c>
      <c r="K221" s="130" t="s">
        <v>134</v>
      </c>
      <c r="L221" s="33"/>
      <c r="M221" s="135" t="s">
        <v>19</v>
      </c>
      <c r="N221" s="136" t="s">
        <v>42</v>
      </c>
      <c r="P221" s="137">
        <f t="shared" si="1"/>
        <v>0</v>
      </c>
      <c r="Q221" s="137">
        <v>0</v>
      </c>
      <c r="R221" s="137">
        <f t="shared" si="2"/>
        <v>0</v>
      </c>
      <c r="S221" s="137">
        <v>0</v>
      </c>
      <c r="T221" s="138">
        <f t="shared" si="3"/>
        <v>0</v>
      </c>
      <c r="AR221" s="139" t="s">
        <v>294</v>
      </c>
      <c r="AT221" s="139" t="s">
        <v>130</v>
      </c>
      <c r="AU221" s="139" t="s">
        <v>80</v>
      </c>
      <c r="AY221" s="18" t="s">
        <v>127</v>
      </c>
      <c r="BE221" s="140">
        <f t="shared" si="4"/>
        <v>0</v>
      </c>
      <c r="BF221" s="140">
        <f t="shared" si="5"/>
        <v>0</v>
      </c>
      <c r="BG221" s="140">
        <f t="shared" si="6"/>
        <v>0</v>
      </c>
      <c r="BH221" s="140">
        <f t="shared" si="7"/>
        <v>0</v>
      </c>
      <c r="BI221" s="140">
        <f t="shared" si="8"/>
        <v>0</v>
      </c>
      <c r="BJ221" s="18" t="s">
        <v>78</v>
      </c>
      <c r="BK221" s="140">
        <f t="shared" si="9"/>
        <v>0</v>
      </c>
      <c r="BL221" s="18" t="s">
        <v>294</v>
      </c>
      <c r="BM221" s="139" t="s">
        <v>1128</v>
      </c>
    </row>
    <row r="222" spans="2:65" s="1" customFormat="1" ht="78">
      <c r="B222" s="33"/>
      <c r="D222" s="147" t="s">
        <v>214</v>
      </c>
      <c r="F222" s="161" t="s">
        <v>748</v>
      </c>
      <c r="I222" s="162"/>
      <c r="L222" s="33"/>
      <c r="M222" s="163"/>
      <c r="T222" s="52"/>
      <c r="AT222" s="18" t="s">
        <v>214</v>
      </c>
      <c r="AU222" s="18" t="s">
        <v>80</v>
      </c>
    </row>
    <row r="223" spans="2:65" s="11" customFormat="1" ht="22.9" customHeight="1">
      <c r="B223" s="116"/>
      <c r="D223" s="117" t="s">
        <v>70</v>
      </c>
      <c r="E223" s="126" t="s">
        <v>1129</v>
      </c>
      <c r="F223" s="126" t="s">
        <v>1130</v>
      </c>
      <c r="I223" s="119"/>
      <c r="J223" s="127">
        <f>BK223</f>
        <v>0</v>
      </c>
      <c r="L223" s="116"/>
      <c r="M223" s="121"/>
      <c r="P223" s="122">
        <f>SUM(P224:P246)</f>
        <v>0</v>
      </c>
      <c r="R223" s="122">
        <f>SUM(R224:R246)</f>
        <v>2.635641E-2</v>
      </c>
      <c r="T223" s="123">
        <f>SUM(T224:T246)</f>
        <v>1.9522999999999999E-2</v>
      </c>
      <c r="AR223" s="117" t="s">
        <v>80</v>
      </c>
      <c r="AT223" s="124" t="s">
        <v>70</v>
      </c>
      <c r="AU223" s="124" t="s">
        <v>78</v>
      </c>
      <c r="AY223" s="117" t="s">
        <v>127</v>
      </c>
      <c r="BK223" s="125">
        <f>SUM(BK224:BK246)</f>
        <v>0</v>
      </c>
    </row>
    <row r="224" spans="2:65" s="1" customFormat="1" ht="14.45" customHeight="1">
      <c r="B224" s="33"/>
      <c r="C224" s="128" t="s">
        <v>504</v>
      </c>
      <c r="D224" s="128" t="s">
        <v>130</v>
      </c>
      <c r="E224" s="129" t="s">
        <v>1131</v>
      </c>
      <c r="F224" s="130" t="s">
        <v>1132</v>
      </c>
      <c r="G224" s="131" t="s">
        <v>194</v>
      </c>
      <c r="H224" s="132">
        <v>6.6859999999999999</v>
      </c>
      <c r="I224" s="133"/>
      <c r="J224" s="134">
        <f>ROUND(I224*H224,2)</f>
        <v>0</v>
      </c>
      <c r="K224" s="130" t="s">
        <v>134</v>
      </c>
      <c r="L224" s="33"/>
      <c r="M224" s="135" t="s">
        <v>19</v>
      </c>
      <c r="N224" s="136" t="s">
        <v>42</v>
      </c>
      <c r="P224" s="137">
        <f>O224*H224</f>
        <v>0</v>
      </c>
      <c r="Q224" s="137">
        <v>0</v>
      </c>
      <c r="R224" s="137">
        <f>Q224*H224</f>
        <v>0</v>
      </c>
      <c r="S224" s="137">
        <v>2.5000000000000001E-3</v>
      </c>
      <c r="T224" s="138">
        <f>S224*H224</f>
        <v>1.6715000000000001E-2</v>
      </c>
      <c r="AR224" s="139" t="s">
        <v>294</v>
      </c>
      <c r="AT224" s="139" t="s">
        <v>130</v>
      </c>
      <c r="AU224" s="139" t="s">
        <v>80</v>
      </c>
      <c r="AY224" s="18" t="s">
        <v>127</v>
      </c>
      <c r="BE224" s="140">
        <f>IF(N224="základní",J224,0)</f>
        <v>0</v>
      </c>
      <c r="BF224" s="140">
        <f>IF(N224="snížená",J224,0)</f>
        <v>0</v>
      </c>
      <c r="BG224" s="140">
        <f>IF(N224="zákl. přenesená",J224,0)</f>
        <v>0</v>
      </c>
      <c r="BH224" s="140">
        <f>IF(N224="sníž. přenesená",J224,0)</f>
        <v>0</v>
      </c>
      <c r="BI224" s="140">
        <f>IF(N224="nulová",J224,0)</f>
        <v>0</v>
      </c>
      <c r="BJ224" s="18" t="s">
        <v>78</v>
      </c>
      <c r="BK224" s="140">
        <f>ROUND(I224*H224,2)</f>
        <v>0</v>
      </c>
      <c r="BL224" s="18" t="s">
        <v>294</v>
      </c>
      <c r="BM224" s="139" t="s">
        <v>1133</v>
      </c>
    </row>
    <row r="225" spans="2:65" s="12" customFormat="1">
      <c r="B225" s="146"/>
      <c r="D225" s="147" t="s">
        <v>196</v>
      </c>
      <c r="E225" s="148" t="s">
        <v>19</v>
      </c>
      <c r="F225" s="149" t="s">
        <v>1072</v>
      </c>
      <c r="H225" s="150">
        <v>6.524</v>
      </c>
      <c r="I225" s="151"/>
      <c r="L225" s="146"/>
      <c r="M225" s="152"/>
      <c r="T225" s="153"/>
      <c r="AT225" s="148" t="s">
        <v>196</v>
      </c>
      <c r="AU225" s="148" t="s">
        <v>80</v>
      </c>
      <c r="AV225" s="12" t="s">
        <v>80</v>
      </c>
      <c r="AW225" s="12" t="s">
        <v>32</v>
      </c>
      <c r="AX225" s="12" t="s">
        <v>71</v>
      </c>
      <c r="AY225" s="148" t="s">
        <v>127</v>
      </c>
    </row>
    <row r="226" spans="2:65" s="12" customFormat="1">
      <c r="B226" s="146"/>
      <c r="D226" s="147" t="s">
        <v>196</v>
      </c>
      <c r="E226" s="148" t="s">
        <v>19</v>
      </c>
      <c r="F226" s="149" t="s">
        <v>1102</v>
      </c>
      <c r="H226" s="150">
        <v>0.16200000000000001</v>
      </c>
      <c r="I226" s="151"/>
      <c r="L226" s="146"/>
      <c r="M226" s="152"/>
      <c r="T226" s="153"/>
      <c r="AT226" s="148" t="s">
        <v>196</v>
      </c>
      <c r="AU226" s="148" t="s">
        <v>80</v>
      </c>
      <c r="AV226" s="12" t="s">
        <v>80</v>
      </c>
      <c r="AW226" s="12" t="s">
        <v>32</v>
      </c>
      <c r="AX226" s="12" t="s">
        <v>71</v>
      </c>
      <c r="AY226" s="148" t="s">
        <v>127</v>
      </c>
    </row>
    <row r="227" spans="2:65" s="13" customFormat="1">
      <c r="B227" s="154"/>
      <c r="D227" s="147" t="s">
        <v>196</v>
      </c>
      <c r="E227" s="155" t="s">
        <v>19</v>
      </c>
      <c r="F227" s="156" t="s">
        <v>199</v>
      </c>
      <c r="H227" s="157">
        <v>6.6859999999999999</v>
      </c>
      <c r="I227" s="158"/>
      <c r="L227" s="154"/>
      <c r="M227" s="159"/>
      <c r="T227" s="160"/>
      <c r="AT227" s="155" t="s">
        <v>196</v>
      </c>
      <c r="AU227" s="155" t="s">
        <v>80</v>
      </c>
      <c r="AV227" s="13" t="s">
        <v>142</v>
      </c>
      <c r="AW227" s="13" t="s">
        <v>32</v>
      </c>
      <c r="AX227" s="13" t="s">
        <v>78</v>
      </c>
      <c r="AY227" s="155" t="s">
        <v>127</v>
      </c>
    </row>
    <row r="228" spans="2:65" s="1" customFormat="1" ht="14.45" customHeight="1">
      <c r="B228" s="33"/>
      <c r="C228" s="128" t="s">
        <v>509</v>
      </c>
      <c r="D228" s="128" t="s">
        <v>130</v>
      </c>
      <c r="E228" s="129" t="s">
        <v>1134</v>
      </c>
      <c r="F228" s="130" t="s">
        <v>1135</v>
      </c>
      <c r="G228" s="131" t="s">
        <v>212</v>
      </c>
      <c r="H228" s="132">
        <v>9.36</v>
      </c>
      <c r="I228" s="133"/>
      <c r="J228" s="134">
        <f>ROUND(I228*H228,2)</f>
        <v>0</v>
      </c>
      <c r="K228" s="130" t="s">
        <v>134</v>
      </c>
      <c r="L228" s="33"/>
      <c r="M228" s="135" t="s">
        <v>19</v>
      </c>
      <c r="N228" s="136" t="s">
        <v>42</v>
      </c>
      <c r="P228" s="137">
        <f>O228*H228</f>
        <v>0</v>
      </c>
      <c r="Q228" s="137">
        <v>0</v>
      </c>
      <c r="R228" s="137">
        <f>Q228*H228</f>
        <v>0</v>
      </c>
      <c r="S228" s="137">
        <v>2.9999999999999997E-4</v>
      </c>
      <c r="T228" s="138">
        <f>S228*H228</f>
        <v>2.8079999999999997E-3</v>
      </c>
      <c r="AR228" s="139" t="s">
        <v>294</v>
      </c>
      <c r="AT228" s="139" t="s">
        <v>130</v>
      </c>
      <c r="AU228" s="139" t="s">
        <v>80</v>
      </c>
      <c r="AY228" s="18" t="s">
        <v>127</v>
      </c>
      <c r="BE228" s="140">
        <f>IF(N228="základní",J228,0)</f>
        <v>0</v>
      </c>
      <c r="BF228" s="140">
        <f>IF(N228="snížená",J228,0)</f>
        <v>0</v>
      </c>
      <c r="BG228" s="140">
        <f>IF(N228="zákl. přenesená",J228,0)</f>
        <v>0</v>
      </c>
      <c r="BH228" s="140">
        <f>IF(N228="sníž. přenesená",J228,0)</f>
        <v>0</v>
      </c>
      <c r="BI228" s="140">
        <f>IF(N228="nulová",J228,0)</f>
        <v>0</v>
      </c>
      <c r="BJ228" s="18" t="s">
        <v>78</v>
      </c>
      <c r="BK228" s="140">
        <f>ROUND(I228*H228,2)</f>
        <v>0</v>
      </c>
      <c r="BL228" s="18" t="s">
        <v>294</v>
      </c>
      <c r="BM228" s="139" t="s">
        <v>1136</v>
      </c>
    </row>
    <row r="229" spans="2:65" s="12" customFormat="1">
      <c r="B229" s="146"/>
      <c r="D229" s="147" t="s">
        <v>196</v>
      </c>
      <c r="E229" s="148" t="s">
        <v>19</v>
      </c>
      <c r="F229" s="149" t="s">
        <v>1137</v>
      </c>
      <c r="H229" s="150">
        <v>9.36</v>
      </c>
      <c r="I229" s="151"/>
      <c r="L229" s="146"/>
      <c r="M229" s="152"/>
      <c r="T229" s="153"/>
      <c r="AT229" s="148" t="s">
        <v>196</v>
      </c>
      <c r="AU229" s="148" t="s">
        <v>80</v>
      </c>
      <c r="AV229" s="12" t="s">
        <v>80</v>
      </c>
      <c r="AW229" s="12" t="s">
        <v>32</v>
      </c>
      <c r="AX229" s="12" t="s">
        <v>78</v>
      </c>
      <c r="AY229" s="148" t="s">
        <v>127</v>
      </c>
    </row>
    <row r="230" spans="2:65" s="1" customFormat="1" ht="14.45" customHeight="1">
      <c r="B230" s="33"/>
      <c r="C230" s="128" t="s">
        <v>522</v>
      </c>
      <c r="D230" s="128" t="s">
        <v>130</v>
      </c>
      <c r="E230" s="129" t="s">
        <v>1138</v>
      </c>
      <c r="F230" s="130" t="s">
        <v>1139</v>
      </c>
      <c r="G230" s="131" t="s">
        <v>194</v>
      </c>
      <c r="H230" s="132">
        <v>6.6859999999999999</v>
      </c>
      <c r="I230" s="133"/>
      <c r="J230" s="134">
        <f>ROUND(I230*H230,2)</f>
        <v>0</v>
      </c>
      <c r="K230" s="130" t="s">
        <v>134</v>
      </c>
      <c r="L230" s="33"/>
      <c r="M230" s="135" t="s">
        <v>19</v>
      </c>
      <c r="N230" s="136" t="s">
        <v>42</v>
      </c>
      <c r="P230" s="137">
        <f>O230*H230</f>
        <v>0</v>
      </c>
      <c r="Q230" s="137">
        <v>3.0000000000000001E-5</v>
      </c>
      <c r="R230" s="137">
        <f>Q230*H230</f>
        <v>2.0058000000000001E-4</v>
      </c>
      <c r="S230" s="137">
        <v>0</v>
      </c>
      <c r="T230" s="138">
        <f>S230*H230</f>
        <v>0</v>
      </c>
      <c r="AR230" s="139" t="s">
        <v>294</v>
      </c>
      <c r="AT230" s="139" t="s">
        <v>130</v>
      </c>
      <c r="AU230" s="139" t="s">
        <v>80</v>
      </c>
      <c r="AY230" s="18" t="s">
        <v>127</v>
      </c>
      <c r="BE230" s="140">
        <f>IF(N230="základní",J230,0)</f>
        <v>0</v>
      </c>
      <c r="BF230" s="140">
        <f>IF(N230="snížená",J230,0)</f>
        <v>0</v>
      </c>
      <c r="BG230" s="140">
        <f>IF(N230="zákl. přenesená",J230,0)</f>
        <v>0</v>
      </c>
      <c r="BH230" s="140">
        <f>IF(N230="sníž. přenesená",J230,0)</f>
        <v>0</v>
      </c>
      <c r="BI230" s="140">
        <f>IF(N230="nulová",J230,0)</f>
        <v>0</v>
      </c>
      <c r="BJ230" s="18" t="s">
        <v>78</v>
      </c>
      <c r="BK230" s="140">
        <f>ROUND(I230*H230,2)</f>
        <v>0</v>
      </c>
      <c r="BL230" s="18" t="s">
        <v>294</v>
      </c>
      <c r="BM230" s="139" t="s">
        <v>1140</v>
      </c>
    </row>
    <row r="231" spans="2:65" s="1" customFormat="1" ht="48.75">
      <c r="B231" s="33"/>
      <c r="D231" s="147" t="s">
        <v>214</v>
      </c>
      <c r="F231" s="161" t="s">
        <v>1141</v>
      </c>
      <c r="I231" s="162"/>
      <c r="L231" s="33"/>
      <c r="M231" s="163"/>
      <c r="T231" s="52"/>
      <c r="AT231" s="18" t="s">
        <v>214</v>
      </c>
      <c r="AU231" s="18" t="s">
        <v>80</v>
      </c>
    </row>
    <row r="232" spans="2:65" s="12" customFormat="1">
      <c r="B232" s="146"/>
      <c r="D232" s="147" t="s">
        <v>196</v>
      </c>
      <c r="E232" s="148" t="s">
        <v>19</v>
      </c>
      <c r="F232" s="149" t="s">
        <v>1072</v>
      </c>
      <c r="H232" s="150">
        <v>6.524</v>
      </c>
      <c r="I232" s="151"/>
      <c r="L232" s="146"/>
      <c r="M232" s="152"/>
      <c r="T232" s="153"/>
      <c r="AT232" s="148" t="s">
        <v>196</v>
      </c>
      <c r="AU232" s="148" t="s">
        <v>80</v>
      </c>
      <c r="AV232" s="12" t="s">
        <v>80</v>
      </c>
      <c r="AW232" s="12" t="s">
        <v>32</v>
      </c>
      <c r="AX232" s="12" t="s">
        <v>71</v>
      </c>
      <c r="AY232" s="148" t="s">
        <v>127</v>
      </c>
    </row>
    <row r="233" spans="2:65" s="12" customFormat="1">
      <c r="B233" s="146"/>
      <c r="D233" s="147" t="s">
        <v>196</v>
      </c>
      <c r="E233" s="148" t="s">
        <v>19</v>
      </c>
      <c r="F233" s="149" t="s">
        <v>1102</v>
      </c>
      <c r="H233" s="150">
        <v>0.16200000000000001</v>
      </c>
      <c r="I233" s="151"/>
      <c r="L233" s="146"/>
      <c r="M233" s="152"/>
      <c r="T233" s="153"/>
      <c r="AT233" s="148" t="s">
        <v>196</v>
      </c>
      <c r="AU233" s="148" t="s">
        <v>80</v>
      </c>
      <c r="AV233" s="12" t="s">
        <v>80</v>
      </c>
      <c r="AW233" s="12" t="s">
        <v>32</v>
      </c>
      <c r="AX233" s="12" t="s">
        <v>71</v>
      </c>
      <c r="AY233" s="148" t="s">
        <v>127</v>
      </c>
    </row>
    <row r="234" spans="2:65" s="13" customFormat="1">
      <c r="B234" s="154"/>
      <c r="D234" s="147" t="s">
        <v>196</v>
      </c>
      <c r="E234" s="155" t="s">
        <v>19</v>
      </c>
      <c r="F234" s="156" t="s">
        <v>199</v>
      </c>
      <c r="H234" s="157">
        <v>6.6859999999999999</v>
      </c>
      <c r="I234" s="158"/>
      <c r="L234" s="154"/>
      <c r="M234" s="159"/>
      <c r="T234" s="160"/>
      <c r="AT234" s="155" t="s">
        <v>196</v>
      </c>
      <c r="AU234" s="155" t="s">
        <v>80</v>
      </c>
      <c r="AV234" s="13" t="s">
        <v>142</v>
      </c>
      <c r="AW234" s="13" t="s">
        <v>32</v>
      </c>
      <c r="AX234" s="13" t="s">
        <v>78</v>
      </c>
      <c r="AY234" s="155" t="s">
        <v>127</v>
      </c>
    </row>
    <row r="235" spans="2:65" s="1" customFormat="1" ht="14.45" customHeight="1">
      <c r="B235" s="33"/>
      <c r="C235" s="128" t="s">
        <v>527</v>
      </c>
      <c r="D235" s="128" t="s">
        <v>130</v>
      </c>
      <c r="E235" s="129" t="s">
        <v>1142</v>
      </c>
      <c r="F235" s="130" t="s">
        <v>1143</v>
      </c>
      <c r="G235" s="131" t="s">
        <v>194</v>
      </c>
      <c r="H235" s="132">
        <v>6.6859999999999999</v>
      </c>
      <c r="I235" s="133"/>
      <c r="J235" s="134">
        <f>ROUND(I235*H235,2)</f>
        <v>0</v>
      </c>
      <c r="K235" s="130" t="s">
        <v>134</v>
      </c>
      <c r="L235" s="33"/>
      <c r="M235" s="135" t="s">
        <v>19</v>
      </c>
      <c r="N235" s="136" t="s">
        <v>42</v>
      </c>
      <c r="P235" s="137">
        <f>O235*H235</f>
        <v>0</v>
      </c>
      <c r="Q235" s="137">
        <v>2.9999999999999997E-4</v>
      </c>
      <c r="R235" s="137">
        <f>Q235*H235</f>
        <v>2.0057999999999999E-3</v>
      </c>
      <c r="S235" s="137">
        <v>0</v>
      </c>
      <c r="T235" s="138">
        <f>S235*H235</f>
        <v>0</v>
      </c>
      <c r="AR235" s="139" t="s">
        <v>294</v>
      </c>
      <c r="AT235" s="139" t="s">
        <v>130</v>
      </c>
      <c r="AU235" s="139" t="s">
        <v>80</v>
      </c>
      <c r="AY235" s="18" t="s">
        <v>127</v>
      </c>
      <c r="BE235" s="140">
        <f>IF(N235="základní",J235,0)</f>
        <v>0</v>
      </c>
      <c r="BF235" s="140">
        <f>IF(N235="snížená",J235,0)</f>
        <v>0</v>
      </c>
      <c r="BG235" s="140">
        <f>IF(N235="zákl. přenesená",J235,0)</f>
        <v>0</v>
      </c>
      <c r="BH235" s="140">
        <f>IF(N235="sníž. přenesená",J235,0)</f>
        <v>0</v>
      </c>
      <c r="BI235" s="140">
        <f>IF(N235="nulová",J235,0)</f>
        <v>0</v>
      </c>
      <c r="BJ235" s="18" t="s">
        <v>78</v>
      </c>
      <c r="BK235" s="140">
        <f>ROUND(I235*H235,2)</f>
        <v>0</v>
      </c>
      <c r="BL235" s="18" t="s">
        <v>294</v>
      </c>
      <c r="BM235" s="139" t="s">
        <v>1144</v>
      </c>
    </row>
    <row r="236" spans="2:65" s="1" customFormat="1" ht="14.45" customHeight="1">
      <c r="B236" s="33"/>
      <c r="C236" s="177" t="s">
        <v>531</v>
      </c>
      <c r="D236" s="177" t="s">
        <v>368</v>
      </c>
      <c r="E236" s="178" t="s">
        <v>1145</v>
      </c>
      <c r="F236" s="179" t="s">
        <v>1146</v>
      </c>
      <c r="G236" s="180" t="s">
        <v>194</v>
      </c>
      <c r="H236" s="181">
        <v>7.6890000000000001</v>
      </c>
      <c r="I236" s="182"/>
      <c r="J236" s="183">
        <f>ROUND(I236*H236,2)</f>
        <v>0</v>
      </c>
      <c r="K236" s="179" t="s">
        <v>19</v>
      </c>
      <c r="L236" s="184"/>
      <c r="M236" s="185" t="s">
        <v>19</v>
      </c>
      <c r="N236" s="186" t="s">
        <v>42</v>
      </c>
      <c r="P236" s="137">
        <f>O236*H236</f>
        <v>0</v>
      </c>
      <c r="Q236" s="137">
        <v>2.8300000000000001E-3</v>
      </c>
      <c r="R236" s="137">
        <f>Q236*H236</f>
        <v>2.1759870000000001E-2</v>
      </c>
      <c r="S236" s="137">
        <v>0</v>
      </c>
      <c r="T236" s="138">
        <f>S236*H236</f>
        <v>0</v>
      </c>
      <c r="AR236" s="139" t="s">
        <v>409</v>
      </c>
      <c r="AT236" s="139" t="s">
        <v>368</v>
      </c>
      <c r="AU236" s="139" t="s">
        <v>80</v>
      </c>
      <c r="AY236" s="18" t="s">
        <v>127</v>
      </c>
      <c r="BE236" s="140">
        <f>IF(N236="základní",J236,0)</f>
        <v>0</v>
      </c>
      <c r="BF236" s="140">
        <f>IF(N236="snížená",J236,0)</f>
        <v>0</v>
      </c>
      <c r="BG236" s="140">
        <f>IF(N236="zákl. přenesená",J236,0)</f>
        <v>0</v>
      </c>
      <c r="BH236" s="140">
        <f>IF(N236="sníž. přenesená",J236,0)</f>
        <v>0</v>
      </c>
      <c r="BI236" s="140">
        <f>IF(N236="nulová",J236,0)</f>
        <v>0</v>
      </c>
      <c r="BJ236" s="18" t="s">
        <v>78</v>
      </c>
      <c r="BK236" s="140">
        <f>ROUND(I236*H236,2)</f>
        <v>0</v>
      </c>
      <c r="BL236" s="18" t="s">
        <v>294</v>
      </c>
      <c r="BM236" s="139" t="s">
        <v>1147</v>
      </c>
    </row>
    <row r="237" spans="2:65" s="12" customFormat="1">
      <c r="B237" s="146"/>
      <c r="D237" s="147" t="s">
        <v>196</v>
      </c>
      <c r="F237" s="149" t="s">
        <v>1148</v>
      </c>
      <c r="H237" s="150">
        <v>7.6890000000000001</v>
      </c>
      <c r="I237" s="151"/>
      <c r="L237" s="146"/>
      <c r="M237" s="152"/>
      <c r="T237" s="153"/>
      <c r="AT237" s="148" t="s">
        <v>196</v>
      </c>
      <c r="AU237" s="148" t="s">
        <v>80</v>
      </c>
      <c r="AV237" s="12" t="s">
        <v>80</v>
      </c>
      <c r="AW237" s="12" t="s">
        <v>4</v>
      </c>
      <c r="AX237" s="12" t="s">
        <v>78</v>
      </c>
      <c r="AY237" s="148" t="s">
        <v>127</v>
      </c>
    </row>
    <row r="238" spans="2:65" s="1" customFormat="1" ht="14.45" customHeight="1">
      <c r="B238" s="33"/>
      <c r="C238" s="128" t="s">
        <v>535</v>
      </c>
      <c r="D238" s="128" t="s">
        <v>130</v>
      </c>
      <c r="E238" s="129" t="s">
        <v>1149</v>
      </c>
      <c r="F238" s="130" t="s">
        <v>1150</v>
      </c>
      <c r="G238" s="131" t="s">
        <v>212</v>
      </c>
      <c r="H238" s="132">
        <v>9.36</v>
      </c>
      <c r="I238" s="133"/>
      <c r="J238" s="134">
        <f>ROUND(I238*H238,2)</f>
        <v>0</v>
      </c>
      <c r="K238" s="130" t="s">
        <v>134</v>
      </c>
      <c r="L238" s="33"/>
      <c r="M238" s="135" t="s">
        <v>19</v>
      </c>
      <c r="N238" s="136" t="s">
        <v>42</v>
      </c>
      <c r="P238" s="137">
        <f>O238*H238</f>
        <v>0</v>
      </c>
      <c r="Q238" s="137">
        <v>1.0000000000000001E-5</v>
      </c>
      <c r="R238" s="137">
        <f>Q238*H238</f>
        <v>9.3599999999999998E-5</v>
      </c>
      <c r="S238" s="137">
        <v>0</v>
      </c>
      <c r="T238" s="138">
        <f>S238*H238</f>
        <v>0</v>
      </c>
      <c r="AR238" s="139" t="s">
        <v>294</v>
      </c>
      <c r="AT238" s="139" t="s">
        <v>130</v>
      </c>
      <c r="AU238" s="139" t="s">
        <v>80</v>
      </c>
      <c r="AY238" s="18" t="s">
        <v>127</v>
      </c>
      <c r="BE238" s="140">
        <f>IF(N238="základní",J238,0)</f>
        <v>0</v>
      </c>
      <c r="BF238" s="140">
        <f>IF(N238="snížená",J238,0)</f>
        <v>0</v>
      </c>
      <c r="BG238" s="140">
        <f>IF(N238="zákl. přenesená",J238,0)</f>
        <v>0</v>
      </c>
      <c r="BH238" s="140">
        <f>IF(N238="sníž. přenesená",J238,0)</f>
        <v>0</v>
      </c>
      <c r="BI238" s="140">
        <f>IF(N238="nulová",J238,0)</f>
        <v>0</v>
      </c>
      <c r="BJ238" s="18" t="s">
        <v>78</v>
      </c>
      <c r="BK238" s="140">
        <f>ROUND(I238*H238,2)</f>
        <v>0</v>
      </c>
      <c r="BL238" s="18" t="s">
        <v>294</v>
      </c>
      <c r="BM238" s="139" t="s">
        <v>1151</v>
      </c>
    </row>
    <row r="239" spans="2:65" s="12" customFormat="1">
      <c r="B239" s="146"/>
      <c r="D239" s="147" t="s">
        <v>196</v>
      </c>
      <c r="E239" s="148" t="s">
        <v>19</v>
      </c>
      <c r="F239" s="149" t="s">
        <v>1137</v>
      </c>
      <c r="H239" s="150">
        <v>9.36</v>
      </c>
      <c r="I239" s="151"/>
      <c r="L239" s="146"/>
      <c r="M239" s="152"/>
      <c r="T239" s="153"/>
      <c r="AT239" s="148" t="s">
        <v>196</v>
      </c>
      <c r="AU239" s="148" t="s">
        <v>80</v>
      </c>
      <c r="AV239" s="12" t="s">
        <v>80</v>
      </c>
      <c r="AW239" s="12" t="s">
        <v>32</v>
      </c>
      <c r="AX239" s="12" t="s">
        <v>78</v>
      </c>
      <c r="AY239" s="148" t="s">
        <v>127</v>
      </c>
    </row>
    <row r="240" spans="2:65" s="1" customFormat="1" ht="14.45" customHeight="1">
      <c r="B240" s="33"/>
      <c r="C240" s="177" t="s">
        <v>540</v>
      </c>
      <c r="D240" s="177" t="s">
        <v>368</v>
      </c>
      <c r="E240" s="178" t="s">
        <v>1152</v>
      </c>
      <c r="F240" s="179" t="s">
        <v>1153</v>
      </c>
      <c r="G240" s="180" t="s">
        <v>212</v>
      </c>
      <c r="H240" s="181">
        <v>9.8279999999999994</v>
      </c>
      <c r="I240" s="182"/>
      <c r="J240" s="183">
        <f>ROUND(I240*H240,2)</f>
        <v>0</v>
      </c>
      <c r="K240" s="179" t="s">
        <v>134</v>
      </c>
      <c r="L240" s="184"/>
      <c r="M240" s="185" t="s">
        <v>19</v>
      </c>
      <c r="N240" s="186" t="s">
        <v>42</v>
      </c>
      <c r="P240" s="137">
        <f>O240*H240</f>
        <v>0</v>
      </c>
      <c r="Q240" s="137">
        <v>2.2000000000000001E-4</v>
      </c>
      <c r="R240" s="137">
        <f>Q240*H240</f>
        <v>2.1621599999999998E-3</v>
      </c>
      <c r="S240" s="137">
        <v>0</v>
      </c>
      <c r="T240" s="138">
        <f>S240*H240</f>
        <v>0</v>
      </c>
      <c r="AR240" s="139" t="s">
        <v>409</v>
      </c>
      <c r="AT240" s="139" t="s">
        <v>368</v>
      </c>
      <c r="AU240" s="139" t="s">
        <v>80</v>
      </c>
      <c r="AY240" s="18" t="s">
        <v>127</v>
      </c>
      <c r="BE240" s="140">
        <f>IF(N240="základní",J240,0)</f>
        <v>0</v>
      </c>
      <c r="BF240" s="140">
        <f>IF(N240="snížená",J240,0)</f>
        <v>0</v>
      </c>
      <c r="BG240" s="140">
        <f>IF(N240="zákl. přenesená",J240,0)</f>
        <v>0</v>
      </c>
      <c r="BH240" s="140">
        <f>IF(N240="sníž. přenesená",J240,0)</f>
        <v>0</v>
      </c>
      <c r="BI240" s="140">
        <f>IF(N240="nulová",J240,0)</f>
        <v>0</v>
      </c>
      <c r="BJ240" s="18" t="s">
        <v>78</v>
      </c>
      <c r="BK240" s="140">
        <f>ROUND(I240*H240,2)</f>
        <v>0</v>
      </c>
      <c r="BL240" s="18" t="s">
        <v>294</v>
      </c>
      <c r="BM240" s="139" t="s">
        <v>1154</v>
      </c>
    </row>
    <row r="241" spans="2:65" s="12" customFormat="1">
      <c r="B241" s="146"/>
      <c r="D241" s="147" t="s">
        <v>196</v>
      </c>
      <c r="F241" s="149" t="s">
        <v>1155</v>
      </c>
      <c r="H241" s="150">
        <v>9.8279999999999994</v>
      </c>
      <c r="I241" s="151"/>
      <c r="L241" s="146"/>
      <c r="M241" s="152"/>
      <c r="T241" s="153"/>
      <c r="AT241" s="148" t="s">
        <v>196</v>
      </c>
      <c r="AU241" s="148" t="s">
        <v>80</v>
      </c>
      <c r="AV241" s="12" t="s">
        <v>80</v>
      </c>
      <c r="AW241" s="12" t="s">
        <v>4</v>
      </c>
      <c r="AX241" s="12" t="s">
        <v>78</v>
      </c>
      <c r="AY241" s="148" t="s">
        <v>127</v>
      </c>
    </row>
    <row r="242" spans="2:65" s="1" customFormat="1" ht="14.45" customHeight="1">
      <c r="B242" s="33"/>
      <c r="C242" s="128" t="s">
        <v>547</v>
      </c>
      <c r="D242" s="128" t="s">
        <v>130</v>
      </c>
      <c r="E242" s="129" t="s">
        <v>1156</v>
      </c>
      <c r="F242" s="130" t="s">
        <v>1157</v>
      </c>
      <c r="G242" s="131" t="s">
        <v>212</v>
      </c>
      <c r="H242" s="132">
        <v>0.8</v>
      </c>
      <c r="I242" s="133"/>
      <c r="J242" s="134">
        <f>ROUND(I242*H242,2)</f>
        <v>0</v>
      </c>
      <c r="K242" s="130" t="s">
        <v>134</v>
      </c>
      <c r="L242" s="33"/>
      <c r="M242" s="135" t="s">
        <v>19</v>
      </c>
      <c r="N242" s="136" t="s">
        <v>42</v>
      </c>
      <c r="P242" s="137">
        <f>O242*H242</f>
        <v>0</v>
      </c>
      <c r="Q242" s="137">
        <v>0</v>
      </c>
      <c r="R242" s="137">
        <f>Q242*H242</f>
        <v>0</v>
      </c>
      <c r="S242" s="137">
        <v>0</v>
      </c>
      <c r="T242" s="138">
        <f>S242*H242</f>
        <v>0</v>
      </c>
      <c r="AR242" s="139" t="s">
        <v>294</v>
      </c>
      <c r="AT242" s="139" t="s">
        <v>130</v>
      </c>
      <c r="AU242" s="139" t="s">
        <v>80</v>
      </c>
      <c r="AY242" s="18" t="s">
        <v>127</v>
      </c>
      <c r="BE242" s="140">
        <f>IF(N242="základní",J242,0)</f>
        <v>0</v>
      </c>
      <c r="BF242" s="140">
        <f>IF(N242="snížená",J242,0)</f>
        <v>0</v>
      </c>
      <c r="BG242" s="140">
        <f>IF(N242="zákl. přenesená",J242,0)</f>
        <v>0</v>
      </c>
      <c r="BH242" s="140">
        <f>IF(N242="sníž. přenesená",J242,0)</f>
        <v>0</v>
      </c>
      <c r="BI242" s="140">
        <f>IF(N242="nulová",J242,0)</f>
        <v>0</v>
      </c>
      <c r="BJ242" s="18" t="s">
        <v>78</v>
      </c>
      <c r="BK242" s="140">
        <f>ROUND(I242*H242,2)</f>
        <v>0</v>
      </c>
      <c r="BL242" s="18" t="s">
        <v>294</v>
      </c>
      <c r="BM242" s="139" t="s">
        <v>1158</v>
      </c>
    </row>
    <row r="243" spans="2:65" s="1" customFormat="1" ht="14.45" customHeight="1">
      <c r="B243" s="33"/>
      <c r="C243" s="177" t="s">
        <v>552</v>
      </c>
      <c r="D243" s="177" t="s">
        <v>368</v>
      </c>
      <c r="E243" s="178" t="s">
        <v>789</v>
      </c>
      <c r="F243" s="179" t="s">
        <v>790</v>
      </c>
      <c r="G243" s="180" t="s">
        <v>212</v>
      </c>
      <c r="H243" s="181">
        <v>0.84</v>
      </c>
      <c r="I243" s="182"/>
      <c r="J243" s="183">
        <f>ROUND(I243*H243,2)</f>
        <v>0</v>
      </c>
      <c r="K243" s="179" t="s">
        <v>134</v>
      </c>
      <c r="L243" s="184"/>
      <c r="M243" s="185" t="s">
        <v>19</v>
      </c>
      <c r="N243" s="186" t="s">
        <v>42</v>
      </c>
      <c r="P243" s="137">
        <f>O243*H243</f>
        <v>0</v>
      </c>
      <c r="Q243" s="137">
        <v>1.6000000000000001E-4</v>
      </c>
      <c r="R243" s="137">
        <f>Q243*H243</f>
        <v>1.3440000000000001E-4</v>
      </c>
      <c r="S243" s="137">
        <v>0</v>
      </c>
      <c r="T243" s="138">
        <f>S243*H243</f>
        <v>0</v>
      </c>
      <c r="AR243" s="139" t="s">
        <v>409</v>
      </c>
      <c r="AT243" s="139" t="s">
        <v>368</v>
      </c>
      <c r="AU243" s="139" t="s">
        <v>80</v>
      </c>
      <c r="AY243" s="18" t="s">
        <v>127</v>
      </c>
      <c r="BE243" s="140">
        <f>IF(N243="základní",J243,0)</f>
        <v>0</v>
      </c>
      <c r="BF243" s="140">
        <f>IF(N243="snížená",J243,0)</f>
        <v>0</v>
      </c>
      <c r="BG243" s="140">
        <f>IF(N243="zákl. přenesená",J243,0)</f>
        <v>0</v>
      </c>
      <c r="BH243" s="140">
        <f>IF(N243="sníž. přenesená",J243,0)</f>
        <v>0</v>
      </c>
      <c r="BI243" s="140">
        <f>IF(N243="nulová",J243,0)</f>
        <v>0</v>
      </c>
      <c r="BJ243" s="18" t="s">
        <v>78</v>
      </c>
      <c r="BK243" s="140">
        <f>ROUND(I243*H243,2)</f>
        <v>0</v>
      </c>
      <c r="BL243" s="18" t="s">
        <v>294</v>
      </c>
      <c r="BM243" s="139" t="s">
        <v>1159</v>
      </c>
    </row>
    <row r="244" spans="2:65" s="12" customFormat="1">
      <c r="B244" s="146"/>
      <c r="D244" s="147" t="s">
        <v>196</v>
      </c>
      <c r="F244" s="149" t="s">
        <v>1037</v>
      </c>
      <c r="H244" s="150">
        <v>0.84</v>
      </c>
      <c r="I244" s="151"/>
      <c r="L244" s="146"/>
      <c r="M244" s="152"/>
      <c r="T244" s="153"/>
      <c r="AT244" s="148" t="s">
        <v>196</v>
      </c>
      <c r="AU244" s="148" t="s">
        <v>80</v>
      </c>
      <c r="AV244" s="12" t="s">
        <v>80</v>
      </c>
      <c r="AW244" s="12" t="s">
        <v>4</v>
      </c>
      <c r="AX244" s="12" t="s">
        <v>78</v>
      </c>
      <c r="AY244" s="148" t="s">
        <v>127</v>
      </c>
    </row>
    <row r="245" spans="2:65" s="1" customFormat="1" ht="24.2" customHeight="1">
      <c r="B245" s="33"/>
      <c r="C245" s="128" t="s">
        <v>557</v>
      </c>
      <c r="D245" s="128" t="s">
        <v>130</v>
      </c>
      <c r="E245" s="129" t="s">
        <v>1160</v>
      </c>
      <c r="F245" s="130" t="s">
        <v>1161</v>
      </c>
      <c r="G245" s="131" t="s">
        <v>638</v>
      </c>
      <c r="H245" s="187"/>
      <c r="I245" s="133"/>
      <c r="J245" s="134">
        <f>ROUND(I245*H245,2)</f>
        <v>0</v>
      </c>
      <c r="K245" s="130" t="s">
        <v>134</v>
      </c>
      <c r="L245" s="33"/>
      <c r="M245" s="135" t="s">
        <v>19</v>
      </c>
      <c r="N245" s="136" t="s">
        <v>42</v>
      </c>
      <c r="P245" s="137">
        <f>O245*H245</f>
        <v>0</v>
      </c>
      <c r="Q245" s="137">
        <v>0</v>
      </c>
      <c r="R245" s="137">
        <f>Q245*H245</f>
        <v>0</v>
      </c>
      <c r="S245" s="137">
        <v>0</v>
      </c>
      <c r="T245" s="138">
        <f>S245*H245</f>
        <v>0</v>
      </c>
      <c r="AR245" s="139" t="s">
        <v>294</v>
      </c>
      <c r="AT245" s="139" t="s">
        <v>130</v>
      </c>
      <c r="AU245" s="139" t="s">
        <v>80</v>
      </c>
      <c r="AY245" s="18" t="s">
        <v>127</v>
      </c>
      <c r="BE245" s="140">
        <f>IF(N245="základní",J245,0)</f>
        <v>0</v>
      </c>
      <c r="BF245" s="140">
        <f>IF(N245="snížená",J245,0)</f>
        <v>0</v>
      </c>
      <c r="BG245" s="140">
        <f>IF(N245="zákl. přenesená",J245,0)</f>
        <v>0</v>
      </c>
      <c r="BH245" s="140">
        <f>IF(N245="sníž. přenesená",J245,0)</f>
        <v>0</v>
      </c>
      <c r="BI245" s="140">
        <f>IF(N245="nulová",J245,0)</f>
        <v>0</v>
      </c>
      <c r="BJ245" s="18" t="s">
        <v>78</v>
      </c>
      <c r="BK245" s="140">
        <f>ROUND(I245*H245,2)</f>
        <v>0</v>
      </c>
      <c r="BL245" s="18" t="s">
        <v>294</v>
      </c>
      <c r="BM245" s="139" t="s">
        <v>1162</v>
      </c>
    </row>
    <row r="246" spans="2:65" s="1" customFormat="1" ht="78">
      <c r="B246" s="33"/>
      <c r="D246" s="147" t="s">
        <v>214</v>
      </c>
      <c r="F246" s="161" t="s">
        <v>748</v>
      </c>
      <c r="I246" s="162"/>
      <c r="L246" s="33"/>
      <c r="M246" s="163"/>
      <c r="T246" s="52"/>
      <c r="AT246" s="18" t="s">
        <v>214</v>
      </c>
      <c r="AU246" s="18" t="s">
        <v>80</v>
      </c>
    </row>
    <row r="247" spans="2:65" s="11" customFormat="1" ht="22.9" customHeight="1">
      <c r="B247" s="116"/>
      <c r="D247" s="117" t="s">
        <v>70</v>
      </c>
      <c r="E247" s="126" t="s">
        <v>797</v>
      </c>
      <c r="F247" s="126" t="s">
        <v>798</v>
      </c>
      <c r="I247" s="119"/>
      <c r="J247" s="127">
        <f>BK247</f>
        <v>0</v>
      </c>
      <c r="L247" s="116"/>
      <c r="M247" s="121"/>
      <c r="P247" s="122">
        <f>SUM(P248:P262)</f>
        <v>0</v>
      </c>
      <c r="R247" s="122">
        <f>SUM(R248:R262)</f>
        <v>0.1062839</v>
      </c>
      <c r="T247" s="123">
        <f>SUM(T248:T262)</f>
        <v>0</v>
      </c>
      <c r="AR247" s="117" t="s">
        <v>80</v>
      </c>
      <c r="AT247" s="124" t="s">
        <v>70</v>
      </c>
      <c r="AU247" s="124" t="s">
        <v>78</v>
      </c>
      <c r="AY247" s="117" t="s">
        <v>127</v>
      </c>
      <c r="BK247" s="125">
        <f>SUM(BK248:BK262)</f>
        <v>0</v>
      </c>
    </row>
    <row r="248" spans="2:65" s="1" customFormat="1" ht="14.45" customHeight="1">
      <c r="B248" s="33"/>
      <c r="C248" s="128" t="s">
        <v>562</v>
      </c>
      <c r="D248" s="128" t="s">
        <v>130</v>
      </c>
      <c r="E248" s="129" t="s">
        <v>800</v>
      </c>
      <c r="F248" s="130" t="s">
        <v>801</v>
      </c>
      <c r="G248" s="131" t="s">
        <v>194</v>
      </c>
      <c r="H248" s="132">
        <v>5.3129999999999997</v>
      </c>
      <c r="I248" s="133"/>
      <c r="J248" s="134">
        <f>ROUND(I248*H248,2)</f>
        <v>0</v>
      </c>
      <c r="K248" s="130" t="s">
        <v>134</v>
      </c>
      <c r="L248" s="33"/>
      <c r="M248" s="135" t="s">
        <v>19</v>
      </c>
      <c r="N248" s="136" t="s">
        <v>42</v>
      </c>
      <c r="P248" s="137">
        <f>O248*H248</f>
        <v>0</v>
      </c>
      <c r="Q248" s="137">
        <v>2.9999999999999997E-4</v>
      </c>
      <c r="R248" s="137">
        <f>Q248*H248</f>
        <v>1.5938999999999999E-3</v>
      </c>
      <c r="S248" s="137">
        <v>0</v>
      </c>
      <c r="T248" s="138">
        <f>S248*H248</f>
        <v>0</v>
      </c>
      <c r="AR248" s="139" t="s">
        <v>294</v>
      </c>
      <c r="AT248" s="139" t="s">
        <v>130</v>
      </c>
      <c r="AU248" s="139" t="s">
        <v>80</v>
      </c>
      <c r="AY248" s="18" t="s">
        <v>127</v>
      </c>
      <c r="BE248" s="140">
        <f>IF(N248="základní",J248,0)</f>
        <v>0</v>
      </c>
      <c r="BF248" s="140">
        <f>IF(N248="snížená",J248,0)</f>
        <v>0</v>
      </c>
      <c r="BG248" s="140">
        <f>IF(N248="zákl. přenesená",J248,0)</f>
        <v>0</v>
      </c>
      <c r="BH248" s="140">
        <f>IF(N248="sníž. přenesená",J248,0)</f>
        <v>0</v>
      </c>
      <c r="BI248" s="140">
        <f>IF(N248="nulová",J248,0)</f>
        <v>0</v>
      </c>
      <c r="BJ248" s="18" t="s">
        <v>78</v>
      </c>
      <c r="BK248" s="140">
        <f>ROUND(I248*H248,2)</f>
        <v>0</v>
      </c>
      <c r="BL248" s="18" t="s">
        <v>294</v>
      </c>
      <c r="BM248" s="139" t="s">
        <v>1163</v>
      </c>
    </row>
    <row r="249" spans="2:65" s="1" customFormat="1" ht="68.25">
      <c r="B249" s="33"/>
      <c r="D249" s="147" t="s">
        <v>214</v>
      </c>
      <c r="F249" s="161" t="s">
        <v>803</v>
      </c>
      <c r="I249" s="162"/>
      <c r="L249" s="33"/>
      <c r="M249" s="163"/>
      <c r="T249" s="52"/>
      <c r="AT249" s="18" t="s">
        <v>214</v>
      </c>
      <c r="AU249" s="18" t="s">
        <v>80</v>
      </c>
    </row>
    <row r="250" spans="2:65" s="12" customFormat="1">
      <c r="B250" s="146"/>
      <c r="D250" s="147" t="s">
        <v>196</v>
      </c>
      <c r="E250" s="148" t="s">
        <v>19</v>
      </c>
      <c r="F250" s="149" t="s">
        <v>1082</v>
      </c>
      <c r="H250" s="150">
        <v>5.3129999999999997</v>
      </c>
      <c r="I250" s="151"/>
      <c r="L250" s="146"/>
      <c r="M250" s="152"/>
      <c r="T250" s="153"/>
      <c r="AT250" s="148" t="s">
        <v>196</v>
      </c>
      <c r="AU250" s="148" t="s">
        <v>80</v>
      </c>
      <c r="AV250" s="12" t="s">
        <v>80</v>
      </c>
      <c r="AW250" s="12" t="s">
        <v>32</v>
      </c>
      <c r="AX250" s="12" t="s">
        <v>78</v>
      </c>
      <c r="AY250" s="148" t="s">
        <v>127</v>
      </c>
    </row>
    <row r="251" spans="2:65" s="1" customFormat="1" ht="24.2" customHeight="1">
      <c r="B251" s="33"/>
      <c r="C251" s="128" t="s">
        <v>567</v>
      </c>
      <c r="D251" s="128" t="s">
        <v>130</v>
      </c>
      <c r="E251" s="129" t="s">
        <v>808</v>
      </c>
      <c r="F251" s="130" t="s">
        <v>809</v>
      </c>
      <c r="G251" s="131" t="s">
        <v>194</v>
      </c>
      <c r="H251" s="132">
        <v>5.3129999999999997</v>
      </c>
      <c r="I251" s="133"/>
      <c r="J251" s="134">
        <f>ROUND(I251*H251,2)</f>
        <v>0</v>
      </c>
      <c r="K251" s="130" t="s">
        <v>134</v>
      </c>
      <c r="L251" s="33"/>
      <c r="M251" s="135" t="s">
        <v>19</v>
      </c>
      <c r="N251" s="136" t="s">
        <v>42</v>
      </c>
      <c r="P251" s="137">
        <f>O251*H251</f>
        <v>0</v>
      </c>
      <c r="Q251" s="137">
        <v>5.1999999999999998E-3</v>
      </c>
      <c r="R251" s="137">
        <f>Q251*H251</f>
        <v>2.7627599999999999E-2</v>
      </c>
      <c r="S251" s="137">
        <v>0</v>
      </c>
      <c r="T251" s="138">
        <f>S251*H251</f>
        <v>0</v>
      </c>
      <c r="AR251" s="139" t="s">
        <v>294</v>
      </c>
      <c r="AT251" s="139" t="s">
        <v>130</v>
      </c>
      <c r="AU251" s="139" t="s">
        <v>80</v>
      </c>
      <c r="AY251" s="18" t="s">
        <v>127</v>
      </c>
      <c r="BE251" s="140">
        <f>IF(N251="základní",J251,0)</f>
        <v>0</v>
      </c>
      <c r="BF251" s="140">
        <f>IF(N251="snížená",J251,0)</f>
        <v>0</v>
      </c>
      <c r="BG251" s="140">
        <f>IF(N251="zákl. přenesená",J251,0)</f>
        <v>0</v>
      </c>
      <c r="BH251" s="140">
        <f>IF(N251="sníž. přenesená",J251,0)</f>
        <v>0</v>
      </c>
      <c r="BI251" s="140">
        <f>IF(N251="nulová",J251,0)</f>
        <v>0</v>
      </c>
      <c r="BJ251" s="18" t="s">
        <v>78</v>
      </c>
      <c r="BK251" s="140">
        <f>ROUND(I251*H251,2)</f>
        <v>0</v>
      </c>
      <c r="BL251" s="18" t="s">
        <v>294</v>
      </c>
      <c r="BM251" s="139" t="s">
        <v>1164</v>
      </c>
    </row>
    <row r="252" spans="2:65" s="1" customFormat="1" ht="29.25">
      <c r="B252" s="33"/>
      <c r="D252" s="147" t="s">
        <v>214</v>
      </c>
      <c r="F252" s="161" t="s">
        <v>811</v>
      </c>
      <c r="I252" s="162"/>
      <c r="L252" s="33"/>
      <c r="M252" s="163"/>
      <c r="T252" s="52"/>
      <c r="AT252" s="18" t="s">
        <v>214</v>
      </c>
      <c r="AU252" s="18" t="s">
        <v>80</v>
      </c>
    </row>
    <row r="253" spans="2:65" s="1" customFormat="1" ht="14.45" customHeight="1">
      <c r="B253" s="33"/>
      <c r="C253" s="177" t="s">
        <v>572</v>
      </c>
      <c r="D253" s="177" t="s">
        <v>368</v>
      </c>
      <c r="E253" s="178" t="s">
        <v>813</v>
      </c>
      <c r="F253" s="179" t="s">
        <v>814</v>
      </c>
      <c r="G253" s="180" t="s">
        <v>194</v>
      </c>
      <c r="H253" s="181">
        <v>5.8440000000000003</v>
      </c>
      <c r="I253" s="182"/>
      <c r="J253" s="183">
        <f>ROUND(I253*H253,2)</f>
        <v>0</v>
      </c>
      <c r="K253" s="179" t="s">
        <v>134</v>
      </c>
      <c r="L253" s="184"/>
      <c r="M253" s="185" t="s">
        <v>19</v>
      </c>
      <c r="N253" s="186" t="s">
        <v>42</v>
      </c>
      <c r="P253" s="137">
        <f>O253*H253</f>
        <v>0</v>
      </c>
      <c r="Q253" s="137">
        <v>1.26E-2</v>
      </c>
      <c r="R253" s="137">
        <f>Q253*H253</f>
        <v>7.3634400000000003E-2</v>
      </c>
      <c r="S253" s="137">
        <v>0</v>
      </c>
      <c r="T253" s="138">
        <f>S253*H253</f>
        <v>0</v>
      </c>
      <c r="AR253" s="139" t="s">
        <v>409</v>
      </c>
      <c r="AT253" s="139" t="s">
        <v>368</v>
      </c>
      <c r="AU253" s="139" t="s">
        <v>80</v>
      </c>
      <c r="AY253" s="18" t="s">
        <v>127</v>
      </c>
      <c r="BE253" s="140">
        <f>IF(N253="základní",J253,0)</f>
        <v>0</v>
      </c>
      <c r="BF253" s="140">
        <f>IF(N253="snížená",J253,0)</f>
        <v>0</v>
      </c>
      <c r="BG253" s="140">
        <f>IF(N253="zákl. přenesená",J253,0)</f>
        <v>0</v>
      </c>
      <c r="BH253" s="140">
        <f>IF(N253="sníž. přenesená",J253,0)</f>
        <v>0</v>
      </c>
      <c r="BI253" s="140">
        <f>IF(N253="nulová",J253,0)</f>
        <v>0</v>
      </c>
      <c r="BJ253" s="18" t="s">
        <v>78</v>
      </c>
      <c r="BK253" s="140">
        <f>ROUND(I253*H253,2)</f>
        <v>0</v>
      </c>
      <c r="BL253" s="18" t="s">
        <v>294</v>
      </c>
      <c r="BM253" s="139" t="s">
        <v>1165</v>
      </c>
    </row>
    <row r="254" spans="2:65" s="12" customFormat="1">
      <c r="B254" s="146"/>
      <c r="D254" s="147" t="s">
        <v>196</v>
      </c>
      <c r="F254" s="149" t="s">
        <v>1166</v>
      </c>
      <c r="H254" s="150">
        <v>5.8440000000000003</v>
      </c>
      <c r="I254" s="151"/>
      <c r="L254" s="146"/>
      <c r="M254" s="152"/>
      <c r="T254" s="153"/>
      <c r="AT254" s="148" t="s">
        <v>196</v>
      </c>
      <c r="AU254" s="148" t="s">
        <v>80</v>
      </c>
      <c r="AV254" s="12" t="s">
        <v>80</v>
      </c>
      <c r="AW254" s="12" t="s">
        <v>4</v>
      </c>
      <c r="AX254" s="12" t="s">
        <v>78</v>
      </c>
      <c r="AY254" s="148" t="s">
        <v>127</v>
      </c>
    </row>
    <row r="255" spans="2:65" s="1" customFormat="1" ht="14.45" customHeight="1">
      <c r="B255" s="33"/>
      <c r="C255" s="128" t="s">
        <v>576</v>
      </c>
      <c r="D255" s="128" t="s">
        <v>130</v>
      </c>
      <c r="E255" s="129" t="s">
        <v>824</v>
      </c>
      <c r="F255" s="130" t="s">
        <v>825</v>
      </c>
      <c r="G255" s="131" t="s">
        <v>212</v>
      </c>
      <c r="H255" s="132">
        <v>6.73</v>
      </c>
      <c r="I255" s="133"/>
      <c r="J255" s="134">
        <f>ROUND(I255*H255,2)</f>
        <v>0</v>
      </c>
      <c r="K255" s="130" t="s">
        <v>134</v>
      </c>
      <c r="L255" s="33"/>
      <c r="M255" s="135" t="s">
        <v>19</v>
      </c>
      <c r="N255" s="136" t="s">
        <v>42</v>
      </c>
      <c r="P255" s="137">
        <f>O255*H255</f>
        <v>0</v>
      </c>
      <c r="Q255" s="137">
        <v>5.0000000000000001E-4</v>
      </c>
      <c r="R255" s="137">
        <f>Q255*H255</f>
        <v>3.3650000000000004E-3</v>
      </c>
      <c r="S255" s="137">
        <v>0</v>
      </c>
      <c r="T255" s="138">
        <f>S255*H255</f>
        <v>0</v>
      </c>
      <c r="AR255" s="139" t="s">
        <v>294</v>
      </c>
      <c r="AT255" s="139" t="s">
        <v>130</v>
      </c>
      <c r="AU255" s="139" t="s">
        <v>80</v>
      </c>
      <c r="AY255" s="18" t="s">
        <v>127</v>
      </c>
      <c r="BE255" s="140">
        <f>IF(N255="základní",J255,0)</f>
        <v>0</v>
      </c>
      <c r="BF255" s="140">
        <f>IF(N255="snížená",J255,0)</f>
        <v>0</v>
      </c>
      <c r="BG255" s="140">
        <f>IF(N255="zákl. přenesená",J255,0)</f>
        <v>0</v>
      </c>
      <c r="BH255" s="140">
        <f>IF(N255="sníž. přenesená",J255,0)</f>
        <v>0</v>
      </c>
      <c r="BI255" s="140">
        <f>IF(N255="nulová",J255,0)</f>
        <v>0</v>
      </c>
      <c r="BJ255" s="18" t="s">
        <v>78</v>
      </c>
      <c r="BK255" s="140">
        <f>ROUND(I255*H255,2)</f>
        <v>0</v>
      </c>
      <c r="BL255" s="18" t="s">
        <v>294</v>
      </c>
      <c r="BM255" s="139" t="s">
        <v>1167</v>
      </c>
    </row>
    <row r="256" spans="2:65" s="1" customFormat="1" ht="39">
      <c r="B256" s="33"/>
      <c r="D256" s="147" t="s">
        <v>214</v>
      </c>
      <c r="F256" s="161" t="s">
        <v>821</v>
      </c>
      <c r="I256" s="162"/>
      <c r="L256" s="33"/>
      <c r="M256" s="163"/>
      <c r="T256" s="52"/>
      <c r="AT256" s="18" t="s">
        <v>214</v>
      </c>
      <c r="AU256" s="18" t="s">
        <v>80</v>
      </c>
    </row>
    <row r="257" spans="2:65" s="12" customFormat="1">
      <c r="B257" s="146"/>
      <c r="D257" s="147" t="s">
        <v>196</v>
      </c>
      <c r="E257" s="148" t="s">
        <v>19</v>
      </c>
      <c r="F257" s="149" t="s">
        <v>1168</v>
      </c>
      <c r="H257" s="150">
        <v>6.73</v>
      </c>
      <c r="I257" s="151"/>
      <c r="L257" s="146"/>
      <c r="M257" s="152"/>
      <c r="T257" s="153"/>
      <c r="AT257" s="148" t="s">
        <v>196</v>
      </c>
      <c r="AU257" s="148" t="s">
        <v>80</v>
      </c>
      <c r="AV257" s="12" t="s">
        <v>80</v>
      </c>
      <c r="AW257" s="12" t="s">
        <v>32</v>
      </c>
      <c r="AX257" s="12" t="s">
        <v>78</v>
      </c>
      <c r="AY257" s="148" t="s">
        <v>127</v>
      </c>
    </row>
    <row r="258" spans="2:65" s="1" customFormat="1" ht="14.45" customHeight="1">
      <c r="B258" s="33"/>
      <c r="C258" s="128" t="s">
        <v>580</v>
      </c>
      <c r="D258" s="128" t="s">
        <v>130</v>
      </c>
      <c r="E258" s="129" t="s">
        <v>830</v>
      </c>
      <c r="F258" s="130" t="s">
        <v>831</v>
      </c>
      <c r="G258" s="131" t="s">
        <v>212</v>
      </c>
      <c r="H258" s="132">
        <v>2.1</v>
      </c>
      <c r="I258" s="133"/>
      <c r="J258" s="134">
        <f>ROUND(I258*H258,2)</f>
        <v>0</v>
      </c>
      <c r="K258" s="130" t="s">
        <v>134</v>
      </c>
      <c r="L258" s="33"/>
      <c r="M258" s="135" t="s">
        <v>19</v>
      </c>
      <c r="N258" s="136" t="s">
        <v>42</v>
      </c>
      <c r="P258" s="137">
        <f>O258*H258</f>
        <v>0</v>
      </c>
      <c r="Q258" s="137">
        <v>3.0000000000000001E-5</v>
      </c>
      <c r="R258" s="137">
        <f>Q258*H258</f>
        <v>6.3E-5</v>
      </c>
      <c r="S258" s="137">
        <v>0</v>
      </c>
      <c r="T258" s="138">
        <f>S258*H258</f>
        <v>0</v>
      </c>
      <c r="AR258" s="139" t="s">
        <v>294</v>
      </c>
      <c r="AT258" s="139" t="s">
        <v>130</v>
      </c>
      <c r="AU258" s="139" t="s">
        <v>80</v>
      </c>
      <c r="AY258" s="18" t="s">
        <v>127</v>
      </c>
      <c r="BE258" s="140">
        <f>IF(N258="základní",J258,0)</f>
        <v>0</v>
      </c>
      <c r="BF258" s="140">
        <f>IF(N258="snížená",J258,0)</f>
        <v>0</v>
      </c>
      <c r="BG258" s="140">
        <f>IF(N258="zákl. přenesená",J258,0)</f>
        <v>0</v>
      </c>
      <c r="BH258" s="140">
        <f>IF(N258="sníž. přenesená",J258,0)</f>
        <v>0</v>
      </c>
      <c r="BI258" s="140">
        <f>IF(N258="nulová",J258,0)</f>
        <v>0</v>
      </c>
      <c r="BJ258" s="18" t="s">
        <v>78</v>
      </c>
      <c r="BK258" s="140">
        <f>ROUND(I258*H258,2)</f>
        <v>0</v>
      </c>
      <c r="BL258" s="18" t="s">
        <v>294</v>
      </c>
      <c r="BM258" s="139" t="s">
        <v>1169</v>
      </c>
    </row>
    <row r="259" spans="2:65" s="1" customFormat="1" ht="39">
      <c r="B259" s="33"/>
      <c r="D259" s="147" t="s">
        <v>214</v>
      </c>
      <c r="F259" s="161" t="s">
        <v>821</v>
      </c>
      <c r="I259" s="162"/>
      <c r="L259" s="33"/>
      <c r="M259" s="163"/>
      <c r="T259" s="52"/>
      <c r="AT259" s="18" t="s">
        <v>214</v>
      </c>
      <c r="AU259" s="18" t="s">
        <v>80</v>
      </c>
    </row>
    <row r="260" spans="2:65" s="12" customFormat="1">
      <c r="B260" s="146"/>
      <c r="D260" s="147" t="s">
        <v>196</v>
      </c>
      <c r="E260" s="148" t="s">
        <v>19</v>
      </c>
      <c r="F260" s="149" t="s">
        <v>1170</v>
      </c>
      <c r="H260" s="150">
        <v>2.1</v>
      </c>
      <c r="I260" s="151"/>
      <c r="L260" s="146"/>
      <c r="M260" s="152"/>
      <c r="T260" s="153"/>
      <c r="AT260" s="148" t="s">
        <v>196</v>
      </c>
      <c r="AU260" s="148" t="s">
        <v>80</v>
      </c>
      <c r="AV260" s="12" t="s">
        <v>80</v>
      </c>
      <c r="AW260" s="12" t="s">
        <v>32</v>
      </c>
      <c r="AX260" s="12" t="s">
        <v>78</v>
      </c>
      <c r="AY260" s="148" t="s">
        <v>127</v>
      </c>
    </row>
    <row r="261" spans="2:65" s="1" customFormat="1" ht="24.2" customHeight="1">
      <c r="B261" s="33"/>
      <c r="C261" s="128" t="s">
        <v>586</v>
      </c>
      <c r="D261" s="128" t="s">
        <v>130</v>
      </c>
      <c r="E261" s="129" t="s">
        <v>845</v>
      </c>
      <c r="F261" s="130" t="s">
        <v>846</v>
      </c>
      <c r="G261" s="131" t="s">
        <v>638</v>
      </c>
      <c r="H261" s="187"/>
      <c r="I261" s="133"/>
      <c r="J261" s="134">
        <f>ROUND(I261*H261,2)</f>
        <v>0</v>
      </c>
      <c r="K261" s="130" t="s">
        <v>134</v>
      </c>
      <c r="L261" s="33"/>
      <c r="M261" s="135" t="s">
        <v>19</v>
      </c>
      <c r="N261" s="136" t="s">
        <v>42</v>
      </c>
      <c r="P261" s="137">
        <f>O261*H261</f>
        <v>0</v>
      </c>
      <c r="Q261" s="137">
        <v>0</v>
      </c>
      <c r="R261" s="137">
        <f>Q261*H261</f>
        <v>0</v>
      </c>
      <c r="S261" s="137">
        <v>0</v>
      </c>
      <c r="T261" s="138">
        <f>S261*H261</f>
        <v>0</v>
      </c>
      <c r="AR261" s="139" t="s">
        <v>294</v>
      </c>
      <c r="AT261" s="139" t="s">
        <v>130</v>
      </c>
      <c r="AU261" s="139" t="s">
        <v>80</v>
      </c>
      <c r="AY261" s="18" t="s">
        <v>127</v>
      </c>
      <c r="BE261" s="140">
        <f>IF(N261="základní",J261,0)</f>
        <v>0</v>
      </c>
      <c r="BF261" s="140">
        <f>IF(N261="snížená",J261,0)</f>
        <v>0</v>
      </c>
      <c r="BG261" s="140">
        <f>IF(N261="zákl. přenesená",J261,0)</f>
        <v>0</v>
      </c>
      <c r="BH261" s="140">
        <f>IF(N261="sníž. přenesená",J261,0)</f>
        <v>0</v>
      </c>
      <c r="BI261" s="140">
        <f>IF(N261="nulová",J261,0)</f>
        <v>0</v>
      </c>
      <c r="BJ261" s="18" t="s">
        <v>78</v>
      </c>
      <c r="BK261" s="140">
        <f>ROUND(I261*H261,2)</f>
        <v>0</v>
      </c>
      <c r="BL261" s="18" t="s">
        <v>294</v>
      </c>
      <c r="BM261" s="139" t="s">
        <v>1171</v>
      </c>
    </row>
    <row r="262" spans="2:65" s="1" customFormat="1" ht="78">
      <c r="B262" s="33"/>
      <c r="D262" s="147" t="s">
        <v>214</v>
      </c>
      <c r="F262" s="161" t="s">
        <v>640</v>
      </c>
      <c r="I262" s="162"/>
      <c r="L262" s="33"/>
      <c r="M262" s="163"/>
      <c r="T262" s="52"/>
      <c r="AT262" s="18" t="s">
        <v>214</v>
      </c>
      <c r="AU262" s="18" t="s">
        <v>80</v>
      </c>
    </row>
    <row r="263" spans="2:65" s="11" customFormat="1" ht="22.9" customHeight="1">
      <c r="B263" s="116"/>
      <c r="D263" s="117" t="s">
        <v>70</v>
      </c>
      <c r="E263" s="126" t="s">
        <v>848</v>
      </c>
      <c r="F263" s="126" t="s">
        <v>849</v>
      </c>
      <c r="I263" s="119"/>
      <c r="J263" s="127">
        <f>BK263</f>
        <v>0</v>
      </c>
      <c r="L263" s="116"/>
      <c r="M263" s="121"/>
      <c r="P263" s="122">
        <f>SUM(P264:P268)</f>
        <v>0</v>
      </c>
      <c r="R263" s="122">
        <f>SUM(R264:R268)</f>
        <v>2.8440000000000003E-4</v>
      </c>
      <c r="T263" s="123">
        <f>SUM(T264:T268)</f>
        <v>0</v>
      </c>
      <c r="AR263" s="117" t="s">
        <v>80</v>
      </c>
      <c r="AT263" s="124" t="s">
        <v>70</v>
      </c>
      <c r="AU263" s="124" t="s">
        <v>78</v>
      </c>
      <c r="AY263" s="117" t="s">
        <v>127</v>
      </c>
      <c r="BK263" s="125">
        <f>SUM(BK264:BK268)</f>
        <v>0</v>
      </c>
    </row>
    <row r="264" spans="2:65" s="1" customFormat="1" ht="14.45" customHeight="1">
      <c r="B264" s="33"/>
      <c r="C264" s="128" t="s">
        <v>595</v>
      </c>
      <c r="D264" s="128" t="s">
        <v>130</v>
      </c>
      <c r="E264" s="129" t="s">
        <v>861</v>
      </c>
      <c r="F264" s="130" t="s">
        <v>862</v>
      </c>
      <c r="G264" s="131" t="s">
        <v>194</v>
      </c>
      <c r="H264" s="132">
        <v>1.1850000000000001</v>
      </c>
      <c r="I264" s="133"/>
      <c r="J264" s="134">
        <f>ROUND(I264*H264,2)</f>
        <v>0</v>
      </c>
      <c r="K264" s="130" t="s">
        <v>134</v>
      </c>
      <c r="L264" s="33"/>
      <c r="M264" s="135" t="s">
        <v>19</v>
      </c>
      <c r="N264" s="136" t="s">
        <v>42</v>
      </c>
      <c r="P264" s="137">
        <f>O264*H264</f>
        <v>0</v>
      </c>
      <c r="Q264" s="137">
        <v>1.2E-4</v>
      </c>
      <c r="R264" s="137">
        <f>Q264*H264</f>
        <v>1.4220000000000001E-4</v>
      </c>
      <c r="S264" s="137">
        <v>0</v>
      </c>
      <c r="T264" s="138">
        <f>S264*H264</f>
        <v>0</v>
      </c>
      <c r="AR264" s="139" t="s">
        <v>294</v>
      </c>
      <c r="AT264" s="139" t="s">
        <v>130</v>
      </c>
      <c r="AU264" s="139" t="s">
        <v>80</v>
      </c>
      <c r="AY264" s="18" t="s">
        <v>127</v>
      </c>
      <c r="BE264" s="140">
        <f>IF(N264="základní",J264,0)</f>
        <v>0</v>
      </c>
      <c r="BF264" s="140">
        <f>IF(N264="snížená",J264,0)</f>
        <v>0</v>
      </c>
      <c r="BG264" s="140">
        <f>IF(N264="zákl. přenesená",J264,0)</f>
        <v>0</v>
      </c>
      <c r="BH264" s="140">
        <f>IF(N264="sníž. přenesená",J264,0)</f>
        <v>0</v>
      </c>
      <c r="BI264" s="140">
        <f>IF(N264="nulová",J264,0)</f>
        <v>0</v>
      </c>
      <c r="BJ264" s="18" t="s">
        <v>78</v>
      </c>
      <c r="BK264" s="140">
        <f>ROUND(I264*H264,2)</f>
        <v>0</v>
      </c>
      <c r="BL264" s="18" t="s">
        <v>294</v>
      </c>
      <c r="BM264" s="139" t="s">
        <v>1172</v>
      </c>
    </row>
    <row r="265" spans="2:65" s="14" customFormat="1">
      <c r="B265" s="164"/>
      <c r="D265" s="147" t="s">
        <v>196</v>
      </c>
      <c r="E265" s="165" t="s">
        <v>19</v>
      </c>
      <c r="F265" s="166" t="s">
        <v>864</v>
      </c>
      <c r="H265" s="165" t="s">
        <v>19</v>
      </c>
      <c r="I265" s="167"/>
      <c r="L265" s="164"/>
      <c r="M265" s="168"/>
      <c r="T265" s="169"/>
      <c r="AT265" s="165" t="s">
        <v>196</v>
      </c>
      <c r="AU265" s="165" t="s">
        <v>80</v>
      </c>
      <c r="AV265" s="14" t="s">
        <v>78</v>
      </c>
      <c r="AW265" s="14" t="s">
        <v>32</v>
      </c>
      <c r="AX265" s="14" t="s">
        <v>71</v>
      </c>
      <c r="AY265" s="165" t="s">
        <v>127</v>
      </c>
    </row>
    <row r="266" spans="2:65" s="12" customFormat="1">
      <c r="B266" s="146"/>
      <c r="D266" s="147" t="s">
        <v>196</v>
      </c>
      <c r="E266" s="148" t="s">
        <v>19</v>
      </c>
      <c r="F266" s="149" t="s">
        <v>1057</v>
      </c>
      <c r="H266" s="150">
        <v>1.1850000000000001</v>
      </c>
      <c r="I266" s="151"/>
      <c r="L266" s="146"/>
      <c r="M266" s="152"/>
      <c r="T266" s="153"/>
      <c r="AT266" s="148" t="s">
        <v>196</v>
      </c>
      <c r="AU266" s="148" t="s">
        <v>80</v>
      </c>
      <c r="AV266" s="12" t="s">
        <v>80</v>
      </c>
      <c r="AW266" s="12" t="s">
        <v>32</v>
      </c>
      <c r="AX266" s="12" t="s">
        <v>78</v>
      </c>
      <c r="AY266" s="148" t="s">
        <v>127</v>
      </c>
    </row>
    <row r="267" spans="2:65" s="1" customFormat="1" ht="14.45" customHeight="1">
      <c r="B267" s="33"/>
      <c r="C267" s="128" t="s">
        <v>600</v>
      </c>
      <c r="D267" s="128" t="s">
        <v>130</v>
      </c>
      <c r="E267" s="129" t="s">
        <v>868</v>
      </c>
      <c r="F267" s="130" t="s">
        <v>869</v>
      </c>
      <c r="G267" s="131" t="s">
        <v>194</v>
      </c>
      <c r="H267" s="132">
        <v>1.1850000000000001</v>
      </c>
      <c r="I267" s="133"/>
      <c r="J267" s="134">
        <f>ROUND(I267*H267,2)</f>
        <v>0</v>
      </c>
      <c r="K267" s="130" t="s">
        <v>134</v>
      </c>
      <c r="L267" s="33"/>
      <c r="M267" s="135" t="s">
        <v>19</v>
      </c>
      <c r="N267" s="136" t="s">
        <v>42</v>
      </c>
      <c r="P267" s="137">
        <f>O267*H267</f>
        <v>0</v>
      </c>
      <c r="Q267" s="137">
        <v>1.2E-4</v>
      </c>
      <c r="R267" s="137">
        <f>Q267*H267</f>
        <v>1.4220000000000001E-4</v>
      </c>
      <c r="S267" s="137">
        <v>0</v>
      </c>
      <c r="T267" s="138">
        <f>S267*H267</f>
        <v>0</v>
      </c>
      <c r="AR267" s="139" t="s">
        <v>294</v>
      </c>
      <c r="AT267" s="139" t="s">
        <v>130</v>
      </c>
      <c r="AU267" s="139" t="s">
        <v>80</v>
      </c>
      <c r="AY267" s="18" t="s">
        <v>127</v>
      </c>
      <c r="BE267" s="140">
        <f>IF(N267="základní",J267,0)</f>
        <v>0</v>
      </c>
      <c r="BF267" s="140">
        <f>IF(N267="snížená",J267,0)</f>
        <v>0</v>
      </c>
      <c r="BG267" s="140">
        <f>IF(N267="zákl. přenesená",J267,0)</f>
        <v>0</v>
      </c>
      <c r="BH267" s="140">
        <f>IF(N267="sníž. přenesená",J267,0)</f>
        <v>0</v>
      </c>
      <c r="BI267" s="140">
        <f>IF(N267="nulová",J267,0)</f>
        <v>0</v>
      </c>
      <c r="BJ267" s="18" t="s">
        <v>78</v>
      </c>
      <c r="BK267" s="140">
        <f>ROUND(I267*H267,2)</f>
        <v>0</v>
      </c>
      <c r="BL267" s="18" t="s">
        <v>294</v>
      </c>
      <c r="BM267" s="139" t="s">
        <v>1173</v>
      </c>
    </row>
    <row r="268" spans="2:65" s="12" customFormat="1">
      <c r="B268" s="146"/>
      <c r="D268" s="147" t="s">
        <v>196</v>
      </c>
      <c r="E268" s="148" t="s">
        <v>19</v>
      </c>
      <c r="F268" s="149" t="s">
        <v>1059</v>
      </c>
      <c r="H268" s="150">
        <v>1.1850000000000001</v>
      </c>
      <c r="I268" s="151"/>
      <c r="L268" s="146"/>
      <c r="M268" s="152"/>
      <c r="T268" s="153"/>
      <c r="AT268" s="148" t="s">
        <v>196</v>
      </c>
      <c r="AU268" s="148" t="s">
        <v>80</v>
      </c>
      <c r="AV268" s="12" t="s">
        <v>80</v>
      </c>
      <c r="AW268" s="12" t="s">
        <v>32</v>
      </c>
      <c r="AX268" s="12" t="s">
        <v>78</v>
      </c>
      <c r="AY268" s="148" t="s">
        <v>127</v>
      </c>
    </row>
    <row r="269" spans="2:65" s="11" customFormat="1" ht="22.9" customHeight="1">
      <c r="B269" s="116"/>
      <c r="D269" s="117" t="s">
        <v>70</v>
      </c>
      <c r="E269" s="126" t="s">
        <v>876</v>
      </c>
      <c r="F269" s="126" t="s">
        <v>877</v>
      </c>
      <c r="I269" s="119"/>
      <c r="J269" s="127">
        <f>BK269</f>
        <v>0</v>
      </c>
      <c r="L269" s="116"/>
      <c r="M269" s="121"/>
      <c r="P269" s="122">
        <f>SUM(P270:P280)</f>
        <v>0</v>
      </c>
      <c r="R269" s="122">
        <f>SUM(R270:R280)</f>
        <v>3.9402480000000004E-2</v>
      </c>
      <c r="T269" s="123">
        <f>SUM(T270:T280)</f>
        <v>8.3662800000000002E-3</v>
      </c>
      <c r="AR269" s="117" t="s">
        <v>80</v>
      </c>
      <c r="AT269" s="124" t="s">
        <v>70</v>
      </c>
      <c r="AU269" s="124" t="s">
        <v>78</v>
      </c>
      <c r="AY269" s="117" t="s">
        <v>127</v>
      </c>
      <c r="BK269" s="125">
        <f>SUM(BK270:BK280)</f>
        <v>0</v>
      </c>
    </row>
    <row r="270" spans="2:65" s="1" customFormat="1" ht="14.45" customHeight="1">
      <c r="B270" s="33"/>
      <c r="C270" s="128" t="s">
        <v>606</v>
      </c>
      <c r="D270" s="128" t="s">
        <v>130</v>
      </c>
      <c r="E270" s="129" t="s">
        <v>879</v>
      </c>
      <c r="F270" s="130" t="s">
        <v>880</v>
      </c>
      <c r="G270" s="131" t="s">
        <v>194</v>
      </c>
      <c r="H270" s="132">
        <v>26.988</v>
      </c>
      <c r="I270" s="133"/>
      <c r="J270" s="134">
        <f>ROUND(I270*H270,2)</f>
        <v>0</v>
      </c>
      <c r="K270" s="130" t="s">
        <v>134</v>
      </c>
      <c r="L270" s="33"/>
      <c r="M270" s="135" t="s">
        <v>19</v>
      </c>
      <c r="N270" s="136" t="s">
        <v>42</v>
      </c>
      <c r="P270" s="137">
        <f>O270*H270</f>
        <v>0</v>
      </c>
      <c r="Q270" s="137">
        <v>1E-3</v>
      </c>
      <c r="R270" s="137">
        <f>Q270*H270</f>
        <v>2.6988000000000002E-2</v>
      </c>
      <c r="S270" s="137">
        <v>3.1E-4</v>
      </c>
      <c r="T270" s="138">
        <f>S270*H270</f>
        <v>8.3662800000000002E-3</v>
      </c>
      <c r="AR270" s="139" t="s">
        <v>294</v>
      </c>
      <c r="AT270" s="139" t="s">
        <v>130</v>
      </c>
      <c r="AU270" s="139" t="s">
        <v>80</v>
      </c>
      <c r="AY270" s="18" t="s">
        <v>127</v>
      </c>
      <c r="BE270" s="140">
        <f>IF(N270="základní",J270,0)</f>
        <v>0</v>
      </c>
      <c r="BF270" s="140">
        <f>IF(N270="snížená",J270,0)</f>
        <v>0</v>
      </c>
      <c r="BG270" s="140">
        <f>IF(N270="zákl. přenesená",J270,0)</f>
        <v>0</v>
      </c>
      <c r="BH270" s="140">
        <f>IF(N270="sníž. přenesená",J270,0)</f>
        <v>0</v>
      </c>
      <c r="BI270" s="140">
        <f>IF(N270="nulová",J270,0)</f>
        <v>0</v>
      </c>
      <c r="BJ270" s="18" t="s">
        <v>78</v>
      </c>
      <c r="BK270" s="140">
        <f>ROUND(I270*H270,2)</f>
        <v>0</v>
      </c>
      <c r="BL270" s="18" t="s">
        <v>294</v>
      </c>
      <c r="BM270" s="139" t="s">
        <v>1174</v>
      </c>
    </row>
    <row r="271" spans="2:65" s="1" customFormat="1" ht="29.25">
      <c r="B271" s="33"/>
      <c r="D271" s="147" t="s">
        <v>214</v>
      </c>
      <c r="F271" s="161" t="s">
        <v>882</v>
      </c>
      <c r="I271" s="162"/>
      <c r="L271" s="33"/>
      <c r="M271" s="163"/>
      <c r="T271" s="52"/>
      <c r="AT271" s="18" t="s">
        <v>214</v>
      </c>
      <c r="AU271" s="18" t="s">
        <v>80</v>
      </c>
    </row>
    <row r="272" spans="2:65" s="12" customFormat="1">
      <c r="B272" s="146"/>
      <c r="D272" s="147" t="s">
        <v>196</v>
      </c>
      <c r="E272" s="148" t="s">
        <v>19</v>
      </c>
      <c r="F272" s="149" t="s">
        <v>1072</v>
      </c>
      <c r="H272" s="150">
        <v>6.524</v>
      </c>
      <c r="I272" s="151"/>
      <c r="L272" s="146"/>
      <c r="M272" s="152"/>
      <c r="T272" s="153"/>
      <c r="AT272" s="148" t="s">
        <v>196</v>
      </c>
      <c r="AU272" s="148" t="s">
        <v>80</v>
      </c>
      <c r="AV272" s="12" t="s">
        <v>80</v>
      </c>
      <c r="AW272" s="12" t="s">
        <v>32</v>
      </c>
      <c r="AX272" s="12" t="s">
        <v>71</v>
      </c>
      <c r="AY272" s="148" t="s">
        <v>127</v>
      </c>
    </row>
    <row r="273" spans="2:65" s="12" customFormat="1">
      <c r="B273" s="146"/>
      <c r="D273" s="147" t="s">
        <v>196</v>
      </c>
      <c r="E273" s="148" t="s">
        <v>19</v>
      </c>
      <c r="F273" s="149" t="s">
        <v>1085</v>
      </c>
      <c r="H273" s="150">
        <v>24.684000000000001</v>
      </c>
      <c r="I273" s="151"/>
      <c r="L273" s="146"/>
      <c r="M273" s="152"/>
      <c r="T273" s="153"/>
      <c r="AT273" s="148" t="s">
        <v>196</v>
      </c>
      <c r="AU273" s="148" t="s">
        <v>80</v>
      </c>
      <c r="AV273" s="12" t="s">
        <v>80</v>
      </c>
      <c r="AW273" s="12" t="s">
        <v>32</v>
      </c>
      <c r="AX273" s="12" t="s">
        <v>71</v>
      </c>
      <c r="AY273" s="148" t="s">
        <v>127</v>
      </c>
    </row>
    <row r="274" spans="2:65" s="12" customFormat="1">
      <c r="B274" s="146"/>
      <c r="D274" s="147" t="s">
        <v>196</v>
      </c>
      <c r="E274" s="148" t="s">
        <v>19</v>
      </c>
      <c r="F274" s="149" t="s">
        <v>1079</v>
      </c>
      <c r="H274" s="150">
        <v>-3.6819999999999999</v>
      </c>
      <c r="I274" s="151"/>
      <c r="L274" s="146"/>
      <c r="M274" s="152"/>
      <c r="T274" s="153"/>
      <c r="AT274" s="148" t="s">
        <v>196</v>
      </c>
      <c r="AU274" s="148" t="s">
        <v>80</v>
      </c>
      <c r="AV274" s="12" t="s">
        <v>80</v>
      </c>
      <c r="AW274" s="12" t="s">
        <v>32</v>
      </c>
      <c r="AX274" s="12" t="s">
        <v>71</v>
      </c>
      <c r="AY274" s="148" t="s">
        <v>127</v>
      </c>
    </row>
    <row r="275" spans="2:65" s="12" customFormat="1">
      <c r="B275" s="146"/>
      <c r="D275" s="147" t="s">
        <v>196</v>
      </c>
      <c r="E275" s="148" t="s">
        <v>19</v>
      </c>
      <c r="F275" s="149" t="s">
        <v>324</v>
      </c>
      <c r="H275" s="150">
        <v>-1.5760000000000001</v>
      </c>
      <c r="I275" s="151"/>
      <c r="L275" s="146"/>
      <c r="M275" s="152"/>
      <c r="T275" s="153"/>
      <c r="AT275" s="148" t="s">
        <v>196</v>
      </c>
      <c r="AU275" s="148" t="s">
        <v>80</v>
      </c>
      <c r="AV275" s="12" t="s">
        <v>80</v>
      </c>
      <c r="AW275" s="12" t="s">
        <v>32</v>
      </c>
      <c r="AX275" s="12" t="s">
        <v>71</v>
      </c>
      <c r="AY275" s="148" t="s">
        <v>127</v>
      </c>
    </row>
    <row r="276" spans="2:65" s="12" customFormat="1">
      <c r="B276" s="146"/>
      <c r="D276" s="147" t="s">
        <v>196</v>
      </c>
      <c r="E276" s="148" t="s">
        <v>19</v>
      </c>
      <c r="F276" s="149" t="s">
        <v>1080</v>
      </c>
      <c r="H276" s="150">
        <v>1.038</v>
      </c>
      <c r="I276" s="151"/>
      <c r="L276" s="146"/>
      <c r="M276" s="152"/>
      <c r="T276" s="153"/>
      <c r="AT276" s="148" t="s">
        <v>196</v>
      </c>
      <c r="AU276" s="148" t="s">
        <v>80</v>
      </c>
      <c r="AV276" s="12" t="s">
        <v>80</v>
      </c>
      <c r="AW276" s="12" t="s">
        <v>32</v>
      </c>
      <c r="AX276" s="12" t="s">
        <v>71</v>
      </c>
      <c r="AY276" s="148" t="s">
        <v>127</v>
      </c>
    </row>
    <row r="277" spans="2:65" s="13" customFormat="1">
      <c r="B277" s="154"/>
      <c r="D277" s="147" t="s">
        <v>196</v>
      </c>
      <c r="E277" s="155" t="s">
        <v>19</v>
      </c>
      <c r="F277" s="156" t="s">
        <v>199</v>
      </c>
      <c r="H277" s="157">
        <v>26.988000000000003</v>
      </c>
      <c r="I277" s="158"/>
      <c r="L277" s="154"/>
      <c r="M277" s="159"/>
      <c r="T277" s="160"/>
      <c r="AT277" s="155" t="s">
        <v>196</v>
      </c>
      <c r="AU277" s="155" t="s">
        <v>80</v>
      </c>
      <c r="AV277" s="13" t="s">
        <v>142</v>
      </c>
      <c r="AW277" s="13" t="s">
        <v>32</v>
      </c>
      <c r="AX277" s="13" t="s">
        <v>78</v>
      </c>
      <c r="AY277" s="155" t="s">
        <v>127</v>
      </c>
    </row>
    <row r="278" spans="2:65" s="1" customFormat="1" ht="14.45" customHeight="1">
      <c r="B278" s="33"/>
      <c r="C278" s="128" t="s">
        <v>612</v>
      </c>
      <c r="D278" s="128" t="s">
        <v>130</v>
      </c>
      <c r="E278" s="129" t="s">
        <v>901</v>
      </c>
      <c r="F278" s="130" t="s">
        <v>902</v>
      </c>
      <c r="G278" s="131" t="s">
        <v>194</v>
      </c>
      <c r="H278" s="132">
        <v>26.988</v>
      </c>
      <c r="I278" s="133"/>
      <c r="J278" s="134">
        <f>ROUND(I278*H278,2)</f>
        <v>0</v>
      </c>
      <c r="K278" s="130" t="s">
        <v>134</v>
      </c>
      <c r="L278" s="33"/>
      <c r="M278" s="135" t="s">
        <v>19</v>
      </c>
      <c r="N278" s="136" t="s">
        <v>42</v>
      </c>
      <c r="P278" s="137">
        <f>O278*H278</f>
        <v>0</v>
      </c>
      <c r="Q278" s="137">
        <v>2.0000000000000001E-4</v>
      </c>
      <c r="R278" s="137">
        <f>Q278*H278</f>
        <v>5.3975999999999998E-3</v>
      </c>
      <c r="S278" s="137">
        <v>0</v>
      </c>
      <c r="T278" s="138">
        <f>S278*H278</f>
        <v>0</v>
      </c>
      <c r="AR278" s="139" t="s">
        <v>294</v>
      </c>
      <c r="AT278" s="139" t="s">
        <v>130</v>
      </c>
      <c r="AU278" s="139" t="s">
        <v>80</v>
      </c>
      <c r="AY278" s="18" t="s">
        <v>127</v>
      </c>
      <c r="BE278" s="140">
        <f>IF(N278="základní",J278,0)</f>
        <v>0</v>
      </c>
      <c r="BF278" s="140">
        <f>IF(N278="snížená",J278,0)</f>
        <v>0</v>
      </c>
      <c r="BG278" s="140">
        <f>IF(N278="zákl. přenesená",J278,0)</f>
        <v>0</v>
      </c>
      <c r="BH278" s="140">
        <f>IF(N278="sníž. přenesená",J278,0)</f>
        <v>0</v>
      </c>
      <c r="BI278" s="140">
        <f>IF(N278="nulová",J278,0)</f>
        <v>0</v>
      </c>
      <c r="BJ278" s="18" t="s">
        <v>78</v>
      </c>
      <c r="BK278" s="140">
        <f>ROUND(I278*H278,2)</f>
        <v>0</v>
      </c>
      <c r="BL278" s="18" t="s">
        <v>294</v>
      </c>
      <c r="BM278" s="139" t="s">
        <v>1175</v>
      </c>
    </row>
    <row r="279" spans="2:65" s="12" customFormat="1">
      <c r="B279" s="146"/>
      <c r="D279" s="147" t="s">
        <v>196</v>
      </c>
      <c r="E279" s="148" t="s">
        <v>19</v>
      </c>
      <c r="F279" s="149" t="s">
        <v>1176</v>
      </c>
      <c r="H279" s="150">
        <v>26.988</v>
      </c>
      <c r="I279" s="151"/>
      <c r="L279" s="146"/>
      <c r="M279" s="152"/>
      <c r="T279" s="153"/>
      <c r="AT279" s="148" t="s">
        <v>196</v>
      </c>
      <c r="AU279" s="148" t="s">
        <v>80</v>
      </c>
      <c r="AV279" s="12" t="s">
        <v>80</v>
      </c>
      <c r="AW279" s="12" t="s">
        <v>32</v>
      </c>
      <c r="AX279" s="12" t="s">
        <v>78</v>
      </c>
      <c r="AY279" s="148" t="s">
        <v>127</v>
      </c>
    </row>
    <row r="280" spans="2:65" s="1" customFormat="1" ht="24.2" customHeight="1">
      <c r="B280" s="33"/>
      <c r="C280" s="128" t="s">
        <v>618</v>
      </c>
      <c r="D280" s="128" t="s">
        <v>130</v>
      </c>
      <c r="E280" s="129" t="s">
        <v>906</v>
      </c>
      <c r="F280" s="130" t="s">
        <v>907</v>
      </c>
      <c r="G280" s="131" t="s">
        <v>194</v>
      </c>
      <c r="H280" s="132">
        <v>26.988</v>
      </c>
      <c r="I280" s="133"/>
      <c r="J280" s="134">
        <f>ROUND(I280*H280,2)</f>
        <v>0</v>
      </c>
      <c r="K280" s="130" t="s">
        <v>134</v>
      </c>
      <c r="L280" s="33"/>
      <c r="M280" s="141" t="s">
        <v>19</v>
      </c>
      <c r="N280" s="142" t="s">
        <v>42</v>
      </c>
      <c r="O280" s="143"/>
      <c r="P280" s="144">
        <f>O280*H280</f>
        <v>0</v>
      </c>
      <c r="Q280" s="144">
        <v>2.5999999999999998E-4</v>
      </c>
      <c r="R280" s="144">
        <f>Q280*H280</f>
        <v>7.0168799999999996E-3</v>
      </c>
      <c r="S280" s="144">
        <v>0</v>
      </c>
      <c r="T280" s="145">
        <f>S280*H280</f>
        <v>0</v>
      </c>
      <c r="AR280" s="139" t="s">
        <v>294</v>
      </c>
      <c r="AT280" s="139" t="s">
        <v>130</v>
      </c>
      <c r="AU280" s="139" t="s">
        <v>80</v>
      </c>
      <c r="AY280" s="18" t="s">
        <v>127</v>
      </c>
      <c r="BE280" s="140">
        <f>IF(N280="základní",J280,0)</f>
        <v>0</v>
      </c>
      <c r="BF280" s="140">
        <f>IF(N280="snížená",J280,0)</f>
        <v>0</v>
      </c>
      <c r="BG280" s="140">
        <f>IF(N280="zákl. přenesená",J280,0)</f>
        <v>0</v>
      </c>
      <c r="BH280" s="140">
        <f>IF(N280="sníž. přenesená",J280,0)</f>
        <v>0</v>
      </c>
      <c r="BI280" s="140">
        <f>IF(N280="nulová",J280,0)</f>
        <v>0</v>
      </c>
      <c r="BJ280" s="18" t="s">
        <v>78</v>
      </c>
      <c r="BK280" s="140">
        <f>ROUND(I280*H280,2)</f>
        <v>0</v>
      </c>
      <c r="BL280" s="18" t="s">
        <v>294</v>
      </c>
      <c r="BM280" s="139" t="s">
        <v>1177</v>
      </c>
    </row>
    <row r="281" spans="2:65" s="1" customFormat="1" ht="6.95" customHeight="1">
      <c r="B281" s="41"/>
      <c r="C281" s="42"/>
      <c r="D281" s="42"/>
      <c r="E281" s="42"/>
      <c r="F281" s="42"/>
      <c r="G281" s="42"/>
      <c r="H281" s="42"/>
      <c r="I281" s="42"/>
      <c r="J281" s="42"/>
      <c r="K281" s="42"/>
      <c r="L281" s="33"/>
    </row>
  </sheetData>
  <sheetProtection algorithmName="SHA-512" hashValue="ezFM51kUcM3Y9cp+Y2gCk7zViuX4E/ljCJ5b999MhbHimZUGRPAaybz8mxHlmEWYD6rFHgs8MFPaU7Pp516Ujw==" saltValue="1Va8Rz8PJFqrQrfm/yhv+jl5Qht0D+WdYqlhifp5rIqwtmzNSPH0Sf+mVn6s1FJkUp4yDzZ+ICOtrdRFuEW/6A==" spinCount="100000" sheet="1" objects="1" scenarios="1" formatColumns="0" formatRows="0" autoFilter="0"/>
  <autoFilter ref="C89:K280" xr:uid="{00000000-0009-0000-0000-000004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92</v>
      </c>
    </row>
    <row r="3" spans="2:46" ht="6.95" customHeight="1">
      <c r="B3" s="19"/>
      <c r="C3" s="20"/>
      <c r="D3" s="20"/>
      <c r="E3" s="20"/>
      <c r="F3" s="20"/>
      <c r="G3" s="20"/>
      <c r="H3" s="20"/>
      <c r="I3" s="20"/>
      <c r="J3" s="20"/>
      <c r="K3" s="20"/>
      <c r="L3" s="21"/>
      <c r="AT3" s="18" t="s">
        <v>80</v>
      </c>
    </row>
    <row r="4" spans="2:46" ht="24.95" customHeight="1">
      <c r="B4" s="21"/>
      <c r="D4" s="22" t="s">
        <v>99</v>
      </c>
      <c r="L4" s="21"/>
      <c r="M4" s="84" t="s">
        <v>10</v>
      </c>
      <c r="AT4" s="18" t="s">
        <v>4</v>
      </c>
    </row>
    <row r="5" spans="2:46" ht="6.95" customHeight="1">
      <c r="B5" s="21"/>
      <c r="L5" s="21"/>
    </row>
    <row r="6" spans="2:46" ht="12" customHeight="1">
      <c r="B6" s="21"/>
      <c r="D6" s="28" t="s">
        <v>16</v>
      </c>
      <c r="L6" s="21"/>
    </row>
    <row r="7" spans="2:46" ht="16.5" customHeight="1">
      <c r="B7" s="21"/>
      <c r="E7" s="327" t="str">
        <f>'Rekapitulace stavby'!K6</f>
        <v>Stavební úpravy Střední školy - Lysá nad Labem č.p. 475</v>
      </c>
      <c r="F7" s="328"/>
      <c r="G7" s="328"/>
      <c r="H7" s="328"/>
      <c r="L7" s="21"/>
    </row>
    <row r="8" spans="2:46" s="1" customFormat="1" ht="12" customHeight="1">
      <c r="B8" s="33"/>
      <c r="D8" s="28" t="s">
        <v>100</v>
      </c>
      <c r="L8" s="33"/>
    </row>
    <row r="9" spans="2:46" s="1" customFormat="1" ht="16.5" customHeight="1">
      <c r="B9" s="33"/>
      <c r="E9" s="316" t="s">
        <v>1178</v>
      </c>
      <c r="F9" s="326"/>
      <c r="G9" s="326"/>
      <c r="H9" s="326"/>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49">
        <f>'Rekapitulace stavby'!AN8</f>
        <v>44988</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9" t="str">
        <f>'Rekapitulace stavby'!E14</f>
        <v>Vyplň údaj</v>
      </c>
      <c r="F18" s="299"/>
      <c r="G18" s="299"/>
      <c r="H18" s="299"/>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31</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34</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5"/>
      <c r="E27" s="303" t="s">
        <v>19</v>
      </c>
      <c r="F27" s="303"/>
      <c r="G27" s="303"/>
      <c r="H27" s="303"/>
      <c r="L27" s="85"/>
    </row>
    <row r="28" spans="2:12" s="1" customFormat="1" ht="6.95" customHeight="1">
      <c r="B28" s="33"/>
      <c r="L28" s="33"/>
    </row>
    <row r="29" spans="2:12" s="1" customFormat="1" ht="6.95" customHeight="1">
      <c r="B29" s="33"/>
      <c r="D29" s="50"/>
      <c r="E29" s="50"/>
      <c r="F29" s="50"/>
      <c r="G29" s="50"/>
      <c r="H29" s="50"/>
      <c r="I29" s="50"/>
      <c r="J29" s="50"/>
      <c r="K29" s="50"/>
      <c r="L29" s="33"/>
    </row>
    <row r="30" spans="2:12" s="1" customFormat="1" ht="25.35" customHeight="1">
      <c r="B30" s="33"/>
      <c r="D30" s="86" t="s">
        <v>37</v>
      </c>
      <c r="J30" s="62">
        <f>ROUND(J96, 2)</f>
        <v>0</v>
      </c>
      <c r="L30" s="33"/>
    </row>
    <row r="31" spans="2:12" s="1" customFormat="1" ht="6.95" customHeight="1">
      <c r="B31" s="33"/>
      <c r="D31" s="50"/>
      <c r="E31" s="50"/>
      <c r="F31" s="50"/>
      <c r="G31" s="50"/>
      <c r="H31" s="50"/>
      <c r="I31" s="50"/>
      <c r="J31" s="50"/>
      <c r="K31" s="50"/>
      <c r="L31" s="33"/>
    </row>
    <row r="32" spans="2:12" s="1" customFormat="1" ht="14.45" customHeight="1">
      <c r="B32" s="33"/>
      <c r="F32" s="87" t="s">
        <v>39</v>
      </c>
      <c r="I32" s="87" t="s">
        <v>38</v>
      </c>
      <c r="J32" s="87" t="s">
        <v>40</v>
      </c>
      <c r="L32" s="33"/>
    </row>
    <row r="33" spans="2:12" s="1" customFormat="1" ht="14.45" customHeight="1">
      <c r="B33" s="33"/>
      <c r="D33" s="88" t="s">
        <v>41</v>
      </c>
      <c r="E33" s="28" t="s">
        <v>42</v>
      </c>
      <c r="F33" s="89">
        <f>ROUND((SUM(BE96:BE499)),  2)</f>
        <v>0</v>
      </c>
      <c r="I33" s="90">
        <v>0.21</v>
      </c>
      <c r="J33" s="89">
        <f>ROUND(((SUM(BE96:BE499))*I33),  2)</f>
        <v>0</v>
      </c>
      <c r="L33" s="33"/>
    </row>
    <row r="34" spans="2:12" s="1" customFormat="1" ht="14.45" customHeight="1">
      <c r="B34" s="33"/>
      <c r="E34" s="28" t="s">
        <v>43</v>
      </c>
      <c r="F34" s="89">
        <f>ROUND((SUM(BF96:BF499)),  2)</f>
        <v>0</v>
      </c>
      <c r="I34" s="90">
        <v>0.15</v>
      </c>
      <c r="J34" s="89">
        <f>ROUND(((SUM(BF96:BF499))*I34),  2)</f>
        <v>0</v>
      </c>
      <c r="L34" s="33"/>
    </row>
    <row r="35" spans="2:12" s="1" customFormat="1" ht="14.45" hidden="1" customHeight="1">
      <c r="B35" s="33"/>
      <c r="E35" s="28" t="s">
        <v>44</v>
      </c>
      <c r="F35" s="89">
        <f>ROUND((SUM(BG96:BG499)),  2)</f>
        <v>0</v>
      </c>
      <c r="I35" s="90">
        <v>0.21</v>
      </c>
      <c r="J35" s="89">
        <f>0</f>
        <v>0</v>
      </c>
      <c r="L35" s="33"/>
    </row>
    <row r="36" spans="2:12" s="1" customFormat="1" ht="14.45" hidden="1" customHeight="1">
      <c r="B36" s="33"/>
      <c r="E36" s="28" t="s">
        <v>45</v>
      </c>
      <c r="F36" s="89">
        <f>ROUND((SUM(BH96:BH499)),  2)</f>
        <v>0</v>
      </c>
      <c r="I36" s="90">
        <v>0.15</v>
      </c>
      <c r="J36" s="89">
        <f>0</f>
        <v>0</v>
      </c>
      <c r="L36" s="33"/>
    </row>
    <row r="37" spans="2:12" s="1" customFormat="1" ht="14.45" hidden="1" customHeight="1">
      <c r="B37" s="33"/>
      <c r="E37" s="28" t="s">
        <v>46</v>
      </c>
      <c r="F37" s="89">
        <f>ROUND((SUM(BI96:BI499)),  2)</f>
        <v>0</v>
      </c>
      <c r="I37" s="90">
        <v>0</v>
      </c>
      <c r="J37" s="89">
        <f>0</f>
        <v>0</v>
      </c>
      <c r="L37" s="33"/>
    </row>
    <row r="38" spans="2:12" s="1" customFormat="1" ht="6.95" customHeight="1">
      <c r="B38" s="33"/>
      <c r="L38" s="33"/>
    </row>
    <row r="39" spans="2:12" s="1" customFormat="1" ht="25.35" customHeight="1">
      <c r="B39" s="33"/>
      <c r="C39" s="91"/>
      <c r="D39" s="92" t="s">
        <v>47</v>
      </c>
      <c r="E39" s="53"/>
      <c r="F39" s="53"/>
      <c r="G39" s="93" t="s">
        <v>48</v>
      </c>
      <c r="H39" s="94" t="s">
        <v>49</v>
      </c>
      <c r="I39" s="53"/>
      <c r="J39" s="95">
        <f>SUM(J30:J37)</f>
        <v>0</v>
      </c>
      <c r="K39" s="96"/>
      <c r="L39" s="33"/>
    </row>
    <row r="40" spans="2:12" s="1" customFormat="1" ht="14.45" customHeight="1">
      <c r="B40" s="41"/>
      <c r="C40" s="42"/>
      <c r="D40" s="42"/>
      <c r="E40" s="42"/>
      <c r="F40" s="42"/>
      <c r="G40" s="42"/>
      <c r="H40" s="42"/>
      <c r="I40" s="42"/>
      <c r="J40" s="42"/>
      <c r="K40" s="42"/>
      <c r="L40" s="33"/>
    </row>
    <row r="44" spans="2:12" s="1" customFormat="1" ht="6.95" customHeight="1">
      <c r="B44" s="43"/>
      <c r="C44" s="44"/>
      <c r="D44" s="44"/>
      <c r="E44" s="44"/>
      <c r="F44" s="44"/>
      <c r="G44" s="44"/>
      <c r="H44" s="44"/>
      <c r="I44" s="44"/>
      <c r="J44" s="44"/>
      <c r="K44" s="44"/>
      <c r="L44" s="33"/>
    </row>
    <row r="45" spans="2:12" s="1" customFormat="1" ht="24.95" customHeight="1">
      <c r="B45" s="33"/>
      <c r="C45" s="22" t="s">
        <v>102</v>
      </c>
      <c r="L45" s="33"/>
    </row>
    <row r="46" spans="2:12" s="1" customFormat="1" ht="6.95" customHeight="1">
      <c r="B46" s="33"/>
      <c r="L46" s="33"/>
    </row>
    <row r="47" spans="2:12" s="1" customFormat="1" ht="12" customHeight="1">
      <c r="B47" s="33"/>
      <c r="C47" s="28" t="s">
        <v>16</v>
      </c>
      <c r="L47" s="33"/>
    </row>
    <row r="48" spans="2:12" s="1" customFormat="1" ht="16.5" customHeight="1">
      <c r="B48" s="33"/>
      <c r="E48" s="327" t="str">
        <f>E7</f>
        <v>Stavební úpravy Střední školy - Lysá nad Labem č.p. 475</v>
      </c>
      <c r="F48" s="328"/>
      <c r="G48" s="328"/>
      <c r="H48" s="328"/>
      <c r="L48" s="33"/>
    </row>
    <row r="49" spans="2:47" s="1" customFormat="1" ht="12" customHeight="1">
      <c r="B49" s="33"/>
      <c r="C49" s="28" t="s">
        <v>100</v>
      </c>
      <c r="L49" s="33"/>
    </row>
    <row r="50" spans="2:47" s="1" customFormat="1" ht="16.5" customHeight="1">
      <c r="B50" s="33"/>
      <c r="E50" s="316" t="str">
        <f>E9</f>
        <v>04 - 2.NP - Východní strana</v>
      </c>
      <c r="F50" s="326"/>
      <c r="G50" s="326"/>
      <c r="H50" s="326"/>
      <c r="L50" s="33"/>
    </row>
    <row r="51" spans="2:47" s="1" customFormat="1" ht="6.95" customHeight="1">
      <c r="B51" s="33"/>
      <c r="L51" s="33"/>
    </row>
    <row r="52" spans="2:47" s="1" customFormat="1" ht="12" customHeight="1">
      <c r="B52" s="33"/>
      <c r="C52" s="28" t="s">
        <v>21</v>
      </c>
      <c r="F52" s="26" t="str">
        <f>F12</f>
        <v>289 22 Lysá nad Labem, Stržiště 475</v>
      </c>
      <c r="I52" s="28" t="s">
        <v>23</v>
      </c>
      <c r="J52" s="49">
        <f>IF(J12="","",J12)</f>
        <v>44988</v>
      </c>
      <c r="L52" s="33"/>
    </row>
    <row r="53" spans="2:47" s="1" customFormat="1" ht="6.95" customHeight="1">
      <c r="B53" s="33"/>
      <c r="L53" s="33"/>
    </row>
    <row r="54" spans="2:47" s="1" customFormat="1" ht="15.2" customHeight="1">
      <c r="B54" s="33"/>
      <c r="C54" s="28" t="s">
        <v>24</v>
      </c>
      <c r="F54" s="26" t="str">
        <f>E15</f>
        <v>SŠ designu Lysá nad Labem</v>
      </c>
      <c r="I54" s="28" t="s">
        <v>30</v>
      </c>
      <c r="J54" s="31" t="str">
        <f>E21</f>
        <v>www.projektyrd.cz</v>
      </c>
      <c r="L54" s="33"/>
    </row>
    <row r="55" spans="2:47" s="1" customFormat="1" ht="25.7" customHeight="1">
      <c r="B55" s="33"/>
      <c r="C55" s="28" t="s">
        <v>28</v>
      </c>
      <c r="F55" s="26" t="str">
        <f>IF(E18="","",E18)</f>
        <v>Vyplň údaj</v>
      </c>
      <c r="I55" s="28" t="s">
        <v>33</v>
      </c>
      <c r="J55" s="31" t="str">
        <f>E24</f>
        <v>www.stavebnikalkulace.cz</v>
      </c>
      <c r="L55" s="33"/>
    </row>
    <row r="56" spans="2:47" s="1" customFormat="1" ht="10.35" customHeight="1">
      <c r="B56" s="33"/>
      <c r="L56" s="33"/>
    </row>
    <row r="57" spans="2:47" s="1" customFormat="1" ht="29.25" customHeight="1">
      <c r="B57" s="33"/>
      <c r="C57" s="97" t="s">
        <v>103</v>
      </c>
      <c r="D57" s="91"/>
      <c r="E57" s="91"/>
      <c r="F57" s="91"/>
      <c r="G57" s="91"/>
      <c r="H57" s="91"/>
      <c r="I57" s="91"/>
      <c r="J57" s="98" t="s">
        <v>104</v>
      </c>
      <c r="K57" s="91"/>
      <c r="L57" s="33"/>
    </row>
    <row r="58" spans="2:47" s="1" customFormat="1" ht="10.35" customHeight="1">
      <c r="B58" s="33"/>
      <c r="L58" s="33"/>
    </row>
    <row r="59" spans="2:47" s="1" customFormat="1" ht="22.9" customHeight="1">
      <c r="B59" s="33"/>
      <c r="C59" s="99" t="s">
        <v>69</v>
      </c>
      <c r="J59" s="62">
        <f>J96</f>
        <v>0</v>
      </c>
      <c r="L59" s="33"/>
      <c r="AU59" s="18" t="s">
        <v>105</v>
      </c>
    </row>
    <row r="60" spans="2:47" s="8" customFormat="1" ht="24.95" customHeight="1">
      <c r="B60" s="100"/>
      <c r="D60" s="101" t="s">
        <v>173</v>
      </c>
      <c r="E60" s="102"/>
      <c r="F60" s="102"/>
      <c r="G60" s="102"/>
      <c r="H60" s="102"/>
      <c r="I60" s="102"/>
      <c r="J60" s="103">
        <f>J97</f>
        <v>0</v>
      </c>
      <c r="L60" s="100"/>
    </row>
    <row r="61" spans="2:47" s="9" customFormat="1" ht="19.899999999999999" customHeight="1">
      <c r="B61" s="104"/>
      <c r="D61" s="105" t="s">
        <v>174</v>
      </c>
      <c r="E61" s="106"/>
      <c r="F61" s="106"/>
      <c r="G61" s="106"/>
      <c r="H61" s="106"/>
      <c r="I61" s="106"/>
      <c r="J61" s="107">
        <f>J98</f>
        <v>0</v>
      </c>
      <c r="L61" s="104"/>
    </row>
    <row r="62" spans="2:47" s="9" customFormat="1" ht="19.899999999999999" customHeight="1">
      <c r="B62" s="104"/>
      <c r="D62" s="105" t="s">
        <v>175</v>
      </c>
      <c r="E62" s="106"/>
      <c r="F62" s="106"/>
      <c r="G62" s="106"/>
      <c r="H62" s="106"/>
      <c r="I62" s="106"/>
      <c r="J62" s="107">
        <f>J118</f>
        <v>0</v>
      </c>
      <c r="L62" s="104"/>
    </row>
    <row r="63" spans="2:47" s="9" customFormat="1" ht="19.899999999999999" customHeight="1">
      <c r="B63" s="104"/>
      <c r="D63" s="105" t="s">
        <v>176</v>
      </c>
      <c r="E63" s="106"/>
      <c r="F63" s="106"/>
      <c r="G63" s="106"/>
      <c r="H63" s="106"/>
      <c r="I63" s="106"/>
      <c r="J63" s="107">
        <f>J227</f>
        <v>0</v>
      </c>
      <c r="L63" s="104"/>
    </row>
    <row r="64" spans="2:47" s="9" customFormat="1" ht="19.899999999999999" customHeight="1">
      <c r="B64" s="104"/>
      <c r="D64" s="105" t="s">
        <v>177</v>
      </c>
      <c r="E64" s="106"/>
      <c r="F64" s="106"/>
      <c r="G64" s="106"/>
      <c r="H64" s="106"/>
      <c r="I64" s="106"/>
      <c r="J64" s="107">
        <f>J308</f>
        <v>0</v>
      </c>
      <c r="L64" s="104"/>
    </row>
    <row r="65" spans="2:12" s="9" customFormat="1" ht="19.899999999999999" customHeight="1">
      <c r="B65" s="104"/>
      <c r="D65" s="105" t="s">
        <v>178</v>
      </c>
      <c r="E65" s="106"/>
      <c r="F65" s="106"/>
      <c r="G65" s="106"/>
      <c r="H65" s="106"/>
      <c r="I65" s="106"/>
      <c r="J65" s="107">
        <f>J324</f>
        <v>0</v>
      </c>
      <c r="L65" s="104"/>
    </row>
    <row r="66" spans="2:12" s="8" customFormat="1" ht="24.95" customHeight="1">
      <c r="B66" s="100"/>
      <c r="D66" s="101" t="s">
        <v>179</v>
      </c>
      <c r="E66" s="102"/>
      <c r="F66" s="102"/>
      <c r="G66" s="102"/>
      <c r="H66" s="102"/>
      <c r="I66" s="102"/>
      <c r="J66" s="103">
        <f>J327</f>
        <v>0</v>
      </c>
      <c r="L66" s="100"/>
    </row>
    <row r="67" spans="2:12" s="9" customFormat="1" ht="19.899999999999999" customHeight="1">
      <c r="B67" s="104"/>
      <c r="D67" s="105" t="s">
        <v>180</v>
      </c>
      <c r="E67" s="106"/>
      <c r="F67" s="106"/>
      <c r="G67" s="106"/>
      <c r="H67" s="106"/>
      <c r="I67" s="106"/>
      <c r="J67" s="107">
        <f>J328</f>
        <v>0</v>
      </c>
      <c r="L67" s="104"/>
    </row>
    <row r="68" spans="2:12" s="9" customFormat="1" ht="19.899999999999999" customHeight="1">
      <c r="B68" s="104"/>
      <c r="D68" s="105" t="s">
        <v>181</v>
      </c>
      <c r="E68" s="106"/>
      <c r="F68" s="106"/>
      <c r="G68" s="106"/>
      <c r="H68" s="106"/>
      <c r="I68" s="106"/>
      <c r="J68" s="107">
        <f>J361</f>
        <v>0</v>
      </c>
      <c r="L68" s="104"/>
    </row>
    <row r="69" spans="2:12" s="9" customFormat="1" ht="19.899999999999999" customHeight="1">
      <c r="B69" s="104"/>
      <c r="D69" s="105" t="s">
        <v>182</v>
      </c>
      <c r="E69" s="106"/>
      <c r="F69" s="106"/>
      <c r="G69" s="106"/>
      <c r="H69" s="106"/>
      <c r="I69" s="106"/>
      <c r="J69" s="107">
        <f>J370</f>
        <v>0</v>
      </c>
      <c r="L69" s="104"/>
    </row>
    <row r="70" spans="2:12" s="9" customFormat="1" ht="19.899999999999999" customHeight="1">
      <c r="B70" s="104"/>
      <c r="D70" s="105" t="s">
        <v>183</v>
      </c>
      <c r="E70" s="106"/>
      <c r="F70" s="106"/>
      <c r="G70" s="106"/>
      <c r="H70" s="106"/>
      <c r="I70" s="106"/>
      <c r="J70" s="107">
        <f>J381</f>
        <v>0</v>
      </c>
      <c r="L70" s="104"/>
    </row>
    <row r="71" spans="2:12" s="9" customFormat="1" ht="19.899999999999999" customHeight="1">
      <c r="B71" s="104"/>
      <c r="D71" s="105" t="s">
        <v>184</v>
      </c>
      <c r="E71" s="106"/>
      <c r="F71" s="106"/>
      <c r="G71" s="106"/>
      <c r="H71" s="106"/>
      <c r="I71" s="106"/>
      <c r="J71" s="107">
        <f>J386</f>
        <v>0</v>
      </c>
      <c r="L71" s="104"/>
    </row>
    <row r="72" spans="2:12" s="9" customFormat="1" ht="19.899999999999999" customHeight="1">
      <c r="B72" s="104"/>
      <c r="D72" s="105" t="s">
        <v>185</v>
      </c>
      <c r="E72" s="106"/>
      <c r="F72" s="106"/>
      <c r="G72" s="106"/>
      <c r="H72" s="106"/>
      <c r="I72" s="106"/>
      <c r="J72" s="107">
        <f>J403</f>
        <v>0</v>
      </c>
      <c r="L72" s="104"/>
    </row>
    <row r="73" spans="2:12" s="9" customFormat="1" ht="19.899999999999999" customHeight="1">
      <c r="B73" s="104"/>
      <c r="D73" s="105" t="s">
        <v>1068</v>
      </c>
      <c r="E73" s="106"/>
      <c r="F73" s="106"/>
      <c r="G73" s="106"/>
      <c r="H73" s="106"/>
      <c r="I73" s="106"/>
      <c r="J73" s="107">
        <f>J432</f>
        <v>0</v>
      </c>
      <c r="L73" s="104"/>
    </row>
    <row r="74" spans="2:12" s="9" customFormat="1" ht="19.899999999999999" customHeight="1">
      <c r="B74" s="104"/>
      <c r="D74" s="105" t="s">
        <v>186</v>
      </c>
      <c r="E74" s="106"/>
      <c r="F74" s="106"/>
      <c r="G74" s="106"/>
      <c r="H74" s="106"/>
      <c r="I74" s="106"/>
      <c r="J74" s="107">
        <f>J439</f>
        <v>0</v>
      </c>
      <c r="L74" s="104"/>
    </row>
    <row r="75" spans="2:12" s="9" customFormat="1" ht="19.899999999999999" customHeight="1">
      <c r="B75" s="104"/>
      <c r="D75" s="105" t="s">
        <v>187</v>
      </c>
      <c r="E75" s="106"/>
      <c r="F75" s="106"/>
      <c r="G75" s="106"/>
      <c r="H75" s="106"/>
      <c r="I75" s="106"/>
      <c r="J75" s="107">
        <f>J469</f>
        <v>0</v>
      </c>
      <c r="L75" s="104"/>
    </row>
    <row r="76" spans="2:12" s="9" customFormat="1" ht="19.899999999999999" customHeight="1">
      <c r="B76" s="104"/>
      <c r="D76" s="105" t="s">
        <v>188</v>
      </c>
      <c r="E76" s="106"/>
      <c r="F76" s="106"/>
      <c r="G76" s="106"/>
      <c r="H76" s="106"/>
      <c r="I76" s="106"/>
      <c r="J76" s="107">
        <f>J481</f>
        <v>0</v>
      </c>
      <c r="L76" s="104"/>
    </row>
    <row r="77" spans="2:12" s="1" customFormat="1" ht="21.75" customHeight="1">
      <c r="B77" s="33"/>
      <c r="L77" s="33"/>
    </row>
    <row r="78" spans="2:12" s="1" customFormat="1" ht="6.95" customHeight="1">
      <c r="B78" s="41"/>
      <c r="C78" s="42"/>
      <c r="D78" s="42"/>
      <c r="E78" s="42"/>
      <c r="F78" s="42"/>
      <c r="G78" s="42"/>
      <c r="H78" s="42"/>
      <c r="I78" s="42"/>
      <c r="J78" s="42"/>
      <c r="K78" s="42"/>
      <c r="L78" s="33"/>
    </row>
    <row r="82" spans="2:63" s="1" customFormat="1" ht="6.95" customHeight="1">
      <c r="B82" s="43"/>
      <c r="C82" s="44"/>
      <c r="D82" s="44"/>
      <c r="E82" s="44"/>
      <c r="F82" s="44"/>
      <c r="G82" s="44"/>
      <c r="H82" s="44"/>
      <c r="I82" s="44"/>
      <c r="J82" s="44"/>
      <c r="K82" s="44"/>
      <c r="L82" s="33"/>
    </row>
    <row r="83" spans="2:63" s="1" customFormat="1" ht="24.95" customHeight="1">
      <c r="B83" s="33"/>
      <c r="C83" s="22" t="s">
        <v>112</v>
      </c>
      <c r="L83" s="33"/>
    </row>
    <row r="84" spans="2:63" s="1" customFormat="1" ht="6.95" customHeight="1">
      <c r="B84" s="33"/>
      <c r="L84" s="33"/>
    </row>
    <row r="85" spans="2:63" s="1" customFormat="1" ht="12" customHeight="1">
      <c r="B85" s="33"/>
      <c r="C85" s="28" t="s">
        <v>16</v>
      </c>
      <c r="L85" s="33"/>
    </row>
    <row r="86" spans="2:63" s="1" customFormat="1" ht="16.5" customHeight="1">
      <c r="B86" s="33"/>
      <c r="E86" s="327" t="str">
        <f>E7</f>
        <v>Stavební úpravy Střední školy - Lysá nad Labem č.p. 475</v>
      </c>
      <c r="F86" s="328"/>
      <c r="G86" s="328"/>
      <c r="H86" s="328"/>
      <c r="L86" s="33"/>
    </row>
    <row r="87" spans="2:63" s="1" customFormat="1" ht="12" customHeight="1">
      <c r="B87" s="33"/>
      <c r="C87" s="28" t="s">
        <v>100</v>
      </c>
      <c r="L87" s="33"/>
    </row>
    <row r="88" spans="2:63" s="1" customFormat="1" ht="16.5" customHeight="1">
      <c r="B88" s="33"/>
      <c r="E88" s="316" t="str">
        <f>E9</f>
        <v>04 - 2.NP - Východní strana</v>
      </c>
      <c r="F88" s="326"/>
      <c r="G88" s="326"/>
      <c r="H88" s="326"/>
      <c r="L88" s="33"/>
    </row>
    <row r="89" spans="2:63" s="1" customFormat="1" ht="6.95" customHeight="1">
      <c r="B89" s="33"/>
      <c r="L89" s="33"/>
    </row>
    <row r="90" spans="2:63" s="1" customFormat="1" ht="12" customHeight="1">
      <c r="B90" s="33"/>
      <c r="C90" s="28" t="s">
        <v>21</v>
      </c>
      <c r="F90" s="26" t="str">
        <f>F12</f>
        <v>289 22 Lysá nad Labem, Stržiště 475</v>
      </c>
      <c r="I90" s="28" t="s">
        <v>23</v>
      </c>
      <c r="J90" s="49">
        <f>IF(J12="","",J12)</f>
        <v>44988</v>
      </c>
      <c r="L90" s="33"/>
    </row>
    <row r="91" spans="2:63" s="1" customFormat="1" ht="6.95" customHeight="1">
      <c r="B91" s="33"/>
      <c r="L91" s="33"/>
    </row>
    <row r="92" spans="2:63" s="1" customFormat="1" ht="15.2" customHeight="1">
      <c r="B92" s="33"/>
      <c r="C92" s="28" t="s">
        <v>24</v>
      </c>
      <c r="F92" s="26" t="str">
        <f>E15</f>
        <v>SŠ designu Lysá nad Labem</v>
      </c>
      <c r="I92" s="28" t="s">
        <v>30</v>
      </c>
      <c r="J92" s="31" t="str">
        <f>E21</f>
        <v>www.projektyrd.cz</v>
      </c>
      <c r="L92" s="33"/>
    </row>
    <row r="93" spans="2:63" s="1" customFormat="1" ht="25.7" customHeight="1">
      <c r="B93" s="33"/>
      <c r="C93" s="28" t="s">
        <v>28</v>
      </c>
      <c r="F93" s="26" t="str">
        <f>IF(E18="","",E18)</f>
        <v>Vyplň údaj</v>
      </c>
      <c r="I93" s="28" t="s">
        <v>33</v>
      </c>
      <c r="J93" s="31" t="str">
        <f>E24</f>
        <v>www.stavebnikalkulace.cz</v>
      </c>
      <c r="L93" s="33"/>
    </row>
    <row r="94" spans="2:63" s="1" customFormat="1" ht="10.35" customHeight="1">
      <c r="B94" s="33"/>
      <c r="L94" s="33"/>
    </row>
    <row r="95" spans="2:63" s="10" customFormat="1" ht="29.25" customHeight="1">
      <c r="B95" s="108"/>
      <c r="C95" s="109" t="s">
        <v>113</v>
      </c>
      <c r="D95" s="110" t="s">
        <v>56</v>
      </c>
      <c r="E95" s="110" t="s">
        <v>52</v>
      </c>
      <c r="F95" s="110" t="s">
        <v>53</v>
      </c>
      <c r="G95" s="110" t="s">
        <v>114</v>
      </c>
      <c r="H95" s="110" t="s">
        <v>115</v>
      </c>
      <c r="I95" s="110" t="s">
        <v>116</v>
      </c>
      <c r="J95" s="110" t="s">
        <v>104</v>
      </c>
      <c r="K95" s="111" t="s">
        <v>117</v>
      </c>
      <c r="L95" s="108"/>
      <c r="M95" s="55" t="s">
        <v>19</v>
      </c>
      <c r="N95" s="56" t="s">
        <v>41</v>
      </c>
      <c r="O95" s="56" t="s">
        <v>118</v>
      </c>
      <c r="P95" s="56" t="s">
        <v>119</v>
      </c>
      <c r="Q95" s="56" t="s">
        <v>120</v>
      </c>
      <c r="R95" s="56" t="s">
        <v>121</v>
      </c>
      <c r="S95" s="56" t="s">
        <v>122</v>
      </c>
      <c r="T95" s="57" t="s">
        <v>123</v>
      </c>
    </row>
    <row r="96" spans="2:63" s="1" customFormat="1" ht="22.9" customHeight="1">
      <c r="B96" s="33"/>
      <c r="C96" s="60" t="s">
        <v>124</v>
      </c>
      <c r="J96" s="112">
        <f>BK96</f>
        <v>0</v>
      </c>
      <c r="L96" s="33"/>
      <c r="M96" s="58"/>
      <c r="N96" s="50"/>
      <c r="O96" s="50"/>
      <c r="P96" s="113">
        <f>P97+P327</f>
        <v>0</v>
      </c>
      <c r="Q96" s="50"/>
      <c r="R96" s="113">
        <f>R97+R327</f>
        <v>6.7000289499999992</v>
      </c>
      <c r="S96" s="50"/>
      <c r="T96" s="114">
        <f>T97+T327</f>
        <v>9.8706179499999998</v>
      </c>
      <c r="AT96" s="18" t="s">
        <v>70</v>
      </c>
      <c r="AU96" s="18" t="s">
        <v>105</v>
      </c>
      <c r="BK96" s="115">
        <f>BK97+BK327</f>
        <v>0</v>
      </c>
    </row>
    <row r="97" spans="2:65" s="11" customFormat="1" ht="25.9" customHeight="1">
      <c r="B97" s="116"/>
      <c r="D97" s="117" t="s">
        <v>70</v>
      </c>
      <c r="E97" s="118" t="s">
        <v>189</v>
      </c>
      <c r="F97" s="118" t="s">
        <v>190</v>
      </c>
      <c r="I97" s="119"/>
      <c r="J97" s="120">
        <f>BK97</f>
        <v>0</v>
      </c>
      <c r="L97" s="116"/>
      <c r="M97" s="121"/>
      <c r="P97" s="122">
        <f>P98+P118+P227+P308+P324</f>
        <v>0</v>
      </c>
      <c r="R97" s="122">
        <f>R98+R118+R227+R308+R324</f>
        <v>4.8137508699999998</v>
      </c>
      <c r="T97" s="123">
        <f>T98+T118+T227+T308+T324</f>
        <v>9.6976820000000004</v>
      </c>
      <c r="AR97" s="117" t="s">
        <v>78</v>
      </c>
      <c r="AT97" s="124" t="s">
        <v>70</v>
      </c>
      <c r="AU97" s="124" t="s">
        <v>71</v>
      </c>
      <c r="AY97" s="117" t="s">
        <v>127</v>
      </c>
      <c r="BK97" s="125">
        <f>BK98+BK118+BK227+BK308+BK324</f>
        <v>0</v>
      </c>
    </row>
    <row r="98" spans="2:65" s="11" customFormat="1" ht="22.9" customHeight="1">
      <c r="B98" s="116"/>
      <c r="D98" s="117" t="s">
        <v>70</v>
      </c>
      <c r="E98" s="126" t="s">
        <v>139</v>
      </c>
      <c r="F98" s="126" t="s">
        <v>191</v>
      </c>
      <c r="I98" s="119"/>
      <c r="J98" s="127">
        <f>BK98</f>
        <v>0</v>
      </c>
      <c r="L98" s="116"/>
      <c r="M98" s="121"/>
      <c r="P98" s="122">
        <f>SUM(P99:P117)</f>
        <v>0</v>
      </c>
      <c r="R98" s="122">
        <f>SUM(R99:R117)</f>
        <v>1.4807243400000001</v>
      </c>
      <c r="T98" s="123">
        <f>SUM(T99:T117)</f>
        <v>0</v>
      </c>
      <c r="AR98" s="117" t="s">
        <v>78</v>
      </c>
      <c r="AT98" s="124" t="s">
        <v>70</v>
      </c>
      <c r="AU98" s="124" t="s">
        <v>78</v>
      </c>
      <c r="AY98" s="117" t="s">
        <v>127</v>
      </c>
      <c r="BK98" s="125">
        <f>SUM(BK99:BK117)</f>
        <v>0</v>
      </c>
    </row>
    <row r="99" spans="2:65" s="1" customFormat="1" ht="24.2" customHeight="1">
      <c r="B99" s="33"/>
      <c r="C99" s="128" t="s">
        <v>78</v>
      </c>
      <c r="D99" s="128" t="s">
        <v>130</v>
      </c>
      <c r="E99" s="129" t="s">
        <v>192</v>
      </c>
      <c r="F99" s="130" t="s">
        <v>193</v>
      </c>
      <c r="G99" s="131" t="s">
        <v>194</v>
      </c>
      <c r="H99" s="132">
        <v>1.47</v>
      </c>
      <c r="I99" s="133"/>
      <c r="J99" s="134">
        <f>ROUND(I99*H99,2)</f>
        <v>0</v>
      </c>
      <c r="K99" s="130" t="s">
        <v>134</v>
      </c>
      <c r="L99" s="33"/>
      <c r="M99" s="135" t="s">
        <v>19</v>
      </c>
      <c r="N99" s="136" t="s">
        <v>42</v>
      </c>
      <c r="P99" s="137">
        <f>O99*H99</f>
        <v>0</v>
      </c>
      <c r="Q99" s="137">
        <v>7.9210000000000003E-2</v>
      </c>
      <c r="R99" s="137">
        <f>Q99*H99</f>
        <v>0.11643870000000001</v>
      </c>
      <c r="S99" s="137">
        <v>0</v>
      </c>
      <c r="T99" s="138">
        <f>S99*H99</f>
        <v>0</v>
      </c>
      <c r="AR99" s="139" t="s">
        <v>142</v>
      </c>
      <c r="AT99" s="139" t="s">
        <v>130</v>
      </c>
      <c r="AU99" s="139" t="s">
        <v>80</v>
      </c>
      <c r="AY99" s="18" t="s">
        <v>127</v>
      </c>
      <c r="BE99" s="140">
        <f>IF(N99="základní",J99,0)</f>
        <v>0</v>
      </c>
      <c r="BF99" s="140">
        <f>IF(N99="snížená",J99,0)</f>
        <v>0</v>
      </c>
      <c r="BG99" s="140">
        <f>IF(N99="zákl. přenesená",J99,0)</f>
        <v>0</v>
      </c>
      <c r="BH99" s="140">
        <f>IF(N99="sníž. přenesená",J99,0)</f>
        <v>0</v>
      </c>
      <c r="BI99" s="140">
        <f>IF(N99="nulová",J99,0)</f>
        <v>0</v>
      </c>
      <c r="BJ99" s="18" t="s">
        <v>78</v>
      </c>
      <c r="BK99" s="140">
        <f>ROUND(I99*H99,2)</f>
        <v>0</v>
      </c>
      <c r="BL99" s="18" t="s">
        <v>142</v>
      </c>
      <c r="BM99" s="139" t="s">
        <v>1179</v>
      </c>
    </row>
    <row r="100" spans="2:65" s="12" customFormat="1">
      <c r="B100" s="146"/>
      <c r="D100" s="147" t="s">
        <v>196</v>
      </c>
      <c r="E100" s="148" t="s">
        <v>19</v>
      </c>
      <c r="F100" s="149" t="s">
        <v>198</v>
      </c>
      <c r="H100" s="150">
        <v>1.47</v>
      </c>
      <c r="I100" s="151"/>
      <c r="L100" s="146"/>
      <c r="M100" s="152"/>
      <c r="T100" s="153"/>
      <c r="AT100" s="148" t="s">
        <v>196</v>
      </c>
      <c r="AU100" s="148" t="s">
        <v>80</v>
      </c>
      <c r="AV100" s="12" t="s">
        <v>80</v>
      </c>
      <c r="AW100" s="12" t="s">
        <v>32</v>
      </c>
      <c r="AX100" s="12" t="s">
        <v>78</v>
      </c>
      <c r="AY100" s="148" t="s">
        <v>127</v>
      </c>
    </row>
    <row r="101" spans="2:65" s="1" customFormat="1" ht="24.2" customHeight="1">
      <c r="B101" s="33"/>
      <c r="C101" s="128" t="s">
        <v>80</v>
      </c>
      <c r="D101" s="128" t="s">
        <v>130</v>
      </c>
      <c r="E101" s="129" t="s">
        <v>200</v>
      </c>
      <c r="F101" s="130" t="s">
        <v>201</v>
      </c>
      <c r="G101" s="131" t="s">
        <v>194</v>
      </c>
      <c r="H101" s="132">
        <v>16.785</v>
      </c>
      <c r="I101" s="133"/>
      <c r="J101" s="134">
        <f>ROUND(I101*H101,2)</f>
        <v>0</v>
      </c>
      <c r="K101" s="130" t="s">
        <v>134</v>
      </c>
      <c r="L101" s="33"/>
      <c r="M101" s="135" t="s">
        <v>19</v>
      </c>
      <c r="N101" s="136" t="s">
        <v>42</v>
      </c>
      <c r="P101" s="137">
        <f>O101*H101</f>
        <v>0</v>
      </c>
      <c r="Q101" s="137">
        <v>5.8970000000000002E-2</v>
      </c>
      <c r="R101" s="137">
        <f>Q101*H101</f>
        <v>0.98981145000000004</v>
      </c>
      <c r="S101" s="137">
        <v>0</v>
      </c>
      <c r="T101" s="138">
        <f>S101*H101</f>
        <v>0</v>
      </c>
      <c r="AR101" s="139" t="s">
        <v>142</v>
      </c>
      <c r="AT101" s="139" t="s">
        <v>130</v>
      </c>
      <c r="AU101" s="139" t="s">
        <v>80</v>
      </c>
      <c r="AY101" s="18" t="s">
        <v>127</v>
      </c>
      <c r="BE101" s="140">
        <f>IF(N101="základní",J101,0)</f>
        <v>0</v>
      </c>
      <c r="BF101" s="140">
        <f>IF(N101="snížená",J101,0)</f>
        <v>0</v>
      </c>
      <c r="BG101" s="140">
        <f>IF(N101="zákl. přenesená",J101,0)</f>
        <v>0</v>
      </c>
      <c r="BH101" s="140">
        <f>IF(N101="sníž. přenesená",J101,0)</f>
        <v>0</v>
      </c>
      <c r="BI101" s="140">
        <f>IF(N101="nulová",J101,0)</f>
        <v>0</v>
      </c>
      <c r="BJ101" s="18" t="s">
        <v>78</v>
      </c>
      <c r="BK101" s="140">
        <f>ROUND(I101*H101,2)</f>
        <v>0</v>
      </c>
      <c r="BL101" s="18" t="s">
        <v>142</v>
      </c>
      <c r="BM101" s="139" t="s">
        <v>1180</v>
      </c>
    </row>
    <row r="102" spans="2:65" s="12" customFormat="1">
      <c r="B102" s="146"/>
      <c r="D102" s="147" t="s">
        <v>196</v>
      </c>
      <c r="E102" s="148" t="s">
        <v>19</v>
      </c>
      <c r="F102" s="149" t="s">
        <v>1181</v>
      </c>
      <c r="H102" s="150">
        <v>20.355</v>
      </c>
      <c r="I102" s="151"/>
      <c r="L102" s="146"/>
      <c r="M102" s="152"/>
      <c r="T102" s="153"/>
      <c r="AT102" s="148" t="s">
        <v>196</v>
      </c>
      <c r="AU102" s="148" t="s">
        <v>80</v>
      </c>
      <c r="AV102" s="12" t="s">
        <v>80</v>
      </c>
      <c r="AW102" s="12" t="s">
        <v>32</v>
      </c>
      <c r="AX102" s="12" t="s">
        <v>71</v>
      </c>
      <c r="AY102" s="148" t="s">
        <v>127</v>
      </c>
    </row>
    <row r="103" spans="2:65" s="12" customFormat="1">
      <c r="B103" s="146"/>
      <c r="D103" s="147" t="s">
        <v>196</v>
      </c>
      <c r="E103" s="148" t="s">
        <v>19</v>
      </c>
      <c r="F103" s="149" t="s">
        <v>1182</v>
      </c>
      <c r="H103" s="150">
        <v>-1.68</v>
      </c>
      <c r="I103" s="151"/>
      <c r="L103" s="146"/>
      <c r="M103" s="152"/>
      <c r="T103" s="153"/>
      <c r="AT103" s="148" t="s">
        <v>196</v>
      </c>
      <c r="AU103" s="148" t="s">
        <v>80</v>
      </c>
      <c r="AV103" s="12" t="s">
        <v>80</v>
      </c>
      <c r="AW103" s="12" t="s">
        <v>32</v>
      </c>
      <c r="AX103" s="12" t="s">
        <v>71</v>
      </c>
      <c r="AY103" s="148" t="s">
        <v>127</v>
      </c>
    </row>
    <row r="104" spans="2:65" s="12" customFormat="1">
      <c r="B104" s="146"/>
      <c r="D104" s="147" t="s">
        <v>196</v>
      </c>
      <c r="E104" s="148" t="s">
        <v>19</v>
      </c>
      <c r="F104" s="149" t="s">
        <v>205</v>
      </c>
      <c r="H104" s="150">
        <v>-1.89</v>
      </c>
      <c r="I104" s="151"/>
      <c r="L104" s="146"/>
      <c r="M104" s="152"/>
      <c r="T104" s="153"/>
      <c r="AT104" s="148" t="s">
        <v>196</v>
      </c>
      <c r="AU104" s="148" t="s">
        <v>80</v>
      </c>
      <c r="AV104" s="12" t="s">
        <v>80</v>
      </c>
      <c r="AW104" s="12" t="s">
        <v>32</v>
      </c>
      <c r="AX104" s="12" t="s">
        <v>71</v>
      </c>
      <c r="AY104" s="148" t="s">
        <v>127</v>
      </c>
    </row>
    <row r="105" spans="2:65" s="13" customFormat="1">
      <c r="B105" s="154"/>
      <c r="D105" s="147" t="s">
        <v>196</v>
      </c>
      <c r="E105" s="155" t="s">
        <v>19</v>
      </c>
      <c r="F105" s="156" t="s">
        <v>199</v>
      </c>
      <c r="H105" s="157">
        <v>16.785</v>
      </c>
      <c r="I105" s="158"/>
      <c r="L105" s="154"/>
      <c r="M105" s="159"/>
      <c r="T105" s="160"/>
      <c r="AT105" s="155" t="s">
        <v>196</v>
      </c>
      <c r="AU105" s="155" t="s">
        <v>80</v>
      </c>
      <c r="AV105" s="13" t="s">
        <v>142</v>
      </c>
      <c r="AW105" s="13" t="s">
        <v>32</v>
      </c>
      <c r="AX105" s="13" t="s">
        <v>78</v>
      </c>
      <c r="AY105" s="155" t="s">
        <v>127</v>
      </c>
    </row>
    <row r="106" spans="2:65" s="1" customFormat="1" ht="24.2" customHeight="1">
      <c r="B106" s="33"/>
      <c r="C106" s="128" t="s">
        <v>139</v>
      </c>
      <c r="D106" s="128" t="s">
        <v>130</v>
      </c>
      <c r="E106" s="129" t="s">
        <v>206</v>
      </c>
      <c r="F106" s="130" t="s">
        <v>207</v>
      </c>
      <c r="G106" s="131" t="s">
        <v>194</v>
      </c>
      <c r="H106" s="132">
        <v>3.504</v>
      </c>
      <c r="I106" s="133"/>
      <c r="J106" s="134">
        <f>ROUND(I106*H106,2)</f>
        <v>0</v>
      </c>
      <c r="K106" s="130" t="s">
        <v>134</v>
      </c>
      <c r="L106" s="33"/>
      <c r="M106" s="135" t="s">
        <v>19</v>
      </c>
      <c r="N106" s="136" t="s">
        <v>42</v>
      </c>
      <c r="P106" s="137">
        <f>O106*H106</f>
        <v>0</v>
      </c>
      <c r="Q106" s="137">
        <v>7.9909999999999995E-2</v>
      </c>
      <c r="R106" s="137">
        <f>Q106*H106</f>
        <v>0.28000463999999997</v>
      </c>
      <c r="S106" s="137">
        <v>0</v>
      </c>
      <c r="T106" s="138">
        <f>S106*H106</f>
        <v>0</v>
      </c>
      <c r="AR106" s="139" t="s">
        <v>142</v>
      </c>
      <c r="AT106" s="139" t="s">
        <v>130</v>
      </c>
      <c r="AU106" s="139" t="s">
        <v>80</v>
      </c>
      <c r="AY106" s="18" t="s">
        <v>127</v>
      </c>
      <c r="BE106" s="140">
        <f>IF(N106="základní",J106,0)</f>
        <v>0</v>
      </c>
      <c r="BF106" s="140">
        <f>IF(N106="snížená",J106,0)</f>
        <v>0</v>
      </c>
      <c r="BG106" s="140">
        <f>IF(N106="zákl. přenesená",J106,0)</f>
        <v>0</v>
      </c>
      <c r="BH106" s="140">
        <f>IF(N106="sníž. přenesená",J106,0)</f>
        <v>0</v>
      </c>
      <c r="BI106" s="140">
        <f>IF(N106="nulová",J106,0)</f>
        <v>0</v>
      </c>
      <c r="BJ106" s="18" t="s">
        <v>78</v>
      </c>
      <c r="BK106" s="140">
        <f>ROUND(I106*H106,2)</f>
        <v>0</v>
      </c>
      <c r="BL106" s="18" t="s">
        <v>142</v>
      </c>
      <c r="BM106" s="139" t="s">
        <v>1183</v>
      </c>
    </row>
    <row r="107" spans="2:65" s="12" customFormat="1">
      <c r="B107" s="146"/>
      <c r="D107" s="147" t="s">
        <v>196</v>
      </c>
      <c r="E107" s="148" t="s">
        <v>19</v>
      </c>
      <c r="F107" s="149" t="s">
        <v>1184</v>
      </c>
      <c r="H107" s="150">
        <v>3.504</v>
      </c>
      <c r="I107" s="151"/>
      <c r="L107" s="146"/>
      <c r="M107" s="152"/>
      <c r="T107" s="153"/>
      <c r="AT107" s="148" t="s">
        <v>196</v>
      </c>
      <c r="AU107" s="148" t="s">
        <v>80</v>
      </c>
      <c r="AV107" s="12" t="s">
        <v>80</v>
      </c>
      <c r="AW107" s="12" t="s">
        <v>32</v>
      </c>
      <c r="AX107" s="12" t="s">
        <v>78</v>
      </c>
      <c r="AY107" s="148" t="s">
        <v>127</v>
      </c>
    </row>
    <row r="108" spans="2:65" s="1" customFormat="1" ht="14.45" customHeight="1">
      <c r="B108" s="33"/>
      <c r="C108" s="128" t="s">
        <v>142</v>
      </c>
      <c r="D108" s="128" t="s">
        <v>130</v>
      </c>
      <c r="E108" s="129" t="s">
        <v>210</v>
      </c>
      <c r="F108" s="130" t="s">
        <v>211</v>
      </c>
      <c r="G108" s="131" t="s">
        <v>212</v>
      </c>
      <c r="H108" s="132">
        <v>17.535</v>
      </c>
      <c r="I108" s="133"/>
      <c r="J108" s="134">
        <f>ROUND(I108*H108,2)</f>
        <v>0</v>
      </c>
      <c r="K108" s="130" t="s">
        <v>134</v>
      </c>
      <c r="L108" s="33"/>
      <c r="M108" s="135" t="s">
        <v>19</v>
      </c>
      <c r="N108" s="136" t="s">
        <v>42</v>
      </c>
      <c r="P108" s="137">
        <f>O108*H108</f>
        <v>0</v>
      </c>
      <c r="Q108" s="137">
        <v>1.2999999999999999E-4</v>
      </c>
      <c r="R108" s="137">
        <f>Q108*H108</f>
        <v>2.27955E-3</v>
      </c>
      <c r="S108" s="137">
        <v>0</v>
      </c>
      <c r="T108" s="138">
        <f>S108*H108</f>
        <v>0</v>
      </c>
      <c r="AR108" s="139" t="s">
        <v>142</v>
      </c>
      <c r="AT108" s="139" t="s">
        <v>130</v>
      </c>
      <c r="AU108" s="139" t="s">
        <v>80</v>
      </c>
      <c r="AY108" s="18" t="s">
        <v>127</v>
      </c>
      <c r="BE108" s="140">
        <f>IF(N108="základní",J108,0)</f>
        <v>0</v>
      </c>
      <c r="BF108" s="140">
        <f>IF(N108="snížená",J108,0)</f>
        <v>0</v>
      </c>
      <c r="BG108" s="140">
        <f>IF(N108="zákl. přenesená",J108,0)</f>
        <v>0</v>
      </c>
      <c r="BH108" s="140">
        <f>IF(N108="sníž. přenesená",J108,0)</f>
        <v>0</v>
      </c>
      <c r="BI108" s="140">
        <f>IF(N108="nulová",J108,0)</f>
        <v>0</v>
      </c>
      <c r="BJ108" s="18" t="s">
        <v>78</v>
      </c>
      <c r="BK108" s="140">
        <f>ROUND(I108*H108,2)</f>
        <v>0</v>
      </c>
      <c r="BL108" s="18" t="s">
        <v>142</v>
      </c>
      <c r="BM108" s="139" t="s">
        <v>1185</v>
      </c>
    </row>
    <row r="109" spans="2:65" s="1" customFormat="1" ht="68.25">
      <c r="B109" s="33"/>
      <c r="D109" s="147" t="s">
        <v>214</v>
      </c>
      <c r="F109" s="161" t="s">
        <v>215</v>
      </c>
      <c r="I109" s="162"/>
      <c r="L109" s="33"/>
      <c r="M109" s="163"/>
      <c r="T109" s="52"/>
      <c r="AT109" s="18" t="s">
        <v>214</v>
      </c>
      <c r="AU109" s="18" t="s">
        <v>80</v>
      </c>
    </row>
    <row r="110" spans="2:65" s="12" customFormat="1">
      <c r="B110" s="146"/>
      <c r="D110" s="147" t="s">
        <v>196</v>
      </c>
      <c r="E110" s="148" t="s">
        <v>19</v>
      </c>
      <c r="F110" s="149" t="s">
        <v>1186</v>
      </c>
      <c r="H110" s="150">
        <v>9.7349999999999994</v>
      </c>
      <c r="I110" s="151"/>
      <c r="L110" s="146"/>
      <c r="M110" s="152"/>
      <c r="T110" s="153"/>
      <c r="AT110" s="148" t="s">
        <v>196</v>
      </c>
      <c r="AU110" s="148" t="s">
        <v>80</v>
      </c>
      <c r="AV110" s="12" t="s">
        <v>80</v>
      </c>
      <c r="AW110" s="12" t="s">
        <v>32</v>
      </c>
      <c r="AX110" s="12" t="s">
        <v>71</v>
      </c>
      <c r="AY110" s="148" t="s">
        <v>127</v>
      </c>
    </row>
    <row r="111" spans="2:65" s="12" customFormat="1">
      <c r="B111" s="146"/>
      <c r="D111" s="147" t="s">
        <v>196</v>
      </c>
      <c r="E111" s="148" t="s">
        <v>19</v>
      </c>
      <c r="F111" s="149" t="s">
        <v>1187</v>
      </c>
      <c r="H111" s="150">
        <v>3.6</v>
      </c>
      <c r="I111" s="151"/>
      <c r="L111" s="146"/>
      <c r="M111" s="152"/>
      <c r="T111" s="153"/>
      <c r="AT111" s="148" t="s">
        <v>196</v>
      </c>
      <c r="AU111" s="148" t="s">
        <v>80</v>
      </c>
      <c r="AV111" s="12" t="s">
        <v>80</v>
      </c>
      <c r="AW111" s="12" t="s">
        <v>32</v>
      </c>
      <c r="AX111" s="12" t="s">
        <v>71</v>
      </c>
      <c r="AY111" s="148" t="s">
        <v>127</v>
      </c>
    </row>
    <row r="112" spans="2:65" s="12" customFormat="1">
      <c r="B112" s="146"/>
      <c r="D112" s="147" t="s">
        <v>196</v>
      </c>
      <c r="E112" s="148" t="s">
        <v>19</v>
      </c>
      <c r="F112" s="149" t="s">
        <v>1188</v>
      </c>
      <c r="H112" s="150">
        <v>4.2</v>
      </c>
      <c r="I112" s="151"/>
      <c r="L112" s="146"/>
      <c r="M112" s="152"/>
      <c r="T112" s="153"/>
      <c r="AT112" s="148" t="s">
        <v>196</v>
      </c>
      <c r="AU112" s="148" t="s">
        <v>80</v>
      </c>
      <c r="AV112" s="12" t="s">
        <v>80</v>
      </c>
      <c r="AW112" s="12" t="s">
        <v>32</v>
      </c>
      <c r="AX112" s="12" t="s">
        <v>71</v>
      </c>
      <c r="AY112" s="148" t="s">
        <v>127</v>
      </c>
    </row>
    <row r="113" spans="2:65" s="13" customFormat="1">
      <c r="B113" s="154"/>
      <c r="D113" s="147" t="s">
        <v>196</v>
      </c>
      <c r="E113" s="155" t="s">
        <v>19</v>
      </c>
      <c r="F113" s="156" t="s">
        <v>199</v>
      </c>
      <c r="H113" s="157">
        <v>17.535</v>
      </c>
      <c r="I113" s="158"/>
      <c r="L113" s="154"/>
      <c r="M113" s="159"/>
      <c r="T113" s="160"/>
      <c r="AT113" s="155" t="s">
        <v>196</v>
      </c>
      <c r="AU113" s="155" t="s">
        <v>80</v>
      </c>
      <c r="AV113" s="13" t="s">
        <v>142</v>
      </c>
      <c r="AW113" s="13" t="s">
        <v>32</v>
      </c>
      <c r="AX113" s="13" t="s">
        <v>78</v>
      </c>
      <c r="AY113" s="155" t="s">
        <v>127</v>
      </c>
    </row>
    <row r="114" spans="2:65" s="1" customFormat="1" ht="24.2" customHeight="1">
      <c r="B114" s="33"/>
      <c r="C114" s="128" t="s">
        <v>126</v>
      </c>
      <c r="D114" s="128" t="s">
        <v>130</v>
      </c>
      <c r="E114" s="129" t="s">
        <v>220</v>
      </c>
      <c r="F114" s="130" t="s">
        <v>221</v>
      </c>
      <c r="G114" s="131" t="s">
        <v>222</v>
      </c>
      <c r="H114" s="132">
        <v>2</v>
      </c>
      <c r="I114" s="133"/>
      <c r="J114" s="134">
        <f>ROUND(I114*H114,2)</f>
        <v>0</v>
      </c>
      <c r="K114" s="130" t="s">
        <v>134</v>
      </c>
      <c r="L114" s="33"/>
      <c r="M114" s="135" t="s">
        <v>19</v>
      </c>
      <c r="N114" s="136" t="s">
        <v>42</v>
      </c>
      <c r="P114" s="137">
        <f>O114*H114</f>
        <v>0</v>
      </c>
      <c r="Q114" s="137">
        <v>2.6280000000000001E-2</v>
      </c>
      <c r="R114" s="137">
        <f>Q114*H114</f>
        <v>5.2560000000000003E-2</v>
      </c>
      <c r="S114" s="137">
        <v>0</v>
      </c>
      <c r="T114" s="138">
        <f>S114*H114</f>
        <v>0</v>
      </c>
      <c r="AR114" s="139" t="s">
        <v>142</v>
      </c>
      <c r="AT114" s="139" t="s">
        <v>130</v>
      </c>
      <c r="AU114" s="139" t="s">
        <v>80</v>
      </c>
      <c r="AY114" s="18" t="s">
        <v>127</v>
      </c>
      <c r="BE114" s="140">
        <f>IF(N114="základní",J114,0)</f>
        <v>0</v>
      </c>
      <c r="BF114" s="140">
        <f>IF(N114="snížená",J114,0)</f>
        <v>0</v>
      </c>
      <c r="BG114" s="140">
        <f>IF(N114="zákl. přenesená",J114,0)</f>
        <v>0</v>
      </c>
      <c r="BH114" s="140">
        <f>IF(N114="sníž. přenesená",J114,0)</f>
        <v>0</v>
      </c>
      <c r="BI114" s="140">
        <f>IF(N114="nulová",J114,0)</f>
        <v>0</v>
      </c>
      <c r="BJ114" s="18" t="s">
        <v>78</v>
      </c>
      <c r="BK114" s="140">
        <f>ROUND(I114*H114,2)</f>
        <v>0</v>
      </c>
      <c r="BL114" s="18" t="s">
        <v>142</v>
      </c>
      <c r="BM114" s="139" t="s">
        <v>1189</v>
      </c>
    </row>
    <row r="115" spans="2:65" s="1" customFormat="1" ht="29.25">
      <c r="B115" s="33"/>
      <c r="D115" s="147" t="s">
        <v>214</v>
      </c>
      <c r="F115" s="161" t="s">
        <v>224</v>
      </c>
      <c r="I115" s="162"/>
      <c r="L115" s="33"/>
      <c r="M115" s="163"/>
      <c r="T115" s="52"/>
      <c r="AT115" s="18" t="s">
        <v>214</v>
      </c>
      <c r="AU115" s="18" t="s">
        <v>80</v>
      </c>
    </row>
    <row r="116" spans="2:65" s="1" customFormat="1" ht="24.2" customHeight="1">
      <c r="B116" s="33"/>
      <c r="C116" s="128" t="s">
        <v>148</v>
      </c>
      <c r="D116" s="128" t="s">
        <v>130</v>
      </c>
      <c r="E116" s="129" t="s">
        <v>1190</v>
      </c>
      <c r="F116" s="130" t="s">
        <v>1191</v>
      </c>
      <c r="G116" s="131" t="s">
        <v>222</v>
      </c>
      <c r="H116" s="132">
        <v>1</v>
      </c>
      <c r="I116" s="133"/>
      <c r="J116" s="134">
        <f>ROUND(I116*H116,2)</f>
        <v>0</v>
      </c>
      <c r="K116" s="130" t="s">
        <v>134</v>
      </c>
      <c r="L116" s="33"/>
      <c r="M116" s="135" t="s">
        <v>19</v>
      </c>
      <c r="N116" s="136" t="s">
        <v>42</v>
      </c>
      <c r="P116" s="137">
        <f>O116*H116</f>
        <v>0</v>
      </c>
      <c r="Q116" s="137">
        <v>3.9629999999999999E-2</v>
      </c>
      <c r="R116" s="137">
        <f>Q116*H116</f>
        <v>3.9629999999999999E-2</v>
      </c>
      <c r="S116" s="137">
        <v>0</v>
      </c>
      <c r="T116" s="138">
        <f>S116*H116</f>
        <v>0</v>
      </c>
      <c r="AR116" s="139" t="s">
        <v>142</v>
      </c>
      <c r="AT116" s="139" t="s">
        <v>130</v>
      </c>
      <c r="AU116" s="139" t="s">
        <v>80</v>
      </c>
      <c r="AY116" s="18" t="s">
        <v>127</v>
      </c>
      <c r="BE116" s="140">
        <f>IF(N116="základní",J116,0)</f>
        <v>0</v>
      </c>
      <c r="BF116" s="140">
        <f>IF(N116="snížená",J116,0)</f>
        <v>0</v>
      </c>
      <c r="BG116" s="140">
        <f>IF(N116="zákl. přenesená",J116,0)</f>
        <v>0</v>
      </c>
      <c r="BH116" s="140">
        <f>IF(N116="sníž. přenesená",J116,0)</f>
        <v>0</v>
      </c>
      <c r="BI116" s="140">
        <f>IF(N116="nulová",J116,0)</f>
        <v>0</v>
      </c>
      <c r="BJ116" s="18" t="s">
        <v>78</v>
      </c>
      <c r="BK116" s="140">
        <f>ROUND(I116*H116,2)</f>
        <v>0</v>
      </c>
      <c r="BL116" s="18" t="s">
        <v>142</v>
      </c>
      <c r="BM116" s="139" t="s">
        <v>1192</v>
      </c>
    </row>
    <row r="117" spans="2:65" s="1" customFormat="1" ht="29.25">
      <c r="B117" s="33"/>
      <c r="D117" s="147" t="s">
        <v>214</v>
      </c>
      <c r="F117" s="161" t="s">
        <v>224</v>
      </c>
      <c r="I117" s="162"/>
      <c r="L117" s="33"/>
      <c r="M117" s="163"/>
      <c r="T117" s="52"/>
      <c r="AT117" s="18" t="s">
        <v>214</v>
      </c>
      <c r="AU117" s="18" t="s">
        <v>80</v>
      </c>
    </row>
    <row r="118" spans="2:65" s="11" customFormat="1" ht="22.9" customHeight="1">
      <c r="B118" s="116"/>
      <c r="D118" s="117" t="s">
        <v>70</v>
      </c>
      <c r="E118" s="126" t="s">
        <v>148</v>
      </c>
      <c r="F118" s="126" t="s">
        <v>236</v>
      </c>
      <c r="I118" s="119"/>
      <c r="J118" s="127">
        <f>BK118</f>
        <v>0</v>
      </c>
      <c r="L118" s="116"/>
      <c r="M118" s="121"/>
      <c r="P118" s="122">
        <f>SUM(P119:P226)</f>
        <v>0</v>
      </c>
      <c r="R118" s="122">
        <f>SUM(R119:R226)</f>
        <v>3.3303976500000001</v>
      </c>
      <c r="T118" s="123">
        <f>SUM(T119:T226)</f>
        <v>0</v>
      </c>
      <c r="AR118" s="117" t="s">
        <v>78</v>
      </c>
      <c r="AT118" s="124" t="s">
        <v>70</v>
      </c>
      <c r="AU118" s="124" t="s">
        <v>78</v>
      </c>
      <c r="AY118" s="117" t="s">
        <v>127</v>
      </c>
      <c r="BK118" s="125">
        <f>SUM(BK119:BK226)</f>
        <v>0</v>
      </c>
    </row>
    <row r="119" spans="2:65" s="1" customFormat="1" ht="24.2" customHeight="1">
      <c r="B119" s="33"/>
      <c r="C119" s="128" t="s">
        <v>152</v>
      </c>
      <c r="D119" s="128" t="s">
        <v>130</v>
      </c>
      <c r="E119" s="129" t="s">
        <v>237</v>
      </c>
      <c r="F119" s="130" t="s">
        <v>238</v>
      </c>
      <c r="G119" s="131" t="s">
        <v>194</v>
      </c>
      <c r="H119" s="132">
        <v>3.87</v>
      </c>
      <c r="I119" s="133"/>
      <c r="J119" s="134">
        <f>ROUND(I119*H119,2)</f>
        <v>0</v>
      </c>
      <c r="K119" s="130" t="s">
        <v>134</v>
      </c>
      <c r="L119" s="33"/>
      <c r="M119" s="135" t="s">
        <v>19</v>
      </c>
      <c r="N119" s="136" t="s">
        <v>42</v>
      </c>
      <c r="P119" s="137">
        <f>O119*H119</f>
        <v>0</v>
      </c>
      <c r="Q119" s="137">
        <v>0</v>
      </c>
      <c r="R119" s="137">
        <f>Q119*H119</f>
        <v>0</v>
      </c>
      <c r="S119" s="137">
        <v>0</v>
      </c>
      <c r="T119" s="138">
        <f>S119*H119</f>
        <v>0</v>
      </c>
      <c r="AR119" s="139" t="s">
        <v>142</v>
      </c>
      <c r="AT119" s="139" t="s">
        <v>130</v>
      </c>
      <c r="AU119" s="139" t="s">
        <v>80</v>
      </c>
      <c r="AY119" s="18" t="s">
        <v>127</v>
      </c>
      <c r="BE119" s="140">
        <f>IF(N119="základní",J119,0)</f>
        <v>0</v>
      </c>
      <c r="BF119" s="140">
        <f>IF(N119="snížená",J119,0)</f>
        <v>0</v>
      </c>
      <c r="BG119" s="140">
        <f>IF(N119="zákl. přenesená",J119,0)</f>
        <v>0</v>
      </c>
      <c r="BH119" s="140">
        <f>IF(N119="sníž. přenesená",J119,0)</f>
        <v>0</v>
      </c>
      <c r="BI119" s="140">
        <f>IF(N119="nulová",J119,0)</f>
        <v>0</v>
      </c>
      <c r="BJ119" s="18" t="s">
        <v>78</v>
      </c>
      <c r="BK119" s="140">
        <f>ROUND(I119*H119,2)</f>
        <v>0</v>
      </c>
      <c r="BL119" s="18" t="s">
        <v>142</v>
      </c>
      <c r="BM119" s="139" t="s">
        <v>1193</v>
      </c>
    </row>
    <row r="120" spans="2:65" s="1" customFormat="1" ht="39">
      <c r="B120" s="33"/>
      <c r="D120" s="147" t="s">
        <v>214</v>
      </c>
      <c r="F120" s="161" t="s">
        <v>240</v>
      </c>
      <c r="I120" s="162"/>
      <c r="L120" s="33"/>
      <c r="M120" s="163"/>
      <c r="T120" s="52"/>
      <c r="AT120" s="18" t="s">
        <v>214</v>
      </c>
      <c r="AU120" s="18" t="s">
        <v>80</v>
      </c>
    </row>
    <row r="121" spans="2:65" s="12" customFormat="1">
      <c r="B121" s="146"/>
      <c r="D121" s="147" t="s">
        <v>196</v>
      </c>
      <c r="E121" s="148" t="s">
        <v>19</v>
      </c>
      <c r="F121" s="149" t="s">
        <v>1194</v>
      </c>
      <c r="H121" s="150">
        <v>2.7</v>
      </c>
      <c r="I121" s="151"/>
      <c r="L121" s="146"/>
      <c r="M121" s="152"/>
      <c r="T121" s="153"/>
      <c r="AT121" s="148" t="s">
        <v>196</v>
      </c>
      <c r="AU121" s="148" t="s">
        <v>80</v>
      </c>
      <c r="AV121" s="12" t="s">
        <v>80</v>
      </c>
      <c r="AW121" s="12" t="s">
        <v>32</v>
      </c>
      <c r="AX121" s="12" t="s">
        <v>71</v>
      </c>
      <c r="AY121" s="148" t="s">
        <v>127</v>
      </c>
    </row>
    <row r="122" spans="2:65" s="12" customFormat="1">
      <c r="B122" s="146"/>
      <c r="D122" s="147" t="s">
        <v>196</v>
      </c>
      <c r="E122" s="148" t="s">
        <v>19</v>
      </c>
      <c r="F122" s="149" t="s">
        <v>1195</v>
      </c>
      <c r="H122" s="150">
        <v>1.17</v>
      </c>
      <c r="I122" s="151"/>
      <c r="L122" s="146"/>
      <c r="M122" s="152"/>
      <c r="T122" s="153"/>
      <c r="AT122" s="148" t="s">
        <v>196</v>
      </c>
      <c r="AU122" s="148" t="s">
        <v>80</v>
      </c>
      <c r="AV122" s="12" t="s">
        <v>80</v>
      </c>
      <c r="AW122" s="12" t="s">
        <v>32</v>
      </c>
      <c r="AX122" s="12" t="s">
        <v>71</v>
      </c>
      <c r="AY122" s="148" t="s">
        <v>127</v>
      </c>
    </row>
    <row r="123" spans="2:65" s="13" customFormat="1">
      <c r="B123" s="154"/>
      <c r="D123" s="147" t="s">
        <v>196</v>
      </c>
      <c r="E123" s="155" t="s">
        <v>19</v>
      </c>
      <c r="F123" s="156" t="s">
        <v>199</v>
      </c>
      <c r="H123" s="157">
        <v>3.87</v>
      </c>
      <c r="I123" s="158"/>
      <c r="L123" s="154"/>
      <c r="M123" s="159"/>
      <c r="T123" s="160"/>
      <c r="AT123" s="155" t="s">
        <v>196</v>
      </c>
      <c r="AU123" s="155" t="s">
        <v>80</v>
      </c>
      <c r="AV123" s="13" t="s">
        <v>142</v>
      </c>
      <c r="AW123" s="13" t="s">
        <v>32</v>
      </c>
      <c r="AX123" s="13" t="s">
        <v>78</v>
      </c>
      <c r="AY123" s="155" t="s">
        <v>127</v>
      </c>
    </row>
    <row r="124" spans="2:65" s="1" customFormat="1" ht="24.2" customHeight="1">
      <c r="B124" s="33"/>
      <c r="C124" s="128" t="s">
        <v>158</v>
      </c>
      <c r="D124" s="128" t="s">
        <v>130</v>
      </c>
      <c r="E124" s="129" t="s">
        <v>251</v>
      </c>
      <c r="F124" s="130" t="s">
        <v>252</v>
      </c>
      <c r="G124" s="131" t="s">
        <v>194</v>
      </c>
      <c r="H124" s="132">
        <v>16.2</v>
      </c>
      <c r="I124" s="133"/>
      <c r="J124" s="134">
        <f>ROUND(I124*H124,2)</f>
        <v>0</v>
      </c>
      <c r="K124" s="130" t="s">
        <v>134</v>
      </c>
      <c r="L124" s="33"/>
      <c r="M124" s="135" t="s">
        <v>19</v>
      </c>
      <c r="N124" s="136" t="s">
        <v>42</v>
      </c>
      <c r="P124" s="137">
        <f>O124*H124</f>
        <v>0</v>
      </c>
      <c r="Q124" s="137">
        <v>1.6899999999999998E-2</v>
      </c>
      <c r="R124" s="137">
        <f>Q124*H124</f>
        <v>0.27377999999999997</v>
      </c>
      <c r="S124" s="137">
        <v>0</v>
      </c>
      <c r="T124" s="138">
        <f>S124*H124</f>
        <v>0</v>
      </c>
      <c r="AR124" s="139" t="s">
        <v>142</v>
      </c>
      <c r="AT124" s="139" t="s">
        <v>130</v>
      </c>
      <c r="AU124" s="139" t="s">
        <v>80</v>
      </c>
      <c r="AY124" s="18" t="s">
        <v>127</v>
      </c>
      <c r="BE124" s="140">
        <f>IF(N124="základní",J124,0)</f>
        <v>0</v>
      </c>
      <c r="BF124" s="140">
        <f>IF(N124="snížená",J124,0)</f>
        <v>0</v>
      </c>
      <c r="BG124" s="140">
        <f>IF(N124="zákl. přenesená",J124,0)</f>
        <v>0</v>
      </c>
      <c r="BH124" s="140">
        <f>IF(N124="sníž. přenesená",J124,0)</f>
        <v>0</v>
      </c>
      <c r="BI124" s="140">
        <f>IF(N124="nulová",J124,0)</f>
        <v>0</v>
      </c>
      <c r="BJ124" s="18" t="s">
        <v>78</v>
      </c>
      <c r="BK124" s="140">
        <f>ROUND(I124*H124,2)</f>
        <v>0</v>
      </c>
      <c r="BL124" s="18" t="s">
        <v>142</v>
      </c>
      <c r="BM124" s="139" t="s">
        <v>1196</v>
      </c>
    </row>
    <row r="125" spans="2:65" s="1" customFormat="1" ht="39">
      <c r="B125" s="33"/>
      <c r="D125" s="147" t="s">
        <v>214</v>
      </c>
      <c r="F125" s="161" t="s">
        <v>254</v>
      </c>
      <c r="I125" s="162"/>
      <c r="L125" s="33"/>
      <c r="M125" s="163"/>
      <c r="T125" s="52"/>
      <c r="AT125" s="18" t="s">
        <v>214</v>
      </c>
      <c r="AU125" s="18" t="s">
        <v>80</v>
      </c>
    </row>
    <row r="126" spans="2:65" s="14" customFormat="1">
      <c r="B126" s="164"/>
      <c r="D126" s="147" t="s">
        <v>196</v>
      </c>
      <c r="E126" s="165" t="s">
        <v>19</v>
      </c>
      <c r="F126" s="166" t="s">
        <v>255</v>
      </c>
      <c r="H126" s="165" t="s">
        <v>19</v>
      </c>
      <c r="I126" s="167"/>
      <c r="L126" s="164"/>
      <c r="M126" s="168"/>
      <c r="T126" s="169"/>
      <c r="AT126" s="165" t="s">
        <v>196</v>
      </c>
      <c r="AU126" s="165" t="s">
        <v>80</v>
      </c>
      <c r="AV126" s="14" t="s">
        <v>78</v>
      </c>
      <c r="AW126" s="14" t="s">
        <v>32</v>
      </c>
      <c r="AX126" s="14" t="s">
        <v>71</v>
      </c>
      <c r="AY126" s="165" t="s">
        <v>127</v>
      </c>
    </row>
    <row r="127" spans="2:65" s="12" customFormat="1">
      <c r="B127" s="146"/>
      <c r="D127" s="147" t="s">
        <v>196</v>
      </c>
      <c r="E127" s="148" t="s">
        <v>19</v>
      </c>
      <c r="F127" s="149" t="s">
        <v>1197</v>
      </c>
      <c r="H127" s="150">
        <v>16.2</v>
      </c>
      <c r="I127" s="151"/>
      <c r="L127" s="146"/>
      <c r="M127" s="152"/>
      <c r="T127" s="153"/>
      <c r="AT127" s="148" t="s">
        <v>196</v>
      </c>
      <c r="AU127" s="148" t="s">
        <v>80</v>
      </c>
      <c r="AV127" s="12" t="s">
        <v>80</v>
      </c>
      <c r="AW127" s="12" t="s">
        <v>32</v>
      </c>
      <c r="AX127" s="12" t="s">
        <v>78</v>
      </c>
      <c r="AY127" s="148" t="s">
        <v>127</v>
      </c>
    </row>
    <row r="128" spans="2:65" s="1" customFormat="1" ht="14.45" customHeight="1">
      <c r="B128" s="33"/>
      <c r="C128" s="128" t="s">
        <v>164</v>
      </c>
      <c r="D128" s="128" t="s">
        <v>130</v>
      </c>
      <c r="E128" s="129" t="s">
        <v>262</v>
      </c>
      <c r="F128" s="130" t="s">
        <v>263</v>
      </c>
      <c r="G128" s="131" t="s">
        <v>194</v>
      </c>
      <c r="H128" s="132">
        <v>31.193999999999999</v>
      </c>
      <c r="I128" s="133"/>
      <c r="J128" s="134">
        <f>ROUND(I128*H128,2)</f>
        <v>0</v>
      </c>
      <c r="K128" s="130" t="s">
        <v>134</v>
      </c>
      <c r="L128" s="33"/>
      <c r="M128" s="135" t="s">
        <v>19</v>
      </c>
      <c r="N128" s="136" t="s">
        <v>42</v>
      </c>
      <c r="P128" s="137">
        <f>O128*H128</f>
        <v>0</v>
      </c>
      <c r="Q128" s="137">
        <v>2.5999999999999998E-4</v>
      </c>
      <c r="R128" s="137">
        <f>Q128*H128</f>
        <v>8.1104399999999983E-3</v>
      </c>
      <c r="S128" s="137">
        <v>0</v>
      </c>
      <c r="T128" s="138">
        <f>S128*H128</f>
        <v>0</v>
      </c>
      <c r="AR128" s="139" t="s">
        <v>142</v>
      </c>
      <c r="AT128" s="139" t="s">
        <v>130</v>
      </c>
      <c r="AU128" s="139" t="s">
        <v>80</v>
      </c>
      <c r="AY128" s="18" t="s">
        <v>127</v>
      </c>
      <c r="BE128" s="140">
        <f>IF(N128="základní",J128,0)</f>
        <v>0</v>
      </c>
      <c r="BF128" s="140">
        <f>IF(N128="snížená",J128,0)</f>
        <v>0</v>
      </c>
      <c r="BG128" s="140">
        <f>IF(N128="zákl. přenesená",J128,0)</f>
        <v>0</v>
      </c>
      <c r="BH128" s="140">
        <f>IF(N128="sníž. přenesená",J128,0)</f>
        <v>0</v>
      </c>
      <c r="BI128" s="140">
        <f>IF(N128="nulová",J128,0)</f>
        <v>0</v>
      </c>
      <c r="BJ128" s="18" t="s">
        <v>78</v>
      </c>
      <c r="BK128" s="140">
        <f>ROUND(I128*H128,2)</f>
        <v>0</v>
      </c>
      <c r="BL128" s="18" t="s">
        <v>142</v>
      </c>
      <c r="BM128" s="139" t="s">
        <v>1198</v>
      </c>
    </row>
    <row r="129" spans="2:65" s="14" customFormat="1">
      <c r="B129" s="164"/>
      <c r="D129" s="147" t="s">
        <v>196</v>
      </c>
      <c r="E129" s="165" t="s">
        <v>19</v>
      </c>
      <c r="F129" s="166" t="s">
        <v>265</v>
      </c>
      <c r="H129" s="165" t="s">
        <v>19</v>
      </c>
      <c r="I129" s="167"/>
      <c r="L129" s="164"/>
      <c r="M129" s="168"/>
      <c r="T129" s="169"/>
      <c r="AT129" s="165" t="s">
        <v>196</v>
      </c>
      <c r="AU129" s="165" t="s">
        <v>80</v>
      </c>
      <c r="AV129" s="14" t="s">
        <v>78</v>
      </c>
      <c r="AW129" s="14" t="s">
        <v>32</v>
      </c>
      <c r="AX129" s="14" t="s">
        <v>71</v>
      </c>
      <c r="AY129" s="165" t="s">
        <v>127</v>
      </c>
    </row>
    <row r="130" spans="2:65" s="12" customFormat="1">
      <c r="B130" s="146"/>
      <c r="D130" s="147" t="s">
        <v>196</v>
      </c>
      <c r="E130" s="148" t="s">
        <v>19</v>
      </c>
      <c r="F130" s="149" t="s">
        <v>1199</v>
      </c>
      <c r="H130" s="150">
        <v>8.8970000000000002</v>
      </c>
      <c r="I130" s="151"/>
      <c r="L130" s="146"/>
      <c r="M130" s="152"/>
      <c r="T130" s="153"/>
      <c r="AT130" s="148" t="s">
        <v>196</v>
      </c>
      <c r="AU130" s="148" t="s">
        <v>80</v>
      </c>
      <c r="AV130" s="12" t="s">
        <v>80</v>
      </c>
      <c r="AW130" s="12" t="s">
        <v>32</v>
      </c>
      <c r="AX130" s="12" t="s">
        <v>71</v>
      </c>
      <c r="AY130" s="148" t="s">
        <v>127</v>
      </c>
    </row>
    <row r="131" spans="2:65" s="12" customFormat="1">
      <c r="B131" s="146"/>
      <c r="D131" s="147" t="s">
        <v>196</v>
      </c>
      <c r="E131" s="148" t="s">
        <v>19</v>
      </c>
      <c r="F131" s="149" t="s">
        <v>1200</v>
      </c>
      <c r="H131" s="150">
        <v>1.47</v>
      </c>
      <c r="I131" s="151"/>
      <c r="L131" s="146"/>
      <c r="M131" s="152"/>
      <c r="T131" s="153"/>
      <c r="AT131" s="148" t="s">
        <v>196</v>
      </c>
      <c r="AU131" s="148" t="s">
        <v>80</v>
      </c>
      <c r="AV131" s="12" t="s">
        <v>80</v>
      </c>
      <c r="AW131" s="12" t="s">
        <v>32</v>
      </c>
      <c r="AX131" s="12" t="s">
        <v>71</v>
      </c>
      <c r="AY131" s="148" t="s">
        <v>127</v>
      </c>
    </row>
    <row r="132" spans="2:65" s="12" customFormat="1">
      <c r="B132" s="146"/>
      <c r="D132" s="147" t="s">
        <v>196</v>
      </c>
      <c r="E132" s="148" t="s">
        <v>19</v>
      </c>
      <c r="F132" s="149" t="s">
        <v>1201</v>
      </c>
      <c r="H132" s="150">
        <v>1.98</v>
      </c>
      <c r="I132" s="151"/>
      <c r="L132" s="146"/>
      <c r="M132" s="152"/>
      <c r="T132" s="153"/>
      <c r="AT132" s="148" t="s">
        <v>196</v>
      </c>
      <c r="AU132" s="148" t="s">
        <v>80</v>
      </c>
      <c r="AV132" s="12" t="s">
        <v>80</v>
      </c>
      <c r="AW132" s="12" t="s">
        <v>32</v>
      </c>
      <c r="AX132" s="12" t="s">
        <v>71</v>
      </c>
      <c r="AY132" s="148" t="s">
        <v>127</v>
      </c>
    </row>
    <row r="133" spans="2:65" s="12" customFormat="1">
      <c r="B133" s="146"/>
      <c r="D133" s="147" t="s">
        <v>196</v>
      </c>
      <c r="E133" s="148" t="s">
        <v>19</v>
      </c>
      <c r="F133" s="149" t="s">
        <v>1202</v>
      </c>
      <c r="H133" s="150">
        <v>1.2350000000000001</v>
      </c>
      <c r="I133" s="151"/>
      <c r="L133" s="146"/>
      <c r="M133" s="152"/>
      <c r="T133" s="153"/>
      <c r="AT133" s="148" t="s">
        <v>196</v>
      </c>
      <c r="AU133" s="148" t="s">
        <v>80</v>
      </c>
      <c r="AV133" s="12" t="s">
        <v>80</v>
      </c>
      <c r="AW133" s="12" t="s">
        <v>32</v>
      </c>
      <c r="AX133" s="12" t="s">
        <v>71</v>
      </c>
      <c r="AY133" s="148" t="s">
        <v>127</v>
      </c>
    </row>
    <row r="134" spans="2:65" s="12" customFormat="1">
      <c r="B134" s="146"/>
      <c r="D134" s="147" t="s">
        <v>196</v>
      </c>
      <c r="E134" s="148" t="s">
        <v>19</v>
      </c>
      <c r="F134" s="149" t="s">
        <v>1203</v>
      </c>
      <c r="H134" s="150">
        <v>2.0150000000000001</v>
      </c>
      <c r="I134" s="151"/>
      <c r="L134" s="146"/>
      <c r="M134" s="152"/>
      <c r="T134" s="153"/>
      <c r="AT134" s="148" t="s">
        <v>196</v>
      </c>
      <c r="AU134" s="148" t="s">
        <v>80</v>
      </c>
      <c r="AV134" s="12" t="s">
        <v>80</v>
      </c>
      <c r="AW134" s="12" t="s">
        <v>32</v>
      </c>
      <c r="AX134" s="12" t="s">
        <v>71</v>
      </c>
      <c r="AY134" s="148" t="s">
        <v>127</v>
      </c>
    </row>
    <row r="135" spans="2:65" s="15" customFormat="1">
      <c r="B135" s="170"/>
      <c r="D135" s="147" t="s">
        <v>196</v>
      </c>
      <c r="E135" s="171" t="s">
        <v>19</v>
      </c>
      <c r="F135" s="172" t="s">
        <v>270</v>
      </c>
      <c r="H135" s="173">
        <v>15.597000000000001</v>
      </c>
      <c r="I135" s="174"/>
      <c r="L135" s="170"/>
      <c r="M135" s="175"/>
      <c r="T135" s="176"/>
      <c r="AT135" s="171" t="s">
        <v>196</v>
      </c>
      <c r="AU135" s="171" t="s">
        <v>80</v>
      </c>
      <c r="AV135" s="15" t="s">
        <v>139</v>
      </c>
      <c r="AW135" s="15" t="s">
        <v>32</v>
      </c>
      <c r="AX135" s="15" t="s">
        <v>71</v>
      </c>
      <c r="AY135" s="171" t="s">
        <v>127</v>
      </c>
    </row>
    <row r="136" spans="2:65" s="14" customFormat="1">
      <c r="B136" s="164"/>
      <c r="D136" s="147" t="s">
        <v>196</v>
      </c>
      <c r="E136" s="165" t="s">
        <v>19</v>
      </c>
      <c r="F136" s="166" t="s">
        <v>271</v>
      </c>
      <c r="H136" s="165" t="s">
        <v>19</v>
      </c>
      <c r="I136" s="167"/>
      <c r="L136" s="164"/>
      <c r="M136" s="168"/>
      <c r="T136" s="169"/>
      <c r="AT136" s="165" t="s">
        <v>196</v>
      </c>
      <c r="AU136" s="165" t="s">
        <v>80</v>
      </c>
      <c r="AV136" s="14" t="s">
        <v>78</v>
      </c>
      <c r="AW136" s="14" t="s">
        <v>32</v>
      </c>
      <c r="AX136" s="14" t="s">
        <v>71</v>
      </c>
      <c r="AY136" s="165" t="s">
        <v>127</v>
      </c>
    </row>
    <row r="137" spans="2:65" s="12" customFormat="1">
      <c r="B137" s="146"/>
      <c r="D137" s="147" t="s">
        <v>196</v>
      </c>
      <c r="E137" s="148" t="s">
        <v>19</v>
      </c>
      <c r="F137" s="149" t="s">
        <v>1204</v>
      </c>
      <c r="H137" s="150">
        <v>15.597</v>
      </c>
      <c r="I137" s="151"/>
      <c r="L137" s="146"/>
      <c r="M137" s="152"/>
      <c r="T137" s="153"/>
      <c r="AT137" s="148" t="s">
        <v>196</v>
      </c>
      <c r="AU137" s="148" t="s">
        <v>80</v>
      </c>
      <c r="AV137" s="12" t="s">
        <v>80</v>
      </c>
      <c r="AW137" s="12" t="s">
        <v>32</v>
      </c>
      <c r="AX137" s="12" t="s">
        <v>71</v>
      </c>
      <c r="AY137" s="148" t="s">
        <v>127</v>
      </c>
    </row>
    <row r="138" spans="2:65" s="13" customFormat="1">
      <c r="B138" s="154"/>
      <c r="D138" s="147" t="s">
        <v>196</v>
      </c>
      <c r="E138" s="155" t="s">
        <v>19</v>
      </c>
      <c r="F138" s="156" t="s">
        <v>199</v>
      </c>
      <c r="H138" s="157">
        <v>31.194000000000003</v>
      </c>
      <c r="I138" s="158"/>
      <c r="L138" s="154"/>
      <c r="M138" s="159"/>
      <c r="T138" s="160"/>
      <c r="AT138" s="155" t="s">
        <v>196</v>
      </c>
      <c r="AU138" s="155" t="s">
        <v>80</v>
      </c>
      <c r="AV138" s="13" t="s">
        <v>142</v>
      </c>
      <c r="AW138" s="13" t="s">
        <v>32</v>
      </c>
      <c r="AX138" s="13" t="s">
        <v>78</v>
      </c>
      <c r="AY138" s="155" t="s">
        <v>127</v>
      </c>
    </row>
    <row r="139" spans="2:65" s="1" customFormat="1" ht="24.2" customHeight="1">
      <c r="B139" s="33"/>
      <c r="C139" s="128" t="s">
        <v>168</v>
      </c>
      <c r="D139" s="128" t="s">
        <v>130</v>
      </c>
      <c r="E139" s="129" t="s">
        <v>274</v>
      </c>
      <c r="F139" s="130" t="s">
        <v>275</v>
      </c>
      <c r="G139" s="131" t="s">
        <v>194</v>
      </c>
      <c r="H139" s="132">
        <v>15.597</v>
      </c>
      <c r="I139" s="133"/>
      <c r="J139" s="134">
        <f>ROUND(I139*H139,2)</f>
        <v>0</v>
      </c>
      <c r="K139" s="130" t="s">
        <v>134</v>
      </c>
      <c r="L139" s="33"/>
      <c r="M139" s="135" t="s">
        <v>19</v>
      </c>
      <c r="N139" s="136" t="s">
        <v>42</v>
      </c>
      <c r="P139" s="137">
        <f>O139*H139</f>
        <v>0</v>
      </c>
      <c r="Q139" s="137">
        <v>4.3800000000000002E-3</v>
      </c>
      <c r="R139" s="137">
        <f>Q139*H139</f>
        <v>6.8314860000000005E-2</v>
      </c>
      <c r="S139" s="137">
        <v>0</v>
      </c>
      <c r="T139" s="138">
        <f>S139*H139</f>
        <v>0</v>
      </c>
      <c r="AR139" s="139" t="s">
        <v>142</v>
      </c>
      <c r="AT139" s="139" t="s">
        <v>130</v>
      </c>
      <c r="AU139" s="139" t="s">
        <v>80</v>
      </c>
      <c r="AY139" s="18" t="s">
        <v>127</v>
      </c>
      <c r="BE139" s="140">
        <f>IF(N139="základní",J139,0)</f>
        <v>0</v>
      </c>
      <c r="BF139" s="140">
        <f>IF(N139="snížená",J139,0)</f>
        <v>0</v>
      </c>
      <c r="BG139" s="140">
        <f>IF(N139="zákl. přenesená",J139,0)</f>
        <v>0</v>
      </c>
      <c r="BH139" s="140">
        <f>IF(N139="sníž. přenesená",J139,0)</f>
        <v>0</v>
      </c>
      <c r="BI139" s="140">
        <f>IF(N139="nulová",J139,0)</f>
        <v>0</v>
      </c>
      <c r="BJ139" s="18" t="s">
        <v>78</v>
      </c>
      <c r="BK139" s="140">
        <f>ROUND(I139*H139,2)</f>
        <v>0</v>
      </c>
      <c r="BL139" s="18" t="s">
        <v>142</v>
      </c>
      <c r="BM139" s="139" t="s">
        <v>1205</v>
      </c>
    </row>
    <row r="140" spans="2:65" s="1" customFormat="1" ht="29.25">
      <c r="B140" s="33"/>
      <c r="D140" s="147" t="s">
        <v>214</v>
      </c>
      <c r="F140" s="161" t="s">
        <v>277</v>
      </c>
      <c r="I140" s="162"/>
      <c r="L140" s="33"/>
      <c r="M140" s="163"/>
      <c r="T140" s="52"/>
      <c r="AT140" s="18" t="s">
        <v>214</v>
      </c>
      <c r="AU140" s="18" t="s">
        <v>80</v>
      </c>
    </row>
    <row r="141" spans="2:65" s="1" customFormat="1" ht="14.45" customHeight="1">
      <c r="B141" s="33"/>
      <c r="C141" s="128" t="s">
        <v>261</v>
      </c>
      <c r="D141" s="128" t="s">
        <v>130</v>
      </c>
      <c r="E141" s="129" t="s">
        <v>279</v>
      </c>
      <c r="F141" s="130" t="s">
        <v>280</v>
      </c>
      <c r="G141" s="131" t="s">
        <v>194</v>
      </c>
      <c r="H141" s="132">
        <v>15.597</v>
      </c>
      <c r="I141" s="133"/>
      <c r="J141" s="134">
        <f>ROUND(I141*H141,2)</f>
        <v>0</v>
      </c>
      <c r="K141" s="130" t="s">
        <v>134</v>
      </c>
      <c r="L141" s="33"/>
      <c r="M141" s="135" t="s">
        <v>19</v>
      </c>
      <c r="N141" s="136" t="s">
        <v>42</v>
      </c>
      <c r="P141" s="137">
        <f>O141*H141</f>
        <v>0</v>
      </c>
      <c r="Q141" s="137">
        <v>3.0000000000000001E-3</v>
      </c>
      <c r="R141" s="137">
        <f>Q141*H141</f>
        <v>4.6790999999999999E-2</v>
      </c>
      <c r="S141" s="137">
        <v>0</v>
      </c>
      <c r="T141" s="138">
        <f>S141*H141</f>
        <v>0</v>
      </c>
      <c r="AR141" s="139" t="s">
        <v>142</v>
      </c>
      <c r="AT141" s="139" t="s">
        <v>130</v>
      </c>
      <c r="AU141" s="139" t="s">
        <v>80</v>
      </c>
      <c r="AY141" s="18" t="s">
        <v>127</v>
      </c>
      <c r="BE141" s="140">
        <f>IF(N141="základní",J141,0)</f>
        <v>0</v>
      </c>
      <c r="BF141" s="140">
        <f>IF(N141="snížená",J141,0)</f>
        <v>0</v>
      </c>
      <c r="BG141" s="140">
        <f>IF(N141="zákl. přenesená",J141,0)</f>
        <v>0</v>
      </c>
      <c r="BH141" s="140">
        <f>IF(N141="sníž. přenesená",J141,0)</f>
        <v>0</v>
      </c>
      <c r="BI141" s="140">
        <f>IF(N141="nulová",J141,0)</f>
        <v>0</v>
      </c>
      <c r="BJ141" s="18" t="s">
        <v>78</v>
      </c>
      <c r="BK141" s="140">
        <f>ROUND(I141*H141,2)</f>
        <v>0</v>
      </c>
      <c r="BL141" s="18" t="s">
        <v>142</v>
      </c>
      <c r="BM141" s="139" t="s">
        <v>1206</v>
      </c>
    </row>
    <row r="142" spans="2:65" s="1" customFormat="1" ht="14.45" customHeight="1">
      <c r="B142" s="33"/>
      <c r="C142" s="128" t="s">
        <v>273</v>
      </c>
      <c r="D142" s="128" t="s">
        <v>130</v>
      </c>
      <c r="E142" s="129" t="s">
        <v>283</v>
      </c>
      <c r="F142" s="130" t="s">
        <v>284</v>
      </c>
      <c r="G142" s="131" t="s">
        <v>194</v>
      </c>
      <c r="H142" s="132">
        <v>2.94</v>
      </c>
      <c r="I142" s="133"/>
      <c r="J142" s="134">
        <f>ROUND(I142*H142,2)</f>
        <v>0</v>
      </c>
      <c r="K142" s="130" t="s">
        <v>134</v>
      </c>
      <c r="L142" s="33"/>
      <c r="M142" s="135" t="s">
        <v>19</v>
      </c>
      <c r="N142" s="136" t="s">
        <v>42</v>
      </c>
      <c r="P142" s="137">
        <f>O142*H142</f>
        <v>0</v>
      </c>
      <c r="Q142" s="137">
        <v>6.4999999999999997E-3</v>
      </c>
      <c r="R142" s="137">
        <f>Q142*H142</f>
        <v>1.9109999999999999E-2</v>
      </c>
      <c r="S142" s="137">
        <v>0</v>
      </c>
      <c r="T142" s="138">
        <f>S142*H142</f>
        <v>0</v>
      </c>
      <c r="AR142" s="139" t="s">
        <v>142</v>
      </c>
      <c r="AT142" s="139" t="s">
        <v>130</v>
      </c>
      <c r="AU142" s="139" t="s">
        <v>80</v>
      </c>
      <c r="AY142" s="18" t="s">
        <v>127</v>
      </c>
      <c r="BE142" s="140">
        <f>IF(N142="základní",J142,0)</f>
        <v>0</v>
      </c>
      <c r="BF142" s="140">
        <f>IF(N142="snížená",J142,0)</f>
        <v>0</v>
      </c>
      <c r="BG142" s="140">
        <f>IF(N142="zákl. přenesená",J142,0)</f>
        <v>0</v>
      </c>
      <c r="BH142" s="140">
        <f>IF(N142="sníž. přenesená",J142,0)</f>
        <v>0</v>
      </c>
      <c r="BI142" s="140">
        <f>IF(N142="nulová",J142,0)</f>
        <v>0</v>
      </c>
      <c r="BJ142" s="18" t="s">
        <v>78</v>
      </c>
      <c r="BK142" s="140">
        <f>ROUND(I142*H142,2)</f>
        <v>0</v>
      </c>
      <c r="BL142" s="18" t="s">
        <v>142</v>
      </c>
      <c r="BM142" s="139" t="s">
        <v>1207</v>
      </c>
    </row>
    <row r="143" spans="2:65" s="14" customFormat="1">
      <c r="B143" s="164"/>
      <c r="D143" s="147" t="s">
        <v>196</v>
      </c>
      <c r="E143" s="165" t="s">
        <v>19</v>
      </c>
      <c r="F143" s="166" t="s">
        <v>1208</v>
      </c>
      <c r="H143" s="165" t="s">
        <v>19</v>
      </c>
      <c r="I143" s="167"/>
      <c r="L143" s="164"/>
      <c r="M143" s="168"/>
      <c r="T143" s="169"/>
      <c r="AT143" s="165" t="s">
        <v>196</v>
      </c>
      <c r="AU143" s="165" t="s">
        <v>80</v>
      </c>
      <c r="AV143" s="14" t="s">
        <v>78</v>
      </c>
      <c r="AW143" s="14" t="s">
        <v>32</v>
      </c>
      <c r="AX143" s="14" t="s">
        <v>71</v>
      </c>
      <c r="AY143" s="165" t="s">
        <v>127</v>
      </c>
    </row>
    <row r="144" spans="2:65" s="12" customFormat="1">
      <c r="B144" s="146"/>
      <c r="D144" s="147" t="s">
        <v>196</v>
      </c>
      <c r="E144" s="148" t="s">
        <v>19</v>
      </c>
      <c r="F144" s="149" t="s">
        <v>1209</v>
      </c>
      <c r="H144" s="150">
        <v>2.94</v>
      </c>
      <c r="I144" s="151"/>
      <c r="L144" s="146"/>
      <c r="M144" s="152"/>
      <c r="T144" s="153"/>
      <c r="AT144" s="148" t="s">
        <v>196</v>
      </c>
      <c r="AU144" s="148" t="s">
        <v>80</v>
      </c>
      <c r="AV144" s="12" t="s">
        <v>80</v>
      </c>
      <c r="AW144" s="12" t="s">
        <v>32</v>
      </c>
      <c r="AX144" s="12" t="s">
        <v>78</v>
      </c>
      <c r="AY144" s="148" t="s">
        <v>127</v>
      </c>
    </row>
    <row r="145" spans="2:65" s="1" customFormat="1" ht="24.2" customHeight="1">
      <c r="B145" s="33"/>
      <c r="C145" s="128" t="s">
        <v>278</v>
      </c>
      <c r="D145" s="128" t="s">
        <v>130</v>
      </c>
      <c r="E145" s="129" t="s">
        <v>290</v>
      </c>
      <c r="F145" s="130" t="s">
        <v>291</v>
      </c>
      <c r="G145" s="131" t="s">
        <v>194</v>
      </c>
      <c r="H145" s="132">
        <v>2.94</v>
      </c>
      <c r="I145" s="133"/>
      <c r="J145" s="134">
        <f>ROUND(I145*H145,2)</f>
        <v>0</v>
      </c>
      <c r="K145" s="130" t="s">
        <v>134</v>
      </c>
      <c r="L145" s="33"/>
      <c r="M145" s="135" t="s">
        <v>19</v>
      </c>
      <c r="N145" s="136" t="s">
        <v>42</v>
      </c>
      <c r="P145" s="137">
        <f>O145*H145</f>
        <v>0</v>
      </c>
      <c r="Q145" s="137">
        <v>1.54E-2</v>
      </c>
      <c r="R145" s="137">
        <f>Q145*H145</f>
        <v>4.5276000000000004E-2</v>
      </c>
      <c r="S145" s="137">
        <v>0</v>
      </c>
      <c r="T145" s="138">
        <f>S145*H145</f>
        <v>0</v>
      </c>
      <c r="AR145" s="139" t="s">
        <v>142</v>
      </c>
      <c r="AT145" s="139" t="s">
        <v>130</v>
      </c>
      <c r="AU145" s="139" t="s">
        <v>80</v>
      </c>
      <c r="AY145" s="18" t="s">
        <v>127</v>
      </c>
      <c r="BE145" s="140">
        <f>IF(N145="základní",J145,0)</f>
        <v>0</v>
      </c>
      <c r="BF145" s="140">
        <f>IF(N145="snížená",J145,0)</f>
        <v>0</v>
      </c>
      <c r="BG145" s="140">
        <f>IF(N145="zákl. přenesená",J145,0)</f>
        <v>0</v>
      </c>
      <c r="BH145" s="140">
        <f>IF(N145="sníž. přenesená",J145,0)</f>
        <v>0</v>
      </c>
      <c r="BI145" s="140">
        <f>IF(N145="nulová",J145,0)</f>
        <v>0</v>
      </c>
      <c r="BJ145" s="18" t="s">
        <v>78</v>
      </c>
      <c r="BK145" s="140">
        <f>ROUND(I145*H145,2)</f>
        <v>0</v>
      </c>
      <c r="BL145" s="18" t="s">
        <v>142</v>
      </c>
      <c r="BM145" s="139" t="s">
        <v>1210</v>
      </c>
    </row>
    <row r="146" spans="2:65" s="1" customFormat="1" ht="48.75">
      <c r="B146" s="33"/>
      <c r="D146" s="147" t="s">
        <v>214</v>
      </c>
      <c r="F146" s="161" t="s">
        <v>293</v>
      </c>
      <c r="I146" s="162"/>
      <c r="L146" s="33"/>
      <c r="M146" s="163"/>
      <c r="T146" s="52"/>
      <c r="AT146" s="18" t="s">
        <v>214</v>
      </c>
      <c r="AU146" s="18" t="s">
        <v>80</v>
      </c>
    </row>
    <row r="147" spans="2:65" s="1" customFormat="1" ht="24.2" customHeight="1">
      <c r="B147" s="33"/>
      <c r="C147" s="128" t="s">
        <v>282</v>
      </c>
      <c r="D147" s="128" t="s">
        <v>130</v>
      </c>
      <c r="E147" s="129" t="s">
        <v>295</v>
      </c>
      <c r="F147" s="130" t="s">
        <v>296</v>
      </c>
      <c r="G147" s="131" t="s">
        <v>194</v>
      </c>
      <c r="H147" s="132">
        <v>2.94</v>
      </c>
      <c r="I147" s="133"/>
      <c r="J147" s="134">
        <f>ROUND(I147*H147,2)</f>
        <v>0</v>
      </c>
      <c r="K147" s="130" t="s">
        <v>134</v>
      </c>
      <c r="L147" s="33"/>
      <c r="M147" s="135" t="s">
        <v>19</v>
      </c>
      <c r="N147" s="136" t="s">
        <v>42</v>
      </c>
      <c r="P147" s="137">
        <f>O147*H147</f>
        <v>0</v>
      </c>
      <c r="Q147" s="137">
        <v>7.9000000000000008E-3</v>
      </c>
      <c r="R147" s="137">
        <f>Q147*H147</f>
        <v>2.3226E-2</v>
      </c>
      <c r="S147" s="137">
        <v>0</v>
      </c>
      <c r="T147" s="138">
        <f>S147*H147</f>
        <v>0</v>
      </c>
      <c r="AR147" s="139" t="s">
        <v>142</v>
      </c>
      <c r="AT147" s="139" t="s">
        <v>130</v>
      </c>
      <c r="AU147" s="139" t="s">
        <v>80</v>
      </c>
      <c r="AY147" s="18" t="s">
        <v>127</v>
      </c>
      <c r="BE147" s="140">
        <f>IF(N147="základní",J147,0)</f>
        <v>0</v>
      </c>
      <c r="BF147" s="140">
        <f>IF(N147="snížená",J147,0)</f>
        <v>0</v>
      </c>
      <c r="BG147" s="140">
        <f>IF(N147="zákl. přenesená",J147,0)</f>
        <v>0</v>
      </c>
      <c r="BH147" s="140">
        <f>IF(N147="sníž. přenesená",J147,0)</f>
        <v>0</v>
      </c>
      <c r="BI147" s="140">
        <f>IF(N147="nulová",J147,0)</f>
        <v>0</v>
      </c>
      <c r="BJ147" s="18" t="s">
        <v>78</v>
      </c>
      <c r="BK147" s="140">
        <f>ROUND(I147*H147,2)</f>
        <v>0</v>
      </c>
      <c r="BL147" s="18" t="s">
        <v>142</v>
      </c>
      <c r="BM147" s="139" t="s">
        <v>1211</v>
      </c>
    </row>
    <row r="148" spans="2:65" s="1" customFormat="1" ht="48.75">
      <c r="B148" s="33"/>
      <c r="D148" s="147" t="s">
        <v>214</v>
      </c>
      <c r="F148" s="161" t="s">
        <v>293</v>
      </c>
      <c r="I148" s="162"/>
      <c r="L148" s="33"/>
      <c r="M148" s="163"/>
      <c r="T148" s="52"/>
      <c r="AT148" s="18" t="s">
        <v>214</v>
      </c>
      <c r="AU148" s="18" t="s">
        <v>80</v>
      </c>
    </row>
    <row r="149" spans="2:65" s="1" customFormat="1" ht="24.2" customHeight="1">
      <c r="B149" s="33"/>
      <c r="C149" s="128" t="s">
        <v>8</v>
      </c>
      <c r="D149" s="128" t="s">
        <v>130</v>
      </c>
      <c r="E149" s="129" t="s">
        <v>299</v>
      </c>
      <c r="F149" s="130" t="s">
        <v>300</v>
      </c>
      <c r="G149" s="131" t="s">
        <v>194</v>
      </c>
      <c r="H149" s="132">
        <v>55.4</v>
      </c>
      <c r="I149" s="133"/>
      <c r="J149" s="134">
        <f>ROUND(I149*H149,2)</f>
        <v>0</v>
      </c>
      <c r="K149" s="130" t="s">
        <v>134</v>
      </c>
      <c r="L149" s="33"/>
      <c r="M149" s="135" t="s">
        <v>19</v>
      </c>
      <c r="N149" s="136" t="s">
        <v>42</v>
      </c>
      <c r="P149" s="137">
        <f>O149*H149</f>
        <v>0</v>
      </c>
      <c r="Q149" s="137">
        <v>1.5599999999999999E-2</v>
      </c>
      <c r="R149" s="137">
        <f>Q149*H149</f>
        <v>0.8642399999999999</v>
      </c>
      <c r="S149" s="137">
        <v>0</v>
      </c>
      <c r="T149" s="138">
        <f>S149*H149</f>
        <v>0</v>
      </c>
      <c r="AR149" s="139" t="s">
        <v>142</v>
      </c>
      <c r="AT149" s="139" t="s">
        <v>130</v>
      </c>
      <c r="AU149" s="139" t="s">
        <v>80</v>
      </c>
      <c r="AY149" s="18" t="s">
        <v>127</v>
      </c>
      <c r="BE149" s="140">
        <f>IF(N149="základní",J149,0)</f>
        <v>0</v>
      </c>
      <c r="BF149" s="140">
        <f>IF(N149="snížená",J149,0)</f>
        <v>0</v>
      </c>
      <c r="BG149" s="140">
        <f>IF(N149="zákl. přenesená",J149,0)</f>
        <v>0</v>
      </c>
      <c r="BH149" s="140">
        <f>IF(N149="sníž. přenesená",J149,0)</f>
        <v>0</v>
      </c>
      <c r="BI149" s="140">
        <f>IF(N149="nulová",J149,0)</f>
        <v>0</v>
      </c>
      <c r="BJ149" s="18" t="s">
        <v>78</v>
      </c>
      <c r="BK149" s="140">
        <f>ROUND(I149*H149,2)</f>
        <v>0</v>
      </c>
      <c r="BL149" s="18" t="s">
        <v>142</v>
      </c>
      <c r="BM149" s="139" t="s">
        <v>1212</v>
      </c>
    </row>
    <row r="150" spans="2:65" s="1" customFormat="1" ht="39">
      <c r="B150" s="33"/>
      <c r="D150" s="147" t="s">
        <v>214</v>
      </c>
      <c r="F150" s="161" t="s">
        <v>254</v>
      </c>
      <c r="I150" s="162"/>
      <c r="L150" s="33"/>
      <c r="M150" s="163"/>
      <c r="T150" s="52"/>
      <c r="AT150" s="18" t="s">
        <v>214</v>
      </c>
      <c r="AU150" s="18" t="s">
        <v>80</v>
      </c>
    </row>
    <row r="151" spans="2:65" s="14" customFormat="1">
      <c r="B151" s="164"/>
      <c r="D151" s="147" t="s">
        <v>196</v>
      </c>
      <c r="E151" s="165" t="s">
        <v>19</v>
      </c>
      <c r="F151" s="166" t="s">
        <v>255</v>
      </c>
      <c r="H151" s="165" t="s">
        <v>19</v>
      </c>
      <c r="I151" s="167"/>
      <c r="L151" s="164"/>
      <c r="M151" s="168"/>
      <c r="T151" s="169"/>
      <c r="AT151" s="165" t="s">
        <v>196</v>
      </c>
      <c r="AU151" s="165" t="s">
        <v>80</v>
      </c>
      <c r="AV151" s="14" t="s">
        <v>78</v>
      </c>
      <c r="AW151" s="14" t="s">
        <v>32</v>
      </c>
      <c r="AX151" s="14" t="s">
        <v>71</v>
      </c>
      <c r="AY151" s="165" t="s">
        <v>127</v>
      </c>
    </row>
    <row r="152" spans="2:65" s="12" customFormat="1">
      <c r="B152" s="146"/>
      <c r="D152" s="147" t="s">
        <v>196</v>
      </c>
      <c r="E152" s="148" t="s">
        <v>19</v>
      </c>
      <c r="F152" s="149" t="s">
        <v>1213</v>
      </c>
      <c r="H152" s="150">
        <v>60.03</v>
      </c>
      <c r="I152" s="151"/>
      <c r="L152" s="146"/>
      <c r="M152" s="152"/>
      <c r="T152" s="153"/>
      <c r="AT152" s="148" t="s">
        <v>196</v>
      </c>
      <c r="AU152" s="148" t="s">
        <v>80</v>
      </c>
      <c r="AV152" s="12" t="s">
        <v>80</v>
      </c>
      <c r="AW152" s="12" t="s">
        <v>32</v>
      </c>
      <c r="AX152" s="12" t="s">
        <v>71</v>
      </c>
      <c r="AY152" s="148" t="s">
        <v>127</v>
      </c>
    </row>
    <row r="153" spans="2:65" s="12" customFormat="1">
      <c r="B153" s="146"/>
      <c r="D153" s="147" t="s">
        <v>196</v>
      </c>
      <c r="E153" s="148" t="s">
        <v>19</v>
      </c>
      <c r="F153" s="149" t="s">
        <v>205</v>
      </c>
      <c r="H153" s="150">
        <v>-1.89</v>
      </c>
      <c r="I153" s="151"/>
      <c r="L153" s="146"/>
      <c r="M153" s="152"/>
      <c r="T153" s="153"/>
      <c r="AT153" s="148" t="s">
        <v>196</v>
      </c>
      <c r="AU153" s="148" t="s">
        <v>80</v>
      </c>
      <c r="AV153" s="12" t="s">
        <v>80</v>
      </c>
      <c r="AW153" s="12" t="s">
        <v>32</v>
      </c>
      <c r="AX153" s="12" t="s">
        <v>71</v>
      </c>
      <c r="AY153" s="148" t="s">
        <v>127</v>
      </c>
    </row>
    <row r="154" spans="2:65" s="12" customFormat="1">
      <c r="B154" s="146"/>
      <c r="D154" s="147" t="s">
        <v>196</v>
      </c>
      <c r="E154" s="148" t="s">
        <v>19</v>
      </c>
      <c r="F154" s="149" t="s">
        <v>205</v>
      </c>
      <c r="H154" s="150">
        <v>-1.89</v>
      </c>
      <c r="I154" s="151"/>
      <c r="L154" s="146"/>
      <c r="M154" s="152"/>
      <c r="T154" s="153"/>
      <c r="AT154" s="148" t="s">
        <v>196</v>
      </c>
      <c r="AU154" s="148" t="s">
        <v>80</v>
      </c>
      <c r="AV154" s="12" t="s">
        <v>80</v>
      </c>
      <c r="AW154" s="12" t="s">
        <v>32</v>
      </c>
      <c r="AX154" s="12" t="s">
        <v>71</v>
      </c>
      <c r="AY154" s="148" t="s">
        <v>127</v>
      </c>
    </row>
    <row r="155" spans="2:65" s="12" customFormat="1">
      <c r="B155" s="146"/>
      <c r="D155" s="147" t="s">
        <v>196</v>
      </c>
      <c r="E155" s="148" t="s">
        <v>19</v>
      </c>
      <c r="F155" s="149" t="s">
        <v>1214</v>
      </c>
      <c r="H155" s="150">
        <v>-2.7</v>
      </c>
      <c r="I155" s="151"/>
      <c r="L155" s="146"/>
      <c r="M155" s="152"/>
      <c r="T155" s="153"/>
      <c r="AT155" s="148" t="s">
        <v>196</v>
      </c>
      <c r="AU155" s="148" t="s">
        <v>80</v>
      </c>
      <c r="AV155" s="12" t="s">
        <v>80</v>
      </c>
      <c r="AW155" s="12" t="s">
        <v>32</v>
      </c>
      <c r="AX155" s="12" t="s">
        <v>71</v>
      </c>
      <c r="AY155" s="148" t="s">
        <v>127</v>
      </c>
    </row>
    <row r="156" spans="2:65" s="12" customFormat="1">
      <c r="B156" s="146"/>
      <c r="D156" s="147" t="s">
        <v>196</v>
      </c>
      <c r="E156" s="148" t="s">
        <v>19</v>
      </c>
      <c r="F156" s="149" t="s">
        <v>1215</v>
      </c>
      <c r="H156" s="150">
        <v>-1.17</v>
      </c>
      <c r="I156" s="151"/>
      <c r="L156" s="146"/>
      <c r="M156" s="152"/>
      <c r="T156" s="153"/>
      <c r="AT156" s="148" t="s">
        <v>196</v>
      </c>
      <c r="AU156" s="148" t="s">
        <v>80</v>
      </c>
      <c r="AV156" s="12" t="s">
        <v>80</v>
      </c>
      <c r="AW156" s="12" t="s">
        <v>32</v>
      </c>
      <c r="AX156" s="12" t="s">
        <v>71</v>
      </c>
      <c r="AY156" s="148" t="s">
        <v>127</v>
      </c>
    </row>
    <row r="157" spans="2:65" s="12" customFormat="1">
      <c r="B157" s="146"/>
      <c r="D157" s="147" t="s">
        <v>196</v>
      </c>
      <c r="E157" s="148" t="s">
        <v>19</v>
      </c>
      <c r="F157" s="149" t="s">
        <v>1216</v>
      </c>
      <c r="H157" s="150">
        <v>2.4</v>
      </c>
      <c r="I157" s="151"/>
      <c r="L157" s="146"/>
      <c r="M157" s="152"/>
      <c r="T157" s="153"/>
      <c r="AT157" s="148" t="s">
        <v>196</v>
      </c>
      <c r="AU157" s="148" t="s">
        <v>80</v>
      </c>
      <c r="AV157" s="12" t="s">
        <v>80</v>
      </c>
      <c r="AW157" s="12" t="s">
        <v>32</v>
      </c>
      <c r="AX157" s="12" t="s">
        <v>71</v>
      </c>
      <c r="AY157" s="148" t="s">
        <v>127</v>
      </c>
    </row>
    <row r="158" spans="2:65" s="12" customFormat="1">
      <c r="B158" s="146"/>
      <c r="D158" s="147" t="s">
        <v>196</v>
      </c>
      <c r="E158" s="148" t="s">
        <v>19</v>
      </c>
      <c r="F158" s="149" t="s">
        <v>1217</v>
      </c>
      <c r="H158" s="150">
        <v>0.62</v>
      </c>
      <c r="I158" s="151"/>
      <c r="L158" s="146"/>
      <c r="M158" s="152"/>
      <c r="T158" s="153"/>
      <c r="AT158" s="148" t="s">
        <v>196</v>
      </c>
      <c r="AU158" s="148" t="s">
        <v>80</v>
      </c>
      <c r="AV158" s="12" t="s">
        <v>80</v>
      </c>
      <c r="AW158" s="12" t="s">
        <v>32</v>
      </c>
      <c r="AX158" s="12" t="s">
        <v>71</v>
      </c>
      <c r="AY158" s="148" t="s">
        <v>127</v>
      </c>
    </row>
    <row r="159" spans="2:65" s="13" customFormat="1">
      <c r="B159" s="154"/>
      <c r="D159" s="147" t="s">
        <v>196</v>
      </c>
      <c r="E159" s="155" t="s">
        <v>19</v>
      </c>
      <c r="F159" s="156" t="s">
        <v>199</v>
      </c>
      <c r="H159" s="157">
        <v>55.399999999999991</v>
      </c>
      <c r="I159" s="158"/>
      <c r="L159" s="154"/>
      <c r="M159" s="159"/>
      <c r="T159" s="160"/>
      <c r="AT159" s="155" t="s">
        <v>196</v>
      </c>
      <c r="AU159" s="155" t="s">
        <v>80</v>
      </c>
      <c r="AV159" s="13" t="s">
        <v>142</v>
      </c>
      <c r="AW159" s="13" t="s">
        <v>32</v>
      </c>
      <c r="AX159" s="13" t="s">
        <v>78</v>
      </c>
      <c r="AY159" s="155" t="s">
        <v>127</v>
      </c>
    </row>
    <row r="160" spans="2:65" s="1" customFormat="1" ht="14.45" customHeight="1">
      <c r="B160" s="33"/>
      <c r="C160" s="128" t="s">
        <v>294</v>
      </c>
      <c r="D160" s="128" t="s">
        <v>130</v>
      </c>
      <c r="E160" s="129" t="s">
        <v>317</v>
      </c>
      <c r="F160" s="130" t="s">
        <v>318</v>
      </c>
      <c r="G160" s="131" t="s">
        <v>194</v>
      </c>
      <c r="H160" s="132">
        <v>30.638000000000002</v>
      </c>
      <c r="I160" s="133"/>
      <c r="J160" s="134">
        <f>ROUND(I160*H160,2)</f>
        <v>0</v>
      </c>
      <c r="K160" s="130" t="s">
        <v>134</v>
      </c>
      <c r="L160" s="33"/>
      <c r="M160" s="135" t="s">
        <v>19</v>
      </c>
      <c r="N160" s="136" t="s">
        <v>42</v>
      </c>
      <c r="P160" s="137">
        <f>O160*H160</f>
        <v>0</v>
      </c>
      <c r="Q160" s="137">
        <v>2.0480000000000002E-2</v>
      </c>
      <c r="R160" s="137">
        <f>Q160*H160</f>
        <v>0.62746624000000006</v>
      </c>
      <c r="S160" s="137">
        <v>0</v>
      </c>
      <c r="T160" s="138">
        <f>S160*H160</f>
        <v>0</v>
      </c>
      <c r="AR160" s="139" t="s">
        <v>142</v>
      </c>
      <c r="AT160" s="139" t="s">
        <v>130</v>
      </c>
      <c r="AU160" s="139" t="s">
        <v>80</v>
      </c>
      <c r="AY160" s="18" t="s">
        <v>127</v>
      </c>
      <c r="BE160" s="140">
        <f>IF(N160="základní",J160,0)</f>
        <v>0</v>
      </c>
      <c r="BF160" s="140">
        <f>IF(N160="snížená",J160,0)</f>
        <v>0</v>
      </c>
      <c r="BG160" s="140">
        <f>IF(N160="zákl. přenesená",J160,0)</f>
        <v>0</v>
      </c>
      <c r="BH160" s="140">
        <f>IF(N160="sníž. přenesená",J160,0)</f>
        <v>0</v>
      </c>
      <c r="BI160" s="140">
        <f>IF(N160="nulová",J160,0)</f>
        <v>0</v>
      </c>
      <c r="BJ160" s="18" t="s">
        <v>78</v>
      </c>
      <c r="BK160" s="140">
        <f>ROUND(I160*H160,2)</f>
        <v>0</v>
      </c>
      <c r="BL160" s="18" t="s">
        <v>142</v>
      </c>
      <c r="BM160" s="139" t="s">
        <v>1218</v>
      </c>
    </row>
    <row r="161" spans="2:65" s="1" customFormat="1" ht="97.5">
      <c r="B161" s="33"/>
      <c r="D161" s="147" t="s">
        <v>214</v>
      </c>
      <c r="F161" s="161" t="s">
        <v>320</v>
      </c>
      <c r="I161" s="162"/>
      <c r="L161" s="33"/>
      <c r="M161" s="163"/>
      <c r="T161" s="52"/>
      <c r="AT161" s="18" t="s">
        <v>214</v>
      </c>
      <c r="AU161" s="18" t="s">
        <v>80</v>
      </c>
    </row>
    <row r="162" spans="2:65" s="14" customFormat="1">
      <c r="B162" s="164"/>
      <c r="D162" s="147" t="s">
        <v>196</v>
      </c>
      <c r="E162" s="165" t="s">
        <v>19</v>
      </c>
      <c r="F162" s="166" t="s">
        <v>321</v>
      </c>
      <c r="H162" s="165" t="s">
        <v>19</v>
      </c>
      <c r="I162" s="167"/>
      <c r="L162" s="164"/>
      <c r="M162" s="168"/>
      <c r="T162" s="169"/>
      <c r="AT162" s="165" t="s">
        <v>196</v>
      </c>
      <c r="AU162" s="165" t="s">
        <v>80</v>
      </c>
      <c r="AV162" s="14" t="s">
        <v>78</v>
      </c>
      <c r="AW162" s="14" t="s">
        <v>32</v>
      </c>
      <c r="AX162" s="14" t="s">
        <v>71</v>
      </c>
      <c r="AY162" s="165" t="s">
        <v>127</v>
      </c>
    </row>
    <row r="163" spans="2:65" s="12" customFormat="1">
      <c r="B163" s="146"/>
      <c r="D163" s="147" t="s">
        <v>196</v>
      </c>
      <c r="E163" s="148" t="s">
        <v>19</v>
      </c>
      <c r="F163" s="149" t="s">
        <v>1219</v>
      </c>
      <c r="H163" s="150">
        <v>29.315999999999999</v>
      </c>
      <c r="I163" s="151"/>
      <c r="L163" s="146"/>
      <c r="M163" s="152"/>
      <c r="T163" s="153"/>
      <c r="AT163" s="148" t="s">
        <v>196</v>
      </c>
      <c r="AU163" s="148" t="s">
        <v>80</v>
      </c>
      <c r="AV163" s="12" t="s">
        <v>80</v>
      </c>
      <c r="AW163" s="12" t="s">
        <v>32</v>
      </c>
      <c r="AX163" s="12" t="s">
        <v>71</v>
      </c>
      <c r="AY163" s="148" t="s">
        <v>127</v>
      </c>
    </row>
    <row r="164" spans="2:65" s="12" customFormat="1">
      <c r="B164" s="146"/>
      <c r="D164" s="147" t="s">
        <v>196</v>
      </c>
      <c r="E164" s="148" t="s">
        <v>19</v>
      </c>
      <c r="F164" s="149" t="s">
        <v>1220</v>
      </c>
      <c r="H164" s="150">
        <v>2.8980000000000001</v>
      </c>
      <c r="I164" s="151"/>
      <c r="L164" s="146"/>
      <c r="M164" s="152"/>
      <c r="T164" s="153"/>
      <c r="AT164" s="148" t="s">
        <v>196</v>
      </c>
      <c r="AU164" s="148" t="s">
        <v>80</v>
      </c>
      <c r="AV164" s="12" t="s">
        <v>80</v>
      </c>
      <c r="AW164" s="12" t="s">
        <v>32</v>
      </c>
      <c r="AX164" s="12" t="s">
        <v>71</v>
      </c>
      <c r="AY164" s="148" t="s">
        <v>127</v>
      </c>
    </row>
    <row r="165" spans="2:65" s="12" customFormat="1">
      <c r="B165" s="146"/>
      <c r="D165" s="147" t="s">
        <v>196</v>
      </c>
      <c r="E165" s="148" t="s">
        <v>19</v>
      </c>
      <c r="F165" s="149" t="s">
        <v>324</v>
      </c>
      <c r="H165" s="150">
        <v>-1.5760000000000001</v>
      </c>
      <c r="I165" s="151"/>
      <c r="L165" s="146"/>
      <c r="M165" s="152"/>
      <c r="T165" s="153"/>
      <c r="AT165" s="148" t="s">
        <v>196</v>
      </c>
      <c r="AU165" s="148" t="s">
        <v>80</v>
      </c>
      <c r="AV165" s="12" t="s">
        <v>80</v>
      </c>
      <c r="AW165" s="12" t="s">
        <v>32</v>
      </c>
      <c r="AX165" s="12" t="s">
        <v>71</v>
      </c>
      <c r="AY165" s="148" t="s">
        <v>127</v>
      </c>
    </row>
    <row r="166" spans="2:65" s="13" customFormat="1">
      <c r="B166" s="154"/>
      <c r="D166" s="147" t="s">
        <v>196</v>
      </c>
      <c r="E166" s="155" t="s">
        <v>19</v>
      </c>
      <c r="F166" s="156" t="s">
        <v>199</v>
      </c>
      <c r="H166" s="157">
        <v>30.637999999999998</v>
      </c>
      <c r="I166" s="158"/>
      <c r="L166" s="154"/>
      <c r="M166" s="159"/>
      <c r="T166" s="160"/>
      <c r="AT166" s="155" t="s">
        <v>196</v>
      </c>
      <c r="AU166" s="155" t="s">
        <v>80</v>
      </c>
      <c r="AV166" s="13" t="s">
        <v>142</v>
      </c>
      <c r="AW166" s="13" t="s">
        <v>32</v>
      </c>
      <c r="AX166" s="13" t="s">
        <v>78</v>
      </c>
      <c r="AY166" s="155" t="s">
        <v>127</v>
      </c>
    </row>
    <row r="167" spans="2:65" s="1" customFormat="1" ht="24.2" customHeight="1">
      <c r="B167" s="33"/>
      <c r="C167" s="128" t="s">
        <v>298</v>
      </c>
      <c r="D167" s="128" t="s">
        <v>130</v>
      </c>
      <c r="E167" s="129" t="s">
        <v>331</v>
      </c>
      <c r="F167" s="130" t="s">
        <v>332</v>
      </c>
      <c r="G167" s="131" t="s">
        <v>194</v>
      </c>
      <c r="H167" s="132">
        <v>30.638000000000002</v>
      </c>
      <c r="I167" s="133"/>
      <c r="J167" s="134">
        <f>ROUND(I167*H167,2)</f>
        <v>0</v>
      </c>
      <c r="K167" s="130" t="s">
        <v>134</v>
      </c>
      <c r="L167" s="33"/>
      <c r="M167" s="135" t="s">
        <v>19</v>
      </c>
      <c r="N167" s="136" t="s">
        <v>42</v>
      </c>
      <c r="P167" s="137">
        <f>O167*H167</f>
        <v>0</v>
      </c>
      <c r="Q167" s="137">
        <v>7.9000000000000008E-3</v>
      </c>
      <c r="R167" s="137">
        <f>Q167*H167</f>
        <v>0.24204020000000004</v>
      </c>
      <c r="S167" s="137">
        <v>0</v>
      </c>
      <c r="T167" s="138">
        <f>S167*H167</f>
        <v>0</v>
      </c>
      <c r="AR167" s="139" t="s">
        <v>142</v>
      </c>
      <c r="AT167" s="139" t="s">
        <v>130</v>
      </c>
      <c r="AU167" s="139" t="s">
        <v>80</v>
      </c>
      <c r="AY167" s="18" t="s">
        <v>127</v>
      </c>
      <c r="BE167" s="140">
        <f>IF(N167="základní",J167,0)</f>
        <v>0</v>
      </c>
      <c r="BF167" s="140">
        <f>IF(N167="snížená",J167,0)</f>
        <v>0</v>
      </c>
      <c r="BG167" s="140">
        <f>IF(N167="zákl. přenesená",J167,0)</f>
        <v>0</v>
      </c>
      <c r="BH167" s="140">
        <f>IF(N167="sníž. přenesená",J167,0)</f>
        <v>0</v>
      </c>
      <c r="BI167" s="140">
        <f>IF(N167="nulová",J167,0)</f>
        <v>0</v>
      </c>
      <c r="BJ167" s="18" t="s">
        <v>78</v>
      </c>
      <c r="BK167" s="140">
        <f>ROUND(I167*H167,2)</f>
        <v>0</v>
      </c>
      <c r="BL167" s="18" t="s">
        <v>142</v>
      </c>
      <c r="BM167" s="139" t="s">
        <v>1221</v>
      </c>
    </row>
    <row r="168" spans="2:65" s="1" customFormat="1" ht="97.5">
      <c r="B168" s="33"/>
      <c r="D168" s="147" t="s">
        <v>214</v>
      </c>
      <c r="F168" s="161" t="s">
        <v>320</v>
      </c>
      <c r="I168" s="162"/>
      <c r="L168" s="33"/>
      <c r="M168" s="163"/>
      <c r="T168" s="52"/>
      <c r="AT168" s="18" t="s">
        <v>214</v>
      </c>
      <c r="AU168" s="18" t="s">
        <v>80</v>
      </c>
    </row>
    <row r="169" spans="2:65" s="1" customFormat="1" ht="14.45" customHeight="1">
      <c r="B169" s="33"/>
      <c r="C169" s="128" t="s">
        <v>316</v>
      </c>
      <c r="D169" s="128" t="s">
        <v>130</v>
      </c>
      <c r="E169" s="129" t="s">
        <v>335</v>
      </c>
      <c r="F169" s="130" t="s">
        <v>336</v>
      </c>
      <c r="G169" s="131" t="s">
        <v>194</v>
      </c>
      <c r="H169" s="132">
        <v>94.125</v>
      </c>
      <c r="I169" s="133"/>
      <c r="J169" s="134">
        <f>ROUND(I169*H169,2)</f>
        <v>0</v>
      </c>
      <c r="K169" s="130" t="s">
        <v>134</v>
      </c>
      <c r="L169" s="33"/>
      <c r="M169" s="135" t="s">
        <v>19</v>
      </c>
      <c r="N169" s="136" t="s">
        <v>42</v>
      </c>
      <c r="P169" s="137">
        <f>O169*H169</f>
        <v>0</v>
      </c>
      <c r="Q169" s="137">
        <v>2.5999999999999998E-4</v>
      </c>
      <c r="R169" s="137">
        <f>Q169*H169</f>
        <v>2.4472499999999998E-2</v>
      </c>
      <c r="S169" s="137">
        <v>0</v>
      </c>
      <c r="T169" s="138">
        <f>S169*H169</f>
        <v>0</v>
      </c>
      <c r="AR169" s="139" t="s">
        <v>142</v>
      </c>
      <c r="AT169" s="139" t="s">
        <v>130</v>
      </c>
      <c r="AU169" s="139" t="s">
        <v>80</v>
      </c>
      <c r="AY169" s="18" t="s">
        <v>127</v>
      </c>
      <c r="BE169" s="140">
        <f>IF(N169="základní",J169,0)</f>
        <v>0</v>
      </c>
      <c r="BF169" s="140">
        <f>IF(N169="snížená",J169,0)</f>
        <v>0</v>
      </c>
      <c r="BG169" s="140">
        <f>IF(N169="zákl. přenesená",J169,0)</f>
        <v>0</v>
      </c>
      <c r="BH169" s="140">
        <f>IF(N169="sníž. přenesená",J169,0)</f>
        <v>0</v>
      </c>
      <c r="BI169" s="140">
        <f>IF(N169="nulová",J169,0)</f>
        <v>0</v>
      </c>
      <c r="BJ169" s="18" t="s">
        <v>78</v>
      </c>
      <c r="BK169" s="140">
        <f>ROUND(I169*H169,2)</f>
        <v>0</v>
      </c>
      <c r="BL169" s="18" t="s">
        <v>142</v>
      </c>
      <c r="BM169" s="139" t="s">
        <v>1222</v>
      </c>
    </row>
    <row r="170" spans="2:65" s="14" customFormat="1">
      <c r="B170" s="164"/>
      <c r="D170" s="147" t="s">
        <v>196</v>
      </c>
      <c r="E170" s="165" t="s">
        <v>19</v>
      </c>
      <c r="F170" s="166" t="s">
        <v>338</v>
      </c>
      <c r="H170" s="165" t="s">
        <v>19</v>
      </c>
      <c r="I170" s="167"/>
      <c r="L170" s="164"/>
      <c r="M170" s="168"/>
      <c r="T170" s="169"/>
      <c r="AT170" s="165" t="s">
        <v>196</v>
      </c>
      <c r="AU170" s="165" t="s">
        <v>80</v>
      </c>
      <c r="AV170" s="14" t="s">
        <v>78</v>
      </c>
      <c r="AW170" s="14" t="s">
        <v>32</v>
      </c>
      <c r="AX170" s="14" t="s">
        <v>71</v>
      </c>
      <c r="AY170" s="165" t="s">
        <v>127</v>
      </c>
    </row>
    <row r="171" spans="2:65" s="12" customFormat="1">
      <c r="B171" s="146"/>
      <c r="D171" s="147" t="s">
        <v>196</v>
      </c>
      <c r="E171" s="148" t="s">
        <v>19</v>
      </c>
      <c r="F171" s="149" t="s">
        <v>1223</v>
      </c>
      <c r="H171" s="150">
        <v>47.817</v>
      </c>
      <c r="I171" s="151"/>
      <c r="L171" s="146"/>
      <c r="M171" s="152"/>
      <c r="T171" s="153"/>
      <c r="AT171" s="148" t="s">
        <v>196</v>
      </c>
      <c r="AU171" s="148" t="s">
        <v>80</v>
      </c>
      <c r="AV171" s="12" t="s">
        <v>80</v>
      </c>
      <c r="AW171" s="12" t="s">
        <v>32</v>
      </c>
      <c r="AX171" s="12" t="s">
        <v>71</v>
      </c>
      <c r="AY171" s="148" t="s">
        <v>127</v>
      </c>
    </row>
    <row r="172" spans="2:65" s="12" customFormat="1">
      <c r="B172" s="146"/>
      <c r="D172" s="147" t="s">
        <v>196</v>
      </c>
      <c r="E172" s="148" t="s">
        <v>19</v>
      </c>
      <c r="F172" s="149" t="s">
        <v>1224</v>
      </c>
      <c r="H172" s="150">
        <v>7.2450000000000001</v>
      </c>
      <c r="I172" s="151"/>
      <c r="L172" s="146"/>
      <c r="M172" s="152"/>
      <c r="T172" s="153"/>
      <c r="AT172" s="148" t="s">
        <v>196</v>
      </c>
      <c r="AU172" s="148" t="s">
        <v>80</v>
      </c>
      <c r="AV172" s="12" t="s">
        <v>80</v>
      </c>
      <c r="AW172" s="12" t="s">
        <v>32</v>
      </c>
      <c r="AX172" s="12" t="s">
        <v>71</v>
      </c>
      <c r="AY172" s="148" t="s">
        <v>127</v>
      </c>
    </row>
    <row r="173" spans="2:65" s="12" customFormat="1">
      <c r="B173" s="146"/>
      <c r="D173" s="147" t="s">
        <v>196</v>
      </c>
      <c r="E173" s="148" t="s">
        <v>19</v>
      </c>
      <c r="F173" s="149" t="s">
        <v>1214</v>
      </c>
      <c r="H173" s="150">
        <v>-2.7</v>
      </c>
      <c r="I173" s="151"/>
      <c r="L173" s="146"/>
      <c r="M173" s="152"/>
      <c r="T173" s="153"/>
      <c r="AT173" s="148" t="s">
        <v>196</v>
      </c>
      <c r="AU173" s="148" t="s">
        <v>80</v>
      </c>
      <c r="AV173" s="12" t="s">
        <v>80</v>
      </c>
      <c r="AW173" s="12" t="s">
        <v>32</v>
      </c>
      <c r="AX173" s="12" t="s">
        <v>71</v>
      </c>
      <c r="AY173" s="148" t="s">
        <v>127</v>
      </c>
    </row>
    <row r="174" spans="2:65" s="12" customFormat="1">
      <c r="B174" s="146"/>
      <c r="D174" s="147" t="s">
        <v>196</v>
      </c>
      <c r="E174" s="148" t="s">
        <v>19</v>
      </c>
      <c r="F174" s="149" t="s">
        <v>1215</v>
      </c>
      <c r="H174" s="150">
        <v>-1.17</v>
      </c>
      <c r="I174" s="151"/>
      <c r="L174" s="146"/>
      <c r="M174" s="152"/>
      <c r="T174" s="153"/>
      <c r="AT174" s="148" t="s">
        <v>196</v>
      </c>
      <c r="AU174" s="148" t="s">
        <v>80</v>
      </c>
      <c r="AV174" s="12" t="s">
        <v>80</v>
      </c>
      <c r="AW174" s="12" t="s">
        <v>32</v>
      </c>
      <c r="AX174" s="12" t="s">
        <v>71</v>
      </c>
      <c r="AY174" s="148" t="s">
        <v>127</v>
      </c>
    </row>
    <row r="175" spans="2:65" s="12" customFormat="1">
      <c r="B175" s="146"/>
      <c r="D175" s="147" t="s">
        <v>196</v>
      </c>
      <c r="E175" s="148" t="s">
        <v>19</v>
      </c>
      <c r="F175" s="149" t="s">
        <v>1216</v>
      </c>
      <c r="H175" s="150">
        <v>2.4</v>
      </c>
      <c r="I175" s="151"/>
      <c r="L175" s="146"/>
      <c r="M175" s="152"/>
      <c r="T175" s="153"/>
      <c r="AT175" s="148" t="s">
        <v>196</v>
      </c>
      <c r="AU175" s="148" t="s">
        <v>80</v>
      </c>
      <c r="AV175" s="12" t="s">
        <v>80</v>
      </c>
      <c r="AW175" s="12" t="s">
        <v>32</v>
      </c>
      <c r="AX175" s="12" t="s">
        <v>71</v>
      </c>
      <c r="AY175" s="148" t="s">
        <v>127</v>
      </c>
    </row>
    <row r="176" spans="2:65" s="12" customFormat="1">
      <c r="B176" s="146"/>
      <c r="D176" s="147" t="s">
        <v>196</v>
      </c>
      <c r="E176" s="148" t="s">
        <v>19</v>
      </c>
      <c r="F176" s="149" t="s">
        <v>1217</v>
      </c>
      <c r="H176" s="150">
        <v>0.62</v>
      </c>
      <c r="I176" s="151"/>
      <c r="L176" s="146"/>
      <c r="M176" s="152"/>
      <c r="T176" s="153"/>
      <c r="AT176" s="148" t="s">
        <v>196</v>
      </c>
      <c r="AU176" s="148" t="s">
        <v>80</v>
      </c>
      <c r="AV176" s="12" t="s">
        <v>80</v>
      </c>
      <c r="AW176" s="12" t="s">
        <v>32</v>
      </c>
      <c r="AX176" s="12" t="s">
        <v>71</v>
      </c>
      <c r="AY176" s="148" t="s">
        <v>127</v>
      </c>
    </row>
    <row r="177" spans="2:65" s="12" customFormat="1">
      <c r="B177" s="146"/>
      <c r="D177" s="147" t="s">
        <v>196</v>
      </c>
      <c r="E177" s="148" t="s">
        <v>19</v>
      </c>
      <c r="F177" s="149" t="s">
        <v>205</v>
      </c>
      <c r="H177" s="150">
        <v>-1.89</v>
      </c>
      <c r="I177" s="151"/>
      <c r="L177" s="146"/>
      <c r="M177" s="152"/>
      <c r="T177" s="153"/>
      <c r="AT177" s="148" t="s">
        <v>196</v>
      </c>
      <c r="AU177" s="148" t="s">
        <v>80</v>
      </c>
      <c r="AV177" s="12" t="s">
        <v>80</v>
      </c>
      <c r="AW177" s="12" t="s">
        <v>32</v>
      </c>
      <c r="AX177" s="12" t="s">
        <v>71</v>
      </c>
      <c r="AY177" s="148" t="s">
        <v>127</v>
      </c>
    </row>
    <row r="178" spans="2:65" s="12" customFormat="1">
      <c r="B178" s="146"/>
      <c r="D178" s="147" t="s">
        <v>196</v>
      </c>
      <c r="E178" s="148" t="s">
        <v>19</v>
      </c>
      <c r="F178" s="149" t="s">
        <v>439</v>
      </c>
      <c r="H178" s="150">
        <v>1.89</v>
      </c>
      <c r="I178" s="151"/>
      <c r="L178" s="146"/>
      <c r="M178" s="152"/>
      <c r="T178" s="153"/>
      <c r="AT178" s="148" t="s">
        <v>196</v>
      </c>
      <c r="AU178" s="148" t="s">
        <v>80</v>
      </c>
      <c r="AV178" s="12" t="s">
        <v>80</v>
      </c>
      <c r="AW178" s="12" t="s">
        <v>32</v>
      </c>
      <c r="AX178" s="12" t="s">
        <v>71</v>
      </c>
      <c r="AY178" s="148" t="s">
        <v>127</v>
      </c>
    </row>
    <row r="179" spans="2:65" s="15" customFormat="1">
      <c r="B179" s="170"/>
      <c r="D179" s="147" t="s">
        <v>196</v>
      </c>
      <c r="E179" s="171" t="s">
        <v>19</v>
      </c>
      <c r="F179" s="172" t="s">
        <v>270</v>
      </c>
      <c r="H179" s="173">
        <v>54.211999999999989</v>
      </c>
      <c r="I179" s="174"/>
      <c r="L179" s="170"/>
      <c r="M179" s="175"/>
      <c r="T179" s="176"/>
      <c r="AT179" s="171" t="s">
        <v>196</v>
      </c>
      <c r="AU179" s="171" t="s">
        <v>80</v>
      </c>
      <c r="AV179" s="15" t="s">
        <v>139</v>
      </c>
      <c r="AW179" s="15" t="s">
        <v>32</v>
      </c>
      <c r="AX179" s="15" t="s">
        <v>71</v>
      </c>
      <c r="AY179" s="171" t="s">
        <v>127</v>
      </c>
    </row>
    <row r="180" spans="2:65" s="14" customFormat="1">
      <c r="B180" s="164"/>
      <c r="D180" s="147" t="s">
        <v>196</v>
      </c>
      <c r="E180" s="165" t="s">
        <v>19</v>
      </c>
      <c r="F180" s="166" t="s">
        <v>271</v>
      </c>
      <c r="H180" s="165" t="s">
        <v>19</v>
      </c>
      <c r="I180" s="167"/>
      <c r="L180" s="164"/>
      <c r="M180" s="168"/>
      <c r="T180" s="169"/>
      <c r="AT180" s="165" t="s">
        <v>196</v>
      </c>
      <c r="AU180" s="165" t="s">
        <v>80</v>
      </c>
      <c r="AV180" s="14" t="s">
        <v>78</v>
      </c>
      <c r="AW180" s="14" t="s">
        <v>32</v>
      </c>
      <c r="AX180" s="14" t="s">
        <v>71</v>
      </c>
      <c r="AY180" s="165" t="s">
        <v>127</v>
      </c>
    </row>
    <row r="181" spans="2:65" s="12" customFormat="1" ht="22.5">
      <c r="B181" s="146"/>
      <c r="D181" s="147" t="s">
        <v>196</v>
      </c>
      <c r="E181" s="148" t="s">
        <v>19</v>
      </c>
      <c r="F181" s="149" t="s">
        <v>1225</v>
      </c>
      <c r="H181" s="150">
        <v>38.872999999999998</v>
      </c>
      <c r="I181" s="151"/>
      <c r="L181" s="146"/>
      <c r="M181" s="152"/>
      <c r="T181" s="153"/>
      <c r="AT181" s="148" t="s">
        <v>196</v>
      </c>
      <c r="AU181" s="148" t="s">
        <v>80</v>
      </c>
      <c r="AV181" s="12" t="s">
        <v>80</v>
      </c>
      <c r="AW181" s="12" t="s">
        <v>32</v>
      </c>
      <c r="AX181" s="12" t="s">
        <v>71</v>
      </c>
      <c r="AY181" s="148" t="s">
        <v>127</v>
      </c>
    </row>
    <row r="182" spans="2:65" s="12" customFormat="1">
      <c r="B182" s="146"/>
      <c r="D182" s="147" t="s">
        <v>196</v>
      </c>
      <c r="E182" s="148" t="s">
        <v>19</v>
      </c>
      <c r="F182" s="149" t="s">
        <v>1214</v>
      </c>
      <c r="H182" s="150">
        <v>-2.7</v>
      </c>
      <c r="I182" s="151"/>
      <c r="L182" s="146"/>
      <c r="M182" s="152"/>
      <c r="T182" s="153"/>
      <c r="AT182" s="148" t="s">
        <v>196</v>
      </c>
      <c r="AU182" s="148" t="s">
        <v>80</v>
      </c>
      <c r="AV182" s="12" t="s">
        <v>80</v>
      </c>
      <c r="AW182" s="12" t="s">
        <v>32</v>
      </c>
      <c r="AX182" s="12" t="s">
        <v>71</v>
      </c>
      <c r="AY182" s="148" t="s">
        <v>127</v>
      </c>
    </row>
    <row r="183" spans="2:65" s="12" customFormat="1">
      <c r="B183" s="146"/>
      <c r="D183" s="147" t="s">
        <v>196</v>
      </c>
      <c r="E183" s="148" t="s">
        <v>19</v>
      </c>
      <c r="F183" s="149" t="s">
        <v>1215</v>
      </c>
      <c r="H183" s="150">
        <v>-1.17</v>
      </c>
      <c r="I183" s="151"/>
      <c r="L183" s="146"/>
      <c r="M183" s="152"/>
      <c r="T183" s="153"/>
      <c r="AT183" s="148" t="s">
        <v>196</v>
      </c>
      <c r="AU183" s="148" t="s">
        <v>80</v>
      </c>
      <c r="AV183" s="12" t="s">
        <v>80</v>
      </c>
      <c r="AW183" s="12" t="s">
        <v>32</v>
      </c>
      <c r="AX183" s="12" t="s">
        <v>71</v>
      </c>
      <c r="AY183" s="148" t="s">
        <v>127</v>
      </c>
    </row>
    <row r="184" spans="2:65" s="12" customFormat="1">
      <c r="B184" s="146"/>
      <c r="D184" s="147" t="s">
        <v>196</v>
      </c>
      <c r="E184" s="148" t="s">
        <v>19</v>
      </c>
      <c r="F184" s="149" t="s">
        <v>1216</v>
      </c>
      <c r="H184" s="150">
        <v>2.4</v>
      </c>
      <c r="I184" s="151"/>
      <c r="L184" s="146"/>
      <c r="M184" s="152"/>
      <c r="T184" s="153"/>
      <c r="AT184" s="148" t="s">
        <v>196</v>
      </c>
      <c r="AU184" s="148" t="s">
        <v>80</v>
      </c>
      <c r="AV184" s="12" t="s">
        <v>80</v>
      </c>
      <c r="AW184" s="12" t="s">
        <v>32</v>
      </c>
      <c r="AX184" s="12" t="s">
        <v>71</v>
      </c>
      <c r="AY184" s="148" t="s">
        <v>127</v>
      </c>
    </row>
    <row r="185" spans="2:65" s="12" customFormat="1">
      <c r="B185" s="146"/>
      <c r="D185" s="147" t="s">
        <v>196</v>
      </c>
      <c r="E185" s="148" t="s">
        <v>19</v>
      </c>
      <c r="F185" s="149" t="s">
        <v>1217</v>
      </c>
      <c r="H185" s="150">
        <v>0.62</v>
      </c>
      <c r="I185" s="151"/>
      <c r="L185" s="146"/>
      <c r="M185" s="152"/>
      <c r="T185" s="153"/>
      <c r="AT185" s="148" t="s">
        <v>196</v>
      </c>
      <c r="AU185" s="148" t="s">
        <v>80</v>
      </c>
      <c r="AV185" s="12" t="s">
        <v>80</v>
      </c>
      <c r="AW185" s="12" t="s">
        <v>32</v>
      </c>
      <c r="AX185" s="12" t="s">
        <v>71</v>
      </c>
      <c r="AY185" s="148" t="s">
        <v>127</v>
      </c>
    </row>
    <row r="186" spans="2:65" s="12" customFormat="1">
      <c r="B186" s="146"/>
      <c r="D186" s="147" t="s">
        <v>196</v>
      </c>
      <c r="E186" s="148" t="s">
        <v>19</v>
      </c>
      <c r="F186" s="149" t="s">
        <v>439</v>
      </c>
      <c r="H186" s="150">
        <v>1.89</v>
      </c>
      <c r="I186" s="151"/>
      <c r="L186" s="146"/>
      <c r="M186" s="152"/>
      <c r="T186" s="153"/>
      <c r="AT186" s="148" t="s">
        <v>196</v>
      </c>
      <c r="AU186" s="148" t="s">
        <v>80</v>
      </c>
      <c r="AV186" s="12" t="s">
        <v>80</v>
      </c>
      <c r="AW186" s="12" t="s">
        <v>32</v>
      </c>
      <c r="AX186" s="12" t="s">
        <v>71</v>
      </c>
      <c r="AY186" s="148" t="s">
        <v>127</v>
      </c>
    </row>
    <row r="187" spans="2:65" s="15" customFormat="1">
      <c r="B187" s="170"/>
      <c r="D187" s="147" t="s">
        <v>196</v>
      </c>
      <c r="E187" s="171" t="s">
        <v>19</v>
      </c>
      <c r="F187" s="172" t="s">
        <v>270</v>
      </c>
      <c r="H187" s="173">
        <v>39.91299999999999</v>
      </c>
      <c r="I187" s="174"/>
      <c r="L187" s="170"/>
      <c r="M187" s="175"/>
      <c r="T187" s="176"/>
      <c r="AT187" s="171" t="s">
        <v>196</v>
      </c>
      <c r="AU187" s="171" t="s">
        <v>80</v>
      </c>
      <c r="AV187" s="15" t="s">
        <v>139</v>
      </c>
      <c r="AW187" s="15" t="s">
        <v>32</v>
      </c>
      <c r="AX187" s="15" t="s">
        <v>71</v>
      </c>
      <c r="AY187" s="171" t="s">
        <v>127</v>
      </c>
    </row>
    <row r="188" spans="2:65" s="13" customFormat="1">
      <c r="B188" s="154"/>
      <c r="D188" s="147" t="s">
        <v>196</v>
      </c>
      <c r="E188" s="155" t="s">
        <v>19</v>
      </c>
      <c r="F188" s="156" t="s">
        <v>199</v>
      </c>
      <c r="H188" s="157">
        <v>94.124999999999986</v>
      </c>
      <c r="I188" s="158"/>
      <c r="L188" s="154"/>
      <c r="M188" s="159"/>
      <c r="T188" s="160"/>
      <c r="AT188" s="155" t="s">
        <v>196</v>
      </c>
      <c r="AU188" s="155" t="s">
        <v>80</v>
      </c>
      <c r="AV188" s="13" t="s">
        <v>142</v>
      </c>
      <c r="AW188" s="13" t="s">
        <v>32</v>
      </c>
      <c r="AX188" s="13" t="s">
        <v>78</v>
      </c>
      <c r="AY188" s="155" t="s">
        <v>127</v>
      </c>
    </row>
    <row r="189" spans="2:65" s="15" customFormat="1">
      <c r="B189" s="170"/>
      <c r="D189" s="147" t="s">
        <v>196</v>
      </c>
      <c r="E189" s="171" t="s">
        <v>19</v>
      </c>
      <c r="F189" s="172" t="s">
        <v>270</v>
      </c>
      <c r="H189" s="173">
        <v>0</v>
      </c>
      <c r="I189" s="174"/>
      <c r="L189" s="170"/>
      <c r="M189" s="175"/>
      <c r="T189" s="176"/>
      <c r="AT189" s="171" t="s">
        <v>196</v>
      </c>
      <c r="AU189" s="171" t="s">
        <v>80</v>
      </c>
      <c r="AV189" s="15" t="s">
        <v>139</v>
      </c>
      <c r="AW189" s="15" t="s">
        <v>32</v>
      </c>
      <c r="AX189" s="15" t="s">
        <v>71</v>
      </c>
      <c r="AY189" s="171" t="s">
        <v>127</v>
      </c>
    </row>
    <row r="190" spans="2:65" s="13" customFormat="1">
      <c r="B190" s="154"/>
      <c r="D190" s="147" t="s">
        <v>196</v>
      </c>
      <c r="E190" s="155" t="s">
        <v>19</v>
      </c>
      <c r="F190" s="156" t="s">
        <v>199</v>
      </c>
      <c r="H190" s="157">
        <v>0</v>
      </c>
      <c r="I190" s="158"/>
      <c r="L190" s="154"/>
      <c r="M190" s="159"/>
      <c r="T190" s="160"/>
      <c r="AT190" s="155" t="s">
        <v>196</v>
      </c>
      <c r="AU190" s="155" t="s">
        <v>80</v>
      </c>
      <c r="AV190" s="13" t="s">
        <v>142</v>
      </c>
      <c r="AW190" s="13" t="s">
        <v>32</v>
      </c>
      <c r="AX190" s="13" t="s">
        <v>71</v>
      </c>
      <c r="AY190" s="155" t="s">
        <v>127</v>
      </c>
    </row>
    <row r="191" spans="2:65" s="1" customFormat="1" ht="24.2" customHeight="1">
      <c r="B191" s="33"/>
      <c r="C191" s="128" t="s">
        <v>330</v>
      </c>
      <c r="D191" s="128" t="s">
        <v>130</v>
      </c>
      <c r="E191" s="129" t="s">
        <v>351</v>
      </c>
      <c r="F191" s="130" t="s">
        <v>352</v>
      </c>
      <c r="G191" s="131" t="s">
        <v>194</v>
      </c>
      <c r="H191" s="132">
        <v>89.585999999999999</v>
      </c>
      <c r="I191" s="133"/>
      <c r="J191" s="134">
        <f>ROUND(I191*H191,2)</f>
        <v>0</v>
      </c>
      <c r="K191" s="130" t="s">
        <v>134</v>
      </c>
      <c r="L191" s="33"/>
      <c r="M191" s="135" t="s">
        <v>19</v>
      </c>
      <c r="N191" s="136" t="s">
        <v>42</v>
      </c>
      <c r="P191" s="137">
        <f>O191*H191</f>
        <v>0</v>
      </c>
      <c r="Q191" s="137">
        <v>4.3800000000000002E-3</v>
      </c>
      <c r="R191" s="137">
        <f>Q191*H191</f>
        <v>0.39238667999999999</v>
      </c>
      <c r="S191" s="137">
        <v>0</v>
      </c>
      <c r="T191" s="138">
        <f>S191*H191</f>
        <v>0</v>
      </c>
      <c r="AR191" s="139" t="s">
        <v>142</v>
      </c>
      <c r="AT191" s="139" t="s">
        <v>130</v>
      </c>
      <c r="AU191" s="139" t="s">
        <v>80</v>
      </c>
      <c r="AY191" s="18" t="s">
        <v>127</v>
      </c>
      <c r="BE191" s="140">
        <f>IF(N191="základní",J191,0)</f>
        <v>0</v>
      </c>
      <c r="BF191" s="140">
        <f>IF(N191="snížená",J191,0)</f>
        <v>0</v>
      </c>
      <c r="BG191" s="140">
        <f>IF(N191="zákl. přenesená",J191,0)</f>
        <v>0</v>
      </c>
      <c r="BH191" s="140">
        <f>IF(N191="sníž. přenesená",J191,0)</f>
        <v>0</v>
      </c>
      <c r="BI191" s="140">
        <f>IF(N191="nulová",J191,0)</f>
        <v>0</v>
      </c>
      <c r="BJ191" s="18" t="s">
        <v>78</v>
      </c>
      <c r="BK191" s="140">
        <f>ROUND(I191*H191,2)</f>
        <v>0</v>
      </c>
      <c r="BL191" s="18" t="s">
        <v>142</v>
      </c>
      <c r="BM191" s="139" t="s">
        <v>1226</v>
      </c>
    </row>
    <row r="192" spans="2:65" s="1" customFormat="1" ht="29.25">
      <c r="B192" s="33"/>
      <c r="D192" s="147" t="s">
        <v>214</v>
      </c>
      <c r="F192" s="161" t="s">
        <v>277</v>
      </c>
      <c r="I192" s="162"/>
      <c r="L192" s="33"/>
      <c r="M192" s="163"/>
      <c r="T192" s="52"/>
      <c r="AT192" s="18" t="s">
        <v>214</v>
      </c>
      <c r="AU192" s="18" t="s">
        <v>80</v>
      </c>
    </row>
    <row r="193" spans="2:65" s="12" customFormat="1" ht="22.5">
      <c r="B193" s="146"/>
      <c r="D193" s="147" t="s">
        <v>196</v>
      </c>
      <c r="E193" s="148" t="s">
        <v>19</v>
      </c>
      <c r="F193" s="149" t="s">
        <v>1227</v>
      </c>
      <c r="H193" s="150">
        <v>87.941000000000003</v>
      </c>
      <c r="I193" s="151"/>
      <c r="L193" s="146"/>
      <c r="M193" s="152"/>
      <c r="T193" s="153"/>
      <c r="AT193" s="148" t="s">
        <v>196</v>
      </c>
      <c r="AU193" s="148" t="s">
        <v>80</v>
      </c>
      <c r="AV193" s="12" t="s">
        <v>80</v>
      </c>
      <c r="AW193" s="12" t="s">
        <v>32</v>
      </c>
      <c r="AX193" s="12" t="s">
        <v>71</v>
      </c>
      <c r="AY193" s="148" t="s">
        <v>127</v>
      </c>
    </row>
    <row r="194" spans="2:65" s="12" customFormat="1">
      <c r="B194" s="146"/>
      <c r="D194" s="147" t="s">
        <v>196</v>
      </c>
      <c r="E194" s="148" t="s">
        <v>19</v>
      </c>
      <c r="F194" s="149" t="s">
        <v>1228</v>
      </c>
      <c r="H194" s="150">
        <v>11.627000000000001</v>
      </c>
      <c r="I194" s="151"/>
      <c r="L194" s="146"/>
      <c r="M194" s="152"/>
      <c r="T194" s="153"/>
      <c r="AT194" s="148" t="s">
        <v>196</v>
      </c>
      <c r="AU194" s="148" t="s">
        <v>80</v>
      </c>
      <c r="AV194" s="12" t="s">
        <v>80</v>
      </c>
      <c r="AW194" s="12" t="s">
        <v>32</v>
      </c>
      <c r="AX194" s="12" t="s">
        <v>71</v>
      </c>
      <c r="AY194" s="148" t="s">
        <v>127</v>
      </c>
    </row>
    <row r="195" spans="2:65" s="12" customFormat="1">
      <c r="B195" s="146"/>
      <c r="D195" s="147" t="s">
        <v>196</v>
      </c>
      <c r="E195" s="148" t="s">
        <v>19</v>
      </c>
      <c r="F195" s="149" t="s">
        <v>1229</v>
      </c>
      <c r="H195" s="150">
        <v>-0.54</v>
      </c>
      <c r="I195" s="151"/>
      <c r="L195" s="146"/>
      <c r="M195" s="152"/>
      <c r="T195" s="153"/>
      <c r="AT195" s="148" t="s">
        <v>196</v>
      </c>
      <c r="AU195" s="148" t="s">
        <v>80</v>
      </c>
      <c r="AV195" s="12" t="s">
        <v>80</v>
      </c>
      <c r="AW195" s="12" t="s">
        <v>32</v>
      </c>
      <c r="AX195" s="12" t="s">
        <v>71</v>
      </c>
      <c r="AY195" s="148" t="s">
        <v>127</v>
      </c>
    </row>
    <row r="196" spans="2:65" s="12" customFormat="1">
      <c r="B196" s="146"/>
      <c r="D196" s="147" t="s">
        <v>196</v>
      </c>
      <c r="E196" s="148" t="s">
        <v>19</v>
      </c>
      <c r="F196" s="149" t="s">
        <v>1230</v>
      </c>
      <c r="H196" s="150">
        <v>0.438</v>
      </c>
      <c r="I196" s="151"/>
      <c r="L196" s="146"/>
      <c r="M196" s="152"/>
      <c r="T196" s="153"/>
      <c r="AT196" s="148" t="s">
        <v>196</v>
      </c>
      <c r="AU196" s="148" t="s">
        <v>80</v>
      </c>
      <c r="AV196" s="12" t="s">
        <v>80</v>
      </c>
      <c r="AW196" s="12" t="s">
        <v>32</v>
      </c>
      <c r="AX196" s="12" t="s">
        <v>71</v>
      </c>
      <c r="AY196" s="148" t="s">
        <v>127</v>
      </c>
    </row>
    <row r="197" spans="2:65" s="12" customFormat="1">
      <c r="B197" s="146"/>
      <c r="D197" s="147" t="s">
        <v>196</v>
      </c>
      <c r="E197" s="148" t="s">
        <v>19</v>
      </c>
      <c r="F197" s="149" t="s">
        <v>1214</v>
      </c>
      <c r="H197" s="150">
        <v>-2.7</v>
      </c>
      <c r="I197" s="151"/>
      <c r="L197" s="146"/>
      <c r="M197" s="152"/>
      <c r="T197" s="153"/>
      <c r="AT197" s="148" t="s">
        <v>196</v>
      </c>
      <c r="AU197" s="148" t="s">
        <v>80</v>
      </c>
      <c r="AV197" s="12" t="s">
        <v>80</v>
      </c>
      <c r="AW197" s="12" t="s">
        <v>32</v>
      </c>
      <c r="AX197" s="12" t="s">
        <v>71</v>
      </c>
      <c r="AY197" s="148" t="s">
        <v>127</v>
      </c>
    </row>
    <row r="198" spans="2:65" s="12" customFormat="1">
      <c r="B198" s="146"/>
      <c r="D198" s="147" t="s">
        <v>196</v>
      </c>
      <c r="E198" s="148" t="s">
        <v>19</v>
      </c>
      <c r="F198" s="149" t="s">
        <v>1215</v>
      </c>
      <c r="H198" s="150">
        <v>-1.17</v>
      </c>
      <c r="I198" s="151"/>
      <c r="L198" s="146"/>
      <c r="M198" s="152"/>
      <c r="T198" s="153"/>
      <c r="AT198" s="148" t="s">
        <v>196</v>
      </c>
      <c r="AU198" s="148" t="s">
        <v>80</v>
      </c>
      <c r="AV198" s="12" t="s">
        <v>80</v>
      </c>
      <c r="AW198" s="12" t="s">
        <v>32</v>
      </c>
      <c r="AX198" s="12" t="s">
        <v>71</v>
      </c>
      <c r="AY198" s="148" t="s">
        <v>127</v>
      </c>
    </row>
    <row r="199" spans="2:65" s="12" customFormat="1">
      <c r="B199" s="146"/>
      <c r="D199" s="147" t="s">
        <v>196</v>
      </c>
      <c r="E199" s="148" t="s">
        <v>19</v>
      </c>
      <c r="F199" s="149" t="s">
        <v>1216</v>
      </c>
      <c r="H199" s="150">
        <v>2.4</v>
      </c>
      <c r="I199" s="151"/>
      <c r="L199" s="146"/>
      <c r="M199" s="152"/>
      <c r="T199" s="153"/>
      <c r="AT199" s="148" t="s">
        <v>196</v>
      </c>
      <c r="AU199" s="148" t="s">
        <v>80</v>
      </c>
      <c r="AV199" s="12" t="s">
        <v>80</v>
      </c>
      <c r="AW199" s="12" t="s">
        <v>32</v>
      </c>
      <c r="AX199" s="12" t="s">
        <v>71</v>
      </c>
      <c r="AY199" s="148" t="s">
        <v>127</v>
      </c>
    </row>
    <row r="200" spans="2:65" s="12" customFormat="1">
      <c r="B200" s="146"/>
      <c r="D200" s="147" t="s">
        <v>196</v>
      </c>
      <c r="E200" s="148" t="s">
        <v>19</v>
      </c>
      <c r="F200" s="149" t="s">
        <v>1217</v>
      </c>
      <c r="H200" s="150">
        <v>0.62</v>
      </c>
      <c r="I200" s="151"/>
      <c r="L200" s="146"/>
      <c r="M200" s="152"/>
      <c r="T200" s="153"/>
      <c r="AT200" s="148" t="s">
        <v>196</v>
      </c>
      <c r="AU200" s="148" t="s">
        <v>80</v>
      </c>
      <c r="AV200" s="12" t="s">
        <v>80</v>
      </c>
      <c r="AW200" s="12" t="s">
        <v>32</v>
      </c>
      <c r="AX200" s="12" t="s">
        <v>71</v>
      </c>
      <c r="AY200" s="148" t="s">
        <v>127</v>
      </c>
    </row>
    <row r="201" spans="2:65" s="12" customFormat="1">
      <c r="B201" s="146"/>
      <c r="D201" s="147" t="s">
        <v>196</v>
      </c>
      <c r="E201" s="148" t="s">
        <v>19</v>
      </c>
      <c r="F201" s="149" t="s">
        <v>1231</v>
      </c>
      <c r="H201" s="150">
        <v>-3.36</v>
      </c>
      <c r="I201" s="151"/>
      <c r="L201" s="146"/>
      <c r="M201" s="152"/>
      <c r="T201" s="153"/>
      <c r="AT201" s="148" t="s">
        <v>196</v>
      </c>
      <c r="AU201" s="148" t="s">
        <v>80</v>
      </c>
      <c r="AV201" s="12" t="s">
        <v>80</v>
      </c>
      <c r="AW201" s="12" t="s">
        <v>32</v>
      </c>
      <c r="AX201" s="12" t="s">
        <v>71</v>
      </c>
      <c r="AY201" s="148" t="s">
        <v>127</v>
      </c>
    </row>
    <row r="202" spans="2:65" s="12" customFormat="1">
      <c r="B202" s="146"/>
      <c r="D202" s="147" t="s">
        <v>196</v>
      </c>
      <c r="E202" s="148" t="s">
        <v>19</v>
      </c>
      <c r="F202" s="149" t="s">
        <v>1232</v>
      </c>
      <c r="H202" s="150">
        <v>-5.67</v>
      </c>
      <c r="I202" s="151"/>
      <c r="L202" s="146"/>
      <c r="M202" s="152"/>
      <c r="T202" s="153"/>
      <c r="AT202" s="148" t="s">
        <v>196</v>
      </c>
      <c r="AU202" s="148" t="s">
        <v>80</v>
      </c>
      <c r="AV202" s="12" t="s">
        <v>80</v>
      </c>
      <c r="AW202" s="12" t="s">
        <v>32</v>
      </c>
      <c r="AX202" s="12" t="s">
        <v>71</v>
      </c>
      <c r="AY202" s="148" t="s">
        <v>127</v>
      </c>
    </row>
    <row r="203" spans="2:65" s="13" customFormat="1">
      <c r="B203" s="154"/>
      <c r="D203" s="147" t="s">
        <v>196</v>
      </c>
      <c r="E203" s="155" t="s">
        <v>19</v>
      </c>
      <c r="F203" s="156" t="s">
        <v>199</v>
      </c>
      <c r="H203" s="157">
        <v>89.585999999999999</v>
      </c>
      <c r="I203" s="158"/>
      <c r="L203" s="154"/>
      <c r="M203" s="159"/>
      <c r="T203" s="160"/>
      <c r="AT203" s="155" t="s">
        <v>196</v>
      </c>
      <c r="AU203" s="155" t="s">
        <v>80</v>
      </c>
      <c r="AV203" s="13" t="s">
        <v>142</v>
      </c>
      <c r="AW203" s="13" t="s">
        <v>32</v>
      </c>
      <c r="AX203" s="13" t="s">
        <v>78</v>
      </c>
      <c r="AY203" s="155" t="s">
        <v>127</v>
      </c>
    </row>
    <row r="204" spans="2:65" s="1" customFormat="1" ht="24.2" customHeight="1">
      <c r="B204" s="33"/>
      <c r="C204" s="128" t="s">
        <v>334</v>
      </c>
      <c r="D204" s="128" t="s">
        <v>130</v>
      </c>
      <c r="E204" s="129" t="s">
        <v>362</v>
      </c>
      <c r="F204" s="130" t="s">
        <v>363</v>
      </c>
      <c r="G204" s="131" t="s">
        <v>212</v>
      </c>
      <c r="H204" s="132">
        <v>26.27</v>
      </c>
      <c r="I204" s="133"/>
      <c r="J204" s="134">
        <f>ROUND(I204*H204,2)</f>
        <v>0</v>
      </c>
      <c r="K204" s="130" t="s">
        <v>134</v>
      </c>
      <c r="L204" s="33"/>
      <c r="M204" s="135" t="s">
        <v>19</v>
      </c>
      <c r="N204" s="136" t="s">
        <v>42</v>
      </c>
      <c r="P204" s="137">
        <f>O204*H204</f>
        <v>0</v>
      </c>
      <c r="Q204" s="137">
        <v>0</v>
      </c>
      <c r="R204" s="137">
        <f>Q204*H204</f>
        <v>0</v>
      </c>
      <c r="S204" s="137">
        <v>0</v>
      </c>
      <c r="T204" s="138">
        <f>S204*H204</f>
        <v>0</v>
      </c>
      <c r="AR204" s="139" t="s">
        <v>142</v>
      </c>
      <c r="AT204" s="139" t="s">
        <v>130</v>
      </c>
      <c r="AU204" s="139" t="s">
        <v>80</v>
      </c>
      <c r="AY204" s="18" t="s">
        <v>127</v>
      </c>
      <c r="BE204" s="140">
        <f>IF(N204="základní",J204,0)</f>
        <v>0</v>
      </c>
      <c r="BF204" s="140">
        <f>IF(N204="snížená",J204,0)</f>
        <v>0</v>
      </c>
      <c r="BG204" s="140">
        <f>IF(N204="zákl. přenesená",J204,0)</f>
        <v>0</v>
      </c>
      <c r="BH204" s="140">
        <f>IF(N204="sníž. přenesená",J204,0)</f>
        <v>0</v>
      </c>
      <c r="BI204" s="140">
        <f>IF(N204="nulová",J204,0)</f>
        <v>0</v>
      </c>
      <c r="BJ204" s="18" t="s">
        <v>78</v>
      </c>
      <c r="BK204" s="140">
        <f>ROUND(I204*H204,2)</f>
        <v>0</v>
      </c>
      <c r="BL204" s="18" t="s">
        <v>142</v>
      </c>
      <c r="BM204" s="139" t="s">
        <v>1233</v>
      </c>
    </row>
    <row r="205" spans="2:65" s="1" customFormat="1" ht="58.5">
      <c r="B205" s="33"/>
      <c r="D205" s="147" t="s">
        <v>214</v>
      </c>
      <c r="F205" s="161" t="s">
        <v>365</v>
      </c>
      <c r="I205" s="162"/>
      <c r="L205" s="33"/>
      <c r="M205" s="163"/>
      <c r="T205" s="52"/>
      <c r="AT205" s="18" t="s">
        <v>214</v>
      </c>
      <c r="AU205" s="18" t="s">
        <v>80</v>
      </c>
    </row>
    <row r="206" spans="2:65" s="12" customFormat="1">
      <c r="B206" s="146"/>
      <c r="D206" s="147" t="s">
        <v>196</v>
      </c>
      <c r="E206" s="148" t="s">
        <v>19</v>
      </c>
      <c r="F206" s="149" t="s">
        <v>1234</v>
      </c>
      <c r="H206" s="150">
        <v>26.27</v>
      </c>
      <c r="I206" s="151"/>
      <c r="L206" s="146"/>
      <c r="M206" s="152"/>
      <c r="T206" s="153"/>
      <c r="AT206" s="148" t="s">
        <v>196</v>
      </c>
      <c r="AU206" s="148" t="s">
        <v>80</v>
      </c>
      <c r="AV206" s="12" t="s">
        <v>80</v>
      </c>
      <c r="AW206" s="12" t="s">
        <v>32</v>
      </c>
      <c r="AX206" s="12" t="s">
        <v>78</v>
      </c>
      <c r="AY206" s="148" t="s">
        <v>127</v>
      </c>
    </row>
    <row r="207" spans="2:65" s="1" customFormat="1" ht="14.45" customHeight="1">
      <c r="B207" s="33"/>
      <c r="C207" s="177" t="s">
        <v>7</v>
      </c>
      <c r="D207" s="177" t="s">
        <v>368</v>
      </c>
      <c r="E207" s="178" t="s">
        <v>369</v>
      </c>
      <c r="F207" s="179" t="s">
        <v>370</v>
      </c>
      <c r="G207" s="180" t="s">
        <v>212</v>
      </c>
      <c r="H207" s="181">
        <v>30.210999999999999</v>
      </c>
      <c r="I207" s="182"/>
      <c r="J207" s="183">
        <f>ROUND(I207*H207,2)</f>
        <v>0</v>
      </c>
      <c r="K207" s="179" t="s">
        <v>134</v>
      </c>
      <c r="L207" s="184"/>
      <c r="M207" s="185" t="s">
        <v>19</v>
      </c>
      <c r="N207" s="186" t="s">
        <v>42</v>
      </c>
      <c r="P207" s="137">
        <f>O207*H207</f>
        <v>0</v>
      </c>
      <c r="Q207" s="137">
        <v>3.0000000000000001E-5</v>
      </c>
      <c r="R207" s="137">
        <f>Q207*H207</f>
        <v>9.0633E-4</v>
      </c>
      <c r="S207" s="137">
        <v>0</v>
      </c>
      <c r="T207" s="138">
        <f>S207*H207</f>
        <v>0</v>
      </c>
      <c r="AR207" s="139" t="s">
        <v>158</v>
      </c>
      <c r="AT207" s="139" t="s">
        <v>368</v>
      </c>
      <c r="AU207" s="139" t="s">
        <v>80</v>
      </c>
      <c r="AY207" s="18" t="s">
        <v>127</v>
      </c>
      <c r="BE207" s="140">
        <f>IF(N207="základní",J207,0)</f>
        <v>0</v>
      </c>
      <c r="BF207" s="140">
        <f>IF(N207="snížená",J207,0)</f>
        <v>0</v>
      </c>
      <c r="BG207" s="140">
        <f>IF(N207="zákl. přenesená",J207,0)</f>
        <v>0</v>
      </c>
      <c r="BH207" s="140">
        <f>IF(N207="sníž. přenesená",J207,0)</f>
        <v>0</v>
      </c>
      <c r="BI207" s="140">
        <f>IF(N207="nulová",J207,0)</f>
        <v>0</v>
      </c>
      <c r="BJ207" s="18" t="s">
        <v>78</v>
      </c>
      <c r="BK207" s="140">
        <f>ROUND(I207*H207,2)</f>
        <v>0</v>
      </c>
      <c r="BL207" s="18" t="s">
        <v>142</v>
      </c>
      <c r="BM207" s="139" t="s">
        <v>1235</v>
      </c>
    </row>
    <row r="208" spans="2:65" s="12" customFormat="1">
      <c r="B208" s="146"/>
      <c r="D208" s="147" t="s">
        <v>196</v>
      </c>
      <c r="F208" s="149" t="s">
        <v>1236</v>
      </c>
      <c r="H208" s="150">
        <v>30.210999999999999</v>
      </c>
      <c r="I208" s="151"/>
      <c r="L208" s="146"/>
      <c r="M208" s="152"/>
      <c r="T208" s="153"/>
      <c r="AT208" s="148" t="s">
        <v>196</v>
      </c>
      <c r="AU208" s="148" t="s">
        <v>80</v>
      </c>
      <c r="AV208" s="12" t="s">
        <v>80</v>
      </c>
      <c r="AW208" s="12" t="s">
        <v>4</v>
      </c>
      <c r="AX208" s="12" t="s">
        <v>78</v>
      </c>
      <c r="AY208" s="148" t="s">
        <v>127</v>
      </c>
    </row>
    <row r="209" spans="2:65" s="1" customFormat="1" ht="14.45" customHeight="1">
      <c r="B209" s="33"/>
      <c r="C209" s="128" t="s">
        <v>361</v>
      </c>
      <c r="D209" s="128" t="s">
        <v>130</v>
      </c>
      <c r="E209" s="129" t="s">
        <v>374</v>
      </c>
      <c r="F209" s="130" t="s">
        <v>375</v>
      </c>
      <c r="G209" s="131" t="s">
        <v>194</v>
      </c>
      <c r="H209" s="132">
        <v>39.912999999999997</v>
      </c>
      <c r="I209" s="133"/>
      <c r="J209" s="134">
        <f>ROUND(I209*H209,2)</f>
        <v>0</v>
      </c>
      <c r="K209" s="130" t="s">
        <v>134</v>
      </c>
      <c r="L209" s="33"/>
      <c r="M209" s="135" t="s">
        <v>19</v>
      </c>
      <c r="N209" s="136" t="s">
        <v>42</v>
      </c>
      <c r="P209" s="137">
        <f>O209*H209</f>
        <v>0</v>
      </c>
      <c r="Q209" s="137">
        <v>3.0000000000000001E-3</v>
      </c>
      <c r="R209" s="137">
        <f>Q209*H209</f>
        <v>0.119739</v>
      </c>
      <c r="S209" s="137">
        <v>0</v>
      </c>
      <c r="T209" s="138">
        <f>S209*H209</f>
        <v>0</v>
      </c>
      <c r="AR209" s="139" t="s">
        <v>142</v>
      </c>
      <c r="AT209" s="139" t="s">
        <v>130</v>
      </c>
      <c r="AU209" s="139" t="s">
        <v>80</v>
      </c>
      <c r="AY209" s="18" t="s">
        <v>127</v>
      </c>
      <c r="BE209" s="140">
        <f>IF(N209="základní",J209,0)</f>
        <v>0</v>
      </c>
      <c r="BF209" s="140">
        <f>IF(N209="snížená",J209,0)</f>
        <v>0</v>
      </c>
      <c r="BG209" s="140">
        <f>IF(N209="zákl. přenesená",J209,0)</f>
        <v>0</v>
      </c>
      <c r="BH209" s="140">
        <f>IF(N209="sníž. přenesená",J209,0)</f>
        <v>0</v>
      </c>
      <c r="BI209" s="140">
        <f>IF(N209="nulová",J209,0)</f>
        <v>0</v>
      </c>
      <c r="BJ209" s="18" t="s">
        <v>78</v>
      </c>
      <c r="BK209" s="140">
        <f>ROUND(I209*H209,2)</f>
        <v>0</v>
      </c>
      <c r="BL209" s="18" t="s">
        <v>142</v>
      </c>
      <c r="BM209" s="139" t="s">
        <v>1237</v>
      </c>
    </row>
    <row r="210" spans="2:65" s="1" customFormat="1" ht="14.45" customHeight="1">
      <c r="B210" s="33"/>
      <c r="C210" s="128" t="s">
        <v>367</v>
      </c>
      <c r="D210" s="128" t="s">
        <v>130</v>
      </c>
      <c r="E210" s="129" t="s">
        <v>382</v>
      </c>
      <c r="F210" s="130" t="s">
        <v>383</v>
      </c>
      <c r="G210" s="131" t="s">
        <v>133</v>
      </c>
      <c r="H210" s="132">
        <v>6</v>
      </c>
      <c r="I210" s="133"/>
      <c r="J210" s="134">
        <f>ROUND(I210*H210,2)</f>
        <v>0</v>
      </c>
      <c r="K210" s="130" t="s">
        <v>19</v>
      </c>
      <c r="L210" s="33"/>
      <c r="M210" s="135" t="s">
        <v>19</v>
      </c>
      <c r="N210" s="136" t="s">
        <v>42</v>
      </c>
      <c r="P210" s="137">
        <f>O210*H210</f>
        <v>0</v>
      </c>
      <c r="Q210" s="137">
        <v>0</v>
      </c>
      <c r="R210" s="137">
        <f>Q210*H210</f>
        <v>0</v>
      </c>
      <c r="S210" s="137">
        <v>0</v>
      </c>
      <c r="T210" s="138">
        <f>S210*H210</f>
        <v>0</v>
      </c>
      <c r="AR210" s="139" t="s">
        <v>142</v>
      </c>
      <c r="AT210" s="139" t="s">
        <v>130</v>
      </c>
      <c r="AU210" s="139" t="s">
        <v>80</v>
      </c>
      <c r="AY210" s="18" t="s">
        <v>127</v>
      </c>
      <c r="BE210" s="140">
        <f>IF(N210="základní",J210,0)</f>
        <v>0</v>
      </c>
      <c r="BF210" s="140">
        <f>IF(N210="snížená",J210,0)</f>
        <v>0</v>
      </c>
      <c r="BG210" s="140">
        <f>IF(N210="zákl. přenesená",J210,0)</f>
        <v>0</v>
      </c>
      <c r="BH210" s="140">
        <f>IF(N210="sníž. přenesená",J210,0)</f>
        <v>0</v>
      </c>
      <c r="BI210" s="140">
        <f>IF(N210="nulová",J210,0)</f>
        <v>0</v>
      </c>
      <c r="BJ210" s="18" t="s">
        <v>78</v>
      </c>
      <c r="BK210" s="140">
        <f>ROUND(I210*H210,2)</f>
        <v>0</v>
      </c>
      <c r="BL210" s="18" t="s">
        <v>142</v>
      </c>
      <c r="BM210" s="139" t="s">
        <v>1238</v>
      </c>
    </row>
    <row r="211" spans="2:65" s="1" customFormat="1" ht="14.45" customHeight="1">
      <c r="B211" s="33"/>
      <c r="C211" s="128" t="s">
        <v>373</v>
      </c>
      <c r="D211" s="128" t="s">
        <v>130</v>
      </c>
      <c r="E211" s="129" t="s">
        <v>386</v>
      </c>
      <c r="F211" s="130" t="s">
        <v>387</v>
      </c>
      <c r="G211" s="131" t="s">
        <v>194</v>
      </c>
      <c r="H211" s="132">
        <v>15.464</v>
      </c>
      <c r="I211" s="133"/>
      <c r="J211" s="134">
        <f>ROUND(I211*H211,2)</f>
        <v>0</v>
      </c>
      <c r="K211" s="130" t="s">
        <v>134</v>
      </c>
      <c r="L211" s="33"/>
      <c r="M211" s="135" t="s">
        <v>19</v>
      </c>
      <c r="N211" s="136" t="s">
        <v>42</v>
      </c>
      <c r="P211" s="137">
        <f>O211*H211</f>
        <v>0</v>
      </c>
      <c r="Q211" s="137">
        <v>3.0599999999999999E-2</v>
      </c>
      <c r="R211" s="137">
        <f>Q211*H211</f>
        <v>0.47319840000000002</v>
      </c>
      <c r="S211" s="137">
        <v>0</v>
      </c>
      <c r="T211" s="138">
        <f>S211*H211</f>
        <v>0</v>
      </c>
      <c r="AR211" s="139" t="s">
        <v>142</v>
      </c>
      <c r="AT211" s="139" t="s">
        <v>130</v>
      </c>
      <c r="AU211" s="139" t="s">
        <v>80</v>
      </c>
      <c r="AY211" s="18" t="s">
        <v>127</v>
      </c>
      <c r="BE211" s="140">
        <f>IF(N211="základní",J211,0)</f>
        <v>0</v>
      </c>
      <c r="BF211" s="140">
        <f>IF(N211="snížená",J211,0)</f>
        <v>0</v>
      </c>
      <c r="BG211" s="140">
        <f>IF(N211="zákl. přenesená",J211,0)</f>
        <v>0</v>
      </c>
      <c r="BH211" s="140">
        <f>IF(N211="sníž. přenesená",J211,0)</f>
        <v>0</v>
      </c>
      <c r="BI211" s="140">
        <f>IF(N211="nulová",J211,0)</f>
        <v>0</v>
      </c>
      <c r="BJ211" s="18" t="s">
        <v>78</v>
      </c>
      <c r="BK211" s="140">
        <f>ROUND(I211*H211,2)</f>
        <v>0</v>
      </c>
      <c r="BL211" s="18" t="s">
        <v>142</v>
      </c>
      <c r="BM211" s="139" t="s">
        <v>1239</v>
      </c>
    </row>
    <row r="212" spans="2:65" s="12" customFormat="1">
      <c r="B212" s="146"/>
      <c r="D212" s="147" t="s">
        <v>196</v>
      </c>
      <c r="E212" s="148" t="s">
        <v>19</v>
      </c>
      <c r="F212" s="149" t="s">
        <v>1201</v>
      </c>
      <c r="H212" s="150">
        <v>1.98</v>
      </c>
      <c r="I212" s="151"/>
      <c r="L212" s="146"/>
      <c r="M212" s="152"/>
      <c r="T212" s="153"/>
      <c r="AT212" s="148" t="s">
        <v>196</v>
      </c>
      <c r="AU212" s="148" t="s">
        <v>80</v>
      </c>
      <c r="AV212" s="12" t="s">
        <v>80</v>
      </c>
      <c r="AW212" s="12" t="s">
        <v>32</v>
      </c>
      <c r="AX212" s="12" t="s">
        <v>71</v>
      </c>
      <c r="AY212" s="148" t="s">
        <v>127</v>
      </c>
    </row>
    <row r="213" spans="2:65" s="12" customFormat="1">
      <c r="B213" s="146"/>
      <c r="D213" s="147" t="s">
        <v>196</v>
      </c>
      <c r="E213" s="148" t="s">
        <v>19</v>
      </c>
      <c r="F213" s="149" t="s">
        <v>1200</v>
      </c>
      <c r="H213" s="150">
        <v>1.47</v>
      </c>
      <c r="I213" s="151"/>
      <c r="L213" s="146"/>
      <c r="M213" s="152"/>
      <c r="T213" s="153"/>
      <c r="AT213" s="148" t="s">
        <v>196</v>
      </c>
      <c r="AU213" s="148" t="s">
        <v>80</v>
      </c>
      <c r="AV213" s="12" t="s">
        <v>80</v>
      </c>
      <c r="AW213" s="12" t="s">
        <v>32</v>
      </c>
      <c r="AX213" s="12" t="s">
        <v>71</v>
      </c>
      <c r="AY213" s="148" t="s">
        <v>127</v>
      </c>
    </row>
    <row r="214" spans="2:65" s="12" customFormat="1">
      <c r="B214" s="146"/>
      <c r="D214" s="147" t="s">
        <v>196</v>
      </c>
      <c r="E214" s="148" t="s">
        <v>19</v>
      </c>
      <c r="F214" s="149" t="s">
        <v>517</v>
      </c>
      <c r="H214" s="150">
        <v>0.13500000000000001</v>
      </c>
      <c r="I214" s="151"/>
      <c r="L214" s="146"/>
      <c r="M214" s="152"/>
      <c r="T214" s="153"/>
      <c r="AT214" s="148" t="s">
        <v>196</v>
      </c>
      <c r="AU214" s="148" t="s">
        <v>80</v>
      </c>
      <c r="AV214" s="12" t="s">
        <v>80</v>
      </c>
      <c r="AW214" s="12" t="s">
        <v>32</v>
      </c>
      <c r="AX214" s="12" t="s">
        <v>71</v>
      </c>
      <c r="AY214" s="148" t="s">
        <v>127</v>
      </c>
    </row>
    <row r="215" spans="2:65" s="12" customFormat="1">
      <c r="B215" s="146"/>
      <c r="D215" s="147" t="s">
        <v>196</v>
      </c>
      <c r="E215" s="148" t="s">
        <v>19</v>
      </c>
      <c r="F215" s="149" t="s">
        <v>1240</v>
      </c>
      <c r="H215" s="150">
        <v>1.093</v>
      </c>
      <c r="I215" s="151"/>
      <c r="L215" s="146"/>
      <c r="M215" s="152"/>
      <c r="T215" s="153"/>
      <c r="AT215" s="148" t="s">
        <v>196</v>
      </c>
      <c r="AU215" s="148" t="s">
        <v>80</v>
      </c>
      <c r="AV215" s="12" t="s">
        <v>80</v>
      </c>
      <c r="AW215" s="12" t="s">
        <v>32</v>
      </c>
      <c r="AX215" s="12" t="s">
        <v>71</v>
      </c>
      <c r="AY215" s="148" t="s">
        <v>127</v>
      </c>
    </row>
    <row r="216" spans="2:65" s="12" customFormat="1">
      <c r="B216" s="146"/>
      <c r="D216" s="147" t="s">
        <v>196</v>
      </c>
      <c r="E216" s="148" t="s">
        <v>19</v>
      </c>
      <c r="F216" s="149" t="s">
        <v>1241</v>
      </c>
      <c r="H216" s="150">
        <v>2.0150000000000001</v>
      </c>
      <c r="I216" s="151"/>
      <c r="L216" s="146"/>
      <c r="M216" s="152"/>
      <c r="T216" s="153"/>
      <c r="AT216" s="148" t="s">
        <v>196</v>
      </c>
      <c r="AU216" s="148" t="s">
        <v>80</v>
      </c>
      <c r="AV216" s="12" t="s">
        <v>80</v>
      </c>
      <c r="AW216" s="12" t="s">
        <v>32</v>
      </c>
      <c r="AX216" s="12" t="s">
        <v>71</v>
      </c>
      <c r="AY216" s="148" t="s">
        <v>127</v>
      </c>
    </row>
    <row r="217" spans="2:65" s="12" customFormat="1">
      <c r="B217" s="146"/>
      <c r="D217" s="147" t="s">
        <v>196</v>
      </c>
      <c r="E217" s="148" t="s">
        <v>19</v>
      </c>
      <c r="F217" s="149" t="s">
        <v>1242</v>
      </c>
      <c r="H217" s="150">
        <v>0.08</v>
      </c>
      <c r="I217" s="151"/>
      <c r="L217" s="146"/>
      <c r="M217" s="152"/>
      <c r="T217" s="153"/>
      <c r="AT217" s="148" t="s">
        <v>196</v>
      </c>
      <c r="AU217" s="148" t="s">
        <v>80</v>
      </c>
      <c r="AV217" s="12" t="s">
        <v>80</v>
      </c>
      <c r="AW217" s="12" t="s">
        <v>32</v>
      </c>
      <c r="AX217" s="12" t="s">
        <v>71</v>
      </c>
      <c r="AY217" s="148" t="s">
        <v>127</v>
      </c>
    </row>
    <row r="218" spans="2:65" s="12" customFormat="1">
      <c r="B218" s="146"/>
      <c r="D218" s="147" t="s">
        <v>196</v>
      </c>
      <c r="E218" s="148" t="s">
        <v>19</v>
      </c>
      <c r="F218" s="149" t="s">
        <v>518</v>
      </c>
      <c r="H218" s="150">
        <v>0.09</v>
      </c>
      <c r="I218" s="151"/>
      <c r="L218" s="146"/>
      <c r="M218" s="152"/>
      <c r="T218" s="153"/>
      <c r="AT218" s="148" t="s">
        <v>196</v>
      </c>
      <c r="AU218" s="148" t="s">
        <v>80</v>
      </c>
      <c r="AV218" s="12" t="s">
        <v>80</v>
      </c>
      <c r="AW218" s="12" t="s">
        <v>32</v>
      </c>
      <c r="AX218" s="12" t="s">
        <v>71</v>
      </c>
      <c r="AY218" s="148" t="s">
        <v>127</v>
      </c>
    </row>
    <row r="219" spans="2:65" s="12" customFormat="1">
      <c r="B219" s="146"/>
      <c r="D219" s="147" t="s">
        <v>196</v>
      </c>
      <c r="E219" s="148" t="s">
        <v>19</v>
      </c>
      <c r="F219" s="149" t="s">
        <v>1199</v>
      </c>
      <c r="H219" s="150">
        <v>8.8970000000000002</v>
      </c>
      <c r="I219" s="151"/>
      <c r="L219" s="146"/>
      <c r="M219" s="152"/>
      <c r="T219" s="153"/>
      <c r="AT219" s="148" t="s">
        <v>196</v>
      </c>
      <c r="AU219" s="148" t="s">
        <v>80</v>
      </c>
      <c r="AV219" s="12" t="s">
        <v>80</v>
      </c>
      <c r="AW219" s="12" t="s">
        <v>32</v>
      </c>
      <c r="AX219" s="12" t="s">
        <v>71</v>
      </c>
      <c r="AY219" s="148" t="s">
        <v>127</v>
      </c>
    </row>
    <row r="220" spans="2:65" s="12" customFormat="1">
      <c r="B220" s="146"/>
      <c r="D220" s="147" t="s">
        <v>196</v>
      </c>
      <c r="E220" s="148" t="s">
        <v>19</v>
      </c>
      <c r="F220" s="149" t="s">
        <v>1243</v>
      </c>
      <c r="H220" s="150">
        <v>-0.29599999999999999</v>
      </c>
      <c r="I220" s="151"/>
      <c r="L220" s="146"/>
      <c r="M220" s="152"/>
      <c r="T220" s="153"/>
      <c r="AT220" s="148" t="s">
        <v>196</v>
      </c>
      <c r="AU220" s="148" t="s">
        <v>80</v>
      </c>
      <c r="AV220" s="12" t="s">
        <v>80</v>
      </c>
      <c r="AW220" s="12" t="s">
        <v>32</v>
      </c>
      <c r="AX220" s="12" t="s">
        <v>71</v>
      </c>
      <c r="AY220" s="148" t="s">
        <v>127</v>
      </c>
    </row>
    <row r="221" spans="2:65" s="13" customFormat="1">
      <c r="B221" s="154"/>
      <c r="D221" s="147" t="s">
        <v>196</v>
      </c>
      <c r="E221" s="155" t="s">
        <v>19</v>
      </c>
      <c r="F221" s="156" t="s">
        <v>199</v>
      </c>
      <c r="H221" s="157">
        <v>15.464</v>
      </c>
      <c r="I221" s="158"/>
      <c r="L221" s="154"/>
      <c r="M221" s="159"/>
      <c r="T221" s="160"/>
      <c r="AT221" s="155" t="s">
        <v>196</v>
      </c>
      <c r="AU221" s="155" t="s">
        <v>80</v>
      </c>
      <c r="AV221" s="13" t="s">
        <v>142</v>
      </c>
      <c r="AW221" s="13" t="s">
        <v>32</v>
      </c>
      <c r="AX221" s="13" t="s">
        <v>78</v>
      </c>
      <c r="AY221" s="155" t="s">
        <v>127</v>
      </c>
    </row>
    <row r="222" spans="2:65" s="1" customFormat="1" ht="24.2" customHeight="1">
      <c r="B222" s="33"/>
      <c r="C222" s="128" t="s">
        <v>377</v>
      </c>
      <c r="D222" s="128" t="s">
        <v>130</v>
      </c>
      <c r="E222" s="129" t="s">
        <v>390</v>
      </c>
      <c r="F222" s="130" t="s">
        <v>391</v>
      </c>
      <c r="G222" s="131" t="s">
        <v>222</v>
      </c>
      <c r="H222" s="132">
        <v>3</v>
      </c>
      <c r="I222" s="133"/>
      <c r="J222" s="134">
        <f>ROUND(I222*H222,2)</f>
        <v>0</v>
      </c>
      <c r="K222" s="130" t="s">
        <v>134</v>
      </c>
      <c r="L222" s="33"/>
      <c r="M222" s="135" t="s">
        <v>19</v>
      </c>
      <c r="N222" s="136" t="s">
        <v>42</v>
      </c>
      <c r="P222" s="137">
        <f>O222*H222</f>
        <v>0</v>
      </c>
      <c r="Q222" s="137">
        <v>1.7770000000000001E-2</v>
      </c>
      <c r="R222" s="137">
        <f>Q222*H222</f>
        <v>5.3310000000000003E-2</v>
      </c>
      <c r="S222" s="137">
        <v>0</v>
      </c>
      <c r="T222" s="138">
        <f>S222*H222</f>
        <v>0</v>
      </c>
      <c r="AR222" s="139" t="s">
        <v>142</v>
      </c>
      <c r="AT222" s="139" t="s">
        <v>130</v>
      </c>
      <c r="AU222" s="139" t="s">
        <v>80</v>
      </c>
      <c r="AY222" s="18" t="s">
        <v>127</v>
      </c>
      <c r="BE222" s="140">
        <f>IF(N222="základní",J222,0)</f>
        <v>0</v>
      </c>
      <c r="BF222" s="140">
        <f>IF(N222="snížená",J222,0)</f>
        <v>0</v>
      </c>
      <c r="BG222" s="140">
        <f>IF(N222="zákl. přenesená",J222,0)</f>
        <v>0</v>
      </c>
      <c r="BH222" s="140">
        <f>IF(N222="sníž. přenesená",J222,0)</f>
        <v>0</v>
      </c>
      <c r="BI222" s="140">
        <f>IF(N222="nulová",J222,0)</f>
        <v>0</v>
      </c>
      <c r="BJ222" s="18" t="s">
        <v>78</v>
      </c>
      <c r="BK222" s="140">
        <f>ROUND(I222*H222,2)</f>
        <v>0</v>
      </c>
      <c r="BL222" s="18" t="s">
        <v>142</v>
      </c>
      <c r="BM222" s="139" t="s">
        <v>1244</v>
      </c>
    </row>
    <row r="223" spans="2:65" s="1" customFormat="1" ht="126.75">
      <c r="B223" s="33"/>
      <c r="D223" s="147" t="s">
        <v>214</v>
      </c>
      <c r="F223" s="161" t="s">
        <v>393</v>
      </c>
      <c r="I223" s="162"/>
      <c r="L223" s="33"/>
      <c r="M223" s="163"/>
      <c r="T223" s="52"/>
      <c r="AT223" s="18" t="s">
        <v>214</v>
      </c>
      <c r="AU223" s="18" t="s">
        <v>80</v>
      </c>
    </row>
    <row r="224" spans="2:65" s="1" customFormat="1" ht="14.45" customHeight="1">
      <c r="B224" s="33"/>
      <c r="C224" s="177" t="s">
        <v>381</v>
      </c>
      <c r="D224" s="177" t="s">
        <v>368</v>
      </c>
      <c r="E224" s="178" t="s">
        <v>1245</v>
      </c>
      <c r="F224" s="179" t="s">
        <v>1246</v>
      </c>
      <c r="G224" s="180" t="s">
        <v>222</v>
      </c>
      <c r="H224" s="181">
        <v>1</v>
      </c>
      <c r="I224" s="182"/>
      <c r="J224" s="183">
        <f>ROUND(I224*H224,2)</f>
        <v>0</v>
      </c>
      <c r="K224" s="179" t="s">
        <v>134</v>
      </c>
      <c r="L224" s="184"/>
      <c r="M224" s="185" t="s">
        <v>19</v>
      </c>
      <c r="N224" s="186" t="s">
        <v>42</v>
      </c>
      <c r="P224" s="137">
        <f>O224*H224</f>
        <v>0</v>
      </c>
      <c r="Q224" s="137">
        <v>1.489E-2</v>
      </c>
      <c r="R224" s="137">
        <f>Q224*H224</f>
        <v>1.489E-2</v>
      </c>
      <c r="S224" s="137">
        <v>0</v>
      </c>
      <c r="T224" s="138">
        <f>S224*H224</f>
        <v>0</v>
      </c>
      <c r="AR224" s="139" t="s">
        <v>158</v>
      </c>
      <c r="AT224" s="139" t="s">
        <v>368</v>
      </c>
      <c r="AU224" s="139" t="s">
        <v>80</v>
      </c>
      <c r="AY224" s="18" t="s">
        <v>127</v>
      </c>
      <c r="BE224" s="140">
        <f>IF(N224="základní",J224,0)</f>
        <v>0</v>
      </c>
      <c r="BF224" s="140">
        <f>IF(N224="snížená",J224,0)</f>
        <v>0</v>
      </c>
      <c r="BG224" s="140">
        <f>IF(N224="zákl. přenesená",J224,0)</f>
        <v>0</v>
      </c>
      <c r="BH224" s="140">
        <f>IF(N224="sníž. přenesená",J224,0)</f>
        <v>0</v>
      </c>
      <c r="BI224" s="140">
        <f>IF(N224="nulová",J224,0)</f>
        <v>0</v>
      </c>
      <c r="BJ224" s="18" t="s">
        <v>78</v>
      </c>
      <c r="BK224" s="140">
        <f>ROUND(I224*H224,2)</f>
        <v>0</v>
      </c>
      <c r="BL224" s="18" t="s">
        <v>142</v>
      </c>
      <c r="BM224" s="139" t="s">
        <v>1247</v>
      </c>
    </row>
    <row r="225" spans="2:65" s="1" customFormat="1" ht="14.45" customHeight="1">
      <c r="B225" s="33"/>
      <c r="C225" s="177" t="s">
        <v>385</v>
      </c>
      <c r="D225" s="177" t="s">
        <v>368</v>
      </c>
      <c r="E225" s="178" t="s">
        <v>395</v>
      </c>
      <c r="F225" s="179" t="s">
        <v>396</v>
      </c>
      <c r="G225" s="180" t="s">
        <v>222</v>
      </c>
      <c r="H225" s="181">
        <v>1</v>
      </c>
      <c r="I225" s="182"/>
      <c r="J225" s="183">
        <f>ROUND(I225*H225,2)</f>
        <v>0</v>
      </c>
      <c r="K225" s="179" t="s">
        <v>134</v>
      </c>
      <c r="L225" s="184"/>
      <c r="M225" s="185" t="s">
        <v>19</v>
      </c>
      <c r="N225" s="186" t="s">
        <v>42</v>
      </c>
      <c r="P225" s="137">
        <f>O225*H225</f>
        <v>0</v>
      </c>
      <c r="Q225" s="137">
        <v>1.521E-2</v>
      </c>
      <c r="R225" s="137">
        <f>Q225*H225</f>
        <v>1.521E-2</v>
      </c>
      <c r="S225" s="137">
        <v>0</v>
      </c>
      <c r="T225" s="138">
        <f>S225*H225</f>
        <v>0</v>
      </c>
      <c r="AR225" s="139" t="s">
        <v>158</v>
      </c>
      <c r="AT225" s="139" t="s">
        <v>368</v>
      </c>
      <c r="AU225" s="139" t="s">
        <v>80</v>
      </c>
      <c r="AY225" s="18" t="s">
        <v>127</v>
      </c>
      <c r="BE225" s="140">
        <f>IF(N225="základní",J225,0)</f>
        <v>0</v>
      </c>
      <c r="BF225" s="140">
        <f>IF(N225="snížená",J225,0)</f>
        <v>0</v>
      </c>
      <c r="BG225" s="140">
        <f>IF(N225="zákl. přenesená",J225,0)</f>
        <v>0</v>
      </c>
      <c r="BH225" s="140">
        <f>IF(N225="sníž. přenesená",J225,0)</f>
        <v>0</v>
      </c>
      <c r="BI225" s="140">
        <f>IF(N225="nulová",J225,0)</f>
        <v>0</v>
      </c>
      <c r="BJ225" s="18" t="s">
        <v>78</v>
      </c>
      <c r="BK225" s="140">
        <f>ROUND(I225*H225,2)</f>
        <v>0</v>
      </c>
      <c r="BL225" s="18" t="s">
        <v>142</v>
      </c>
      <c r="BM225" s="139" t="s">
        <v>1248</v>
      </c>
    </row>
    <row r="226" spans="2:65" s="1" customFormat="1" ht="14.45" customHeight="1">
      <c r="B226" s="33"/>
      <c r="C226" s="177" t="s">
        <v>389</v>
      </c>
      <c r="D226" s="177" t="s">
        <v>368</v>
      </c>
      <c r="E226" s="178" t="s">
        <v>399</v>
      </c>
      <c r="F226" s="179" t="s">
        <v>400</v>
      </c>
      <c r="G226" s="180" t="s">
        <v>222</v>
      </c>
      <c r="H226" s="181">
        <v>1</v>
      </c>
      <c r="I226" s="182"/>
      <c r="J226" s="183">
        <f>ROUND(I226*H226,2)</f>
        <v>0</v>
      </c>
      <c r="K226" s="179" t="s">
        <v>134</v>
      </c>
      <c r="L226" s="184"/>
      <c r="M226" s="185" t="s">
        <v>19</v>
      </c>
      <c r="N226" s="186" t="s">
        <v>42</v>
      </c>
      <c r="P226" s="137">
        <f>O226*H226</f>
        <v>0</v>
      </c>
      <c r="Q226" s="137">
        <v>1.7930000000000001E-2</v>
      </c>
      <c r="R226" s="137">
        <f>Q226*H226</f>
        <v>1.7930000000000001E-2</v>
      </c>
      <c r="S226" s="137">
        <v>0</v>
      </c>
      <c r="T226" s="138">
        <f>S226*H226</f>
        <v>0</v>
      </c>
      <c r="AR226" s="139" t="s">
        <v>158</v>
      </c>
      <c r="AT226" s="139" t="s">
        <v>368</v>
      </c>
      <c r="AU226" s="139" t="s">
        <v>80</v>
      </c>
      <c r="AY226" s="18" t="s">
        <v>127</v>
      </c>
      <c r="BE226" s="140">
        <f>IF(N226="základní",J226,0)</f>
        <v>0</v>
      </c>
      <c r="BF226" s="140">
        <f>IF(N226="snížená",J226,0)</f>
        <v>0</v>
      </c>
      <c r="BG226" s="140">
        <f>IF(N226="zákl. přenesená",J226,0)</f>
        <v>0</v>
      </c>
      <c r="BH226" s="140">
        <f>IF(N226="sníž. přenesená",J226,0)</f>
        <v>0</v>
      </c>
      <c r="BI226" s="140">
        <f>IF(N226="nulová",J226,0)</f>
        <v>0</v>
      </c>
      <c r="BJ226" s="18" t="s">
        <v>78</v>
      </c>
      <c r="BK226" s="140">
        <f>ROUND(I226*H226,2)</f>
        <v>0</v>
      </c>
      <c r="BL226" s="18" t="s">
        <v>142</v>
      </c>
      <c r="BM226" s="139" t="s">
        <v>1249</v>
      </c>
    </row>
    <row r="227" spans="2:65" s="11" customFormat="1" ht="22.9" customHeight="1">
      <c r="B227" s="116"/>
      <c r="D227" s="117" t="s">
        <v>70</v>
      </c>
      <c r="E227" s="126" t="s">
        <v>164</v>
      </c>
      <c r="F227" s="126" t="s">
        <v>402</v>
      </c>
      <c r="I227" s="119"/>
      <c r="J227" s="127">
        <f>BK227</f>
        <v>0</v>
      </c>
      <c r="L227" s="116"/>
      <c r="M227" s="121"/>
      <c r="P227" s="122">
        <f>SUM(P228:P307)</f>
        <v>0</v>
      </c>
      <c r="R227" s="122">
        <f>SUM(R228:R307)</f>
        <v>2.6288800000000001E-3</v>
      </c>
      <c r="T227" s="123">
        <f>SUM(T228:T307)</f>
        <v>9.6976820000000004</v>
      </c>
      <c r="AR227" s="117" t="s">
        <v>78</v>
      </c>
      <c r="AT227" s="124" t="s">
        <v>70</v>
      </c>
      <c r="AU227" s="124" t="s">
        <v>78</v>
      </c>
      <c r="AY227" s="117" t="s">
        <v>127</v>
      </c>
      <c r="BK227" s="125">
        <f>SUM(BK228:BK307)</f>
        <v>0</v>
      </c>
    </row>
    <row r="228" spans="2:65" s="1" customFormat="1" ht="24.2" customHeight="1">
      <c r="B228" s="33"/>
      <c r="C228" s="128" t="s">
        <v>394</v>
      </c>
      <c r="D228" s="128" t="s">
        <v>130</v>
      </c>
      <c r="E228" s="129" t="s">
        <v>1250</v>
      </c>
      <c r="F228" s="130" t="s">
        <v>1251</v>
      </c>
      <c r="G228" s="131" t="s">
        <v>194</v>
      </c>
      <c r="H228" s="132">
        <v>2.7</v>
      </c>
      <c r="I228" s="133"/>
      <c r="J228" s="134">
        <f>ROUND(I228*H228,2)</f>
        <v>0</v>
      </c>
      <c r="K228" s="130" t="s">
        <v>134</v>
      </c>
      <c r="L228" s="33"/>
      <c r="M228" s="135" t="s">
        <v>19</v>
      </c>
      <c r="N228" s="136" t="s">
        <v>42</v>
      </c>
      <c r="P228" s="137">
        <f>O228*H228</f>
        <v>0</v>
      </c>
      <c r="Q228" s="137">
        <v>0</v>
      </c>
      <c r="R228" s="137">
        <f>Q228*H228</f>
        <v>0</v>
      </c>
      <c r="S228" s="137">
        <v>4.8000000000000001E-2</v>
      </c>
      <c r="T228" s="138">
        <f>S228*H228</f>
        <v>0.12960000000000002</v>
      </c>
      <c r="AR228" s="139" t="s">
        <v>142</v>
      </c>
      <c r="AT228" s="139" t="s">
        <v>130</v>
      </c>
      <c r="AU228" s="139" t="s">
        <v>80</v>
      </c>
      <c r="AY228" s="18" t="s">
        <v>127</v>
      </c>
      <c r="BE228" s="140">
        <f>IF(N228="základní",J228,0)</f>
        <v>0</v>
      </c>
      <c r="BF228" s="140">
        <f>IF(N228="snížená",J228,0)</f>
        <v>0</v>
      </c>
      <c r="BG228" s="140">
        <f>IF(N228="zákl. přenesená",J228,0)</f>
        <v>0</v>
      </c>
      <c r="BH228" s="140">
        <f>IF(N228="sníž. přenesená",J228,0)</f>
        <v>0</v>
      </c>
      <c r="BI228" s="140">
        <f>IF(N228="nulová",J228,0)</f>
        <v>0</v>
      </c>
      <c r="BJ228" s="18" t="s">
        <v>78</v>
      </c>
      <c r="BK228" s="140">
        <f>ROUND(I228*H228,2)</f>
        <v>0</v>
      </c>
      <c r="BL228" s="18" t="s">
        <v>142</v>
      </c>
      <c r="BM228" s="139" t="s">
        <v>1252</v>
      </c>
    </row>
    <row r="229" spans="2:65" s="1" customFormat="1" ht="29.25">
      <c r="B229" s="33"/>
      <c r="D229" s="147" t="s">
        <v>214</v>
      </c>
      <c r="F229" s="161" t="s">
        <v>407</v>
      </c>
      <c r="I229" s="162"/>
      <c r="L229" s="33"/>
      <c r="M229" s="163"/>
      <c r="T229" s="52"/>
      <c r="AT229" s="18" t="s">
        <v>214</v>
      </c>
      <c r="AU229" s="18" t="s">
        <v>80</v>
      </c>
    </row>
    <row r="230" spans="2:65" s="12" customFormat="1">
      <c r="B230" s="146"/>
      <c r="D230" s="147" t="s">
        <v>196</v>
      </c>
      <c r="E230" s="148" t="s">
        <v>19</v>
      </c>
      <c r="F230" s="149" t="s">
        <v>1194</v>
      </c>
      <c r="H230" s="150">
        <v>2.7</v>
      </c>
      <c r="I230" s="151"/>
      <c r="L230" s="146"/>
      <c r="M230" s="152"/>
      <c r="T230" s="153"/>
      <c r="AT230" s="148" t="s">
        <v>196</v>
      </c>
      <c r="AU230" s="148" t="s">
        <v>80</v>
      </c>
      <c r="AV230" s="12" t="s">
        <v>80</v>
      </c>
      <c r="AW230" s="12" t="s">
        <v>32</v>
      </c>
      <c r="AX230" s="12" t="s">
        <v>78</v>
      </c>
      <c r="AY230" s="148" t="s">
        <v>127</v>
      </c>
    </row>
    <row r="231" spans="2:65" s="1" customFormat="1" ht="24.2" customHeight="1">
      <c r="B231" s="33"/>
      <c r="C231" s="128" t="s">
        <v>398</v>
      </c>
      <c r="D231" s="128" t="s">
        <v>130</v>
      </c>
      <c r="E231" s="129" t="s">
        <v>1253</v>
      </c>
      <c r="F231" s="130" t="s">
        <v>1254</v>
      </c>
      <c r="G231" s="131" t="s">
        <v>194</v>
      </c>
      <c r="H231" s="132">
        <v>1.17</v>
      </c>
      <c r="I231" s="133"/>
      <c r="J231" s="134">
        <f>ROUND(I231*H231,2)</f>
        <v>0</v>
      </c>
      <c r="K231" s="130" t="s">
        <v>134</v>
      </c>
      <c r="L231" s="33"/>
      <c r="M231" s="135" t="s">
        <v>19</v>
      </c>
      <c r="N231" s="136" t="s">
        <v>42</v>
      </c>
      <c r="P231" s="137">
        <f>O231*H231</f>
        <v>0</v>
      </c>
      <c r="Q231" s="137">
        <v>0</v>
      </c>
      <c r="R231" s="137">
        <f>Q231*H231</f>
        <v>0</v>
      </c>
      <c r="S231" s="137">
        <v>3.7999999999999999E-2</v>
      </c>
      <c r="T231" s="138">
        <f>S231*H231</f>
        <v>4.446E-2</v>
      </c>
      <c r="AR231" s="139" t="s">
        <v>142</v>
      </c>
      <c r="AT231" s="139" t="s">
        <v>130</v>
      </c>
      <c r="AU231" s="139" t="s">
        <v>80</v>
      </c>
      <c r="AY231" s="18" t="s">
        <v>127</v>
      </c>
      <c r="BE231" s="140">
        <f>IF(N231="základní",J231,0)</f>
        <v>0</v>
      </c>
      <c r="BF231" s="140">
        <f>IF(N231="snížená",J231,0)</f>
        <v>0</v>
      </c>
      <c r="BG231" s="140">
        <f>IF(N231="zákl. přenesená",J231,0)</f>
        <v>0</v>
      </c>
      <c r="BH231" s="140">
        <f>IF(N231="sníž. přenesená",J231,0)</f>
        <v>0</v>
      </c>
      <c r="BI231" s="140">
        <f>IF(N231="nulová",J231,0)</f>
        <v>0</v>
      </c>
      <c r="BJ231" s="18" t="s">
        <v>78</v>
      </c>
      <c r="BK231" s="140">
        <f>ROUND(I231*H231,2)</f>
        <v>0</v>
      </c>
      <c r="BL231" s="18" t="s">
        <v>142</v>
      </c>
      <c r="BM231" s="139" t="s">
        <v>1255</v>
      </c>
    </row>
    <row r="232" spans="2:65" s="1" customFormat="1" ht="29.25">
      <c r="B232" s="33"/>
      <c r="D232" s="147" t="s">
        <v>214</v>
      </c>
      <c r="F232" s="161" t="s">
        <v>407</v>
      </c>
      <c r="I232" s="162"/>
      <c r="L232" s="33"/>
      <c r="M232" s="163"/>
      <c r="T232" s="52"/>
      <c r="AT232" s="18" t="s">
        <v>214</v>
      </c>
      <c r="AU232" s="18" t="s">
        <v>80</v>
      </c>
    </row>
    <row r="233" spans="2:65" s="12" customFormat="1">
      <c r="B233" s="146"/>
      <c r="D233" s="147" t="s">
        <v>196</v>
      </c>
      <c r="E233" s="148" t="s">
        <v>19</v>
      </c>
      <c r="F233" s="149" t="s">
        <v>1195</v>
      </c>
      <c r="H233" s="150">
        <v>1.17</v>
      </c>
      <c r="I233" s="151"/>
      <c r="L233" s="146"/>
      <c r="M233" s="152"/>
      <c r="T233" s="153"/>
      <c r="AT233" s="148" t="s">
        <v>196</v>
      </c>
      <c r="AU233" s="148" t="s">
        <v>80</v>
      </c>
      <c r="AV233" s="12" t="s">
        <v>80</v>
      </c>
      <c r="AW233" s="12" t="s">
        <v>32</v>
      </c>
      <c r="AX233" s="12" t="s">
        <v>78</v>
      </c>
      <c r="AY233" s="148" t="s">
        <v>127</v>
      </c>
    </row>
    <row r="234" spans="2:65" s="1" customFormat="1" ht="24.2" customHeight="1">
      <c r="B234" s="33"/>
      <c r="C234" s="128" t="s">
        <v>403</v>
      </c>
      <c r="D234" s="128" t="s">
        <v>130</v>
      </c>
      <c r="E234" s="129" t="s">
        <v>410</v>
      </c>
      <c r="F234" s="130" t="s">
        <v>411</v>
      </c>
      <c r="G234" s="131" t="s">
        <v>194</v>
      </c>
      <c r="H234" s="132">
        <v>7.0919999999999996</v>
      </c>
      <c r="I234" s="133"/>
      <c r="J234" s="134">
        <f>ROUND(I234*H234,2)</f>
        <v>0</v>
      </c>
      <c r="K234" s="130" t="s">
        <v>134</v>
      </c>
      <c r="L234" s="33"/>
      <c r="M234" s="135" t="s">
        <v>19</v>
      </c>
      <c r="N234" s="136" t="s">
        <v>42</v>
      </c>
      <c r="P234" s="137">
        <f>O234*H234</f>
        <v>0</v>
      </c>
      <c r="Q234" s="137">
        <v>0</v>
      </c>
      <c r="R234" s="137">
        <f>Q234*H234</f>
        <v>0</v>
      </c>
      <c r="S234" s="137">
        <v>7.5999999999999998E-2</v>
      </c>
      <c r="T234" s="138">
        <f>S234*H234</f>
        <v>0.53899199999999992</v>
      </c>
      <c r="AR234" s="139" t="s">
        <v>142</v>
      </c>
      <c r="AT234" s="139" t="s">
        <v>130</v>
      </c>
      <c r="AU234" s="139" t="s">
        <v>80</v>
      </c>
      <c r="AY234" s="18" t="s">
        <v>127</v>
      </c>
      <c r="BE234" s="140">
        <f>IF(N234="základní",J234,0)</f>
        <v>0</v>
      </c>
      <c r="BF234" s="140">
        <f>IF(N234="snížená",J234,0)</f>
        <v>0</v>
      </c>
      <c r="BG234" s="140">
        <f>IF(N234="zákl. přenesená",J234,0)</f>
        <v>0</v>
      </c>
      <c r="BH234" s="140">
        <f>IF(N234="sníž. přenesená",J234,0)</f>
        <v>0</v>
      </c>
      <c r="BI234" s="140">
        <f>IF(N234="nulová",J234,0)</f>
        <v>0</v>
      </c>
      <c r="BJ234" s="18" t="s">
        <v>78</v>
      </c>
      <c r="BK234" s="140">
        <f>ROUND(I234*H234,2)</f>
        <v>0</v>
      </c>
      <c r="BL234" s="18" t="s">
        <v>142</v>
      </c>
      <c r="BM234" s="139" t="s">
        <v>1256</v>
      </c>
    </row>
    <row r="235" spans="2:65" s="1" customFormat="1" ht="39">
      <c r="B235" s="33"/>
      <c r="D235" s="147" t="s">
        <v>214</v>
      </c>
      <c r="F235" s="161" t="s">
        <v>413</v>
      </c>
      <c r="I235" s="162"/>
      <c r="L235" s="33"/>
      <c r="M235" s="163"/>
      <c r="T235" s="52"/>
      <c r="AT235" s="18" t="s">
        <v>214</v>
      </c>
      <c r="AU235" s="18" t="s">
        <v>80</v>
      </c>
    </row>
    <row r="236" spans="2:65" s="12" customFormat="1">
      <c r="B236" s="146"/>
      <c r="D236" s="147" t="s">
        <v>196</v>
      </c>
      <c r="E236" s="148" t="s">
        <v>19</v>
      </c>
      <c r="F236" s="149" t="s">
        <v>414</v>
      </c>
      <c r="H236" s="150">
        <v>7.0919999999999996</v>
      </c>
      <c r="I236" s="151"/>
      <c r="L236" s="146"/>
      <c r="M236" s="152"/>
      <c r="T236" s="153"/>
      <c r="AT236" s="148" t="s">
        <v>196</v>
      </c>
      <c r="AU236" s="148" t="s">
        <v>80</v>
      </c>
      <c r="AV236" s="12" t="s">
        <v>80</v>
      </c>
      <c r="AW236" s="12" t="s">
        <v>32</v>
      </c>
      <c r="AX236" s="12" t="s">
        <v>78</v>
      </c>
      <c r="AY236" s="148" t="s">
        <v>127</v>
      </c>
    </row>
    <row r="237" spans="2:65" s="1" customFormat="1" ht="24.2" customHeight="1">
      <c r="B237" s="33"/>
      <c r="C237" s="128" t="s">
        <v>409</v>
      </c>
      <c r="D237" s="128" t="s">
        <v>130</v>
      </c>
      <c r="E237" s="129" t="s">
        <v>417</v>
      </c>
      <c r="F237" s="130" t="s">
        <v>418</v>
      </c>
      <c r="G237" s="131" t="s">
        <v>194</v>
      </c>
      <c r="H237" s="132">
        <v>25.59</v>
      </c>
      <c r="I237" s="133"/>
      <c r="J237" s="134">
        <f>ROUND(I237*H237,2)</f>
        <v>0</v>
      </c>
      <c r="K237" s="130" t="s">
        <v>134</v>
      </c>
      <c r="L237" s="33"/>
      <c r="M237" s="135" t="s">
        <v>19</v>
      </c>
      <c r="N237" s="136" t="s">
        <v>42</v>
      </c>
      <c r="P237" s="137">
        <f>O237*H237</f>
        <v>0</v>
      </c>
      <c r="Q237" s="137">
        <v>0</v>
      </c>
      <c r="R237" s="137">
        <f>Q237*H237</f>
        <v>0</v>
      </c>
      <c r="S237" s="137">
        <v>0.13100000000000001</v>
      </c>
      <c r="T237" s="138">
        <f>S237*H237</f>
        <v>3.35229</v>
      </c>
      <c r="AR237" s="139" t="s">
        <v>142</v>
      </c>
      <c r="AT237" s="139" t="s">
        <v>130</v>
      </c>
      <c r="AU237" s="139" t="s">
        <v>80</v>
      </c>
      <c r="AY237" s="18" t="s">
        <v>127</v>
      </c>
      <c r="BE237" s="140">
        <f>IF(N237="základní",J237,0)</f>
        <v>0</v>
      </c>
      <c r="BF237" s="140">
        <f>IF(N237="snížená",J237,0)</f>
        <v>0</v>
      </c>
      <c r="BG237" s="140">
        <f>IF(N237="zákl. přenesená",J237,0)</f>
        <v>0</v>
      </c>
      <c r="BH237" s="140">
        <f>IF(N237="sníž. přenesená",J237,0)</f>
        <v>0</v>
      </c>
      <c r="BI237" s="140">
        <f>IF(N237="nulová",J237,0)</f>
        <v>0</v>
      </c>
      <c r="BJ237" s="18" t="s">
        <v>78</v>
      </c>
      <c r="BK237" s="140">
        <f>ROUND(I237*H237,2)</f>
        <v>0</v>
      </c>
      <c r="BL237" s="18" t="s">
        <v>142</v>
      </c>
      <c r="BM237" s="139" t="s">
        <v>1257</v>
      </c>
    </row>
    <row r="238" spans="2:65" s="12" customFormat="1">
      <c r="B238" s="146"/>
      <c r="D238" s="147" t="s">
        <v>196</v>
      </c>
      <c r="E238" s="148" t="s">
        <v>19</v>
      </c>
      <c r="F238" s="149" t="s">
        <v>1258</v>
      </c>
      <c r="H238" s="150">
        <v>11.688000000000001</v>
      </c>
      <c r="I238" s="151"/>
      <c r="L238" s="146"/>
      <c r="M238" s="152"/>
      <c r="T238" s="153"/>
      <c r="AT238" s="148" t="s">
        <v>196</v>
      </c>
      <c r="AU238" s="148" t="s">
        <v>80</v>
      </c>
      <c r="AV238" s="12" t="s">
        <v>80</v>
      </c>
      <c r="AW238" s="12" t="s">
        <v>32</v>
      </c>
      <c r="AX238" s="12" t="s">
        <v>71</v>
      </c>
      <c r="AY238" s="148" t="s">
        <v>127</v>
      </c>
    </row>
    <row r="239" spans="2:65" s="12" customFormat="1">
      <c r="B239" s="146"/>
      <c r="D239" s="147" t="s">
        <v>196</v>
      </c>
      <c r="E239" s="148" t="s">
        <v>19</v>
      </c>
      <c r="F239" s="149" t="s">
        <v>1259</v>
      </c>
      <c r="H239" s="150">
        <v>18.63</v>
      </c>
      <c r="I239" s="151"/>
      <c r="L239" s="146"/>
      <c r="M239" s="152"/>
      <c r="T239" s="153"/>
      <c r="AT239" s="148" t="s">
        <v>196</v>
      </c>
      <c r="AU239" s="148" t="s">
        <v>80</v>
      </c>
      <c r="AV239" s="12" t="s">
        <v>80</v>
      </c>
      <c r="AW239" s="12" t="s">
        <v>32</v>
      </c>
      <c r="AX239" s="12" t="s">
        <v>71</v>
      </c>
      <c r="AY239" s="148" t="s">
        <v>127</v>
      </c>
    </row>
    <row r="240" spans="2:65" s="12" customFormat="1">
      <c r="B240" s="146"/>
      <c r="D240" s="147" t="s">
        <v>196</v>
      </c>
      <c r="E240" s="148" t="s">
        <v>19</v>
      </c>
      <c r="F240" s="149" t="s">
        <v>1260</v>
      </c>
      <c r="H240" s="150">
        <v>-4.7279999999999998</v>
      </c>
      <c r="I240" s="151"/>
      <c r="L240" s="146"/>
      <c r="M240" s="152"/>
      <c r="T240" s="153"/>
      <c r="AT240" s="148" t="s">
        <v>196</v>
      </c>
      <c r="AU240" s="148" t="s">
        <v>80</v>
      </c>
      <c r="AV240" s="12" t="s">
        <v>80</v>
      </c>
      <c r="AW240" s="12" t="s">
        <v>32</v>
      </c>
      <c r="AX240" s="12" t="s">
        <v>71</v>
      </c>
      <c r="AY240" s="148" t="s">
        <v>127</v>
      </c>
    </row>
    <row r="241" spans="2:65" s="13" customFormat="1">
      <c r="B241" s="154"/>
      <c r="D241" s="147" t="s">
        <v>196</v>
      </c>
      <c r="E241" s="155" t="s">
        <v>19</v>
      </c>
      <c r="F241" s="156" t="s">
        <v>199</v>
      </c>
      <c r="H241" s="157">
        <v>25.589999999999996</v>
      </c>
      <c r="I241" s="158"/>
      <c r="L241" s="154"/>
      <c r="M241" s="159"/>
      <c r="T241" s="160"/>
      <c r="AT241" s="155" t="s">
        <v>196</v>
      </c>
      <c r="AU241" s="155" t="s">
        <v>80</v>
      </c>
      <c r="AV241" s="13" t="s">
        <v>142</v>
      </c>
      <c r="AW241" s="13" t="s">
        <v>32</v>
      </c>
      <c r="AX241" s="13" t="s">
        <v>78</v>
      </c>
      <c r="AY241" s="155" t="s">
        <v>127</v>
      </c>
    </row>
    <row r="242" spans="2:65" s="1" customFormat="1" ht="24.2" customHeight="1">
      <c r="B242" s="33"/>
      <c r="C242" s="128" t="s">
        <v>416</v>
      </c>
      <c r="D242" s="128" t="s">
        <v>130</v>
      </c>
      <c r="E242" s="129" t="s">
        <v>1261</v>
      </c>
      <c r="F242" s="130" t="s">
        <v>1262</v>
      </c>
      <c r="G242" s="131" t="s">
        <v>194</v>
      </c>
      <c r="H242" s="132">
        <v>0.4</v>
      </c>
      <c r="I242" s="133"/>
      <c r="J242" s="134">
        <f>ROUND(I242*H242,2)</f>
        <v>0</v>
      </c>
      <c r="K242" s="130" t="s">
        <v>134</v>
      </c>
      <c r="L242" s="33"/>
      <c r="M242" s="135" t="s">
        <v>19</v>
      </c>
      <c r="N242" s="136" t="s">
        <v>42</v>
      </c>
      <c r="P242" s="137">
        <f>O242*H242</f>
        <v>0</v>
      </c>
      <c r="Q242" s="137">
        <v>0</v>
      </c>
      <c r="R242" s="137">
        <f>Q242*H242</f>
        <v>0</v>
      </c>
      <c r="S242" s="137">
        <v>0.27</v>
      </c>
      <c r="T242" s="138">
        <f>S242*H242</f>
        <v>0.10800000000000001</v>
      </c>
      <c r="AR242" s="139" t="s">
        <v>142</v>
      </c>
      <c r="AT242" s="139" t="s">
        <v>130</v>
      </c>
      <c r="AU242" s="139" t="s">
        <v>80</v>
      </c>
      <c r="AY242" s="18" t="s">
        <v>127</v>
      </c>
      <c r="BE242" s="140">
        <f>IF(N242="základní",J242,0)</f>
        <v>0</v>
      </c>
      <c r="BF242" s="140">
        <f>IF(N242="snížená",J242,0)</f>
        <v>0</v>
      </c>
      <c r="BG242" s="140">
        <f>IF(N242="zákl. přenesená",J242,0)</f>
        <v>0</v>
      </c>
      <c r="BH242" s="140">
        <f>IF(N242="sníž. přenesená",J242,0)</f>
        <v>0</v>
      </c>
      <c r="BI242" s="140">
        <f>IF(N242="nulová",J242,0)</f>
        <v>0</v>
      </c>
      <c r="BJ242" s="18" t="s">
        <v>78</v>
      </c>
      <c r="BK242" s="140">
        <f>ROUND(I242*H242,2)</f>
        <v>0</v>
      </c>
      <c r="BL242" s="18" t="s">
        <v>142</v>
      </c>
      <c r="BM242" s="139" t="s">
        <v>1263</v>
      </c>
    </row>
    <row r="243" spans="2:65" s="12" customFormat="1">
      <c r="B243" s="146"/>
      <c r="D243" s="147" t="s">
        <v>196</v>
      </c>
      <c r="E243" s="148" t="s">
        <v>19</v>
      </c>
      <c r="F243" s="149" t="s">
        <v>1264</v>
      </c>
      <c r="H243" s="150">
        <v>0.4</v>
      </c>
      <c r="I243" s="151"/>
      <c r="L243" s="146"/>
      <c r="M243" s="152"/>
      <c r="T243" s="153"/>
      <c r="AT243" s="148" t="s">
        <v>196</v>
      </c>
      <c r="AU243" s="148" t="s">
        <v>80</v>
      </c>
      <c r="AV243" s="12" t="s">
        <v>80</v>
      </c>
      <c r="AW243" s="12" t="s">
        <v>32</v>
      </c>
      <c r="AX243" s="12" t="s">
        <v>78</v>
      </c>
      <c r="AY243" s="148" t="s">
        <v>127</v>
      </c>
    </row>
    <row r="244" spans="2:65" s="1" customFormat="1" ht="24.2" customHeight="1">
      <c r="B244" s="33"/>
      <c r="C244" s="128" t="s">
        <v>423</v>
      </c>
      <c r="D244" s="128" t="s">
        <v>130</v>
      </c>
      <c r="E244" s="129" t="s">
        <v>441</v>
      </c>
      <c r="F244" s="130" t="s">
        <v>442</v>
      </c>
      <c r="G244" s="131" t="s">
        <v>212</v>
      </c>
      <c r="H244" s="132">
        <v>1.25</v>
      </c>
      <c r="I244" s="133"/>
      <c r="J244" s="134">
        <f>ROUND(I244*H244,2)</f>
        <v>0</v>
      </c>
      <c r="K244" s="130" t="s">
        <v>134</v>
      </c>
      <c r="L244" s="33"/>
      <c r="M244" s="135" t="s">
        <v>19</v>
      </c>
      <c r="N244" s="136" t="s">
        <v>42</v>
      </c>
      <c r="P244" s="137">
        <f>O244*H244</f>
        <v>0</v>
      </c>
      <c r="Q244" s="137">
        <v>0</v>
      </c>
      <c r="R244" s="137">
        <f>Q244*H244</f>
        <v>0</v>
      </c>
      <c r="S244" s="137">
        <v>6.5000000000000002E-2</v>
      </c>
      <c r="T244" s="138">
        <f>S244*H244</f>
        <v>8.1250000000000003E-2</v>
      </c>
      <c r="AR244" s="139" t="s">
        <v>142</v>
      </c>
      <c r="AT244" s="139" t="s">
        <v>130</v>
      </c>
      <c r="AU244" s="139" t="s">
        <v>80</v>
      </c>
      <c r="AY244" s="18" t="s">
        <v>127</v>
      </c>
      <c r="BE244" s="140">
        <f>IF(N244="základní",J244,0)</f>
        <v>0</v>
      </c>
      <c r="BF244" s="140">
        <f>IF(N244="snížená",J244,0)</f>
        <v>0</v>
      </c>
      <c r="BG244" s="140">
        <f>IF(N244="zákl. přenesená",J244,0)</f>
        <v>0</v>
      </c>
      <c r="BH244" s="140">
        <f>IF(N244="sníž. přenesená",J244,0)</f>
        <v>0</v>
      </c>
      <c r="BI244" s="140">
        <f>IF(N244="nulová",J244,0)</f>
        <v>0</v>
      </c>
      <c r="BJ244" s="18" t="s">
        <v>78</v>
      </c>
      <c r="BK244" s="140">
        <f>ROUND(I244*H244,2)</f>
        <v>0</v>
      </c>
      <c r="BL244" s="18" t="s">
        <v>142</v>
      </c>
      <c r="BM244" s="139" t="s">
        <v>1265</v>
      </c>
    </row>
    <row r="245" spans="2:65" s="12" customFormat="1">
      <c r="B245" s="146"/>
      <c r="D245" s="147" t="s">
        <v>196</v>
      </c>
      <c r="E245" s="148" t="s">
        <v>19</v>
      </c>
      <c r="F245" s="149" t="s">
        <v>1266</v>
      </c>
      <c r="H245" s="150">
        <v>1.25</v>
      </c>
      <c r="I245" s="151"/>
      <c r="L245" s="146"/>
      <c r="M245" s="152"/>
      <c r="T245" s="153"/>
      <c r="AT245" s="148" t="s">
        <v>196</v>
      </c>
      <c r="AU245" s="148" t="s">
        <v>80</v>
      </c>
      <c r="AV245" s="12" t="s">
        <v>80</v>
      </c>
      <c r="AW245" s="12" t="s">
        <v>32</v>
      </c>
      <c r="AX245" s="12" t="s">
        <v>78</v>
      </c>
      <c r="AY245" s="148" t="s">
        <v>127</v>
      </c>
    </row>
    <row r="246" spans="2:65" s="1" customFormat="1" ht="24.2" customHeight="1">
      <c r="B246" s="33"/>
      <c r="C246" s="128" t="s">
        <v>428</v>
      </c>
      <c r="D246" s="128" t="s">
        <v>130</v>
      </c>
      <c r="E246" s="129" t="s">
        <v>450</v>
      </c>
      <c r="F246" s="130" t="s">
        <v>451</v>
      </c>
      <c r="G246" s="131" t="s">
        <v>194</v>
      </c>
      <c r="H246" s="132">
        <v>67.98</v>
      </c>
      <c r="I246" s="133"/>
      <c r="J246" s="134">
        <f>ROUND(I246*H246,2)</f>
        <v>0</v>
      </c>
      <c r="K246" s="130" t="s">
        <v>134</v>
      </c>
      <c r="L246" s="33"/>
      <c r="M246" s="135" t="s">
        <v>19</v>
      </c>
      <c r="N246" s="136" t="s">
        <v>42</v>
      </c>
      <c r="P246" s="137">
        <f>O246*H246</f>
        <v>0</v>
      </c>
      <c r="Q246" s="137">
        <v>0</v>
      </c>
      <c r="R246" s="137">
        <f>Q246*H246</f>
        <v>0</v>
      </c>
      <c r="S246" s="137">
        <v>6.8000000000000005E-2</v>
      </c>
      <c r="T246" s="138">
        <f>S246*H246</f>
        <v>4.6226400000000005</v>
      </c>
      <c r="AR246" s="139" t="s">
        <v>142</v>
      </c>
      <c r="AT246" s="139" t="s">
        <v>130</v>
      </c>
      <c r="AU246" s="139" t="s">
        <v>80</v>
      </c>
      <c r="AY246" s="18" t="s">
        <v>127</v>
      </c>
      <c r="BE246" s="140">
        <f>IF(N246="základní",J246,0)</f>
        <v>0</v>
      </c>
      <c r="BF246" s="140">
        <f>IF(N246="snížená",J246,0)</f>
        <v>0</v>
      </c>
      <c r="BG246" s="140">
        <f>IF(N246="zákl. přenesená",J246,0)</f>
        <v>0</v>
      </c>
      <c r="BH246" s="140">
        <f>IF(N246="sníž. přenesená",J246,0)</f>
        <v>0</v>
      </c>
      <c r="BI246" s="140">
        <f>IF(N246="nulová",J246,0)</f>
        <v>0</v>
      </c>
      <c r="BJ246" s="18" t="s">
        <v>78</v>
      </c>
      <c r="BK246" s="140">
        <f>ROUND(I246*H246,2)</f>
        <v>0</v>
      </c>
      <c r="BL246" s="18" t="s">
        <v>142</v>
      </c>
      <c r="BM246" s="139" t="s">
        <v>1267</v>
      </c>
    </row>
    <row r="247" spans="2:65" s="1" customFormat="1" ht="29.25">
      <c r="B247" s="33"/>
      <c r="D247" s="147" t="s">
        <v>214</v>
      </c>
      <c r="F247" s="161" t="s">
        <v>453</v>
      </c>
      <c r="I247" s="162"/>
      <c r="L247" s="33"/>
      <c r="M247" s="163"/>
      <c r="T247" s="52"/>
      <c r="AT247" s="18" t="s">
        <v>214</v>
      </c>
      <c r="AU247" s="18" t="s">
        <v>80</v>
      </c>
    </row>
    <row r="248" spans="2:65" s="12" customFormat="1" ht="22.5">
      <c r="B248" s="146"/>
      <c r="D248" s="147" t="s">
        <v>196</v>
      </c>
      <c r="E248" s="148" t="s">
        <v>19</v>
      </c>
      <c r="F248" s="149" t="s">
        <v>1268</v>
      </c>
      <c r="H248" s="150">
        <v>79.8</v>
      </c>
      <c r="I248" s="151"/>
      <c r="L248" s="146"/>
      <c r="M248" s="152"/>
      <c r="T248" s="153"/>
      <c r="AT248" s="148" t="s">
        <v>196</v>
      </c>
      <c r="AU248" s="148" t="s">
        <v>80</v>
      </c>
      <c r="AV248" s="12" t="s">
        <v>80</v>
      </c>
      <c r="AW248" s="12" t="s">
        <v>32</v>
      </c>
      <c r="AX248" s="12" t="s">
        <v>71</v>
      </c>
      <c r="AY248" s="148" t="s">
        <v>127</v>
      </c>
    </row>
    <row r="249" spans="2:65" s="12" customFormat="1">
      <c r="B249" s="146"/>
      <c r="D249" s="147" t="s">
        <v>196</v>
      </c>
      <c r="E249" s="148" t="s">
        <v>19</v>
      </c>
      <c r="F249" s="149" t="s">
        <v>457</v>
      </c>
      <c r="H249" s="150">
        <v>-11.82</v>
      </c>
      <c r="I249" s="151"/>
      <c r="L249" s="146"/>
      <c r="M249" s="152"/>
      <c r="T249" s="153"/>
      <c r="AT249" s="148" t="s">
        <v>196</v>
      </c>
      <c r="AU249" s="148" t="s">
        <v>80</v>
      </c>
      <c r="AV249" s="12" t="s">
        <v>80</v>
      </c>
      <c r="AW249" s="12" t="s">
        <v>32</v>
      </c>
      <c r="AX249" s="12" t="s">
        <v>71</v>
      </c>
      <c r="AY249" s="148" t="s">
        <v>127</v>
      </c>
    </row>
    <row r="250" spans="2:65" s="13" customFormat="1">
      <c r="B250" s="154"/>
      <c r="D250" s="147" t="s">
        <v>196</v>
      </c>
      <c r="E250" s="155" t="s">
        <v>19</v>
      </c>
      <c r="F250" s="156" t="s">
        <v>199</v>
      </c>
      <c r="H250" s="157">
        <v>67.97999999999999</v>
      </c>
      <c r="I250" s="158"/>
      <c r="L250" s="154"/>
      <c r="M250" s="159"/>
      <c r="T250" s="160"/>
      <c r="AT250" s="155" t="s">
        <v>196</v>
      </c>
      <c r="AU250" s="155" t="s">
        <v>80</v>
      </c>
      <c r="AV250" s="13" t="s">
        <v>142</v>
      </c>
      <c r="AW250" s="13" t="s">
        <v>32</v>
      </c>
      <c r="AX250" s="13" t="s">
        <v>78</v>
      </c>
      <c r="AY250" s="155" t="s">
        <v>127</v>
      </c>
    </row>
    <row r="251" spans="2:65" s="1" customFormat="1" ht="14.45" customHeight="1">
      <c r="B251" s="33"/>
      <c r="C251" s="128" t="s">
        <v>435</v>
      </c>
      <c r="D251" s="128" t="s">
        <v>130</v>
      </c>
      <c r="E251" s="129" t="s">
        <v>460</v>
      </c>
      <c r="F251" s="130" t="s">
        <v>461</v>
      </c>
      <c r="G251" s="131" t="s">
        <v>194</v>
      </c>
      <c r="H251" s="132">
        <v>15.12</v>
      </c>
      <c r="I251" s="133"/>
      <c r="J251" s="134">
        <f>ROUND(I251*H251,2)</f>
        <v>0</v>
      </c>
      <c r="K251" s="130" t="s">
        <v>134</v>
      </c>
      <c r="L251" s="33"/>
      <c r="M251" s="135" t="s">
        <v>19</v>
      </c>
      <c r="N251" s="136" t="s">
        <v>42</v>
      </c>
      <c r="P251" s="137">
        <f>O251*H251</f>
        <v>0</v>
      </c>
      <c r="Q251" s="137">
        <v>0</v>
      </c>
      <c r="R251" s="137">
        <f>Q251*H251</f>
        <v>0</v>
      </c>
      <c r="S251" s="137">
        <v>4.0000000000000001E-3</v>
      </c>
      <c r="T251" s="138">
        <f>S251*H251</f>
        <v>6.0479999999999999E-2</v>
      </c>
      <c r="AR251" s="139" t="s">
        <v>142</v>
      </c>
      <c r="AT251" s="139" t="s">
        <v>130</v>
      </c>
      <c r="AU251" s="139" t="s">
        <v>80</v>
      </c>
      <c r="AY251" s="18" t="s">
        <v>127</v>
      </c>
      <c r="BE251" s="140">
        <f>IF(N251="základní",J251,0)</f>
        <v>0</v>
      </c>
      <c r="BF251" s="140">
        <f>IF(N251="snížená",J251,0)</f>
        <v>0</v>
      </c>
      <c r="BG251" s="140">
        <f>IF(N251="zákl. přenesená",J251,0)</f>
        <v>0</v>
      </c>
      <c r="BH251" s="140">
        <f>IF(N251="sníž. přenesená",J251,0)</f>
        <v>0</v>
      </c>
      <c r="BI251" s="140">
        <f>IF(N251="nulová",J251,0)</f>
        <v>0</v>
      </c>
      <c r="BJ251" s="18" t="s">
        <v>78</v>
      </c>
      <c r="BK251" s="140">
        <f>ROUND(I251*H251,2)</f>
        <v>0</v>
      </c>
      <c r="BL251" s="18" t="s">
        <v>142</v>
      </c>
      <c r="BM251" s="139" t="s">
        <v>1269</v>
      </c>
    </row>
    <row r="252" spans="2:65" s="1" customFormat="1" ht="29.25">
      <c r="B252" s="33"/>
      <c r="D252" s="147" t="s">
        <v>214</v>
      </c>
      <c r="F252" s="161" t="s">
        <v>463</v>
      </c>
      <c r="I252" s="162"/>
      <c r="L252" s="33"/>
      <c r="M252" s="163"/>
      <c r="T252" s="52"/>
      <c r="AT252" s="18" t="s">
        <v>214</v>
      </c>
      <c r="AU252" s="18" t="s">
        <v>80</v>
      </c>
    </row>
    <row r="253" spans="2:65" s="14" customFormat="1">
      <c r="B253" s="164"/>
      <c r="D253" s="147" t="s">
        <v>196</v>
      </c>
      <c r="E253" s="165" t="s">
        <v>19</v>
      </c>
      <c r="F253" s="166" t="s">
        <v>464</v>
      </c>
      <c r="H253" s="165" t="s">
        <v>19</v>
      </c>
      <c r="I253" s="167"/>
      <c r="L253" s="164"/>
      <c r="M253" s="168"/>
      <c r="T253" s="169"/>
      <c r="AT253" s="165" t="s">
        <v>196</v>
      </c>
      <c r="AU253" s="165" t="s">
        <v>80</v>
      </c>
      <c r="AV253" s="14" t="s">
        <v>78</v>
      </c>
      <c r="AW253" s="14" t="s">
        <v>32</v>
      </c>
      <c r="AX253" s="14" t="s">
        <v>71</v>
      </c>
      <c r="AY253" s="165" t="s">
        <v>127</v>
      </c>
    </row>
    <row r="254" spans="2:65" s="12" customFormat="1">
      <c r="B254" s="146"/>
      <c r="D254" s="147" t="s">
        <v>196</v>
      </c>
      <c r="E254" s="148" t="s">
        <v>19</v>
      </c>
      <c r="F254" s="149" t="s">
        <v>1270</v>
      </c>
      <c r="H254" s="150">
        <v>1.1200000000000001</v>
      </c>
      <c r="I254" s="151"/>
      <c r="L254" s="146"/>
      <c r="M254" s="152"/>
      <c r="T254" s="153"/>
      <c r="AT254" s="148" t="s">
        <v>196</v>
      </c>
      <c r="AU254" s="148" t="s">
        <v>80</v>
      </c>
      <c r="AV254" s="12" t="s">
        <v>80</v>
      </c>
      <c r="AW254" s="12" t="s">
        <v>32</v>
      </c>
      <c r="AX254" s="12" t="s">
        <v>71</v>
      </c>
      <c r="AY254" s="148" t="s">
        <v>127</v>
      </c>
    </row>
    <row r="255" spans="2:65" s="12" customFormat="1">
      <c r="B255" s="146"/>
      <c r="D255" s="147" t="s">
        <v>196</v>
      </c>
      <c r="E255" s="148" t="s">
        <v>19</v>
      </c>
      <c r="F255" s="149" t="s">
        <v>1270</v>
      </c>
      <c r="H255" s="150">
        <v>1.1200000000000001</v>
      </c>
      <c r="I255" s="151"/>
      <c r="L255" s="146"/>
      <c r="M255" s="152"/>
      <c r="T255" s="153"/>
      <c r="AT255" s="148" t="s">
        <v>196</v>
      </c>
      <c r="AU255" s="148" t="s">
        <v>80</v>
      </c>
      <c r="AV255" s="12" t="s">
        <v>80</v>
      </c>
      <c r="AW255" s="12" t="s">
        <v>32</v>
      </c>
      <c r="AX255" s="12" t="s">
        <v>71</v>
      </c>
      <c r="AY255" s="148" t="s">
        <v>127</v>
      </c>
    </row>
    <row r="256" spans="2:65" s="12" customFormat="1">
      <c r="B256" s="146"/>
      <c r="D256" s="147" t="s">
        <v>196</v>
      </c>
      <c r="E256" s="148" t="s">
        <v>19</v>
      </c>
      <c r="F256" s="149" t="s">
        <v>1271</v>
      </c>
      <c r="H256" s="150">
        <v>1.26</v>
      </c>
      <c r="I256" s="151"/>
      <c r="L256" s="146"/>
      <c r="M256" s="152"/>
      <c r="T256" s="153"/>
      <c r="AT256" s="148" t="s">
        <v>196</v>
      </c>
      <c r="AU256" s="148" t="s">
        <v>80</v>
      </c>
      <c r="AV256" s="12" t="s">
        <v>80</v>
      </c>
      <c r="AW256" s="12" t="s">
        <v>32</v>
      </c>
      <c r="AX256" s="12" t="s">
        <v>71</v>
      </c>
      <c r="AY256" s="148" t="s">
        <v>127</v>
      </c>
    </row>
    <row r="257" spans="2:65" s="12" customFormat="1">
      <c r="B257" s="146"/>
      <c r="D257" s="147" t="s">
        <v>196</v>
      </c>
      <c r="E257" s="148" t="s">
        <v>19</v>
      </c>
      <c r="F257" s="149" t="s">
        <v>1272</v>
      </c>
      <c r="H257" s="150">
        <v>5.4</v>
      </c>
      <c r="I257" s="151"/>
      <c r="L257" s="146"/>
      <c r="M257" s="152"/>
      <c r="T257" s="153"/>
      <c r="AT257" s="148" t="s">
        <v>196</v>
      </c>
      <c r="AU257" s="148" t="s">
        <v>80</v>
      </c>
      <c r="AV257" s="12" t="s">
        <v>80</v>
      </c>
      <c r="AW257" s="12" t="s">
        <v>32</v>
      </c>
      <c r="AX257" s="12" t="s">
        <v>71</v>
      </c>
      <c r="AY257" s="148" t="s">
        <v>127</v>
      </c>
    </row>
    <row r="258" spans="2:65" s="12" customFormat="1">
      <c r="B258" s="146"/>
      <c r="D258" s="147" t="s">
        <v>196</v>
      </c>
      <c r="E258" s="148" t="s">
        <v>19</v>
      </c>
      <c r="F258" s="149" t="s">
        <v>1273</v>
      </c>
      <c r="H258" s="150">
        <v>3</v>
      </c>
      <c r="I258" s="151"/>
      <c r="L258" s="146"/>
      <c r="M258" s="152"/>
      <c r="T258" s="153"/>
      <c r="AT258" s="148" t="s">
        <v>196</v>
      </c>
      <c r="AU258" s="148" t="s">
        <v>80</v>
      </c>
      <c r="AV258" s="12" t="s">
        <v>80</v>
      </c>
      <c r="AW258" s="12" t="s">
        <v>32</v>
      </c>
      <c r="AX258" s="12" t="s">
        <v>71</v>
      </c>
      <c r="AY258" s="148" t="s">
        <v>127</v>
      </c>
    </row>
    <row r="259" spans="2:65" s="12" customFormat="1">
      <c r="B259" s="146"/>
      <c r="D259" s="147" t="s">
        <v>196</v>
      </c>
      <c r="E259" s="148" t="s">
        <v>19</v>
      </c>
      <c r="F259" s="149" t="s">
        <v>1271</v>
      </c>
      <c r="H259" s="150">
        <v>1.26</v>
      </c>
      <c r="I259" s="151"/>
      <c r="L259" s="146"/>
      <c r="M259" s="152"/>
      <c r="T259" s="153"/>
      <c r="AT259" s="148" t="s">
        <v>196</v>
      </c>
      <c r="AU259" s="148" t="s">
        <v>80</v>
      </c>
      <c r="AV259" s="12" t="s">
        <v>80</v>
      </c>
      <c r="AW259" s="12" t="s">
        <v>32</v>
      </c>
      <c r="AX259" s="12" t="s">
        <v>71</v>
      </c>
      <c r="AY259" s="148" t="s">
        <v>127</v>
      </c>
    </row>
    <row r="260" spans="2:65" s="12" customFormat="1">
      <c r="B260" s="146"/>
      <c r="D260" s="147" t="s">
        <v>196</v>
      </c>
      <c r="E260" s="148" t="s">
        <v>19</v>
      </c>
      <c r="F260" s="149" t="s">
        <v>1274</v>
      </c>
      <c r="H260" s="150">
        <v>1.96</v>
      </c>
      <c r="I260" s="151"/>
      <c r="L260" s="146"/>
      <c r="M260" s="152"/>
      <c r="T260" s="153"/>
      <c r="AT260" s="148" t="s">
        <v>196</v>
      </c>
      <c r="AU260" s="148" t="s">
        <v>80</v>
      </c>
      <c r="AV260" s="12" t="s">
        <v>80</v>
      </c>
      <c r="AW260" s="12" t="s">
        <v>32</v>
      </c>
      <c r="AX260" s="12" t="s">
        <v>71</v>
      </c>
      <c r="AY260" s="148" t="s">
        <v>127</v>
      </c>
    </row>
    <row r="261" spans="2:65" s="13" customFormat="1">
      <c r="B261" s="154"/>
      <c r="D261" s="147" t="s">
        <v>196</v>
      </c>
      <c r="E261" s="155" t="s">
        <v>19</v>
      </c>
      <c r="F261" s="156" t="s">
        <v>199</v>
      </c>
      <c r="H261" s="157">
        <v>15.120000000000001</v>
      </c>
      <c r="I261" s="158"/>
      <c r="L261" s="154"/>
      <c r="M261" s="159"/>
      <c r="T261" s="160"/>
      <c r="AT261" s="155" t="s">
        <v>196</v>
      </c>
      <c r="AU261" s="155" t="s">
        <v>80</v>
      </c>
      <c r="AV261" s="13" t="s">
        <v>142</v>
      </c>
      <c r="AW261" s="13" t="s">
        <v>32</v>
      </c>
      <c r="AX261" s="13" t="s">
        <v>78</v>
      </c>
      <c r="AY261" s="155" t="s">
        <v>127</v>
      </c>
    </row>
    <row r="262" spans="2:65" s="1" customFormat="1" ht="24.2" customHeight="1">
      <c r="B262" s="33"/>
      <c r="C262" s="128" t="s">
        <v>440</v>
      </c>
      <c r="D262" s="128" t="s">
        <v>130</v>
      </c>
      <c r="E262" s="129" t="s">
        <v>474</v>
      </c>
      <c r="F262" s="130" t="s">
        <v>475</v>
      </c>
      <c r="G262" s="131" t="s">
        <v>194</v>
      </c>
      <c r="H262" s="132">
        <v>53.405000000000001</v>
      </c>
      <c r="I262" s="133"/>
      <c r="J262" s="134">
        <f>ROUND(I262*H262,2)</f>
        <v>0</v>
      </c>
      <c r="K262" s="130" t="s">
        <v>134</v>
      </c>
      <c r="L262" s="33"/>
      <c r="M262" s="135" t="s">
        <v>19</v>
      </c>
      <c r="N262" s="136" t="s">
        <v>42</v>
      </c>
      <c r="P262" s="137">
        <f>O262*H262</f>
        <v>0</v>
      </c>
      <c r="Q262" s="137">
        <v>0</v>
      </c>
      <c r="R262" s="137">
        <f>Q262*H262</f>
        <v>0</v>
      </c>
      <c r="S262" s="137">
        <v>4.0000000000000001E-3</v>
      </c>
      <c r="T262" s="138">
        <f>S262*H262</f>
        <v>0.21362</v>
      </c>
      <c r="AR262" s="139" t="s">
        <v>142</v>
      </c>
      <c r="AT262" s="139" t="s">
        <v>130</v>
      </c>
      <c r="AU262" s="139" t="s">
        <v>80</v>
      </c>
      <c r="AY262" s="18" t="s">
        <v>127</v>
      </c>
      <c r="BE262" s="140">
        <f>IF(N262="základní",J262,0)</f>
        <v>0</v>
      </c>
      <c r="BF262" s="140">
        <f>IF(N262="snížená",J262,0)</f>
        <v>0</v>
      </c>
      <c r="BG262" s="140">
        <f>IF(N262="zákl. přenesená",J262,0)</f>
        <v>0</v>
      </c>
      <c r="BH262" s="140">
        <f>IF(N262="sníž. přenesená",J262,0)</f>
        <v>0</v>
      </c>
      <c r="BI262" s="140">
        <f>IF(N262="nulová",J262,0)</f>
        <v>0</v>
      </c>
      <c r="BJ262" s="18" t="s">
        <v>78</v>
      </c>
      <c r="BK262" s="140">
        <f>ROUND(I262*H262,2)</f>
        <v>0</v>
      </c>
      <c r="BL262" s="18" t="s">
        <v>142</v>
      </c>
      <c r="BM262" s="139" t="s">
        <v>1275</v>
      </c>
    </row>
    <row r="263" spans="2:65" s="1" customFormat="1" ht="29.25">
      <c r="B263" s="33"/>
      <c r="D263" s="147" t="s">
        <v>214</v>
      </c>
      <c r="F263" s="161" t="s">
        <v>463</v>
      </c>
      <c r="I263" s="162"/>
      <c r="L263" s="33"/>
      <c r="M263" s="163"/>
      <c r="T263" s="52"/>
      <c r="AT263" s="18" t="s">
        <v>214</v>
      </c>
      <c r="AU263" s="18" t="s">
        <v>80</v>
      </c>
    </row>
    <row r="264" spans="2:65" s="14" customFormat="1">
      <c r="B264" s="164"/>
      <c r="D264" s="147" t="s">
        <v>196</v>
      </c>
      <c r="E264" s="165" t="s">
        <v>19</v>
      </c>
      <c r="F264" s="166" t="s">
        <v>464</v>
      </c>
      <c r="H264" s="165" t="s">
        <v>19</v>
      </c>
      <c r="I264" s="167"/>
      <c r="L264" s="164"/>
      <c r="M264" s="168"/>
      <c r="T264" s="169"/>
      <c r="AT264" s="165" t="s">
        <v>196</v>
      </c>
      <c r="AU264" s="165" t="s">
        <v>80</v>
      </c>
      <c r="AV264" s="14" t="s">
        <v>78</v>
      </c>
      <c r="AW264" s="14" t="s">
        <v>32</v>
      </c>
      <c r="AX264" s="14" t="s">
        <v>71</v>
      </c>
      <c r="AY264" s="165" t="s">
        <v>127</v>
      </c>
    </row>
    <row r="265" spans="2:65" s="12" customFormat="1">
      <c r="B265" s="146"/>
      <c r="D265" s="147" t="s">
        <v>196</v>
      </c>
      <c r="E265" s="148" t="s">
        <v>19</v>
      </c>
      <c r="F265" s="149" t="s">
        <v>1276</v>
      </c>
      <c r="H265" s="150">
        <v>57.615000000000002</v>
      </c>
      <c r="I265" s="151"/>
      <c r="L265" s="146"/>
      <c r="M265" s="152"/>
      <c r="T265" s="153"/>
      <c r="AT265" s="148" t="s">
        <v>196</v>
      </c>
      <c r="AU265" s="148" t="s">
        <v>80</v>
      </c>
      <c r="AV265" s="12" t="s">
        <v>80</v>
      </c>
      <c r="AW265" s="12" t="s">
        <v>32</v>
      </c>
      <c r="AX265" s="12" t="s">
        <v>71</v>
      </c>
      <c r="AY265" s="148" t="s">
        <v>127</v>
      </c>
    </row>
    <row r="266" spans="2:65" s="12" customFormat="1">
      <c r="B266" s="146"/>
      <c r="D266" s="147" t="s">
        <v>196</v>
      </c>
      <c r="E266" s="148" t="s">
        <v>19</v>
      </c>
      <c r="F266" s="149" t="s">
        <v>1277</v>
      </c>
      <c r="H266" s="150">
        <v>-1.47</v>
      </c>
      <c r="I266" s="151"/>
      <c r="L266" s="146"/>
      <c r="M266" s="152"/>
      <c r="T266" s="153"/>
      <c r="AT266" s="148" t="s">
        <v>196</v>
      </c>
      <c r="AU266" s="148" t="s">
        <v>80</v>
      </c>
      <c r="AV266" s="12" t="s">
        <v>80</v>
      </c>
      <c r="AW266" s="12" t="s">
        <v>32</v>
      </c>
      <c r="AX266" s="12" t="s">
        <v>71</v>
      </c>
      <c r="AY266" s="148" t="s">
        <v>127</v>
      </c>
    </row>
    <row r="267" spans="2:65" s="12" customFormat="1">
      <c r="B267" s="146"/>
      <c r="D267" s="147" t="s">
        <v>196</v>
      </c>
      <c r="E267" s="148" t="s">
        <v>19</v>
      </c>
      <c r="F267" s="149" t="s">
        <v>205</v>
      </c>
      <c r="H267" s="150">
        <v>-1.89</v>
      </c>
      <c r="I267" s="151"/>
      <c r="L267" s="146"/>
      <c r="M267" s="152"/>
      <c r="T267" s="153"/>
      <c r="AT267" s="148" t="s">
        <v>196</v>
      </c>
      <c r="AU267" s="148" t="s">
        <v>80</v>
      </c>
      <c r="AV267" s="12" t="s">
        <v>80</v>
      </c>
      <c r="AW267" s="12" t="s">
        <v>32</v>
      </c>
      <c r="AX267" s="12" t="s">
        <v>71</v>
      </c>
      <c r="AY267" s="148" t="s">
        <v>127</v>
      </c>
    </row>
    <row r="268" spans="2:65" s="12" customFormat="1">
      <c r="B268" s="146"/>
      <c r="D268" s="147" t="s">
        <v>196</v>
      </c>
      <c r="E268" s="148" t="s">
        <v>19</v>
      </c>
      <c r="F268" s="149" t="s">
        <v>1214</v>
      </c>
      <c r="H268" s="150">
        <v>-2.7</v>
      </c>
      <c r="I268" s="151"/>
      <c r="L268" s="146"/>
      <c r="M268" s="152"/>
      <c r="T268" s="153"/>
      <c r="AT268" s="148" t="s">
        <v>196</v>
      </c>
      <c r="AU268" s="148" t="s">
        <v>80</v>
      </c>
      <c r="AV268" s="12" t="s">
        <v>80</v>
      </c>
      <c r="AW268" s="12" t="s">
        <v>32</v>
      </c>
      <c r="AX268" s="12" t="s">
        <v>71</v>
      </c>
      <c r="AY268" s="148" t="s">
        <v>127</v>
      </c>
    </row>
    <row r="269" spans="2:65" s="12" customFormat="1">
      <c r="B269" s="146"/>
      <c r="D269" s="147" t="s">
        <v>196</v>
      </c>
      <c r="E269" s="148" t="s">
        <v>19</v>
      </c>
      <c r="F269" s="149" t="s">
        <v>1215</v>
      </c>
      <c r="H269" s="150">
        <v>-1.17</v>
      </c>
      <c r="I269" s="151"/>
      <c r="L269" s="146"/>
      <c r="M269" s="152"/>
      <c r="T269" s="153"/>
      <c r="AT269" s="148" t="s">
        <v>196</v>
      </c>
      <c r="AU269" s="148" t="s">
        <v>80</v>
      </c>
      <c r="AV269" s="12" t="s">
        <v>80</v>
      </c>
      <c r="AW269" s="12" t="s">
        <v>32</v>
      </c>
      <c r="AX269" s="12" t="s">
        <v>71</v>
      </c>
      <c r="AY269" s="148" t="s">
        <v>127</v>
      </c>
    </row>
    <row r="270" spans="2:65" s="12" customFormat="1">
      <c r="B270" s="146"/>
      <c r="D270" s="147" t="s">
        <v>196</v>
      </c>
      <c r="E270" s="148" t="s">
        <v>19</v>
      </c>
      <c r="F270" s="149" t="s">
        <v>1216</v>
      </c>
      <c r="H270" s="150">
        <v>2.4</v>
      </c>
      <c r="I270" s="151"/>
      <c r="L270" s="146"/>
      <c r="M270" s="152"/>
      <c r="T270" s="153"/>
      <c r="AT270" s="148" t="s">
        <v>196</v>
      </c>
      <c r="AU270" s="148" t="s">
        <v>80</v>
      </c>
      <c r="AV270" s="12" t="s">
        <v>80</v>
      </c>
      <c r="AW270" s="12" t="s">
        <v>32</v>
      </c>
      <c r="AX270" s="12" t="s">
        <v>71</v>
      </c>
      <c r="AY270" s="148" t="s">
        <v>127</v>
      </c>
    </row>
    <row r="271" spans="2:65" s="12" customFormat="1">
      <c r="B271" s="146"/>
      <c r="D271" s="147" t="s">
        <v>196</v>
      </c>
      <c r="E271" s="148" t="s">
        <v>19</v>
      </c>
      <c r="F271" s="149" t="s">
        <v>1217</v>
      </c>
      <c r="H271" s="150">
        <v>0.62</v>
      </c>
      <c r="I271" s="151"/>
      <c r="L271" s="146"/>
      <c r="M271" s="152"/>
      <c r="T271" s="153"/>
      <c r="AT271" s="148" t="s">
        <v>196</v>
      </c>
      <c r="AU271" s="148" t="s">
        <v>80</v>
      </c>
      <c r="AV271" s="12" t="s">
        <v>80</v>
      </c>
      <c r="AW271" s="12" t="s">
        <v>32</v>
      </c>
      <c r="AX271" s="12" t="s">
        <v>71</v>
      </c>
      <c r="AY271" s="148" t="s">
        <v>127</v>
      </c>
    </row>
    <row r="272" spans="2:65" s="13" customFormat="1">
      <c r="B272" s="154"/>
      <c r="D272" s="147" t="s">
        <v>196</v>
      </c>
      <c r="E272" s="155" t="s">
        <v>19</v>
      </c>
      <c r="F272" s="156" t="s">
        <v>199</v>
      </c>
      <c r="H272" s="157">
        <v>53.404999999999994</v>
      </c>
      <c r="I272" s="158"/>
      <c r="L272" s="154"/>
      <c r="M272" s="159"/>
      <c r="T272" s="160"/>
      <c r="AT272" s="155" t="s">
        <v>196</v>
      </c>
      <c r="AU272" s="155" t="s">
        <v>80</v>
      </c>
      <c r="AV272" s="13" t="s">
        <v>142</v>
      </c>
      <c r="AW272" s="13" t="s">
        <v>32</v>
      </c>
      <c r="AX272" s="13" t="s">
        <v>78</v>
      </c>
      <c r="AY272" s="155" t="s">
        <v>127</v>
      </c>
    </row>
    <row r="273" spans="2:65" s="1" customFormat="1" ht="24.2" customHeight="1">
      <c r="B273" s="33"/>
      <c r="C273" s="128" t="s">
        <v>445</v>
      </c>
      <c r="D273" s="128" t="s">
        <v>130</v>
      </c>
      <c r="E273" s="129" t="s">
        <v>486</v>
      </c>
      <c r="F273" s="130" t="s">
        <v>487</v>
      </c>
      <c r="G273" s="131" t="s">
        <v>194</v>
      </c>
      <c r="H273" s="132">
        <v>15.61</v>
      </c>
      <c r="I273" s="133"/>
      <c r="J273" s="134">
        <f>ROUND(I273*H273,2)</f>
        <v>0</v>
      </c>
      <c r="K273" s="130" t="s">
        <v>134</v>
      </c>
      <c r="L273" s="33"/>
      <c r="M273" s="135" t="s">
        <v>19</v>
      </c>
      <c r="N273" s="136" t="s">
        <v>42</v>
      </c>
      <c r="P273" s="137">
        <f>O273*H273</f>
        <v>0</v>
      </c>
      <c r="Q273" s="137">
        <v>0</v>
      </c>
      <c r="R273" s="137">
        <f>Q273*H273</f>
        <v>0</v>
      </c>
      <c r="S273" s="137">
        <v>3.5000000000000003E-2</v>
      </c>
      <c r="T273" s="138">
        <f>S273*H273</f>
        <v>0.54635</v>
      </c>
      <c r="AR273" s="139" t="s">
        <v>142</v>
      </c>
      <c r="AT273" s="139" t="s">
        <v>130</v>
      </c>
      <c r="AU273" s="139" t="s">
        <v>80</v>
      </c>
      <c r="AY273" s="18" t="s">
        <v>127</v>
      </c>
      <c r="BE273" s="140">
        <f>IF(N273="základní",J273,0)</f>
        <v>0</v>
      </c>
      <c r="BF273" s="140">
        <f>IF(N273="snížená",J273,0)</f>
        <v>0</v>
      </c>
      <c r="BG273" s="140">
        <f>IF(N273="zákl. přenesená",J273,0)</f>
        <v>0</v>
      </c>
      <c r="BH273" s="140">
        <f>IF(N273="sníž. přenesená",J273,0)</f>
        <v>0</v>
      </c>
      <c r="BI273" s="140">
        <f>IF(N273="nulová",J273,0)</f>
        <v>0</v>
      </c>
      <c r="BJ273" s="18" t="s">
        <v>78</v>
      </c>
      <c r="BK273" s="140">
        <f>ROUND(I273*H273,2)</f>
        <v>0</v>
      </c>
      <c r="BL273" s="18" t="s">
        <v>142</v>
      </c>
      <c r="BM273" s="139" t="s">
        <v>1278</v>
      </c>
    </row>
    <row r="274" spans="2:65" s="1" customFormat="1" ht="29.25">
      <c r="B274" s="33"/>
      <c r="D274" s="147" t="s">
        <v>214</v>
      </c>
      <c r="F274" s="161" t="s">
        <v>453</v>
      </c>
      <c r="I274" s="162"/>
      <c r="L274" s="33"/>
      <c r="M274" s="163"/>
      <c r="T274" s="52"/>
      <c r="AT274" s="18" t="s">
        <v>214</v>
      </c>
      <c r="AU274" s="18" t="s">
        <v>80</v>
      </c>
    </row>
    <row r="275" spans="2:65" s="12" customFormat="1">
      <c r="B275" s="146"/>
      <c r="D275" s="147" t="s">
        <v>196</v>
      </c>
      <c r="E275" s="148" t="s">
        <v>19</v>
      </c>
      <c r="F275" s="149" t="s">
        <v>1270</v>
      </c>
      <c r="H275" s="150">
        <v>1.1200000000000001</v>
      </c>
      <c r="I275" s="151"/>
      <c r="L275" s="146"/>
      <c r="M275" s="152"/>
      <c r="T275" s="153"/>
      <c r="AT275" s="148" t="s">
        <v>196</v>
      </c>
      <c r="AU275" s="148" t="s">
        <v>80</v>
      </c>
      <c r="AV275" s="12" t="s">
        <v>80</v>
      </c>
      <c r="AW275" s="12" t="s">
        <v>32</v>
      </c>
      <c r="AX275" s="12" t="s">
        <v>71</v>
      </c>
      <c r="AY275" s="148" t="s">
        <v>127</v>
      </c>
    </row>
    <row r="276" spans="2:65" s="12" customFormat="1">
      <c r="B276" s="146"/>
      <c r="D276" s="147" t="s">
        <v>196</v>
      </c>
      <c r="E276" s="148" t="s">
        <v>19</v>
      </c>
      <c r="F276" s="149" t="s">
        <v>1270</v>
      </c>
      <c r="H276" s="150">
        <v>1.1200000000000001</v>
      </c>
      <c r="I276" s="151"/>
      <c r="L276" s="146"/>
      <c r="M276" s="152"/>
      <c r="T276" s="153"/>
      <c r="AT276" s="148" t="s">
        <v>196</v>
      </c>
      <c r="AU276" s="148" t="s">
        <v>80</v>
      </c>
      <c r="AV276" s="12" t="s">
        <v>80</v>
      </c>
      <c r="AW276" s="12" t="s">
        <v>32</v>
      </c>
      <c r="AX276" s="12" t="s">
        <v>71</v>
      </c>
      <c r="AY276" s="148" t="s">
        <v>127</v>
      </c>
    </row>
    <row r="277" spans="2:65" s="12" customFormat="1">
      <c r="B277" s="146"/>
      <c r="D277" s="147" t="s">
        <v>196</v>
      </c>
      <c r="E277" s="148" t="s">
        <v>19</v>
      </c>
      <c r="F277" s="149" t="s">
        <v>1271</v>
      </c>
      <c r="H277" s="150">
        <v>1.26</v>
      </c>
      <c r="I277" s="151"/>
      <c r="L277" s="146"/>
      <c r="M277" s="152"/>
      <c r="T277" s="153"/>
      <c r="AT277" s="148" t="s">
        <v>196</v>
      </c>
      <c r="AU277" s="148" t="s">
        <v>80</v>
      </c>
      <c r="AV277" s="12" t="s">
        <v>80</v>
      </c>
      <c r="AW277" s="12" t="s">
        <v>32</v>
      </c>
      <c r="AX277" s="12" t="s">
        <v>71</v>
      </c>
      <c r="AY277" s="148" t="s">
        <v>127</v>
      </c>
    </row>
    <row r="278" spans="2:65" s="12" customFormat="1">
      <c r="B278" s="146"/>
      <c r="D278" s="147" t="s">
        <v>196</v>
      </c>
      <c r="E278" s="148" t="s">
        <v>19</v>
      </c>
      <c r="F278" s="149" t="s">
        <v>1272</v>
      </c>
      <c r="H278" s="150">
        <v>5.4</v>
      </c>
      <c r="I278" s="151"/>
      <c r="L278" s="146"/>
      <c r="M278" s="152"/>
      <c r="T278" s="153"/>
      <c r="AT278" s="148" t="s">
        <v>196</v>
      </c>
      <c r="AU278" s="148" t="s">
        <v>80</v>
      </c>
      <c r="AV278" s="12" t="s">
        <v>80</v>
      </c>
      <c r="AW278" s="12" t="s">
        <v>32</v>
      </c>
      <c r="AX278" s="12" t="s">
        <v>71</v>
      </c>
      <c r="AY278" s="148" t="s">
        <v>127</v>
      </c>
    </row>
    <row r="279" spans="2:65" s="12" customFormat="1">
      <c r="B279" s="146"/>
      <c r="D279" s="147" t="s">
        <v>196</v>
      </c>
      <c r="E279" s="148" t="s">
        <v>19</v>
      </c>
      <c r="F279" s="149" t="s">
        <v>1273</v>
      </c>
      <c r="H279" s="150">
        <v>3</v>
      </c>
      <c r="I279" s="151"/>
      <c r="L279" s="146"/>
      <c r="M279" s="152"/>
      <c r="T279" s="153"/>
      <c r="AT279" s="148" t="s">
        <v>196</v>
      </c>
      <c r="AU279" s="148" t="s">
        <v>80</v>
      </c>
      <c r="AV279" s="12" t="s">
        <v>80</v>
      </c>
      <c r="AW279" s="12" t="s">
        <v>32</v>
      </c>
      <c r="AX279" s="12" t="s">
        <v>71</v>
      </c>
      <c r="AY279" s="148" t="s">
        <v>127</v>
      </c>
    </row>
    <row r="280" spans="2:65" s="12" customFormat="1">
      <c r="B280" s="146"/>
      <c r="D280" s="147" t="s">
        <v>196</v>
      </c>
      <c r="E280" s="148" t="s">
        <v>19</v>
      </c>
      <c r="F280" s="149" t="s">
        <v>1271</v>
      </c>
      <c r="H280" s="150">
        <v>1.26</v>
      </c>
      <c r="I280" s="151"/>
      <c r="L280" s="146"/>
      <c r="M280" s="152"/>
      <c r="T280" s="153"/>
      <c r="AT280" s="148" t="s">
        <v>196</v>
      </c>
      <c r="AU280" s="148" t="s">
        <v>80</v>
      </c>
      <c r="AV280" s="12" t="s">
        <v>80</v>
      </c>
      <c r="AW280" s="12" t="s">
        <v>32</v>
      </c>
      <c r="AX280" s="12" t="s">
        <v>71</v>
      </c>
      <c r="AY280" s="148" t="s">
        <v>127</v>
      </c>
    </row>
    <row r="281" spans="2:65" s="12" customFormat="1">
      <c r="B281" s="146"/>
      <c r="D281" s="147" t="s">
        <v>196</v>
      </c>
      <c r="E281" s="148" t="s">
        <v>19</v>
      </c>
      <c r="F281" s="149" t="s">
        <v>1274</v>
      </c>
      <c r="H281" s="150">
        <v>1.96</v>
      </c>
      <c r="I281" s="151"/>
      <c r="L281" s="146"/>
      <c r="M281" s="152"/>
      <c r="T281" s="153"/>
      <c r="AT281" s="148" t="s">
        <v>196</v>
      </c>
      <c r="AU281" s="148" t="s">
        <v>80</v>
      </c>
      <c r="AV281" s="12" t="s">
        <v>80</v>
      </c>
      <c r="AW281" s="12" t="s">
        <v>32</v>
      </c>
      <c r="AX281" s="12" t="s">
        <v>71</v>
      </c>
      <c r="AY281" s="148" t="s">
        <v>127</v>
      </c>
    </row>
    <row r="282" spans="2:65" s="12" customFormat="1">
      <c r="B282" s="146"/>
      <c r="D282" s="147" t="s">
        <v>196</v>
      </c>
      <c r="E282" s="148" t="s">
        <v>19</v>
      </c>
      <c r="F282" s="149" t="s">
        <v>1279</v>
      </c>
      <c r="H282" s="150">
        <v>0.28000000000000003</v>
      </c>
      <c r="I282" s="151"/>
      <c r="L282" s="146"/>
      <c r="M282" s="152"/>
      <c r="T282" s="153"/>
      <c r="AT282" s="148" t="s">
        <v>196</v>
      </c>
      <c r="AU282" s="148" t="s">
        <v>80</v>
      </c>
      <c r="AV282" s="12" t="s">
        <v>80</v>
      </c>
      <c r="AW282" s="12" t="s">
        <v>32</v>
      </c>
      <c r="AX282" s="12" t="s">
        <v>71</v>
      </c>
      <c r="AY282" s="148" t="s">
        <v>127</v>
      </c>
    </row>
    <row r="283" spans="2:65" s="12" customFormat="1">
      <c r="B283" s="146"/>
      <c r="D283" s="147" t="s">
        <v>196</v>
      </c>
      <c r="E283" s="148" t="s">
        <v>19</v>
      </c>
      <c r="F283" s="149" t="s">
        <v>1280</v>
      </c>
      <c r="H283" s="150">
        <v>0.21</v>
      </c>
      <c r="I283" s="151"/>
      <c r="L283" s="146"/>
      <c r="M283" s="152"/>
      <c r="T283" s="153"/>
      <c r="AT283" s="148" t="s">
        <v>196</v>
      </c>
      <c r="AU283" s="148" t="s">
        <v>80</v>
      </c>
      <c r="AV283" s="12" t="s">
        <v>80</v>
      </c>
      <c r="AW283" s="12" t="s">
        <v>32</v>
      </c>
      <c r="AX283" s="12" t="s">
        <v>71</v>
      </c>
      <c r="AY283" s="148" t="s">
        <v>127</v>
      </c>
    </row>
    <row r="284" spans="2:65" s="13" customFormat="1">
      <c r="B284" s="154"/>
      <c r="D284" s="147" t="s">
        <v>196</v>
      </c>
      <c r="E284" s="155" t="s">
        <v>19</v>
      </c>
      <c r="F284" s="156" t="s">
        <v>199</v>
      </c>
      <c r="H284" s="157">
        <v>15.610000000000001</v>
      </c>
      <c r="I284" s="158"/>
      <c r="L284" s="154"/>
      <c r="M284" s="159"/>
      <c r="T284" s="160"/>
      <c r="AT284" s="155" t="s">
        <v>196</v>
      </c>
      <c r="AU284" s="155" t="s">
        <v>80</v>
      </c>
      <c r="AV284" s="13" t="s">
        <v>142</v>
      </c>
      <c r="AW284" s="13" t="s">
        <v>32</v>
      </c>
      <c r="AX284" s="13" t="s">
        <v>78</v>
      </c>
      <c r="AY284" s="155" t="s">
        <v>127</v>
      </c>
    </row>
    <row r="285" spans="2:65" s="1" customFormat="1" ht="14.45" customHeight="1">
      <c r="B285" s="33"/>
      <c r="C285" s="128" t="s">
        <v>449</v>
      </c>
      <c r="D285" s="128" t="s">
        <v>130</v>
      </c>
      <c r="E285" s="129" t="s">
        <v>510</v>
      </c>
      <c r="F285" s="130" t="s">
        <v>511</v>
      </c>
      <c r="G285" s="131" t="s">
        <v>194</v>
      </c>
      <c r="H285" s="132">
        <v>15.464</v>
      </c>
      <c r="I285" s="133"/>
      <c r="J285" s="134">
        <f>ROUND(I285*H285,2)</f>
        <v>0</v>
      </c>
      <c r="K285" s="130" t="s">
        <v>134</v>
      </c>
      <c r="L285" s="33"/>
      <c r="M285" s="135" t="s">
        <v>19</v>
      </c>
      <c r="N285" s="136" t="s">
        <v>42</v>
      </c>
      <c r="P285" s="137">
        <f>O285*H285</f>
        <v>0</v>
      </c>
      <c r="Q285" s="137">
        <v>0</v>
      </c>
      <c r="R285" s="137">
        <f>Q285*H285</f>
        <v>0</v>
      </c>
      <c r="S285" s="137">
        <v>0</v>
      </c>
      <c r="T285" s="138">
        <f>S285*H285</f>
        <v>0</v>
      </c>
      <c r="AR285" s="139" t="s">
        <v>142</v>
      </c>
      <c r="AT285" s="139" t="s">
        <v>130</v>
      </c>
      <c r="AU285" s="139" t="s">
        <v>80</v>
      </c>
      <c r="AY285" s="18" t="s">
        <v>127</v>
      </c>
      <c r="BE285" s="140">
        <f>IF(N285="základní",J285,0)</f>
        <v>0</v>
      </c>
      <c r="BF285" s="140">
        <f>IF(N285="snížená",J285,0)</f>
        <v>0</v>
      </c>
      <c r="BG285" s="140">
        <f>IF(N285="zákl. přenesená",J285,0)</f>
        <v>0</v>
      </c>
      <c r="BH285" s="140">
        <f>IF(N285="sníž. přenesená",J285,0)</f>
        <v>0</v>
      </c>
      <c r="BI285" s="140">
        <f>IF(N285="nulová",J285,0)</f>
        <v>0</v>
      </c>
      <c r="BJ285" s="18" t="s">
        <v>78</v>
      </c>
      <c r="BK285" s="140">
        <f>ROUND(I285*H285,2)</f>
        <v>0</v>
      </c>
      <c r="BL285" s="18" t="s">
        <v>142</v>
      </c>
      <c r="BM285" s="139" t="s">
        <v>1281</v>
      </c>
    </row>
    <row r="286" spans="2:65" s="1" customFormat="1" ht="39">
      <c r="B286" s="33"/>
      <c r="D286" s="147" t="s">
        <v>214</v>
      </c>
      <c r="F286" s="161" t="s">
        <v>513</v>
      </c>
      <c r="I286" s="162"/>
      <c r="L286" s="33"/>
      <c r="M286" s="163"/>
      <c r="T286" s="52"/>
      <c r="AT286" s="18" t="s">
        <v>214</v>
      </c>
      <c r="AU286" s="18" t="s">
        <v>80</v>
      </c>
    </row>
    <row r="287" spans="2:65" s="14" customFormat="1">
      <c r="B287" s="164"/>
      <c r="D287" s="147" t="s">
        <v>196</v>
      </c>
      <c r="E287" s="165" t="s">
        <v>19</v>
      </c>
      <c r="F287" s="166" t="s">
        <v>514</v>
      </c>
      <c r="H287" s="165" t="s">
        <v>19</v>
      </c>
      <c r="I287" s="167"/>
      <c r="L287" s="164"/>
      <c r="M287" s="168"/>
      <c r="T287" s="169"/>
      <c r="AT287" s="165" t="s">
        <v>196</v>
      </c>
      <c r="AU287" s="165" t="s">
        <v>80</v>
      </c>
      <c r="AV287" s="14" t="s">
        <v>78</v>
      </c>
      <c r="AW287" s="14" t="s">
        <v>32</v>
      </c>
      <c r="AX287" s="14" t="s">
        <v>71</v>
      </c>
      <c r="AY287" s="165" t="s">
        <v>127</v>
      </c>
    </row>
    <row r="288" spans="2:65" s="12" customFormat="1">
      <c r="B288" s="146"/>
      <c r="D288" s="147" t="s">
        <v>196</v>
      </c>
      <c r="E288" s="148" t="s">
        <v>19</v>
      </c>
      <c r="F288" s="149" t="s">
        <v>1201</v>
      </c>
      <c r="H288" s="150">
        <v>1.98</v>
      </c>
      <c r="I288" s="151"/>
      <c r="L288" s="146"/>
      <c r="M288" s="152"/>
      <c r="T288" s="153"/>
      <c r="AT288" s="148" t="s">
        <v>196</v>
      </c>
      <c r="AU288" s="148" t="s">
        <v>80</v>
      </c>
      <c r="AV288" s="12" t="s">
        <v>80</v>
      </c>
      <c r="AW288" s="12" t="s">
        <v>32</v>
      </c>
      <c r="AX288" s="12" t="s">
        <v>71</v>
      </c>
      <c r="AY288" s="148" t="s">
        <v>127</v>
      </c>
    </row>
    <row r="289" spans="2:65" s="12" customFormat="1">
      <c r="B289" s="146"/>
      <c r="D289" s="147" t="s">
        <v>196</v>
      </c>
      <c r="E289" s="148" t="s">
        <v>19</v>
      </c>
      <c r="F289" s="149" t="s">
        <v>1200</v>
      </c>
      <c r="H289" s="150">
        <v>1.47</v>
      </c>
      <c r="I289" s="151"/>
      <c r="L289" s="146"/>
      <c r="M289" s="152"/>
      <c r="T289" s="153"/>
      <c r="AT289" s="148" t="s">
        <v>196</v>
      </c>
      <c r="AU289" s="148" t="s">
        <v>80</v>
      </c>
      <c r="AV289" s="12" t="s">
        <v>80</v>
      </c>
      <c r="AW289" s="12" t="s">
        <v>32</v>
      </c>
      <c r="AX289" s="12" t="s">
        <v>71</v>
      </c>
      <c r="AY289" s="148" t="s">
        <v>127</v>
      </c>
    </row>
    <row r="290" spans="2:65" s="12" customFormat="1">
      <c r="B290" s="146"/>
      <c r="D290" s="147" t="s">
        <v>196</v>
      </c>
      <c r="E290" s="148" t="s">
        <v>19</v>
      </c>
      <c r="F290" s="149" t="s">
        <v>517</v>
      </c>
      <c r="H290" s="150">
        <v>0.13500000000000001</v>
      </c>
      <c r="I290" s="151"/>
      <c r="L290" s="146"/>
      <c r="M290" s="152"/>
      <c r="T290" s="153"/>
      <c r="AT290" s="148" t="s">
        <v>196</v>
      </c>
      <c r="AU290" s="148" t="s">
        <v>80</v>
      </c>
      <c r="AV290" s="12" t="s">
        <v>80</v>
      </c>
      <c r="AW290" s="12" t="s">
        <v>32</v>
      </c>
      <c r="AX290" s="12" t="s">
        <v>71</v>
      </c>
      <c r="AY290" s="148" t="s">
        <v>127</v>
      </c>
    </row>
    <row r="291" spans="2:65" s="12" customFormat="1">
      <c r="B291" s="146"/>
      <c r="D291" s="147" t="s">
        <v>196</v>
      </c>
      <c r="E291" s="148" t="s">
        <v>19</v>
      </c>
      <c r="F291" s="149" t="s">
        <v>1240</v>
      </c>
      <c r="H291" s="150">
        <v>1.093</v>
      </c>
      <c r="I291" s="151"/>
      <c r="L291" s="146"/>
      <c r="M291" s="152"/>
      <c r="T291" s="153"/>
      <c r="AT291" s="148" t="s">
        <v>196</v>
      </c>
      <c r="AU291" s="148" t="s">
        <v>80</v>
      </c>
      <c r="AV291" s="12" t="s">
        <v>80</v>
      </c>
      <c r="AW291" s="12" t="s">
        <v>32</v>
      </c>
      <c r="AX291" s="12" t="s">
        <v>71</v>
      </c>
      <c r="AY291" s="148" t="s">
        <v>127</v>
      </c>
    </row>
    <row r="292" spans="2:65" s="12" customFormat="1">
      <c r="B292" s="146"/>
      <c r="D292" s="147" t="s">
        <v>196</v>
      </c>
      <c r="E292" s="148" t="s">
        <v>19</v>
      </c>
      <c r="F292" s="149" t="s">
        <v>1241</v>
      </c>
      <c r="H292" s="150">
        <v>2.0150000000000001</v>
      </c>
      <c r="I292" s="151"/>
      <c r="L292" s="146"/>
      <c r="M292" s="152"/>
      <c r="T292" s="153"/>
      <c r="AT292" s="148" t="s">
        <v>196</v>
      </c>
      <c r="AU292" s="148" t="s">
        <v>80</v>
      </c>
      <c r="AV292" s="12" t="s">
        <v>80</v>
      </c>
      <c r="AW292" s="12" t="s">
        <v>32</v>
      </c>
      <c r="AX292" s="12" t="s">
        <v>71</v>
      </c>
      <c r="AY292" s="148" t="s">
        <v>127</v>
      </c>
    </row>
    <row r="293" spans="2:65" s="12" customFormat="1">
      <c r="B293" s="146"/>
      <c r="D293" s="147" t="s">
        <v>196</v>
      </c>
      <c r="E293" s="148" t="s">
        <v>19</v>
      </c>
      <c r="F293" s="149" t="s">
        <v>1242</v>
      </c>
      <c r="H293" s="150">
        <v>0.08</v>
      </c>
      <c r="I293" s="151"/>
      <c r="L293" s="146"/>
      <c r="M293" s="152"/>
      <c r="T293" s="153"/>
      <c r="AT293" s="148" t="s">
        <v>196</v>
      </c>
      <c r="AU293" s="148" t="s">
        <v>80</v>
      </c>
      <c r="AV293" s="12" t="s">
        <v>80</v>
      </c>
      <c r="AW293" s="12" t="s">
        <v>32</v>
      </c>
      <c r="AX293" s="12" t="s">
        <v>71</v>
      </c>
      <c r="AY293" s="148" t="s">
        <v>127</v>
      </c>
    </row>
    <row r="294" spans="2:65" s="12" customFormat="1">
      <c r="B294" s="146"/>
      <c r="D294" s="147" t="s">
        <v>196</v>
      </c>
      <c r="E294" s="148" t="s">
        <v>19</v>
      </c>
      <c r="F294" s="149" t="s">
        <v>518</v>
      </c>
      <c r="H294" s="150">
        <v>0.09</v>
      </c>
      <c r="I294" s="151"/>
      <c r="L294" s="146"/>
      <c r="M294" s="152"/>
      <c r="T294" s="153"/>
      <c r="AT294" s="148" t="s">
        <v>196</v>
      </c>
      <c r="AU294" s="148" t="s">
        <v>80</v>
      </c>
      <c r="AV294" s="12" t="s">
        <v>80</v>
      </c>
      <c r="AW294" s="12" t="s">
        <v>32</v>
      </c>
      <c r="AX294" s="12" t="s">
        <v>71</v>
      </c>
      <c r="AY294" s="148" t="s">
        <v>127</v>
      </c>
    </row>
    <row r="295" spans="2:65" s="12" customFormat="1">
      <c r="B295" s="146"/>
      <c r="D295" s="147" t="s">
        <v>196</v>
      </c>
      <c r="E295" s="148" t="s">
        <v>19</v>
      </c>
      <c r="F295" s="149" t="s">
        <v>1199</v>
      </c>
      <c r="H295" s="150">
        <v>8.8970000000000002</v>
      </c>
      <c r="I295" s="151"/>
      <c r="L295" s="146"/>
      <c r="M295" s="152"/>
      <c r="T295" s="153"/>
      <c r="AT295" s="148" t="s">
        <v>196</v>
      </c>
      <c r="AU295" s="148" t="s">
        <v>80</v>
      </c>
      <c r="AV295" s="12" t="s">
        <v>80</v>
      </c>
      <c r="AW295" s="12" t="s">
        <v>32</v>
      </c>
      <c r="AX295" s="12" t="s">
        <v>71</v>
      </c>
      <c r="AY295" s="148" t="s">
        <v>127</v>
      </c>
    </row>
    <row r="296" spans="2:65" s="12" customFormat="1">
      <c r="B296" s="146"/>
      <c r="D296" s="147" t="s">
        <v>196</v>
      </c>
      <c r="E296" s="148" t="s">
        <v>19</v>
      </c>
      <c r="F296" s="149" t="s">
        <v>1243</v>
      </c>
      <c r="H296" s="150">
        <v>-0.29599999999999999</v>
      </c>
      <c r="I296" s="151"/>
      <c r="L296" s="146"/>
      <c r="M296" s="152"/>
      <c r="T296" s="153"/>
      <c r="AT296" s="148" t="s">
        <v>196</v>
      </c>
      <c r="AU296" s="148" t="s">
        <v>80</v>
      </c>
      <c r="AV296" s="12" t="s">
        <v>80</v>
      </c>
      <c r="AW296" s="12" t="s">
        <v>32</v>
      </c>
      <c r="AX296" s="12" t="s">
        <v>71</v>
      </c>
      <c r="AY296" s="148" t="s">
        <v>127</v>
      </c>
    </row>
    <row r="297" spans="2:65" s="13" customFormat="1">
      <c r="B297" s="154"/>
      <c r="D297" s="147" t="s">
        <v>196</v>
      </c>
      <c r="E297" s="155" t="s">
        <v>19</v>
      </c>
      <c r="F297" s="156" t="s">
        <v>199</v>
      </c>
      <c r="H297" s="157">
        <v>15.464</v>
      </c>
      <c r="I297" s="158"/>
      <c r="L297" s="154"/>
      <c r="M297" s="159"/>
      <c r="T297" s="160"/>
      <c r="AT297" s="155" t="s">
        <v>196</v>
      </c>
      <c r="AU297" s="155" t="s">
        <v>80</v>
      </c>
      <c r="AV297" s="13" t="s">
        <v>142</v>
      </c>
      <c r="AW297" s="13" t="s">
        <v>32</v>
      </c>
      <c r="AX297" s="13" t="s">
        <v>78</v>
      </c>
      <c r="AY297" s="155" t="s">
        <v>127</v>
      </c>
    </row>
    <row r="298" spans="2:65" s="1" customFormat="1" ht="14.45" customHeight="1">
      <c r="B298" s="33"/>
      <c r="C298" s="128" t="s">
        <v>459</v>
      </c>
      <c r="D298" s="128" t="s">
        <v>130</v>
      </c>
      <c r="E298" s="129" t="s">
        <v>523</v>
      </c>
      <c r="F298" s="130" t="s">
        <v>524</v>
      </c>
      <c r="G298" s="131" t="s">
        <v>194</v>
      </c>
      <c r="H298" s="132">
        <v>30.928000000000001</v>
      </c>
      <c r="I298" s="133"/>
      <c r="J298" s="134">
        <f>ROUND(I298*H298,2)</f>
        <v>0</v>
      </c>
      <c r="K298" s="130" t="s">
        <v>134</v>
      </c>
      <c r="L298" s="33"/>
      <c r="M298" s="135" t="s">
        <v>19</v>
      </c>
      <c r="N298" s="136" t="s">
        <v>42</v>
      </c>
      <c r="P298" s="137">
        <f>O298*H298</f>
        <v>0</v>
      </c>
      <c r="Q298" s="137">
        <v>0</v>
      </c>
      <c r="R298" s="137">
        <f>Q298*H298</f>
        <v>0</v>
      </c>
      <c r="S298" s="137">
        <v>0</v>
      </c>
      <c r="T298" s="138">
        <f>S298*H298</f>
        <v>0</v>
      </c>
      <c r="AR298" s="139" t="s">
        <v>142</v>
      </c>
      <c r="AT298" s="139" t="s">
        <v>130</v>
      </c>
      <c r="AU298" s="139" t="s">
        <v>80</v>
      </c>
      <c r="AY298" s="18" t="s">
        <v>127</v>
      </c>
      <c r="BE298" s="140">
        <f>IF(N298="základní",J298,0)</f>
        <v>0</v>
      </c>
      <c r="BF298" s="140">
        <f>IF(N298="snížená",J298,0)</f>
        <v>0</v>
      </c>
      <c r="BG298" s="140">
        <f>IF(N298="zákl. přenesená",J298,0)</f>
        <v>0</v>
      </c>
      <c r="BH298" s="140">
        <f>IF(N298="sníž. přenesená",J298,0)</f>
        <v>0</v>
      </c>
      <c r="BI298" s="140">
        <f>IF(N298="nulová",J298,0)</f>
        <v>0</v>
      </c>
      <c r="BJ298" s="18" t="s">
        <v>78</v>
      </c>
      <c r="BK298" s="140">
        <f>ROUND(I298*H298,2)</f>
        <v>0</v>
      </c>
      <c r="BL298" s="18" t="s">
        <v>142</v>
      </c>
      <c r="BM298" s="139" t="s">
        <v>1282</v>
      </c>
    </row>
    <row r="299" spans="2:65" s="1" customFormat="1" ht="39">
      <c r="B299" s="33"/>
      <c r="D299" s="147" t="s">
        <v>214</v>
      </c>
      <c r="F299" s="161" t="s">
        <v>513</v>
      </c>
      <c r="I299" s="162"/>
      <c r="L299" s="33"/>
      <c r="M299" s="163"/>
      <c r="T299" s="52"/>
      <c r="AT299" s="18" t="s">
        <v>214</v>
      </c>
      <c r="AU299" s="18" t="s">
        <v>80</v>
      </c>
    </row>
    <row r="300" spans="2:65" s="12" customFormat="1">
      <c r="B300" s="146"/>
      <c r="D300" s="147" t="s">
        <v>196</v>
      </c>
      <c r="E300" s="148" t="s">
        <v>19</v>
      </c>
      <c r="F300" s="149" t="s">
        <v>1283</v>
      </c>
      <c r="H300" s="150">
        <v>30.928000000000001</v>
      </c>
      <c r="I300" s="151"/>
      <c r="L300" s="146"/>
      <c r="M300" s="152"/>
      <c r="T300" s="153"/>
      <c r="AT300" s="148" t="s">
        <v>196</v>
      </c>
      <c r="AU300" s="148" t="s">
        <v>80</v>
      </c>
      <c r="AV300" s="12" t="s">
        <v>80</v>
      </c>
      <c r="AW300" s="12" t="s">
        <v>32</v>
      </c>
      <c r="AX300" s="12" t="s">
        <v>78</v>
      </c>
      <c r="AY300" s="148" t="s">
        <v>127</v>
      </c>
    </row>
    <row r="301" spans="2:65" s="1" customFormat="1" ht="24.2" customHeight="1">
      <c r="B301" s="33"/>
      <c r="C301" s="128" t="s">
        <v>473</v>
      </c>
      <c r="D301" s="128" t="s">
        <v>130</v>
      </c>
      <c r="E301" s="129" t="s">
        <v>528</v>
      </c>
      <c r="F301" s="130" t="s">
        <v>529</v>
      </c>
      <c r="G301" s="131" t="s">
        <v>133</v>
      </c>
      <c r="H301" s="132">
        <v>1</v>
      </c>
      <c r="I301" s="133"/>
      <c r="J301" s="134">
        <f>ROUND(I301*H301,2)</f>
        <v>0</v>
      </c>
      <c r="K301" s="130" t="s">
        <v>19</v>
      </c>
      <c r="L301" s="33"/>
      <c r="M301" s="135" t="s">
        <v>19</v>
      </c>
      <c r="N301" s="136" t="s">
        <v>42</v>
      </c>
      <c r="P301" s="137">
        <f>O301*H301</f>
        <v>0</v>
      </c>
      <c r="Q301" s="137">
        <v>0</v>
      </c>
      <c r="R301" s="137">
        <f>Q301*H301</f>
        <v>0</v>
      </c>
      <c r="S301" s="137">
        <v>0</v>
      </c>
      <c r="T301" s="138">
        <f>S301*H301</f>
        <v>0</v>
      </c>
      <c r="AR301" s="139" t="s">
        <v>142</v>
      </c>
      <c r="AT301" s="139" t="s">
        <v>130</v>
      </c>
      <c r="AU301" s="139" t="s">
        <v>80</v>
      </c>
      <c r="AY301" s="18" t="s">
        <v>127</v>
      </c>
      <c r="BE301" s="140">
        <f>IF(N301="základní",J301,0)</f>
        <v>0</v>
      </c>
      <c r="BF301" s="140">
        <f>IF(N301="snížená",J301,0)</f>
        <v>0</v>
      </c>
      <c r="BG301" s="140">
        <f>IF(N301="zákl. přenesená",J301,0)</f>
        <v>0</v>
      </c>
      <c r="BH301" s="140">
        <f>IF(N301="sníž. přenesená",J301,0)</f>
        <v>0</v>
      </c>
      <c r="BI301" s="140">
        <f>IF(N301="nulová",J301,0)</f>
        <v>0</v>
      </c>
      <c r="BJ301" s="18" t="s">
        <v>78</v>
      </c>
      <c r="BK301" s="140">
        <f>ROUND(I301*H301,2)</f>
        <v>0</v>
      </c>
      <c r="BL301" s="18" t="s">
        <v>142</v>
      </c>
      <c r="BM301" s="139" t="s">
        <v>1284</v>
      </c>
    </row>
    <row r="302" spans="2:65" s="1" customFormat="1" ht="24.2" customHeight="1">
      <c r="B302" s="33"/>
      <c r="C302" s="128" t="s">
        <v>485</v>
      </c>
      <c r="D302" s="128" t="s">
        <v>130</v>
      </c>
      <c r="E302" s="129" t="s">
        <v>532</v>
      </c>
      <c r="F302" s="130" t="s">
        <v>533</v>
      </c>
      <c r="G302" s="131" t="s">
        <v>133</v>
      </c>
      <c r="H302" s="132">
        <v>1</v>
      </c>
      <c r="I302" s="133"/>
      <c r="J302" s="134">
        <f>ROUND(I302*H302,2)</f>
        <v>0</v>
      </c>
      <c r="K302" s="130" t="s">
        <v>19</v>
      </c>
      <c r="L302" s="33"/>
      <c r="M302" s="135" t="s">
        <v>19</v>
      </c>
      <c r="N302" s="136" t="s">
        <v>42</v>
      </c>
      <c r="P302" s="137">
        <f>O302*H302</f>
        <v>0</v>
      </c>
      <c r="Q302" s="137">
        <v>0</v>
      </c>
      <c r="R302" s="137">
        <f>Q302*H302</f>
        <v>0</v>
      </c>
      <c r="S302" s="137">
        <v>0</v>
      </c>
      <c r="T302" s="138">
        <f>S302*H302</f>
        <v>0</v>
      </c>
      <c r="AR302" s="139" t="s">
        <v>142</v>
      </c>
      <c r="AT302" s="139" t="s">
        <v>130</v>
      </c>
      <c r="AU302" s="139" t="s">
        <v>80</v>
      </c>
      <c r="AY302" s="18" t="s">
        <v>127</v>
      </c>
      <c r="BE302" s="140">
        <f>IF(N302="základní",J302,0)</f>
        <v>0</v>
      </c>
      <c r="BF302" s="140">
        <f>IF(N302="snížená",J302,0)</f>
        <v>0</v>
      </c>
      <c r="BG302" s="140">
        <f>IF(N302="zákl. přenesená",J302,0)</f>
        <v>0</v>
      </c>
      <c r="BH302" s="140">
        <f>IF(N302="sníž. přenesená",J302,0)</f>
        <v>0</v>
      </c>
      <c r="BI302" s="140">
        <f>IF(N302="nulová",J302,0)</f>
        <v>0</v>
      </c>
      <c r="BJ302" s="18" t="s">
        <v>78</v>
      </c>
      <c r="BK302" s="140">
        <f>ROUND(I302*H302,2)</f>
        <v>0</v>
      </c>
      <c r="BL302" s="18" t="s">
        <v>142</v>
      </c>
      <c r="BM302" s="139" t="s">
        <v>1285</v>
      </c>
    </row>
    <row r="303" spans="2:65" s="1" customFormat="1" ht="24.2" customHeight="1">
      <c r="B303" s="33"/>
      <c r="C303" s="128" t="s">
        <v>498</v>
      </c>
      <c r="D303" s="128" t="s">
        <v>130</v>
      </c>
      <c r="E303" s="129" t="s">
        <v>536</v>
      </c>
      <c r="F303" s="130" t="s">
        <v>537</v>
      </c>
      <c r="G303" s="131" t="s">
        <v>194</v>
      </c>
      <c r="H303" s="132">
        <v>15.464</v>
      </c>
      <c r="I303" s="133"/>
      <c r="J303" s="134">
        <f>ROUND(I303*H303,2)</f>
        <v>0</v>
      </c>
      <c r="K303" s="130" t="s">
        <v>134</v>
      </c>
      <c r="L303" s="33"/>
      <c r="M303" s="135" t="s">
        <v>19</v>
      </c>
      <c r="N303" s="136" t="s">
        <v>42</v>
      </c>
      <c r="P303" s="137">
        <f>O303*H303</f>
        <v>0</v>
      </c>
      <c r="Q303" s="137">
        <v>1.2999999999999999E-4</v>
      </c>
      <c r="R303" s="137">
        <f>Q303*H303</f>
        <v>2.0103199999999999E-3</v>
      </c>
      <c r="S303" s="137">
        <v>0</v>
      </c>
      <c r="T303" s="138">
        <f>S303*H303</f>
        <v>0</v>
      </c>
      <c r="AR303" s="139" t="s">
        <v>142</v>
      </c>
      <c r="AT303" s="139" t="s">
        <v>130</v>
      </c>
      <c r="AU303" s="139" t="s">
        <v>80</v>
      </c>
      <c r="AY303" s="18" t="s">
        <v>127</v>
      </c>
      <c r="BE303" s="140">
        <f>IF(N303="základní",J303,0)</f>
        <v>0</v>
      </c>
      <c r="BF303" s="140">
        <f>IF(N303="snížená",J303,0)</f>
        <v>0</v>
      </c>
      <c r="BG303" s="140">
        <f>IF(N303="zákl. přenesená",J303,0)</f>
        <v>0</v>
      </c>
      <c r="BH303" s="140">
        <f>IF(N303="sníž. přenesená",J303,0)</f>
        <v>0</v>
      </c>
      <c r="BI303" s="140">
        <f>IF(N303="nulová",J303,0)</f>
        <v>0</v>
      </c>
      <c r="BJ303" s="18" t="s">
        <v>78</v>
      </c>
      <c r="BK303" s="140">
        <f>ROUND(I303*H303,2)</f>
        <v>0</v>
      </c>
      <c r="BL303" s="18" t="s">
        <v>142</v>
      </c>
      <c r="BM303" s="139" t="s">
        <v>1286</v>
      </c>
    </row>
    <row r="304" spans="2:65" s="1" customFormat="1" ht="48.75">
      <c r="B304" s="33"/>
      <c r="D304" s="147" t="s">
        <v>214</v>
      </c>
      <c r="F304" s="161" t="s">
        <v>539</v>
      </c>
      <c r="I304" s="162"/>
      <c r="L304" s="33"/>
      <c r="M304" s="163"/>
      <c r="T304" s="52"/>
      <c r="AT304" s="18" t="s">
        <v>214</v>
      </c>
      <c r="AU304" s="18" t="s">
        <v>80</v>
      </c>
    </row>
    <row r="305" spans="2:65" s="12" customFormat="1">
      <c r="B305" s="146"/>
      <c r="D305" s="147" t="s">
        <v>196</v>
      </c>
      <c r="E305" s="148" t="s">
        <v>19</v>
      </c>
      <c r="F305" s="149" t="s">
        <v>1287</v>
      </c>
      <c r="H305" s="150">
        <v>15.464</v>
      </c>
      <c r="I305" s="151"/>
      <c r="L305" s="146"/>
      <c r="M305" s="152"/>
      <c r="T305" s="153"/>
      <c r="AT305" s="148" t="s">
        <v>196</v>
      </c>
      <c r="AU305" s="148" t="s">
        <v>80</v>
      </c>
      <c r="AV305" s="12" t="s">
        <v>80</v>
      </c>
      <c r="AW305" s="12" t="s">
        <v>32</v>
      </c>
      <c r="AX305" s="12" t="s">
        <v>78</v>
      </c>
      <c r="AY305" s="148" t="s">
        <v>127</v>
      </c>
    </row>
    <row r="306" spans="2:65" s="1" customFormat="1" ht="24.2" customHeight="1">
      <c r="B306" s="33"/>
      <c r="C306" s="128" t="s">
        <v>504</v>
      </c>
      <c r="D306" s="128" t="s">
        <v>130</v>
      </c>
      <c r="E306" s="129" t="s">
        <v>541</v>
      </c>
      <c r="F306" s="130" t="s">
        <v>542</v>
      </c>
      <c r="G306" s="131" t="s">
        <v>194</v>
      </c>
      <c r="H306" s="132">
        <v>15.464</v>
      </c>
      <c r="I306" s="133"/>
      <c r="J306" s="134">
        <f>ROUND(I306*H306,2)</f>
        <v>0</v>
      </c>
      <c r="K306" s="130" t="s">
        <v>134</v>
      </c>
      <c r="L306" s="33"/>
      <c r="M306" s="135" t="s">
        <v>19</v>
      </c>
      <c r="N306" s="136" t="s">
        <v>42</v>
      </c>
      <c r="P306" s="137">
        <f>O306*H306</f>
        <v>0</v>
      </c>
      <c r="Q306" s="137">
        <v>4.0000000000000003E-5</v>
      </c>
      <c r="R306" s="137">
        <f>Q306*H306</f>
        <v>6.1856000000000009E-4</v>
      </c>
      <c r="S306" s="137">
        <v>0</v>
      </c>
      <c r="T306" s="138">
        <f>S306*H306</f>
        <v>0</v>
      </c>
      <c r="AR306" s="139" t="s">
        <v>142</v>
      </c>
      <c r="AT306" s="139" t="s">
        <v>130</v>
      </c>
      <c r="AU306" s="139" t="s">
        <v>80</v>
      </c>
      <c r="AY306" s="18" t="s">
        <v>127</v>
      </c>
      <c r="BE306" s="140">
        <f>IF(N306="základní",J306,0)</f>
        <v>0</v>
      </c>
      <c r="BF306" s="140">
        <f>IF(N306="snížená",J306,0)</f>
        <v>0</v>
      </c>
      <c r="BG306" s="140">
        <f>IF(N306="zákl. přenesená",J306,0)</f>
        <v>0</v>
      </c>
      <c r="BH306" s="140">
        <f>IF(N306="sníž. přenesená",J306,0)</f>
        <v>0</v>
      </c>
      <c r="BI306" s="140">
        <f>IF(N306="nulová",J306,0)</f>
        <v>0</v>
      </c>
      <c r="BJ306" s="18" t="s">
        <v>78</v>
      </c>
      <c r="BK306" s="140">
        <f>ROUND(I306*H306,2)</f>
        <v>0</v>
      </c>
      <c r="BL306" s="18" t="s">
        <v>142</v>
      </c>
      <c r="BM306" s="139" t="s">
        <v>1288</v>
      </c>
    </row>
    <row r="307" spans="2:65" s="1" customFormat="1" ht="175.5">
      <c r="B307" s="33"/>
      <c r="D307" s="147" t="s">
        <v>214</v>
      </c>
      <c r="F307" s="161" t="s">
        <v>544</v>
      </c>
      <c r="I307" s="162"/>
      <c r="L307" s="33"/>
      <c r="M307" s="163"/>
      <c r="T307" s="52"/>
      <c r="AT307" s="18" t="s">
        <v>214</v>
      </c>
      <c r="AU307" s="18" t="s">
        <v>80</v>
      </c>
    </row>
    <row r="308" spans="2:65" s="11" customFormat="1" ht="22.9" customHeight="1">
      <c r="B308" s="116"/>
      <c r="D308" s="117" t="s">
        <v>70</v>
      </c>
      <c r="E308" s="126" t="s">
        <v>545</v>
      </c>
      <c r="F308" s="126" t="s">
        <v>546</v>
      </c>
      <c r="I308" s="119"/>
      <c r="J308" s="127">
        <f>BK308</f>
        <v>0</v>
      </c>
      <c r="L308" s="116"/>
      <c r="M308" s="121"/>
      <c r="P308" s="122">
        <f>SUM(P309:P323)</f>
        <v>0</v>
      </c>
      <c r="R308" s="122">
        <f>SUM(R309:R323)</f>
        <v>0</v>
      </c>
      <c r="T308" s="123">
        <f>SUM(T309:T323)</f>
        <v>0</v>
      </c>
      <c r="AR308" s="117" t="s">
        <v>78</v>
      </c>
      <c r="AT308" s="124" t="s">
        <v>70</v>
      </c>
      <c r="AU308" s="124" t="s">
        <v>78</v>
      </c>
      <c r="AY308" s="117" t="s">
        <v>127</v>
      </c>
      <c r="BK308" s="125">
        <f>SUM(BK309:BK323)</f>
        <v>0</v>
      </c>
    </row>
    <row r="309" spans="2:65" s="1" customFormat="1" ht="24.2" customHeight="1">
      <c r="B309" s="33"/>
      <c r="C309" s="128" t="s">
        <v>509</v>
      </c>
      <c r="D309" s="128" t="s">
        <v>130</v>
      </c>
      <c r="E309" s="129" t="s">
        <v>1289</v>
      </c>
      <c r="F309" s="130" t="s">
        <v>1290</v>
      </c>
      <c r="G309" s="131" t="s">
        <v>227</v>
      </c>
      <c r="H309" s="132">
        <v>9.8710000000000004</v>
      </c>
      <c r="I309" s="133"/>
      <c r="J309" s="134">
        <f>ROUND(I309*H309,2)</f>
        <v>0</v>
      </c>
      <c r="K309" s="130" t="s">
        <v>134</v>
      </c>
      <c r="L309" s="33"/>
      <c r="M309" s="135" t="s">
        <v>19</v>
      </c>
      <c r="N309" s="136" t="s">
        <v>42</v>
      </c>
      <c r="P309" s="137">
        <f>O309*H309</f>
        <v>0</v>
      </c>
      <c r="Q309" s="137">
        <v>0</v>
      </c>
      <c r="R309" s="137">
        <f>Q309*H309</f>
        <v>0</v>
      </c>
      <c r="S309" s="137">
        <v>0</v>
      </c>
      <c r="T309" s="138">
        <f>S309*H309</f>
        <v>0</v>
      </c>
      <c r="AR309" s="139" t="s">
        <v>142</v>
      </c>
      <c r="AT309" s="139" t="s">
        <v>130</v>
      </c>
      <c r="AU309" s="139" t="s">
        <v>80</v>
      </c>
      <c r="AY309" s="18" t="s">
        <v>127</v>
      </c>
      <c r="BE309" s="140">
        <f>IF(N309="základní",J309,0)</f>
        <v>0</v>
      </c>
      <c r="BF309" s="140">
        <f>IF(N309="snížená",J309,0)</f>
        <v>0</v>
      </c>
      <c r="BG309" s="140">
        <f>IF(N309="zákl. přenesená",J309,0)</f>
        <v>0</v>
      </c>
      <c r="BH309" s="140">
        <f>IF(N309="sníž. přenesená",J309,0)</f>
        <v>0</v>
      </c>
      <c r="BI309" s="140">
        <f>IF(N309="nulová",J309,0)</f>
        <v>0</v>
      </c>
      <c r="BJ309" s="18" t="s">
        <v>78</v>
      </c>
      <c r="BK309" s="140">
        <f>ROUND(I309*H309,2)</f>
        <v>0</v>
      </c>
      <c r="BL309" s="18" t="s">
        <v>142</v>
      </c>
      <c r="BM309" s="139" t="s">
        <v>1291</v>
      </c>
    </row>
    <row r="310" spans="2:65" s="1" customFormat="1" ht="107.25">
      <c r="B310" s="33"/>
      <c r="D310" s="147" t="s">
        <v>214</v>
      </c>
      <c r="F310" s="161" t="s">
        <v>551</v>
      </c>
      <c r="I310" s="162"/>
      <c r="L310" s="33"/>
      <c r="M310" s="163"/>
      <c r="T310" s="52"/>
      <c r="AT310" s="18" t="s">
        <v>214</v>
      </c>
      <c r="AU310" s="18" t="s">
        <v>80</v>
      </c>
    </row>
    <row r="311" spans="2:65" s="1" customFormat="1" ht="14.45" customHeight="1">
      <c r="B311" s="33"/>
      <c r="C311" s="128" t="s">
        <v>522</v>
      </c>
      <c r="D311" s="128" t="s">
        <v>130</v>
      </c>
      <c r="E311" s="129" t="s">
        <v>553</v>
      </c>
      <c r="F311" s="130" t="s">
        <v>554</v>
      </c>
      <c r="G311" s="131" t="s">
        <v>227</v>
      </c>
      <c r="H311" s="132">
        <v>9.8710000000000004</v>
      </c>
      <c r="I311" s="133"/>
      <c r="J311" s="134">
        <f>ROUND(I311*H311,2)</f>
        <v>0</v>
      </c>
      <c r="K311" s="130" t="s">
        <v>134</v>
      </c>
      <c r="L311" s="33"/>
      <c r="M311" s="135" t="s">
        <v>19</v>
      </c>
      <c r="N311" s="136" t="s">
        <v>42</v>
      </c>
      <c r="P311" s="137">
        <f>O311*H311</f>
        <v>0</v>
      </c>
      <c r="Q311" s="137">
        <v>0</v>
      </c>
      <c r="R311" s="137">
        <f>Q311*H311</f>
        <v>0</v>
      </c>
      <c r="S311" s="137">
        <v>0</v>
      </c>
      <c r="T311" s="138">
        <f>S311*H311</f>
        <v>0</v>
      </c>
      <c r="AR311" s="139" t="s">
        <v>142</v>
      </c>
      <c r="AT311" s="139" t="s">
        <v>130</v>
      </c>
      <c r="AU311" s="139" t="s">
        <v>80</v>
      </c>
      <c r="AY311" s="18" t="s">
        <v>127</v>
      </c>
      <c r="BE311" s="140">
        <f>IF(N311="základní",J311,0)</f>
        <v>0</v>
      </c>
      <c r="BF311" s="140">
        <f>IF(N311="snížená",J311,0)</f>
        <v>0</v>
      </c>
      <c r="BG311" s="140">
        <f>IF(N311="zákl. přenesená",J311,0)</f>
        <v>0</v>
      </c>
      <c r="BH311" s="140">
        <f>IF(N311="sníž. přenesená",J311,0)</f>
        <v>0</v>
      </c>
      <c r="BI311" s="140">
        <f>IF(N311="nulová",J311,0)</f>
        <v>0</v>
      </c>
      <c r="BJ311" s="18" t="s">
        <v>78</v>
      </c>
      <c r="BK311" s="140">
        <f>ROUND(I311*H311,2)</f>
        <v>0</v>
      </c>
      <c r="BL311" s="18" t="s">
        <v>142</v>
      </c>
      <c r="BM311" s="139" t="s">
        <v>1292</v>
      </c>
    </row>
    <row r="312" spans="2:65" s="1" customFormat="1" ht="39">
      <c r="B312" s="33"/>
      <c r="D312" s="147" t="s">
        <v>214</v>
      </c>
      <c r="F312" s="161" t="s">
        <v>556</v>
      </c>
      <c r="I312" s="162"/>
      <c r="L312" s="33"/>
      <c r="M312" s="163"/>
      <c r="T312" s="52"/>
      <c r="AT312" s="18" t="s">
        <v>214</v>
      </c>
      <c r="AU312" s="18" t="s">
        <v>80</v>
      </c>
    </row>
    <row r="313" spans="2:65" s="1" customFormat="1" ht="14.45" customHeight="1">
      <c r="B313" s="33"/>
      <c r="C313" s="128" t="s">
        <v>527</v>
      </c>
      <c r="D313" s="128" t="s">
        <v>130</v>
      </c>
      <c r="E313" s="129" t="s">
        <v>558</v>
      </c>
      <c r="F313" s="130" t="s">
        <v>559</v>
      </c>
      <c r="G313" s="131" t="s">
        <v>227</v>
      </c>
      <c r="H313" s="132">
        <v>9.8710000000000004</v>
      </c>
      <c r="I313" s="133"/>
      <c r="J313" s="134">
        <f>ROUND(I313*H313,2)</f>
        <v>0</v>
      </c>
      <c r="K313" s="130" t="s">
        <v>134</v>
      </c>
      <c r="L313" s="33"/>
      <c r="M313" s="135" t="s">
        <v>19</v>
      </c>
      <c r="N313" s="136" t="s">
        <v>42</v>
      </c>
      <c r="P313" s="137">
        <f>O313*H313</f>
        <v>0</v>
      </c>
      <c r="Q313" s="137">
        <v>0</v>
      </c>
      <c r="R313" s="137">
        <f>Q313*H313</f>
        <v>0</v>
      </c>
      <c r="S313" s="137">
        <v>0</v>
      </c>
      <c r="T313" s="138">
        <f>S313*H313</f>
        <v>0</v>
      </c>
      <c r="AR313" s="139" t="s">
        <v>142</v>
      </c>
      <c r="AT313" s="139" t="s">
        <v>130</v>
      </c>
      <c r="AU313" s="139" t="s">
        <v>80</v>
      </c>
      <c r="AY313" s="18" t="s">
        <v>127</v>
      </c>
      <c r="BE313" s="140">
        <f>IF(N313="základní",J313,0)</f>
        <v>0</v>
      </c>
      <c r="BF313" s="140">
        <f>IF(N313="snížená",J313,0)</f>
        <v>0</v>
      </c>
      <c r="BG313" s="140">
        <f>IF(N313="zákl. přenesená",J313,0)</f>
        <v>0</v>
      </c>
      <c r="BH313" s="140">
        <f>IF(N313="sníž. přenesená",J313,0)</f>
        <v>0</v>
      </c>
      <c r="BI313" s="140">
        <f>IF(N313="nulová",J313,0)</f>
        <v>0</v>
      </c>
      <c r="BJ313" s="18" t="s">
        <v>78</v>
      </c>
      <c r="BK313" s="140">
        <f>ROUND(I313*H313,2)</f>
        <v>0</v>
      </c>
      <c r="BL313" s="18" t="s">
        <v>142</v>
      </c>
      <c r="BM313" s="139" t="s">
        <v>1293</v>
      </c>
    </row>
    <row r="314" spans="2:65" s="1" customFormat="1" ht="68.25">
      <c r="B314" s="33"/>
      <c r="D314" s="147" t="s">
        <v>214</v>
      </c>
      <c r="F314" s="161" t="s">
        <v>561</v>
      </c>
      <c r="I314" s="162"/>
      <c r="L314" s="33"/>
      <c r="M314" s="163"/>
      <c r="T314" s="52"/>
      <c r="AT314" s="18" t="s">
        <v>214</v>
      </c>
      <c r="AU314" s="18" t="s">
        <v>80</v>
      </c>
    </row>
    <row r="315" spans="2:65" s="1" customFormat="1" ht="24.2" customHeight="1">
      <c r="B315" s="33"/>
      <c r="C315" s="128" t="s">
        <v>531</v>
      </c>
      <c r="D315" s="128" t="s">
        <v>130</v>
      </c>
      <c r="E315" s="129" t="s">
        <v>563</v>
      </c>
      <c r="F315" s="130" t="s">
        <v>564</v>
      </c>
      <c r="G315" s="131" t="s">
        <v>227</v>
      </c>
      <c r="H315" s="132">
        <v>98.71</v>
      </c>
      <c r="I315" s="133"/>
      <c r="J315" s="134">
        <f>ROUND(I315*H315,2)</f>
        <v>0</v>
      </c>
      <c r="K315" s="130" t="s">
        <v>134</v>
      </c>
      <c r="L315" s="33"/>
      <c r="M315" s="135" t="s">
        <v>19</v>
      </c>
      <c r="N315" s="136" t="s">
        <v>42</v>
      </c>
      <c r="P315" s="137">
        <f>O315*H315</f>
        <v>0</v>
      </c>
      <c r="Q315" s="137">
        <v>0</v>
      </c>
      <c r="R315" s="137">
        <f>Q315*H315</f>
        <v>0</v>
      </c>
      <c r="S315" s="137">
        <v>0</v>
      </c>
      <c r="T315" s="138">
        <f>S315*H315</f>
        <v>0</v>
      </c>
      <c r="AR315" s="139" t="s">
        <v>142</v>
      </c>
      <c r="AT315" s="139" t="s">
        <v>130</v>
      </c>
      <c r="AU315" s="139" t="s">
        <v>80</v>
      </c>
      <c r="AY315" s="18" t="s">
        <v>127</v>
      </c>
      <c r="BE315" s="140">
        <f>IF(N315="základní",J315,0)</f>
        <v>0</v>
      </c>
      <c r="BF315" s="140">
        <f>IF(N315="snížená",J315,0)</f>
        <v>0</v>
      </c>
      <c r="BG315" s="140">
        <f>IF(N315="zákl. přenesená",J315,0)</f>
        <v>0</v>
      </c>
      <c r="BH315" s="140">
        <f>IF(N315="sníž. přenesená",J315,0)</f>
        <v>0</v>
      </c>
      <c r="BI315" s="140">
        <f>IF(N315="nulová",J315,0)</f>
        <v>0</v>
      </c>
      <c r="BJ315" s="18" t="s">
        <v>78</v>
      </c>
      <c r="BK315" s="140">
        <f>ROUND(I315*H315,2)</f>
        <v>0</v>
      </c>
      <c r="BL315" s="18" t="s">
        <v>142</v>
      </c>
      <c r="BM315" s="139" t="s">
        <v>1294</v>
      </c>
    </row>
    <row r="316" spans="2:65" s="1" customFormat="1" ht="68.25">
      <c r="B316" s="33"/>
      <c r="D316" s="147" t="s">
        <v>214</v>
      </c>
      <c r="F316" s="161" t="s">
        <v>561</v>
      </c>
      <c r="I316" s="162"/>
      <c r="L316" s="33"/>
      <c r="M316" s="163"/>
      <c r="T316" s="52"/>
      <c r="AT316" s="18" t="s">
        <v>214</v>
      </c>
      <c r="AU316" s="18" t="s">
        <v>80</v>
      </c>
    </row>
    <row r="317" spans="2:65" s="12" customFormat="1">
      <c r="B317" s="146"/>
      <c r="D317" s="147" t="s">
        <v>196</v>
      </c>
      <c r="E317" s="148" t="s">
        <v>19</v>
      </c>
      <c r="F317" s="149" t="s">
        <v>1295</v>
      </c>
      <c r="H317" s="150">
        <v>98.71</v>
      </c>
      <c r="I317" s="151"/>
      <c r="L317" s="146"/>
      <c r="M317" s="152"/>
      <c r="T317" s="153"/>
      <c r="AT317" s="148" t="s">
        <v>196</v>
      </c>
      <c r="AU317" s="148" t="s">
        <v>80</v>
      </c>
      <c r="AV317" s="12" t="s">
        <v>80</v>
      </c>
      <c r="AW317" s="12" t="s">
        <v>32</v>
      </c>
      <c r="AX317" s="12" t="s">
        <v>78</v>
      </c>
      <c r="AY317" s="148" t="s">
        <v>127</v>
      </c>
    </row>
    <row r="318" spans="2:65" s="1" customFormat="1" ht="24.2" customHeight="1">
      <c r="B318" s="33"/>
      <c r="C318" s="128" t="s">
        <v>535</v>
      </c>
      <c r="D318" s="128" t="s">
        <v>130</v>
      </c>
      <c r="E318" s="129" t="s">
        <v>573</v>
      </c>
      <c r="F318" s="130" t="s">
        <v>574</v>
      </c>
      <c r="G318" s="131" t="s">
        <v>227</v>
      </c>
      <c r="H318" s="132">
        <v>3.8149999999999999</v>
      </c>
      <c r="I318" s="133"/>
      <c r="J318" s="134">
        <f>ROUND(I318*H318,2)</f>
        <v>0</v>
      </c>
      <c r="K318" s="130" t="s">
        <v>134</v>
      </c>
      <c r="L318" s="33"/>
      <c r="M318" s="135" t="s">
        <v>19</v>
      </c>
      <c r="N318" s="136" t="s">
        <v>42</v>
      </c>
      <c r="P318" s="137">
        <f>O318*H318</f>
        <v>0</v>
      </c>
      <c r="Q318" s="137">
        <v>0</v>
      </c>
      <c r="R318" s="137">
        <f>Q318*H318</f>
        <v>0</v>
      </c>
      <c r="S318" s="137">
        <v>0</v>
      </c>
      <c r="T318" s="138">
        <f>S318*H318</f>
        <v>0</v>
      </c>
      <c r="AR318" s="139" t="s">
        <v>142</v>
      </c>
      <c r="AT318" s="139" t="s">
        <v>130</v>
      </c>
      <c r="AU318" s="139" t="s">
        <v>80</v>
      </c>
      <c r="AY318" s="18" t="s">
        <v>127</v>
      </c>
      <c r="BE318" s="140">
        <f>IF(N318="základní",J318,0)</f>
        <v>0</v>
      </c>
      <c r="BF318" s="140">
        <f>IF(N318="snížená",J318,0)</f>
        <v>0</v>
      </c>
      <c r="BG318" s="140">
        <f>IF(N318="zákl. přenesená",J318,0)</f>
        <v>0</v>
      </c>
      <c r="BH318" s="140">
        <f>IF(N318="sníž. přenesená",J318,0)</f>
        <v>0</v>
      </c>
      <c r="BI318" s="140">
        <f>IF(N318="nulová",J318,0)</f>
        <v>0</v>
      </c>
      <c r="BJ318" s="18" t="s">
        <v>78</v>
      </c>
      <c r="BK318" s="140">
        <f>ROUND(I318*H318,2)</f>
        <v>0</v>
      </c>
      <c r="BL318" s="18" t="s">
        <v>142</v>
      </c>
      <c r="BM318" s="139" t="s">
        <v>1296</v>
      </c>
    </row>
    <row r="319" spans="2:65" s="1" customFormat="1" ht="58.5">
      <c r="B319" s="33"/>
      <c r="D319" s="147" t="s">
        <v>214</v>
      </c>
      <c r="F319" s="161" t="s">
        <v>571</v>
      </c>
      <c r="I319" s="162"/>
      <c r="L319" s="33"/>
      <c r="M319" s="163"/>
      <c r="T319" s="52"/>
      <c r="AT319" s="18" t="s">
        <v>214</v>
      </c>
      <c r="AU319" s="18" t="s">
        <v>80</v>
      </c>
    </row>
    <row r="320" spans="2:65" s="1" customFormat="1" ht="24.2" customHeight="1">
      <c r="B320" s="33"/>
      <c r="C320" s="128" t="s">
        <v>540</v>
      </c>
      <c r="D320" s="128" t="s">
        <v>130</v>
      </c>
      <c r="E320" s="129" t="s">
        <v>577</v>
      </c>
      <c r="F320" s="130" t="s">
        <v>578</v>
      </c>
      <c r="G320" s="131" t="s">
        <v>227</v>
      </c>
      <c r="H320" s="132">
        <v>5.1689999999999996</v>
      </c>
      <c r="I320" s="133"/>
      <c r="J320" s="134">
        <f>ROUND(I320*H320,2)</f>
        <v>0</v>
      </c>
      <c r="K320" s="130" t="s">
        <v>134</v>
      </c>
      <c r="L320" s="33"/>
      <c r="M320" s="135" t="s">
        <v>19</v>
      </c>
      <c r="N320" s="136" t="s">
        <v>42</v>
      </c>
      <c r="P320" s="137">
        <f>O320*H320</f>
        <v>0</v>
      </c>
      <c r="Q320" s="137">
        <v>0</v>
      </c>
      <c r="R320" s="137">
        <f>Q320*H320</f>
        <v>0</v>
      </c>
      <c r="S320" s="137">
        <v>0</v>
      </c>
      <c r="T320" s="138">
        <f>S320*H320</f>
        <v>0</v>
      </c>
      <c r="AR320" s="139" t="s">
        <v>142</v>
      </c>
      <c r="AT320" s="139" t="s">
        <v>130</v>
      </c>
      <c r="AU320" s="139" t="s">
        <v>80</v>
      </c>
      <c r="AY320" s="18" t="s">
        <v>127</v>
      </c>
      <c r="BE320" s="140">
        <f>IF(N320="základní",J320,0)</f>
        <v>0</v>
      </c>
      <c r="BF320" s="140">
        <f>IF(N320="snížená",J320,0)</f>
        <v>0</v>
      </c>
      <c r="BG320" s="140">
        <f>IF(N320="zákl. přenesená",J320,0)</f>
        <v>0</v>
      </c>
      <c r="BH320" s="140">
        <f>IF(N320="sníž. přenesená",J320,0)</f>
        <v>0</v>
      </c>
      <c r="BI320" s="140">
        <f>IF(N320="nulová",J320,0)</f>
        <v>0</v>
      </c>
      <c r="BJ320" s="18" t="s">
        <v>78</v>
      </c>
      <c r="BK320" s="140">
        <f>ROUND(I320*H320,2)</f>
        <v>0</v>
      </c>
      <c r="BL320" s="18" t="s">
        <v>142</v>
      </c>
      <c r="BM320" s="139" t="s">
        <v>1297</v>
      </c>
    </row>
    <row r="321" spans="2:65" s="1" customFormat="1" ht="58.5">
      <c r="B321" s="33"/>
      <c r="D321" s="147" t="s">
        <v>214</v>
      </c>
      <c r="F321" s="161" t="s">
        <v>571</v>
      </c>
      <c r="I321" s="162"/>
      <c r="L321" s="33"/>
      <c r="M321" s="163"/>
      <c r="T321" s="52"/>
      <c r="AT321" s="18" t="s">
        <v>214</v>
      </c>
      <c r="AU321" s="18" t="s">
        <v>80</v>
      </c>
    </row>
    <row r="322" spans="2:65" s="1" customFormat="1" ht="24.2" customHeight="1">
      <c r="B322" s="33"/>
      <c r="C322" s="128" t="s">
        <v>547</v>
      </c>
      <c r="D322" s="128" t="s">
        <v>130</v>
      </c>
      <c r="E322" s="129" t="s">
        <v>581</v>
      </c>
      <c r="F322" s="130" t="s">
        <v>582</v>
      </c>
      <c r="G322" s="131" t="s">
        <v>227</v>
      </c>
      <c r="H322" s="132">
        <v>0.88700000000000001</v>
      </c>
      <c r="I322" s="133"/>
      <c r="J322" s="134">
        <f>ROUND(I322*H322,2)</f>
        <v>0</v>
      </c>
      <c r="K322" s="130" t="s">
        <v>134</v>
      </c>
      <c r="L322" s="33"/>
      <c r="M322" s="135" t="s">
        <v>19</v>
      </c>
      <c r="N322" s="136" t="s">
        <v>42</v>
      </c>
      <c r="P322" s="137">
        <f>O322*H322</f>
        <v>0</v>
      </c>
      <c r="Q322" s="137">
        <v>0</v>
      </c>
      <c r="R322" s="137">
        <f>Q322*H322</f>
        <v>0</v>
      </c>
      <c r="S322" s="137">
        <v>0</v>
      </c>
      <c r="T322" s="138">
        <f>S322*H322</f>
        <v>0</v>
      </c>
      <c r="AR322" s="139" t="s">
        <v>142</v>
      </c>
      <c r="AT322" s="139" t="s">
        <v>130</v>
      </c>
      <c r="AU322" s="139" t="s">
        <v>80</v>
      </c>
      <c r="AY322" s="18" t="s">
        <v>127</v>
      </c>
      <c r="BE322" s="140">
        <f>IF(N322="základní",J322,0)</f>
        <v>0</v>
      </c>
      <c r="BF322" s="140">
        <f>IF(N322="snížená",J322,0)</f>
        <v>0</v>
      </c>
      <c r="BG322" s="140">
        <f>IF(N322="zákl. přenesená",J322,0)</f>
        <v>0</v>
      </c>
      <c r="BH322" s="140">
        <f>IF(N322="sníž. přenesená",J322,0)</f>
        <v>0</v>
      </c>
      <c r="BI322" s="140">
        <f>IF(N322="nulová",J322,0)</f>
        <v>0</v>
      </c>
      <c r="BJ322" s="18" t="s">
        <v>78</v>
      </c>
      <c r="BK322" s="140">
        <f>ROUND(I322*H322,2)</f>
        <v>0</v>
      </c>
      <c r="BL322" s="18" t="s">
        <v>142</v>
      </c>
      <c r="BM322" s="139" t="s">
        <v>1298</v>
      </c>
    </row>
    <row r="323" spans="2:65" s="1" customFormat="1" ht="58.5">
      <c r="B323" s="33"/>
      <c r="D323" s="147" t="s">
        <v>214</v>
      </c>
      <c r="F323" s="161" t="s">
        <v>571</v>
      </c>
      <c r="I323" s="162"/>
      <c r="L323" s="33"/>
      <c r="M323" s="163"/>
      <c r="T323" s="52"/>
      <c r="AT323" s="18" t="s">
        <v>214</v>
      </c>
      <c r="AU323" s="18" t="s">
        <v>80</v>
      </c>
    </row>
    <row r="324" spans="2:65" s="11" customFormat="1" ht="22.9" customHeight="1">
      <c r="B324" s="116"/>
      <c r="D324" s="117" t="s">
        <v>70</v>
      </c>
      <c r="E324" s="126" t="s">
        <v>584</v>
      </c>
      <c r="F324" s="126" t="s">
        <v>585</v>
      </c>
      <c r="I324" s="119"/>
      <c r="J324" s="127">
        <f>BK324</f>
        <v>0</v>
      </c>
      <c r="L324" s="116"/>
      <c r="M324" s="121"/>
      <c r="P324" s="122">
        <f>SUM(P325:P326)</f>
        <v>0</v>
      </c>
      <c r="R324" s="122">
        <f>SUM(R325:R326)</f>
        <v>0</v>
      </c>
      <c r="T324" s="123">
        <f>SUM(T325:T326)</f>
        <v>0</v>
      </c>
      <c r="AR324" s="117" t="s">
        <v>78</v>
      </c>
      <c r="AT324" s="124" t="s">
        <v>70</v>
      </c>
      <c r="AU324" s="124" t="s">
        <v>78</v>
      </c>
      <c r="AY324" s="117" t="s">
        <v>127</v>
      </c>
      <c r="BK324" s="125">
        <f>SUM(BK325:BK326)</f>
        <v>0</v>
      </c>
    </row>
    <row r="325" spans="2:65" s="1" customFormat="1" ht="24.2" customHeight="1">
      <c r="B325" s="33"/>
      <c r="C325" s="128" t="s">
        <v>552</v>
      </c>
      <c r="D325" s="128" t="s">
        <v>130</v>
      </c>
      <c r="E325" s="129" t="s">
        <v>1299</v>
      </c>
      <c r="F325" s="130" t="s">
        <v>1300</v>
      </c>
      <c r="G325" s="131" t="s">
        <v>227</v>
      </c>
      <c r="H325" s="132">
        <v>4.8140000000000001</v>
      </c>
      <c r="I325" s="133"/>
      <c r="J325" s="134">
        <f>ROUND(I325*H325,2)</f>
        <v>0</v>
      </c>
      <c r="K325" s="130" t="s">
        <v>134</v>
      </c>
      <c r="L325" s="33"/>
      <c r="M325" s="135" t="s">
        <v>19</v>
      </c>
      <c r="N325" s="136" t="s">
        <v>42</v>
      </c>
      <c r="P325" s="137">
        <f>O325*H325</f>
        <v>0</v>
      </c>
      <c r="Q325" s="137">
        <v>0</v>
      </c>
      <c r="R325" s="137">
        <f>Q325*H325</f>
        <v>0</v>
      </c>
      <c r="S325" s="137">
        <v>0</v>
      </c>
      <c r="T325" s="138">
        <f>S325*H325</f>
        <v>0</v>
      </c>
      <c r="AR325" s="139" t="s">
        <v>142</v>
      </c>
      <c r="AT325" s="139" t="s">
        <v>130</v>
      </c>
      <c r="AU325" s="139" t="s">
        <v>80</v>
      </c>
      <c r="AY325" s="18" t="s">
        <v>127</v>
      </c>
      <c r="BE325" s="140">
        <f>IF(N325="základní",J325,0)</f>
        <v>0</v>
      </c>
      <c r="BF325" s="140">
        <f>IF(N325="snížená",J325,0)</f>
        <v>0</v>
      </c>
      <c r="BG325" s="140">
        <f>IF(N325="zákl. přenesená",J325,0)</f>
        <v>0</v>
      </c>
      <c r="BH325" s="140">
        <f>IF(N325="sníž. přenesená",J325,0)</f>
        <v>0</v>
      </c>
      <c r="BI325" s="140">
        <f>IF(N325="nulová",J325,0)</f>
        <v>0</v>
      </c>
      <c r="BJ325" s="18" t="s">
        <v>78</v>
      </c>
      <c r="BK325" s="140">
        <f>ROUND(I325*H325,2)</f>
        <v>0</v>
      </c>
      <c r="BL325" s="18" t="s">
        <v>142</v>
      </c>
      <c r="BM325" s="139" t="s">
        <v>1301</v>
      </c>
    </row>
    <row r="326" spans="2:65" s="1" customFormat="1" ht="58.5">
      <c r="B326" s="33"/>
      <c r="D326" s="147" t="s">
        <v>214</v>
      </c>
      <c r="F326" s="161" t="s">
        <v>590</v>
      </c>
      <c r="I326" s="162"/>
      <c r="L326" s="33"/>
      <c r="M326" s="163"/>
      <c r="T326" s="52"/>
      <c r="AT326" s="18" t="s">
        <v>214</v>
      </c>
      <c r="AU326" s="18" t="s">
        <v>80</v>
      </c>
    </row>
    <row r="327" spans="2:65" s="11" customFormat="1" ht="25.9" customHeight="1">
      <c r="B327" s="116"/>
      <c r="D327" s="117" t="s">
        <v>70</v>
      </c>
      <c r="E327" s="118" t="s">
        <v>591</v>
      </c>
      <c r="F327" s="118" t="s">
        <v>592</v>
      </c>
      <c r="I327" s="119"/>
      <c r="J327" s="120">
        <f>BK327</f>
        <v>0</v>
      </c>
      <c r="L327" s="116"/>
      <c r="M327" s="121"/>
      <c r="P327" s="122">
        <f>P328+P361+P370+P381+P386+P403+P432+P439+P469+P481</f>
        <v>0</v>
      </c>
      <c r="R327" s="122">
        <f>R328+R361+R370+R381+R386+R403+R432+R439+R469+R481</f>
        <v>1.8862780799999994</v>
      </c>
      <c r="T327" s="123">
        <f>T328+T361+T370+T381+T386+T403+T432+T439+T469+T481</f>
        <v>0.17293595</v>
      </c>
      <c r="AR327" s="117" t="s">
        <v>80</v>
      </c>
      <c r="AT327" s="124" t="s">
        <v>70</v>
      </c>
      <c r="AU327" s="124" t="s">
        <v>71</v>
      </c>
      <c r="AY327" s="117" t="s">
        <v>127</v>
      </c>
      <c r="BK327" s="125">
        <f>BK328+BK361+BK370+BK381+BK386+BK403+BK432+BK439+BK469+BK481</f>
        <v>0</v>
      </c>
    </row>
    <row r="328" spans="2:65" s="11" customFormat="1" ht="22.9" customHeight="1">
      <c r="B328" s="116"/>
      <c r="D328" s="117" t="s">
        <v>70</v>
      </c>
      <c r="E328" s="126" t="s">
        <v>593</v>
      </c>
      <c r="F328" s="126" t="s">
        <v>594</v>
      </c>
      <c r="I328" s="119"/>
      <c r="J328" s="127">
        <f>BK328</f>
        <v>0</v>
      </c>
      <c r="L328" s="116"/>
      <c r="M328" s="121"/>
      <c r="P328" s="122">
        <f>SUM(P329:P360)</f>
        <v>0</v>
      </c>
      <c r="R328" s="122">
        <f>SUM(R329:R360)</f>
        <v>3.0346000000000001E-2</v>
      </c>
      <c r="T328" s="123">
        <f>SUM(T329:T360)</f>
        <v>0</v>
      </c>
      <c r="AR328" s="117" t="s">
        <v>80</v>
      </c>
      <c r="AT328" s="124" t="s">
        <v>70</v>
      </c>
      <c r="AU328" s="124" t="s">
        <v>78</v>
      </c>
      <c r="AY328" s="117" t="s">
        <v>127</v>
      </c>
      <c r="BK328" s="125">
        <f>SUM(BK329:BK360)</f>
        <v>0</v>
      </c>
    </row>
    <row r="329" spans="2:65" s="1" customFormat="1" ht="14.45" customHeight="1">
      <c r="B329" s="33"/>
      <c r="C329" s="128" t="s">
        <v>557</v>
      </c>
      <c r="D329" s="128" t="s">
        <v>130</v>
      </c>
      <c r="E329" s="129" t="s">
        <v>596</v>
      </c>
      <c r="F329" s="130" t="s">
        <v>597</v>
      </c>
      <c r="G329" s="131" t="s">
        <v>194</v>
      </c>
      <c r="H329" s="132">
        <v>15.464</v>
      </c>
      <c r="I329" s="133"/>
      <c r="J329" s="134">
        <f>ROUND(I329*H329,2)</f>
        <v>0</v>
      </c>
      <c r="K329" s="130" t="s">
        <v>134</v>
      </c>
      <c r="L329" s="33"/>
      <c r="M329" s="135" t="s">
        <v>19</v>
      </c>
      <c r="N329" s="136" t="s">
        <v>42</v>
      </c>
      <c r="P329" s="137">
        <f>O329*H329</f>
        <v>0</v>
      </c>
      <c r="Q329" s="137">
        <v>0</v>
      </c>
      <c r="R329" s="137">
        <f>Q329*H329</f>
        <v>0</v>
      </c>
      <c r="S329" s="137">
        <v>0</v>
      </c>
      <c r="T329" s="138">
        <f>S329*H329</f>
        <v>0</v>
      </c>
      <c r="AR329" s="139" t="s">
        <v>294</v>
      </c>
      <c r="AT329" s="139" t="s">
        <v>130</v>
      </c>
      <c r="AU329" s="139" t="s">
        <v>80</v>
      </c>
      <c r="AY329" s="18" t="s">
        <v>127</v>
      </c>
      <c r="BE329" s="140">
        <f>IF(N329="základní",J329,0)</f>
        <v>0</v>
      </c>
      <c r="BF329" s="140">
        <f>IF(N329="snížená",J329,0)</f>
        <v>0</v>
      </c>
      <c r="BG329" s="140">
        <f>IF(N329="zákl. přenesená",J329,0)</f>
        <v>0</v>
      </c>
      <c r="BH329" s="140">
        <f>IF(N329="sníž. přenesená",J329,0)</f>
        <v>0</v>
      </c>
      <c r="BI329" s="140">
        <f>IF(N329="nulová",J329,0)</f>
        <v>0</v>
      </c>
      <c r="BJ329" s="18" t="s">
        <v>78</v>
      </c>
      <c r="BK329" s="140">
        <f>ROUND(I329*H329,2)</f>
        <v>0</v>
      </c>
      <c r="BL329" s="18" t="s">
        <v>294</v>
      </c>
      <c r="BM329" s="139" t="s">
        <v>1302</v>
      </c>
    </row>
    <row r="330" spans="2:65" s="1" customFormat="1" ht="29.25">
      <c r="B330" s="33"/>
      <c r="D330" s="147" t="s">
        <v>214</v>
      </c>
      <c r="F330" s="161" t="s">
        <v>599</v>
      </c>
      <c r="I330" s="162"/>
      <c r="L330" s="33"/>
      <c r="M330" s="163"/>
      <c r="T330" s="52"/>
      <c r="AT330" s="18" t="s">
        <v>214</v>
      </c>
      <c r="AU330" s="18" t="s">
        <v>80</v>
      </c>
    </row>
    <row r="331" spans="2:65" s="12" customFormat="1">
      <c r="B331" s="146"/>
      <c r="D331" s="147" t="s">
        <v>196</v>
      </c>
      <c r="E331" s="148" t="s">
        <v>19</v>
      </c>
      <c r="F331" s="149" t="s">
        <v>1201</v>
      </c>
      <c r="H331" s="150">
        <v>1.98</v>
      </c>
      <c r="I331" s="151"/>
      <c r="L331" s="146"/>
      <c r="M331" s="152"/>
      <c r="T331" s="153"/>
      <c r="AT331" s="148" t="s">
        <v>196</v>
      </c>
      <c r="AU331" s="148" t="s">
        <v>80</v>
      </c>
      <c r="AV331" s="12" t="s">
        <v>80</v>
      </c>
      <c r="AW331" s="12" t="s">
        <v>32</v>
      </c>
      <c r="AX331" s="12" t="s">
        <v>71</v>
      </c>
      <c r="AY331" s="148" t="s">
        <v>127</v>
      </c>
    </row>
    <row r="332" spans="2:65" s="12" customFormat="1">
      <c r="B332" s="146"/>
      <c r="D332" s="147" t="s">
        <v>196</v>
      </c>
      <c r="E332" s="148" t="s">
        <v>19</v>
      </c>
      <c r="F332" s="149" t="s">
        <v>1200</v>
      </c>
      <c r="H332" s="150">
        <v>1.47</v>
      </c>
      <c r="I332" s="151"/>
      <c r="L332" s="146"/>
      <c r="M332" s="152"/>
      <c r="T332" s="153"/>
      <c r="AT332" s="148" t="s">
        <v>196</v>
      </c>
      <c r="AU332" s="148" t="s">
        <v>80</v>
      </c>
      <c r="AV332" s="12" t="s">
        <v>80</v>
      </c>
      <c r="AW332" s="12" t="s">
        <v>32</v>
      </c>
      <c r="AX332" s="12" t="s">
        <v>71</v>
      </c>
      <c r="AY332" s="148" t="s">
        <v>127</v>
      </c>
    </row>
    <row r="333" spans="2:65" s="12" customFormat="1">
      <c r="B333" s="146"/>
      <c r="D333" s="147" t="s">
        <v>196</v>
      </c>
      <c r="E333" s="148" t="s">
        <v>19</v>
      </c>
      <c r="F333" s="149" t="s">
        <v>517</v>
      </c>
      <c r="H333" s="150">
        <v>0.13500000000000001</v>
      </c>
      <c r="I333" s="151"/>
      <c r="L333" s="146"/>
      <c r="M333" s="152"/>
      <c r="T333" s="153"/>
      <c r="AT333" s="148" t="s">
        <v>196</v>
      </c>
      <c r="AU333" s="148" t="s">
        <v>80</v>
      </c>
      <c r="AV333" s="12" t="s">
        <v>80</v>
      </c>
      <c r="AW333" s="12" t="s">
        <v>32</v>
      </c>
      <c r="AX333" s="12" t="s">
        <v>71</v>
      </c>
      <c r="AY333" s="148" t="s">
        <v>127</v>
      </c>
    </row>
    <row r="334" spans="2:65" s="12" customFormat="1">
      <c r="B334" s="146"/>
      <c r="D334" s="147" t="s">
        <v>196</v>
      </c>
      <c r="E334" s="148" t="s">
        <v>19</v>
      </c>
      <c r="F334" s="149" t="s">
        <v>1240</v>
      </c>
      <c r="H334" s="150">
        <v>1.093</v>
      </c>
      <c r="I334" s="151"/>
      <c r="L334" s="146"/>
      <c r="M334" s="152"/>
      <c r="T334" s="153"/>
      <c r="AT334" s="148" t="s">
        <v>196</v>
      </c>
      <c r="AU334" s="148" t="s">
        <v>80</v>
      </c>
      <c r="AV334" s="12" t="s">
        <v>80</v>
      </c>
      <c r="AW334" s="12" t="s">
        <v>32</v>
      </c>
      <c r="AX334" s="12" t="s">
        <v>71</v>
      </c>
      <c r="AY334" s="148" t="s">
        <v>127</v>
      </c>
    </row>
    <row r="335" spans="2:65" s="12" customFormat="1">
      <c r="B335" s="146"/>
      <c r="D335" s="147" t="s">
        <v>196</v>
      </c>
      <c r="E335" s="148" t="s">
        <v>19</v>
      </c>
      <c r="F335" s="149" t="s">
        <v>1241</v>
      </c>
      <c r="H335" s="150">
        <v>2.0150000000000001</v>
      </c>
      <c r="I335" s="151"/>
      <c r="L335" s="146"/>
      <c r="M335" s="152"/>
      <c r="T335" s="153"/>
      <c r="AT335" s="148" t="s">
        <v>196</v>
      </c>
      <c r="AU335" s="148" t="s">
        <v>80</v>
      </c>
      <c r="AV335" s="12" t="s">
        <v>80</v>
      </c>
      <c r="AW335" s="12" t="s">
        <v>32</v>
      </c>
      <c r="AX335" s="12" t="s">
        <v>71</v>
      </c>
      <c r="AY335" s="148" t="s">
        <v>127</v>
      </c>
    </row>
    <row r="336" spans="2:65" s="12" customFormat="1">
      <c r="B336" s="146"/>
      <c r="D336" s="147" t="s">
        <v>196</v>
      </c>
      <c r="E336" s="148" t="s">
        <v>19</v>
      </c>
      <c r="F336" s="149" t="s">
        <v>1242</v>
      </c>
      <c r="H336" s="150">
        <v>0.08</v>
      </c>
      <c r="I336" s="151"/>
      <c r="L336" s="146"/>
      <c r="M336" s="152"/>
      <c r="T336" s="153"/>
      <c r="AT336" s="148" t="s">
        <v>196</v>
      </c>
      <c r="AU336" s="148" t="s">
        <v>80</v>
      </c>
      <c r="AV336" s="12" t="s">
        <v>80</v>
      </c>
      <c r="AW336" s="12" t="s">
        <v>32</v>
      </c>
      <c r="AX336" s="12" t="s">
        <v>71</v>
      </c>
      <c r="AY336" s="148" t="s">
        <v>127</v>
      </c>
    </row>
    <row r="337" spans="2:65" s="12" customFormat="1">
      <c r="B337" s="146"/>
      <c r="D337" s="147" t="s">
        <v>196</v>
      </c>
      <c r="E337" s="148" t="s">
        <v>19</v>
      </c>
      <c r="F337" s="149" t="s">
        <v>518</v>
      </c>
      <c r="H337" s="150">
        <v>0.09</v>
      </c>
      <c r="I337" s="151"/>
      <c r="L337" s="146"/>
      <c r="M337" s="152"/>
      <c r="T337" s="153"/>
      <c r="AT337" s="148" t="s">
        <v>196</v>
      </c>
      <c r="AU337" s="148" t="s">
        <v>80</v>
      </c>
      <c r="AV337" s="12" t="s">
        <v>80</v>
      </c>
      <c r="AW337" s="12" t="s">
        <v>32</v>
      </c>
      <c r="AX337" s="12" t="s">
        <v>71</v>
      </c>
      <c r="AY337" s="148" t="s">
        <v>127</v>
      </c>
    </row>
    <row r="338" spans="2:65" s="12" customFormat="1">
      <c r="B338" s="146"/>
      <c r="D338" s="147" t="s">
        <v>196</v>
      </c>
      <c r="E338" s="148" t="s">
        <v>19</v>
      </c>
      <c r="F338" s="149" t="s">
        <v>1199</v>
      </c>
      <c r="H338" s="150">
        <v>8.8970000000000002</v>
      </c>
      <c r="I338" s="151"/>
      <c r="L338" s="146"/>
      <c r="M338" s="152"/>
      <c r="T338" s="153"/>
      <c r="AT338" s="148" t="s">
        <v>196</v>
      </c>
      <c r="AU338" s="148" t="s">
        <v>80</v>
      </c>
      <c r="AV338" s="12" t="s">
        <v>80</v>
      </c>
      <c r="AW338" s="12" t="s">
        <v>32</v>
      </c>
      <c r="AX338" s="12" t="s">
        <v>71</v>
      </c>
      <c r="AY338" s="148" t="s">
        <v>127</v>
      </c>
    </row>
    <row r="339" spans="2:65" s="12" customFormat="1">
      <c r="B339" s="146"/>
      <c r="D339" s="147" t="s">
        <v>196</v>
      </c>
      <c r="E339" s="148" t="s">
        <v>19</v>
      </c>
      <c r="F339" s="149" t="s">
        <v>1243</v>
      </c>
      <c r="H339" s="150">
        <v>-0.29599999999999999</v>
      </c>
      <c r="I339" s="151"/>
      <c r="L339" s="146"/>
      <c r="M339" s="152"/>
      <c r="T339" s="153"/>
      <c r="AT339" s="148" t="s">
        <v>196</v>
      </c>
      <c r="AU339" s="148" t="s">
        <v>80</v>
      </c>
      <c r="AV339" s="12" t="s">
        <v>80</v>
      </c>
      <c r="AW339" s="12" t="s">
        <v>32</v>
      </c>
      <c r="AX339" s="12" t="s">
        <v>71</v>
      </c>
      <c r="AY339" s="148" t="s">
        <v>127</v>
      </c>
    </row>
    <row r="340" spans="2:65" s="13" customFormat="1">
      <c r="B340" s="154"/>
      <c r="D340" s="147" t="s">
        <v>196</v>
      </c>
      <c r="E340" s="155" t="s">
        <v>19</v>
      </c>
      <c r="F340" s="156" t="s">
        <v>199</v>
      </c>
      <c r="H340" s="157">
        <v>15.464</v>
      </c>
      <c r="I340" s="158"/>
      <c r="L340" s="154"/>
      <c r="M340" s="159"/>
      <c r="T340" s="160"/>
      <c r="AT340" s="155" t="s">
        <v>196</v>
      </c>
      <c r="AU340" s="155" t="s">
        <v>80</v>
      </c>
      <c r="AV340" s="13" t="s">
        <v>142</v>
      </c>
      <c r="AW340" s="13" t="s">
        <v>32</v>
      </c>
      <c r="AX340" s="13" t="s">
        <v>78</v>
      </c>
      <c r="AY340" s="155" t="s">
        <v>127</v>
      </c>
    </row>
    <row r="341" spans="2:65" s="1" customFormat="1" ht="14.45" customHeight="1">
      <c r="B341" s="33"/>
      <c r="C341" s="128" t="s">
        <v>562</v>
      </c>
      <c r="D341" s="128" t="s">
        <v>130</v>
      </c>
      <c r="E341" s="129" t="s">
        <v>601</v>
      </c>
      <c r="F341" s="130" t="s">
        <v>602</v>
      </c>
      <c r="G341" s="131" t="s">
        <v>194</v>
      </c>
      <c r="H341" s="132">
        <v>3.629</v>
      </c>
      <c r="I341" s="133"/>
      <c r="J341" s="134">
        <f>ROUND(I341*H341,2)</f>
        <v>0</v>
      </c>
      <c r="K341" s="130" t="s">
        <v>134</v>
      </c>
      <c r="L341" s="33"/>
      <c r="M341" s="135" t="s">
        <v>19</v>
      </c>
      <c r="N341" s="136" t="s">
        <v>42</v>
      </c>
      <c r="P341" s="137">
        <f>O341*H341</f>
        <v>0</v>
      </c>
      <c r="Q341" s="137">
        <v>0</v>
      </c>
      <c r="R341" s="137">
        <f>Q341*H341</f>
        <v>0</v>
      </c>
      <c r="S341" s="137">
        <v>0</v>
      </c>
      <c r="T341" s="138">
        <f>S341*H341</f>
        <v>0</v>
      </c>
      <c r="AR341" s="139" t="s">
        <v>294</v>
      </c>
      <c r="AT341" s="139" t="s">
        <v>130</v>
      </c>
      <c r="AU341" s="139" t="s">
        <v>80</v>
      </c>
      <c r="AY341" s="18" t="s">
        <v>127</v>
      </c>
      <c r="BE341" s="140">
        <f>IF(N341="základní",J341,0)</f>
        <v>0</v>
      </c>
      <c r="BF341" s="140">
        <f>IF(N341="snížená",J341,0)</f>
        <v>0</v>
      </c>
      <c r="BG341" s="140">
        <f>IF(N341="zákl. přenesená",J341,0)</f>
        <v>0</v>
      </c>
      <c r="BH341" s="140">
        <f>IF(N341="sníž. přenesená",J341,0)</f>
        <v>0</v>
      </c>
      <c r="BI341" s="140">
        <f>IF(N341="nulová",J341,0)</f>
        <v>0</v>
      </c>
      <c r="BJ341" s="18" t="s">
        <v>78</v>
      </c>
      <c r="BK341" s="140">
        <f>ROUND(I341*H341,2)</f>
        <v>0</v>
      </c>
      <c r="BL341" s="18" t="s">
        <v>294</v>
      </c>
      <c r="BM341" s="139" t="s">
        <v>1303</v>
      </c>
    </row>
    <row r="342" spans="2:65" s="1" customFormat="1" ht="29.25">
      <c r="B342" s="33"/>
      <c r="D342" s="147" t="s">
        <v>214</v>
      </c>
      <c r="F342" s="161" t="s">
        <v>599</v>
      </c>
      <c r="I342" s="162"/>
      <c r="L342" s="33"/>
      <c r="M342" s="163"/>
      <c r="T342" s="52"/>
      <c r="AT342" s="18" t="s">
        <v>214</v>
      </c>
      <c r="AU342" s="18" t="s">
        <v>80</v>
      </c>
    </row>
    <row r="343" spans="2:65" s="12" customFormat="1" ht="22.5">
      <c r="B343" s="146"/>
      <c r="D343" s="147" t="s">
        <v>196</v>
      </c>
      <c r="E343" s="148" t="s">
        <v>19</v>
      </c>
      <c r="F343" s="149" t="s">
        <v>1304</v>
      </c>
      <c r="H343" s="150">
        <v>2.9540000000000002</v>
      </c>
      <c r="I343" s="151"/>
      <c r="L343" s="146"/>
      <c r="M343" s="152"/>
      <c r="T343" s="153"/>
      <c r="AT343" s="148" t="s">
        <v>196</v>
      </c>
      <c r="AU343" s="148" t="s">
        <v>80</v>
      </c>
      <c r="AV343" s="12" t="s">
        <v>80</v>
      </c>
      <c r="AW343" s="12" t="s">
        <v>32</v>
      </c>
      <c r="AX343" s="12" t="s">
        <v>71</v>
      </c>
      <c r="AY343" s="148" t="s">
        <v>127</v>
      </c>
    </row>
    <row r="344" spans="2:65" s="12" customFormat="1">
      <c r="B344" s="146"/>
      <c r="D344" s="147" t="s">
        <v>196</v>
      </c>
      <c r="E344" s="148" t="s">
        <v>19</v>
      </c>
      <c r="F344" s="149" t="s">
        <v>1305</v>
      </c>
      <c r="H344" s="150">
        <v>0.67500000000000004</v>
      </c>
      <c r="I344" s="151"/>
      <c r="L344" s="146"/>
      <c r="M344" s="152"/>
      <c r="T344" s="153"/>
      <c r="AT344" s="148" t="s">
        <v>196</v>
      </c>
      <c r="AU344" s="148" t="s">
        <v>80</v>
      </c>
      <c r="AV344" s="12" t="s">
        <v>80</v>
      </c>
      <c r="AW344" s="12" t="s">
        <v>32</v>
      </c>
      <c r="AX344" s="12" t="s">
        <v>71</v>
      </c>
      <c r="AY344" s="148" t="s">
        <v>127</v>
      </c>
    </row>
    <row r="345" spans="2:65" s="13" customFormat="1">
      <c r="B345" s="154"/>
      <c r="D345" s="147" t="s">
        <v>196</v>
      </c>
      <c r="E345" s="155" t="s">
        <v>19</v>
      </c>
      <c r="F345" s="156" t="s">
        <v>199</v>
      </c>
      <c r="H345" s="157">
        <v>3.6290000000000004</v>
      </c>
      <c r="I345" s="158"/>
      <c r="L345" s="154"/>
      <c r="M345" s="159"/>
      <c r="T345" s="160"/>
      <c r="AT345" s="155" t="s">
        <v>196</v>
      </c>
      <c r="AU345" s="155" t="s">
        <v>80</v>
      </c>
      <c r="AV345" s="13" t="s">
        <v>142</v>
      </c>
      <c r="AW345" s="13" t="s">
        <v>32</v>
      </c>
      <c r="AX345" s="13" t="s">
        <v>78</v>
      </c>
      <c r="AY345" s="155" t="s">
        <v>127</v>
      </c>
    </row>
    <row r="346" spans="2:65" s="1" customFormat="1" ht="14.45" customHeight="1">
      <c r="B346" s="33"/>
      <c r="C346" s="177" t="s">
        <v>567</v>
      </c>
      <c r="D346" s="177" t="s">
        <v>368</v>
      </c>
      <c r="E346" s="178" t="s">
        <v>607</v>
      </c>
      <c r="F346" s="179" t="s">
        <v>608</v>
      </c>
      <c r="G346" s="180" t="s">
        <v>609</v>
      </c>
      <c r="H346" s="181">
        <v>28.64</v>
      </c>
      <c r="I346" s="182"/>
      <c r="J346" s="183">
        <f>ROUND(I346*H346,2)</f>
        <v>0</v>
      </c>
      <c r="K346" s="179" t="s">
        <v>134</v>
      </c>
      <c r="L346" s="184"/>
      <c r="M346" s="185" t="s">
        <v>19</v>
      </c>
      <c r="N346" s="186" t="s">
        <v>42</v>
      </c>
      <c r="P346" s="137">
        <f>O346*H346</f>
        <v>0</v>
      </c>
      <c r="Q346" s="137">
        <v>1E-3</v>
      </c>
      <c r="R346" s="137">
        <f>Q346*H346</f>
        <v>2.8640000000000002E-2</v>
      </c>
      <c r="S346" s="137">
        <v>0</v>
      </c>
      <c r="T346" s="138">
        <f>S346*H346</f>
        <v>0</v>
      </c>
      <c r="AR346" s="139" t="s">
        <v>409</v>
      </c>
      <c r="AT346" s="139" t="s">
        <v>368</v>
      </c>
      <c r="AU346" s="139" t="s">
        <v>80</v>
      </c>
      <c r="AY346" s="18" t="s">
        <v>127</v>
      </c>
      <c r="BE346" s="140">
        <f>IF(N346="základní",J346,0)</f>
        <v>0</v>
      </c>
      <c r="BF346" s="140">
        <f>IF(N346="snížená",J346,0)</f>
        <v>0</v>
      </c>
      <c r="BG346" s="140">
        <f>IF(N346="zákl. přenesená",J346,0)</f>
        <v>0</v>
      </c>
      <c r="BH346" s="140">
        <f>IF(N346="sníž. přenesená",J346,0)</f>
        <v>0</v>
      </c>
      <c r="BI346" s="140">
        <f>IF(N346="nulová",J346,0)</f>
        <v>0</v>
      </c>
      <c r="BJ346" s="18" t="s">
        <v>78</v>
      </c>
      <c r="BK346" s="140">
        <f>ROUND(I346*H346,2)</f>
        <v>0</v>
      </c>
      <c r="BL346" s="18" t="s">
        <v>294</v>
      </c>
      <c r="BM346" s="139" t="s">
        <v>1306</v>
      </c>
    </row>
    <row r="347" spans="2:65" s="12" customFormat="1">
      <c r="B347" s="146"/>
      <c r="D347" s="147" t="s">
        <v>196</v>
      </c>
      <c r="E347" s="148" t="s">
        <v>19</v>
      </c>
      <c r="F347" s="149" t="s">
        <v>1307</v>
      </c>
      <c r="H347" s="150">
        <v>28.64</v>
      </c>
      <c r="I347" s="151"/>
      <c r="L347" s="146"/>
      <c r="M347" s="152"/>
      <c r="T347" s="153"/>
      <c r="AT347" s="148" t="s">
        <v>196</v>
      </c>
      <c r="AU347" s="148" t="s">
        <v>80</v>
      </c>
      <c r="AV347" s="12" t="s">
        <v>80</v>
      </c>
      <c r="AW347" s="12" t="s">
        <v>32</v>
      </c>
      <c r="AX347" s="12" t="s">
        <v>78</v>
      </c>
      <c r="AY347" s="148" t="s">
        <v>127</v>
      </c>
    </row>
    <row r="348" spans="2:65" s="1" customFormat="1" ht="24.2" customHeight="1">
      <c r="B348" s="33"/>
      <c r="C348" s="128" t="s">
        <v>572</v>
      </c>
      <c r="D348" s="128" t="s">
        <v>130</v>
      </c>
      <c r="E348" s="129" t="s">
        <v>613</v>
      </c>
      <c r="F348" s="130" t="s">
        <v>614</v>
      </c>
      <c r="G348" s="131" t="s">
        <v>212</v>
      </c>
      <c r="H348" s="132">
        <v>24.19</v>
      </c>
      <c r="I348" s="133"/>
      <c r="J348" s="134">
        <f>ROUND(I348*H348,2)</f>
        <v>0</v>
      </c>
      <c r="K348" s="130" t="s">
        <v>134</v>
      </c>
      <c r="L348" s="33"/>
      <c r="M348" s="135" t="s">
        <v>19</v>
      </c>
      <c r="N348" s="136" t="s">
        <v>42</v>
      </c>
      <c r="P348" s="137">
        <f>O348*H348</f>
        <v>0</v>
      </c>
      <c r="Q348" s="137">
        <v>0</v>
      </c>
      <c r="R348" s="137">
        <f>Q348*H348</f>
        <v>0</v>
      </c>
      <c r="S348" s="137">
        <v>0</v>
      </c>
      <c r="T348" s="138">
        <f>S348*H348</f>
        <v>0</v>
      </c>
      <c r="AR348" s="139" t="s">
        <v>294</v>
      </c>
      <c r="AT348" s="139" t="s">
        <v>130</v>
      </c>
      <c r="AU348" s="139" t="s">
        <v>80</v>
      </c>
      <c r="AY348" s="18" t="s">
        <v>127</v>
      </c>
      <c r="BE348" s="140">
        <f>IF(N348="základní",J348,0)</f>
        <v>0</v>
      </c>
      <c r="BF348" s="140">
        <f>IF(N348="snížená",J348,0)</f>
        <v>0</v>
      </c>
      <c r="BG348" s="140">
        <f>IF(N348="zákl. přenesená",J348,0)</f>
        <v>0</v>
      </c>
      <c r="BH348" s="140">
        <f>IF(N348="sníž. přenesená",J348,0)</f>
        <v>0</v>
      </c>
      <c r="BI348" s="140">
        <f>IF(N348="nulová",J348,0)</f>
        <v>0</v>
      </c>
      <c r="BJ348" s="18" t="s">
        <v>78</v>
      </c>
      <c r="BK348" s="140">
        <f>ROUND(I348*H348,2)</f>
        <v>0</v>
      </c>
      <c r="BL348" s="18" t="s">
        <v>294</v>
      </c>
      <c r="BM348" s="139" t="s">
        <v>1308</v>
      </c>
    </row>
    <row r="349" spans="2:65" s="1" customFormat="1" ht="29.25">
      <c r="B349" s="33"/>
      <c r="D349" s="147" t="s">
        <v>214</v>
      </c>
      <c r="F349" s="161" t="s">
        <v>599</v>
      </c>
      <c r="I349" s="162"/>
      <c r="L349" s="33"/>
      <c r="M349" s="163"/>
      <c r="T349" s="52"/>
      <c r="AT349" s="18" t="s">
        <v>214</v>
      </c>
      <c r="AU349" s="18" t="s">
        <v>80</v>
      </c>
    </row>
    <row r="350" spans="2:65" s="12" customFormat="1" ht="22.5">
      <c r="B350" s="146"/>
      <c r="D350" s="147" t="s">
        <v>196</v>
      </c>
      <c r="E350" s="148" t="s">
        <v>19</v>
      </c>
      <c r="F350" s="149" t="s">
        <v>1309</v>
      </c>
      <c r="H350" s="150">
        <v>19.690000000000001</v>
      </c>
      <c r="I350" s="151"/>
      <c r="L350" s="146"/>
      <c r="M350" s="152"/>
      <c r="T350" s="153"/>
      <c r="AT350" s="148" t="s">
        <v>196</v>
      </c>
      <c r="AU350" s="148" t="s">
        <v>80</v>
      </c>
      <c r="AV350" s="12" t="s">
        <v>80</v>
      </c>
      <c r="AW350" s="12" t="s">
        <v>32</v>
      </c>
      <c r="AX350" s="12" t="s">
        <v>71</v>
      </c>
      <c r="AY350" s="148" t="s">
        <v>127</v>
      </c>
    </row>
    <row r="351" spans="2:65" s="12" customFormat="1">
      <c r="B351" s="146"/>
      <c r="D351" s="147" t="s">
        <v>196</v>
      </c>
      <c r="E351" s="148" t="s">
        <v>19</v>
      </c>
      <c r="F351" s="149" t="s">
        <v>1310</v>
      </c>
      <c r="H351" s="150">
        <v>4.5</v>
      </c>
      <c r="I351" s="151"/>
      <c r="L351" s="146"/>
      <c r="M351" s="152"/>
      <c r="T351" s="153"/>
      <c r="AT351" s="148" t="s">
        <v>196</v>
      </c>
      <c r="AU351" s="148" t="s">
        <v>80</v>
      </c>
      <c r="AV351" s="12" t="s">
        <v>80</v>
      </c>
      <c r="AW351" s="12" t="s">
        <v>32</v>
      </c>
      <c r="AX351" s="12" t="s">
        <v>71</v>
      </c>
      <c r="AY351" s="148" t="s">
        <v>127</v>
      </c>
    </row>
    <row r="352" spans="2:65" s="13" customFormat="1">
      <c r="B352" s="154"/>
      <c r="D352" s="147" t="s">
        <v>196</v>
      </c>
      <c r="E352" s="155" t="s">
        <v>19</v>
      </c>
      <c r="F352" s="156" t="s">
        <v>199</v>
      </c>
      <c r="H352" s="157">
        <v>24.19</v>
      </c>
      <c r="I352" s="158"/>
      <c r="L352" s="154"/>
      <c r="M352" s="159"/>
      <c r="T352" s="160"/>
      <c r="AT352" s="155" t="s">
        <v>196</v>
      </c>
      <c r="AU352" s="155" t="s">
        <v>80</v>
      </c>
      <c r="AV352" s="13" t="s">
        <v>142</v>
      </c>
      <c r="AW352" s="13" t="s">
        <v>32</v>
      </c>
      <c r="AX352" s="13" t="s">
        <v>78</v>
      </c>
      <c r="AY352" s="155" t="s">
        <v>127</v>
      </c>
    </row>
    <row r="353" spans="2:65" s="1" customFormat="1" ht="14.45" customHeight="1">
      <c r="B353" s="33"/>
      <c r="C353" s="177" t="s">
        <v>576</v>
      </c>
      <c r="D353" s="177" t="s">
        <v>368</v>
      </c>
      <c r="E353" s="178" t="s">
        <v>619</v>
      </c>
      <c r="F353" s="179" t="s">
        <v>620</v>
      </c>
      <c r="G353" s="180" t="s">
        <v>212</v>
      </c>
      <c r="H353" s="181">
        <v>25.4</v>
      </c>
      <c r="I353" s="182"/>
      <c r="J353" s="183">
        <f>ROUND(I353*H353,2)</f>
        <v>0</v>
      </c>
      <c r="K353" s="179" t="s">
        <v>134</v>
      </c>
      <c r="L353" s="184"/>
      <c r="M353" s="185" t="s">
        <v>19</v>
      </c>
      <c r="N353" s="186" t="s">
        <v>42</v>
      </c>
      <c r="P353" s="137">
        <f>O353*H353</f>
        <v>0</v>
      </c>
      <c r="Q353" s="137">
        <v>4.0000000000000003E-5</v>
      </c>
      <c r="R353" s="137">
        <f>Q353*H353</f>
        <v>1.016E-3</v>
      </c>
      <c r="S353" s="137">
        <v>0</v>
      </c>
      <c r="T353" s="138">
        <f>S353*H353</f>
        <v>0</v>
      </c>
      <c r="AR353" s="139" t="s">
        <v>409</v>
      </c>
      <c r="AT353" s="139" t="s">
        <v>368</v>
      </c>
      <c r="AU353" s="139" t="s">
        <v>80</v>
      </c>
      <c r="AY353" s="18" t="s">
        <v>127</v>
      </c>
      <c r="BE353" s="140">
        <f>IF(N353="základní",J353,0)</f>
        <v>0</v>
      </c>
      <c r="BF353" s="140">
        <f>IF(N353="snížená",J353,0)</f>
        <v>0</v>
      </c>
      <c r="BG353" s="140">
        <f>IF(N353="zákl. přenesená",J353,0)</f>
        <v>0</v>
      </c>
      <c r="BH353" s="140">
        <f>IF(N353="sníž. přenesená",J353,0)</f>
        <v>0</v>
      </c>
      <c r="BI353" s="140">
        <f>IF(N353="nulová",J353,0)</f>
        <v>0</v>
      </c>
      <c r="BJ353" s="18" t="s">
        <v>78</v>
      </c>
      <c r="BK353" s="140">
        <f>ROUND(I353*H353,2)</f>
        <v>0</v>
      </c>
      <c r="BL353" s="18" t="s">
        <v>294</v>
      </c>
      <c r="BM353" s="139" t="s">
        <v>1311</v>
      </c>
    </row>
    <row r="354" spans="2:65" s="12" customFormat="1">
      <c r="B354" s="146"/>
      <c r="D354" s="147" t="s">
        <v>196</v>
      </c>
      <c r="F354" s="149" t="s">
        <v>1312</v>
      </c>
      <c r="H354" s="150">
        <v>25.4</v>
      </c>
      <c r="I354" s="151"/>
      <c r="L354" s="146"/>
      <c r="M354" s="152"/>
      <c r="T354" s="153"/>
      <c r="AT354" s="148" t="s">
        <v>196</v>
      </c>
      <c r="AU354" s="148" t="s">
        <v>80</v>
      </c>
      <c r="AV354" s="12" t="s">
        <v>80</v>
      </c>
      <c r="AW354" s="12" t="s">
        <v>4</v>
      </c>
      <c r="AX354" s="12" t="s">
        <v>78</v>
      </c>
      <c r="AY354" s="148" t="s">
        <v>127</v>
      </c>
    </row>
    <row r="355" spans="2:65" s="1" customFormat="1" ht="24.2" customHeight="1">
      <c r="B355" s="33"/>
      <c r="C355" s="128" t="s">
        <v>580</v>
      </c>
      <c r="D355" s="128" t="s">
        <v>130</v>
      </c>
      <c r="E355" s="129" t="s">
        <v>624</v>
      </c>
      <c r="F355" s="130" t="s">
        <v>625</v>
      </c>
      <c r="G355" s="131" t="s">
        <v>222</v>
      </c>
      <c r="H355" s="132">
        <v>18</v>
      </c>
      <c r="I355" s="133"/>
      <c r="J355" s="134">
        <f>ROUND(I355*H355,2)</f>
        <v>0</v>
      </c>
      <c r="K355" s="130" t="s">
        <v>134</v>
      </c>
      <c r="L355" s="33"/>
      <c r="M355" s="135" t="s">
        <v>19</v>
      </c>
      <c r="N355" s="136" t="s">
        <v>42</v>
      </c>
      <c r="P355" s="137">
        <f>O355*H355</f>
        <v>0</v>
      </c>
      <c r="Q355" s="137">
        <v>0</v>
      </c>
      <c r="R355" s="137">
        <f>Q355*H355</f>
        <v>0</v>
      </c>
      <c r="S355" s="137">
        <v>0</v>
      </c>
      <c r="T355" s="138">
        <f>S355*H355</f>
        <v>0</v>
      </c>
      <c r="AR355" s="139" t="s">
        <v>294</v>
      </c>
      <c r="AT355" s="139" t="s">
        <v>130</v>
      </c>
      <c r="AU355" s="139" t="s">
        <v>80</v>
      </c>
      <c r="AY355" s="18" t="s">
        <v>127</v>
      </c>
      <c r="BE355" s="140">
        <f>IF(N355="základní",J355,0)</f>
        <v>0</v>
      </c>
      <c r="BF355" s="140">
        <f>IF(N355="snížená",J355,0)</f>
        <v>0</v>
      </c>
      <c r="BG355" s="140">
        <f>IF(N355="zákl. přenesená",J355,0)</f>
        <v>0</v>
      </c>
      <c r="BH355" s="140">
        <f>IF(N355="sníž. přenesená",J355,0)</f>
        <v>0</v>
      </c>
      <c r="BI355" s="140">
        <f>IF(N355="nulová",J355,0)</f>
        <v>0</v>
      </c>
      <c r="BJ355" s="18" t="s">
        <v>78</v>
      </c>
      <c r="BK355" s="140">
        <f>ROUND(I355*H355,2)</f>
        <v>0</v>
      </c>
      <c r="BL355" s="18" t="s">
        <v>294</v>
      </c>
      <c r="BM355" s="139" t="s">
        <v>1313</v>
      </c>
    </row>
    <row r="356" spans="2:65" s="1" customFormat="1" ht="29.25">
      <c r="B356" s="33"/>
      <c r="D356" s="147" t="s">
        <v>214</v>
      </c>
      <c r="F356" s="161" t="s">
        <v>599</v>
      </c>
      <c r="I356" s="162"/>
      <c r="L356" s="33"/>
      <c r="M356" s="163"/>
      <c r="T356" s="52"/>
      <c r="AT356" s="18" t="s">
        <v>214</v>
      </c>
      <c r="AU356" s="18" t="s">
        <v>80</v>
      </c>
    </row>
    <row r="357" spans="2:65" s="1" customFormat="1" ht="14.45" customHeight="1">
      <c r="B357" s="33"/>
      <c r="C357" s="177" t="s">
        <v>586</v>
      </c>
      <c r="D357" s="177" t="s">
        <v>368</v>
      </c>
      <c r="E357" s="178" t="s">
        <v>628</v>
      </c>
      <c r="F357" s="179" t="s">
        <v>629</v>
      </c>
      <c r="G357" s="180" t="s">
        <v>222</v>
      </c>
      <c r="H357" s="181">
        <v>3</v>
      </c>
      <c r="I357" s="182"/>
      <c r="J357" s="183">
        <f>ROUND(I357*H357,2)</f>
        <v>0</v>
      </c>
      <c r="K357" s="179" t="s">
        <v>134</v>
      </c>
      <c r="L357" s="184"/>
      <c r="M357" s="185" t="s">
        <v>19</v>
      </c>
      <c r="N357" s="186" t="s">
        <v>42</v>
      </c>
      <c r="P357" s="137">
        <f>O357*H357</f>
        <v>0</v>
      </c>
      <c r="Q357" s="137">
        <v>3.0000000000000001E-5</v>
      </c>
      <c r="R357" s="137">
        <f>Q357*H357</f>
        <v>9.0000000000000006E-5</v>
      </c>
      <c r="S357" s="137">
        <v>0</v>
      </c>
      <c r="T357" s="138">
        <f>S357*H357</f>
        <v>0</v>
      </c>
      <c r="AR357" s="139" t="s">
        <v>409</v>
      </c>
      <c r="AT357" s="139" t="s">
        <v>368</v>
      </c>
      <c r="AU357" s="139" t="s">
        <v>80</v>
      </c>
      <c r="AY357" s="18" t="s">
        <v>127</v>
      </c>
      <c r="BE357" s="140">
        <f>IF(N357="základní",J357,0)</f>
        <v>0</v>
      </c>
      <c r="BF357" s="140">
        <f>IF(N357="snížená",J357,0)</f>
        <v>0</v>
      </c>
      <c r="BG357" s="140">
        <f>IF(N357="zákl. přenesená",J357,0)</f>
        <v>0</v>
      </c>
      <c r="BH357" s="140">
        <f>IF(N357="sníž. přenesená",J357,0)</f>
        <v>0</v>
      </c>
      <c r="BI357" s="140">
        <f>IF(N357="nulová",J357,0)</f>
        <v>0</v>
      </c>
      <c r="BJ357" s="18" t="s">
        <v>78</v>
      </c>
      <c r="BK357" s="140">
        <f>ROUND(I357*H357,2)</f>
        <v>0</v>
      </c>
      <c r="BL357" s="18" t="s">
        <v>294</v>
      </c>
      <c r="BM357" s="139" t="s">
        <v>1314</v>
      </c>
    </row>
    <row r="358" spans="2:65" s="1" customFormat="1" ht="14.45" customHeight="1">
      <c r="B358" s="33"/>
      <c r="C358" s="177" t="s">
        <v>595</v>
      </c>
      <c r="D358" s="177" t="s">
        <v>368</v>
      </c>
      <c r="E358" s="178" t="s">
        <v>632</v>
      </c>
      <c r="F358" s="179" t="s">
        <v>633</v>
      </c>
      <c r="G358" s="180" t="s">
        <v>222</v>
      </c>
      <c r="H358" s="181">
        <v>15</v>
      </c>
      <c r="I358" s="182"/>
      <c r="J358" s="183">
        <f>ROUND(I358*H358,2)</f>
        <v>0</v>
      </c>
      <c r="K358" s="179" t="s">
        <v>134</v>
      </c>
      <c r="L358" s="184"/>
      <c r="M358" s="185" t="s">
        <v>19</v>
      </c>
      <c r="N358" s="186" t="s">
        <v>42</v>
      </c>
      <c r="P358" s="137">
        <f>O358*H358</f>
        <v>0</v>
      </c>
      <c r="Q358" s="137">
        <v>4.0000000000000003E-5</v>
      </c>
      <c r="R358" s="137">
        <f>Q358*H358</f>
        <v>6.0000000000000006E-4</v>
      </c>
      <c r="S358" s="137">
        <v>0</v>
      </c>
      <c r="T358" s="138">
        <f>S358*H358</f>
        <v>0</v>
      </c>
      <c r="AR358" s="139" t="s">
        <v>409</v>
      </c>
      <c r="AT358" s="139" t="s">
        <v>368</v>
      </c>
      <c r="AU358" s="139" t="s">
        <v>80</v>
      </c>
      <c r="AY358" s="18" t="s">
        <v>127</v>
      </c>
      <c r="BE358" s="140">
        <f>IF(N358="základní",J358,0)</f>
        <v>0</v>
      </c>
      <c r="BF358" s="140">
        <f>IF(N358="snížená",J358,0)</f>
        <v>0</v>
      </c>
      <c r="BG358" s="140">
        <f>IF(N358="zákl. přenesená",J358,0)</f>
        <v>0</v>
      </c>
      <c r="BH358" s="140">
        <f>IF(N358="sníž. přenesená",J358,0)</f>
        <v>0</v>
      </c>
      <c r="BI358" s="140">
        <f>IF(N358="nulová",J358,0)</f>
        <v>0</v>
      </c>
      <c r="BJ358" s="18" t="s">
        <v>78</v>
      </c>
      <c r="BK358" s="140">
        <f>ROUND(I358*H358,2)</f>
        <v>0</v>
      </c>
      <c r="BL358" s="18" t="s">
        <v>294</v>
      </c>
      <c r="BM358" s="139" t="s">
        <v>1315</v>
      </c>
    </row>
    <row r="359" spans="2:65" s="1" customFormat="1" ht="24.2" customHeight="1">
      <c r="B359" s="33"/>
      <c r="C359" s="128" t="s">
        <v>600</v>
      </c>
      <c r="D359" s="128" t="s">
        <v>130</v>
      </c>
      <c r="E359" s="129" t="s">
        <v>1316</v>
      </c>
      <c r="F359" s="130" t="s">
        <v>1317</v>
      </c>
      <c r="G359" s="131" t="s">
        <v>638</v>
      </c>
      <c r="H359" s="187"/>
      <c r="I359" s="133"/>
      <c r="J359" s="134">
        <f>ROUND(I359*H359,2)</f>
        <v>0</v>
      </c>
      <c r="K359" s="130" t="s">
        <v>134</v>
      </c>
      <c r="L359" s="33"/>
      <c r="M359" s="135" t="s">
        <v>19</v>
      </c>
      <c r="N359" s="136" t="s">
        <v>42</v>
      </c>
      <c r="P359" s="137">
        <f>O359*H359</f>
        <v>0</v>
      </c>
      <c r="Q359" s="137">
        <v>0</v>
      </c>
      <c r="R359" s="137">
        <f>Q359*H359</f>
        <v>0</v>
      </c>
      <c r="S359" s="137">
        <v>0</v>
      </c>
      <c r="T359" s="138">
        <f>S359*H359</f>
        <v>0</v>
      </c>
      <c r="AR359" s="139" t="s">
        <v>294</v>
      </c>
      <c r="AT359" s="139" t="s">
        <v>130</v>
      </c>
      <c r="AU359" s="139" t="s">
        <v>80</v>
      </c>
      <c r="AY359" s="18" t="s">
        <v>127</v>
      </c>
      <c r="BE359" s="140">
        <f>IF(N359="základní",J359,0)</f>
        <v>0</v>
      </c>
      <c r="BF359" s="140">
        <f>IF(N359="snížená",J359,0)</f>
        <v>0</v>
      </c>
      <c r="BG359" s="140">
        <f>IF(N359="zákl. přenesená",J359,0)</f>
        <v>0</v>
      </c>
      <c r="BH359" s="140">
        <f>IF(N359="sníž. přenesená",J359,0)</f>
        <v>0</v>
      </c>
      <c r="BI359" s="140">
        <f>IF(N359="nulová",J359,0)</f>
        <v>0</v>
      </c>
      <c r="BJ359" s="18" t="s">
        <v>78</v>
      </c>
      <c r="BK359" s="140">
        <f>ROUND(I359*H359,2)</f>
        <v>0</v>
      </c>
      <c r="BL359" s="18" t="s">
        <v>294</v>
      </c>
      <c r="BM359" s="139" t="s">
        <v>1318</v>
      </c>
    </row>
    <row r="360" spans="2:65" s="1" customFormat="1" ht="78">
      <c r="B360" s="33"/>
      <c r="D360" s="147" t="s">
        <v>214</v>
      </c>
      <c r="F360" s="161" t="s">
        <v>640</v>
      </c>
      <c r="I360" s="162"/>
      <c r="L360" s="33"/>
      <c r="M360" s="163"/>
      <c r="T360" s="52"/>
      <c r="AT360" s="18" t="s">
        <v>214</v>
      </c>
      <c r="AU360" s="18" t="s">
        <v>80</v>
      </c>
    </row>
    <row r="361" spans="2:65" s="11" customFormat="1" ht="22.9" customHeight="1">
      <c r="B361" s="116"/>
      <c r="D361" s="117" t="s">
        <v>70</v>
      </c>
      <c r="E361" s="126" t="s">
        <v>641</v>
      </c>
      <c r="F361" s="126" t="s">
        <v>642</v>
      </c>
      <c r="I361" s="119"/>
      <c r="J361" s="127">
        <f>BK361</f>
        <v>0</v>
      </c>
      <c r="L361" s="116"/>
      <c r="M361" s="121"/>
      <c r="P361" s="122">
        <f>SUM(P362:P369)</f>
        <v>0</v>
      </c>
      <c r="R361" s="122">
        <f>SUM(R362:R369)</f>
        <v>4.1599999999999996E-3</v>
      </c>
      <c r="T361" s="123">
        <f>SUM(T362:T369)</f>
        <v>0</v>
      </c>
      <c r="AR361" s="117" t="s">
        <v>80</v>
      </c>
      <c r="AT361" s="124" t="s">
        <v>70</v>
      </c>
      <c r="AU361" s="124" t="s">
        <v>78</v>
      </c>
      <c r="AY361" s="117" t="s">
        <v>127</v>
      </c>
      <c r="BK361" s="125">
        <f>SUM(BK362:BK369)</f>
        <v>0</v>
      </c>
    </row>
    <row r="362" spans="2:65" s="1" customFormat="1" ht="14.45" customHeight="1">
      <c r="B362" s="33"/>
      <c r="C362" s="128" t="s">
        <v>606</v>
      </c>
      <c r="D362" s="128" t="s">
        <v>130</v>
      </c>
      <c r="E362" s="129" t="s">
        <v>644</v>
      </c>
      <c r="F362" s="130" t="s">
        <v>645</v>
      </c>
      <c r="G362" s="131" t="s">
        <v>133</v>
      </c>
      <c r="H362" s="132">
        <v>3</v>
      </c>
      <c r="I362" s="133"/>
      <c r="J362" s="134">
        <f t="shared" ref="J362:J368" si="0">ROUND(I362*H362,2)</f>
        <v>0</v>
      </c>
      <c r="K362" s="130" t="s">
        <v>19</v>
      </c>
      <c r="L362" s="33"/>
      <c r="M362" s="135" t="s">
        <v>19</v>
      </c>
      <c r="N362" s="136" t="s">
        <v>42</v>
      </c>
      <c r="P362" s="137">
        <f t="shared" ref="P362:P368" si="1">O362*H362</f>
        <v>0</v>
      </c>
      <c r="Q362" s="137">
        <v>5.1999999999999995E-4</v>
      </c>
      <c r="R362" s="137">
        <f t="shared" ref="R362:R368" si="2">Q362*H362</f>
        <v>1.5599999999999998E-3</v>
      </c>
      <c r="S362" s="137">
        <v>0</v>
      </c>
      <c r="T362" s="138">
        <f t="shared" ref="T362:T368" si="3">S362*H362</f>
        <v>0</v>
      </c>
      <c r="AR362" s="139" t="s">
        <v>294</v>
      </c>
      <c r="AT362" s="139" t="s">
        <v>130</v>
      </c>
      <c r="AU362" s="139" t="s">
        <v>80</v>
      </c>
      <c r="AY362" s="18" t="s">
        <v>127</v>
      </c>
      <c r="BE362" s="140">
        <f t="shared" ref="BE362:BE368" si="4">IF(N362="základní",J362,0)</f>
        <v>0</v>
      </c>
      <c r="BF362" s="140">
        <f t="shared" ref="BF362:BF368" si="5">IF(N362="snížená",J362,0)</f>
        <v>0</v>
      </c>
      <c r="BG362" s="140">
        <f t="shared" ref="BG362:BG368" si="6">IF(N362="zákl. přenesená",J362,0)</f>
        <v>0</v>
      </c>
      <c r="BH362" s="140">
        <f t="shared" ref="BH362:BH368" si="7">IF(N362="sníž. přenesená",J362,0)</f>
        <v>0</v>
      </c>
      <c r="BI362" s="140">
        <f t="shared" ref="BI362:BI368" si="8">IF(N362="nulová",J362,0)</f>
        <v>0</v>
      </c>
      <c r="BJ362" s="18" t="s">
        <v>78</v>
      </c>
      <c r="BK362" s="140">
        <f t="shared" ref="BK362:BK368" si="9">ROUND(I362*H362,2)</f>
        <v>0</v>
      </c>
      <c r="BL362" s="18" t="s">
        <v>294</v>
      </c>
      <c r="BM362" s="139" t="s">
        <v>1319</v>
      </c>
    </row>
    <row r="363" spans="2:65" s="1" customFormat="1" ht="14.45" customHeight="1">
      <c r="B363" s="33"/>
      <c r="C363" s="128" t="s">
        <v>612</v>
      </c>
      <c r="D363" s="128" t="s">
        <v>130</v>
      </c>
      <c r="E363" s="129" t="s">
        <v>648</v>
      </c>
      <c r="F363" s="130" t="s">
        <v>649</v>
      </c>
      <c r="G363" s="131" t="s">
        <v>133</v>
      </c>
      <c r="H363" s="132">
        <v>3</v>
      </c>
      <c r="I363" s="133"/>
      <c r="J363" s="134">
        <f t="shared" si="0"/>
        <v>0</v>
      </c>
      <c r="K363" s="130" t="s">
        <v>134</v>
      </c>
      <c r="L363" s="33"/>
      <c r="M363" s="135" t="s">
        <v>19</v>
      </c>
      <c r="N363" s="136" t="s">
        <v>42</v>
      </c>
      <c r="P363" s="137">
        <f t="shared" si="1"/>
        <v>0</v>
      </c>
      <c r="Q363" s="137">
        <v>5.1999999999999995E-4</v>
      </c>
      <c r="R363" s="137">
        <f t="shared" si="2"/>
        <v>1.5599999999999998E-3</v>
      </c>
      <c r="S363" s="137">
        <v>0</v>
      </c>
      <c r="T363" s="138">
        <f t="shared" si="3"/>
        <v>0</v>
      </c>
      <c r="AR363" s="139" t="s">
        <v>294</v>
      </c>
      <c r="AT363" s="139" t="s">
        <v>130</v>
      </c>
      <c r="AU363" s="139" t="s">
        <v>80</v>
      </c>
      <c r="AY363" s="18" t="s">
        <v>127</v>
      </c>
      <c r="BE363" s="140">
        <f t="shared" si="4"/>
        <v>0</v>
      </c>
      <c r="BF363" s="140">
        <f t="shared" si="5"/>
        <v>0</v>
      </c>
      <c r="BG363" s="140">
        <f t="shared" si="6"/>
        <v>0</v>
      </c>
      <c r="BH363" s="140">
        <f t="shared" si="7"/>
        <v>0</v>
      </c>
      <c r="BI363" s="140">
        <f t="shared" si="8"/>
        <v>0</v>
      </c>
      <c r="BJ363" s="18" t="s">
        <v>78</v>
      </c>
      <c r="BK363" s="140">
        <f t="shared" si="9"/>
        <v>0</v>
      </c>
      <c r="BL363" s="18" t="s">
        <v>294</v>
      </c>
      <c r="BM363" s="139" t="s">
        <v>1320</v>
      </c>
    </row>
    <row r="364" spans="2:65" s="1" customFormat="1" ht="14.45" customHeight="1">
      <c r="B364" s="33"/>
      <c r="C364" s="128" t="s">
        <v>618</v>
      </c>
      <c r="D364" s="128" t="s">
        <v>130</v>
      </c>
      <c r="E364" s="129" t="s">
        <v>652</v>
      </c>
      <c r="F364" s="130" t="s">
        <v>653</v>
      </c>
      <c r="G364" s="131" t="s">
        <v>133</v>
      </c>
      <c r="H364" s="132">
        <v>2</v>
      </c>
      <c r="I364" s="133"/>
      <c r="J364" s="134">
        <f t="shared" si="0"/>
        <v>0</v>
      </c>
      <c r="K364" s="130" t="s">
        <v>134</v>
      </c>
      <c r="L364" s="33"/>
      <c r="M364" s="135" t="s">
        <v>19</v>
      </c>
      <c r="N364" s="136" t="s">
        <v>42</v>
      </c>
      <c r="P364" s="137">
        <f t="shared" si="1"/>
        <v>0</v>
      </c>
      <c r="Q364" s="137">
        <v>5.1999999999999995E-4</v>
      </c>
      <c r="R364" s="137">
        <f t="shared" si="2"/>
        <v>1.0399999999999999E-3</v>
      </c>
      <c r="S364" s="137">
        <v>0</v>
      </c>
      <c r="T364" s="138">
        <f t="shared" si="3"/>
        <v>0</v>
      </c>
      <c r="AR364" s="139" t="s">
        <v>294</v>
      </c>
      <c r="AT364" s="139" t="s">
        <v>130</v>
      </c>
      <c r="AU364" s="139" t="s">
        <v>80</v>
      </c>
      <c r="AY364" s="18" t="s">
        <v>127</v>
      </c>
      <c r="BE364" s="140">
        <f t="shared" si="4"/>
        <v>0</v>
      </c>
      <c r="BF364" s="140">
        <f t="shared" si="5"/>
        <v>0</v>
      </c>
      <c r="BG364" s="140">
        <f t="shared" si="6"/>
        <v>0</v>
      </c>
      <c r="BH364" s="140">
        <f t="shared" si="7"/>
        <v>0</v>
      </c>
      <c r="BI364" s="140">
        <f t="shared" si="8"/>
        <v>0</v>
      </c>
      <c r="BJ364" s="18" t="s">
        <v>78</v>
      </c>
      <c r="BK364" s="140">
        <f t="shared" si="9"/>
        <v>0</v>
      </c>
      <c r="BL364" s="18" t="s">
        <v>294</v>
      </c>
      <c r="BM364" s="139" t="s">
        <v>1321</v>
      </c>
    </row>
    <row r="365" spans="2:65" s="1" customFormat="1" ht="14.45" customHeight="1">
      <c r="B365" s="33"/>
      <c r="C365" s="128" t="s">
        <v>623</v>
      </c>
      <c r="D365" s="128" t="s">
        <v>130</v>
      </c>
      <c r="E365" s="129" t="s">
        <v>656</v>
      </c>
      <c r="F365" s="130" t="s">
        <v>657</v>
      </c>
      <c r="G365" s="131" t="s">
        <v>222</v>
      </c>
      <c r="H365" s="132">
        <v>3</v>
      </c>
      <c r="I365" s="133"/>
      <c r="J365" s="134">
        <f t="shared" si="0"/>
        <v>0</v>
      </c>
      <c r="K365" s="130" t="s">
        <v>19</v>
      </c>
      <c r="L365" s="33"/>
      <c r="M365" s="135" t="s">
        <v>19</v>
      </c>
      <c r="N365" s="136" t="s">
        <v>42</v>
      </c>
      <c r="P365" s="137">
        <f t="shared" si="1"/>
        <v>0</v>
      </c>
      <c r="Q365" s="137">
        <v>0</v>
      </c>
      <c r="R365" s="137">
        <f t="shared" si="2"/>
        <v>0</v>
      </c>
      <c r="S365" s="137">
        <v>0</v>
      </c>
      <c r="T365" s="138">
        <f t="shared" si="3"/>
        <v>0</v>
      </c>
      <c r="AR365" s="139" t="s">
        <v>294</v>
      </c>
      <c r="AT365" s="139" t="s">
        <v>130</v>
      </c>
      <c r="AU365" s="139" t="s">
        <v>80</v>
      </c>
      <c r="AY365" s="18" t="s">
        <v>127</v>
      </c>
      <c r="BE365" s="140">
        <f t="shared" si="4"/>
        <v>0</v>
      </c>
      <c r="BF365" s="140">
        <f t="shared" si="5"/>
        <v>0</v>
      </c>
      <c r="BG365" s="140">
        <f t="shared" si="6"/>
        <v>0</v>
      </c>
      <c r="BH365" s="140">
        <f t="shared" si="7"/>
        <v>0</v>
      </c>
      <c r="BI365" s="140">
        <f t="shared" si="8"/>
        <v>0</v>
      </c>
      <c r="BJ365" s="18" t="s">
        <v>78</v>
      </c>
      <c r="BK365" s="140">
        <f t="shared" si="9"/>
        <v>0</v>
      </c>
      <c r="BL365" s="18" t="s">
        <v>294</v>
      </c>
      <c r="BM365" s="139" t="s">
        <v>1322</v>
      </c>
    </row>
    <row r="366" spans="2:65" s="1" customFormat="1" ht="14.45" customHeight="1">
      <c r="B366" s="33"/>
      <c r="C366" s="128" t="s">
        <v>627</v>
      </c>
      <c r="D366" s="128" t="s">
        <v>130</v>
      </c>
      <c r="E366" s="129" t="s">
        <v>660</v>
      </c>
      <c r="F366" s="130" t="s">
        <v>661</v>
      </c>
      <c r="G366" s="131" t="s">
        <v>222</v>
      </c>
      <c r="H366" s="132">
        <v>2</v>
      </c>
      <c r="I366" s="133"/>
      <c r="J366" s="134">
        <f t="shared" si="0"/>
        <v>0</v>
      </c>
      <c r="K366" s="130" t="s">
        <v>19</v>
      </c>
      <c r="L366" s="33"/>
      <c r="M366" s="135" t="s">
        <v>19</v>
      </c>
      <c r="N366" s="136" t="s">
        <v>42</v>
      </c>
      <c r="P366" s="137">
        <f t="shared" si="1"/>
        <v>0</v>
      </c>
      <c r="Q366" s="137">
        <v>0</v>
      </c>
      <c r="R366" s="137">
        <f t="shared" si="2"/>
        <v>0</v>
      </c>
      <c r="S366" s="137">
        <v>0</v>
      </c>
      <c r="T366" s="138">
        <f t="shared" si="3"/>
        <v>0</v>
      </c>
      <c r="AR366" s="139" t="s">
        <v>294</v>
      </c>
      <c r="AT366" s="139" t="s">
        <v>130</v>
      </c>
      <c r="AU366" s="139" t="s">
        <v>80</v>
      </c>
      <c r="AY366" s="18" t="s">
        <v>127</v>
      </c>
      <c r="BE366" s="140">
        <f t="shared" si="4"/>
        <v>0</v>
      </c>
      <c r="BF366" s="140">
        <f t="shared" si="5"/>
        <v>0</v>
      </c>
      <c r="BG366" s="140">
        <f t="shared" si="6"/>
        <v>0</v>
      </c>
      <c r="BH366" s="140">
        <f t="shared" si="7"/>
        <v>0</v>
      </c>
      <c r="BI366" s="140">
        <f t="shared" si="8"/>
        <v>0</v>
      </c>
      <c r="BJ366" s="18" t="s">
        <v>78</v>
      </c>
      <c r="BK366" s="140">
        <f t="shared" si="9"/>
        <v>0</v>
      </c>
      <c r="BL366" s="18" t="s">
        <v>294</v>
      </c>
      <c r="BM366" s="139" t="s">
        <v>1323</v>
      </c>
    </row>
    <row r="367" spans="2:65" s="1" customFormat="1" ht="14.45" customHeight="1">
      <c r="B367" s="33"/>
      <c r="C367" s="128" t="s">
        <v>631</v>
      </c>
      <c r="D367" s="128" t="s">
        <v>130</v>
      </c>
      <c r="E367" s="129" t="s">
        <v>664</v>
      </c>
      <c r="F367" s="130" t="s">
        <v>665</v>
      </c>
      <c r="G367" s="131" t="s">
        <v>222</v>
      </c>
      <c r="H367" s="132">
        <v>2</v>
      </c>
      <c r="I367" s="133"/>
      <c r="J367" s="134">
        <f t="shared" si="0"/>
        <v>0</v>
      </c>
      <c r="K367" s="130" t="s">
        <v>19</v>
      </c>
      <c r="L367" s="33"/>
      <c r="M367" s="135" t="s">
        <v>19</v>
      </c>
      <c r="N367" s="136" t="s">
        <v>42</v>
      </c>
      <c r="P367" s="137">
        <f t="shared" si="1"/>
        <v>0</v>
      </c>
      <c r="Q367" s="137">
        <v>0</v>
      </c>
      <c r="R367" s="137">
        <f t="shared" si="2"/>
        <v>0</v>
      </c>
      <c r="S367" s="137">
        <v>0</v>
      </c>
      <c r="T367" s="138">
        <f t="shared" si="3"/>
        <v>0</v>
      </c>
      <c r="AR367" s="139" t="s">
        <v>294</v>
      </c>
      <c r="AT367" s="139" t="s">
        <v>130</v>
      </c>
      <c r="AU367" s="139" t="s">
        <v>80</v>
      </c>
      <c r="AY367" s="18" t="s">
        <v>127</v>
      </c>
      <c r="BE367" s="140">
        <f t="shared" si="4"/>
        <v>0</v>
      </c>
      <c r="BF367" s="140">
        <f t="shared" si="5"/>
        <v>0</v>
      </c>
      <c r="BG367" s="140">
        <f t="shared" si="6"/>
        <v>0</v>
      </c>
      <c r="BH367" s="140">
        <f t="shared" si="7"/>
        <v>0</v>
      </c>
      <c r="BI367" s="140">
        <f t="shared" si="8"/>
        <v>0</v>
      </c>
      <c r="BJ367" s="18" t="s">
        <v>78</v>
      </c>
      <c r="BK367" s="140">
        <f t="shared" si="9"/>
        <v>0</v>
      </c>
      <c r="BL367" s="18" t="s">
        <v>294</v>
      </c>
      <c r="BM367" s="139" t="s">
        <v>1324</v>
      </c>
    </row>
    <row r="368" spans="2:65" s="1" customFormat="1" ht="24.2" customHeight="1">
      <c r="B368" s="33"/>
      <c r="C368" s="128" t="s">
        <v>635</v>
      </c>
      <c r="D368" s="128" t="s">
        <v>130</v>
      </c>
      <c r="E368" s="129" t="s">
        <v>1325</v>
      </c>
      <c r="F368" s="130" t="s">
        <v>1326</v>
      </c>
      <c r="G368" s="131" t="s">
        <v>638</v>
      </c>
      <c r="H368" s="187"/>
      <c r="I368" s="133"/>
      <c r="J368" s="134">
        <f t="shared" si="0"/>
        <v>0</v>
      </c>
      <c r="K368" s="130" t="s">
        <v>134</v>
      </c>
      <c r="L368" s="33"/>
      <c r="M368" s="135" t="s">
        <v>19</v>
      </c>
      <c r="N368" s="136" t="s">
        <v>42</v>
      </c>
      <c r="P368" s="137">
        <f t="shared" si="1"/>
        <v>0</v>
      </c>
      <c r="Q368" s="137">
        <v>0</v>
      </c>
      <c r="R368" s="137">
        <f t="shared" si="2"/>
        <v>0</v>
      </c>
      <c r="S368" s="137">
        <v>0</v>
      </c>
      <c r="T368" s="138">
        <f t="shared" si="3"/>
        <v>0</v>
      </c>
      <c r="AR368" s="139" t="s">
        <v>294</v>
      </c>
      <c r="AT368" s="139" t="s">
        <v>130</v>
      </c>
      <c r="AU368" s="139" t="s">
        <v>80</v>
      </c>
      <c r="AY368" s="18" t="s">
        <v>127</v>
      </c>
      <c r="BE368" s="140">
        <f t="shared" si="4"/>
        <v>0</v>
      </c>
      <c r="BF368" s="140">
        <f t="shared" si="5"/>
        <v>0</v>
      </c>
      <c r="BG368" s="140">
        <f t="shared" si="6"/>
        <v>0</v>
      </c>
      <c r="BH368" s="140">
        <f t="shared" si="7"/>
        <v>0</v>
      </c>
      <c r="BI368" s="140">
        <f t="shared" si="8"/>
        <v>0</v>
      </c>
      <c r="BJ368" s="18" t="s">
        <v>78</v>
      </c>
      <c r="BK368" s="140">
        <f t="shared" si="9"/>
        <v>0</v>
      </c>
      <c r="BL368" s="18" t="s">
        <v>294</v>
      </c>
      <c r="BM368" s="139" t="s">
        <v>1327</v>
      </c>
    </row>
    <row r="369" spans="2:65" s="1" customFormat="1" ht="78">
      <c r="B369" s="33"/>
      <c r="D369" s="147" t="s">
        <v>214</v>
      </c>
      <c r="F369" s="161" t="s">
        <v>671</v>
      </c>
      <c r="I369" s="162"/>
      <c r="L369" s="33"/>
      <c r="M369" s="163"/>
      <c r="T369" s="52"/>
      <c r="AT369" s="18" t="s">
        <v>214</v>
      </c>
      <c r="AU369" s="18" t="s">
        <v>80</v>
      </c>
    </row>
    <row r="370" spans="2:65" s="11" customFormat="1" ht="22.9" customHeight="1">
      <c r="B370" s="116"/>
      <c r="D370" s="117" t="s">
        <v>70</v>
      </c>
      <c r="E370" s="126" t="s">
        <v>672</v>
      </c>
      <c r="F370" s="126" t="s">
        <v>673</v>
      </c>
      <c r="I370" s="119"/>
      <c r="J370" s="127">
        <f>BK370</f>
        <v>0</v>
      </c>
      <c r="L370" s="116"/>
      <c r="M370" s="121"/>
      <c r="P370" s="122">
        <f>SUM(P371:P380)</f>
        <v>0</v>
      </c>
      <c r="R370" s="122">
        <f>SUM(R371:R380)</f>
        <v>0.29072680000000001</v>
      </c>
      <c r="T370" s="123">
        <f>SUM(T371:T380)</f>
        <v>0</v>
      </c>
      <c r="AR370" s="117" t="s">
        <v>80</v>
      </c>
      <c r="AT370" s="124" t="s">
        <v>70</v>
      </c>
      <c r="AU370" s="124" t="s">
        <v>78</v>
      </c>
      <c r="AY370" s="117" t="s">
        <v>127</v>
      </c>
      <c r="BK370" s="125">
        <f>SUM(BK371:BK380)</f>
        <v>0</v>
      </c>
    </row>
    <row r="371" spans="2:65" s="1" customFormat="1" ht="14.45" customHeight="1">
      <c r="B371" s="33"/>
      <c r="C371" s="128" t="s">
        <v>643</v>
      </c>
      <c r="D371" s="128" t="s">
        <v>130</v>
      </c>
      <c r="E371" s="129" t="s">
        <v>675</v>
      </c>
      <c r="F371" s="130" t="s">
        <v>676</v>
      </c>
      <c r="G371" s="131" t="s">
        <v>194</v>
      </c>
      <c r="H371" s="132">
        <v>9.89</v>
      </c>
      <c r="I371" s="133"/>
      <c r="J371" s="134">
        <f>ROUND(I371*H371,2)</f>
        <v>0</v>
      </c>
      <c r="K371" s="130" t="s">
        <v>134</v>
      </c>
      <c r="L371" s="33"/>
      <c r="M371" s="135" t="s">
        <v>19</v>
      </c>
      <c r="N371" s="136" t="s">
        <v>42</v>
      </c>
      <c r="P371" s="137">
        <f>O371*H371</f>
        <v>0</v>
      </c>
      <c r="Q371" s="137">
        <v>2.0119999999999999E-2</v>
      </c>
      <c r="R371" s="137">
        <f>Q371*H371</f>
        <v>0.19898679999999999</v>
      </c>
      <c r="S371" s="137">
        <v>0</v>
      </c>
      <c r="T371" s="138">
        <f>S371*H371</f>
        <v>0</v>
      </c>
      <c r="AR371" s="139" t="s">
        <v>294</v>
      </c>
      <c r="AT371" s="139" t="s">
        <v>130</v>
      </c>
      <c r="AU371" s="139" t="s">
        <v>80</v>
      </c>
      <c r="AY371" s="18" t="s">
        <v>127</v>
      </c>
      <c r="BE371" s="140">
        <f>IF(N371="základní",J371,0)</f>
        <v>0</v>
      </c>
      <c r="BF371" s="140">
        <f>IF(N371="snížená",J371,0)</f>
        <v>0</v>
      </c>
      <c r="BG371" s="140">
        <f>IF(N371="zákl. přenesená",J371,0)</f>
        <v>0</v>
      </c>
      <c r="BH371" s="140">
        <f>IF(N371="sníž. přenesená",J371,0)</f>
        <v>0</v>
      </c>
      <c r="BI371" s="140">
        <f>IF(N371="nulová",J371,0)</f>
        <v>0</v>
      </c>
      <c r="BJ371" s="18" t="s">
        <v>78</v>
      </c>
      <c r="BK371" s="140">
        <f>ROUND(I371*H371,2)</f>
        <v>0</v>
      </c>
      <c r="BL371" s="18" t="s">
        <v>294</v>
      </c>
      <c r="BM371" s="139" t="s">
        <v>1328</v>
      </c>
    </row>
    <row r="372" spans="2:65" s="1" customFormat="1" ht="48.75">
      <c r="B372" s="33"/>
      <c r="D372" s="147" t="s">
        <v>214</v>
      </c>
      <c r="F372" s="161" t="s">
        <v>678</v>
      </c>
      <c r="I372" s="162"/>
      <c r="L372" s="33"/>
      <c r="M372" s="163"/>
      <c r="T372" s="52"/>
      <c r="AT372" s="18" t="s">
        <v>214</v>
      </c>
      <c r="AU372" s="18" t="s">
        <v>80</v>
      </c>
    </row>
    <row r="373" spans="2:65" s="12" customFormat="1">
      <c r="B373" s="146"/>
      <c r="D373" s="147" t="s">
        <v>196</v>
      </c>
      <c r="E373" s="148" t="s">
        <v>19</v>
      </c>
      <c r="F373" s="149" t="s">
        <v>1329</v>
      </c>
      <c r="H373" s="150">
        <v>13.955</v>
      </c>
      <c r="I373" s="151"/>
      <c r="L373" s="146"/>
      <c r="M373" s="152"/>
      <c r="T373" s="153"/>
      <c r="AT373" s="148" t="s">
        <v>196</v>
      </c>
      <c r="AU373" s="148" t="s">
        <v>80</v>
      </c>
      <c r="AV373" s="12" t="s">
        <v>80</v>
      </c>
      <c r="AW373" s="12" t="s">
        <v>32</v>
      </c>
      <c r="AX373" s="12" t="s">
        <v>71</v>
      </c>
      <c r="AY373" s="148" t="s">
        <v>127</v>
      </c>
    </row>
    <row r="374" spans="2:65" s="12" customFormat="1">
      <c r="B374" s="146"/>
      <c r="D374" s="147" t="s">
        <v>196</v>
      </c>
      <c r="E374" s="148" t="s">
        <v>19</v>
      </c>
      <c r="F374" s="149" t="s">
        <v>1330</v>
      </c>
      <c r="H374" s="150">
        <v>0.13500000000000001</v>
      </c>
      <c r="I374" s="151"/>
      <c r="L374" s="146"/>
      <c r="M374" s="152"/>
      <c r="T374" s="153"/>
      <c r="AT374" s="148" t="s">
        <v>196</v>
      </c>
      <c r="AU374" s="148" t="s">
        <v>80</v>
      </c>
      <c r="AV374" s="12" t="s">
        <v>80</v>
      </c>
      <c r="AW374" s="12" t="s">
        <v>32</v>
      </c>
      <c r="AX374" s="12" t="s">
        <v>71</v>
      </c>
      <c r="AY374" s="148" t="s">
        <v>127</v>
      </c>
    </row>
    <row r="375" spans="2:65" s="12" customFormat="1">
      <c r="B375" s="146"/>
      <c r="D375" s="147" t="s">
        <v>196</v>
      </c>
      <c r="E375" s="148" t="s">
        <v>19</v>
      </c>
      <c r="F375" s="149" t="s">
        <v>1016</v>
      </c>
      <c r="H375" s="150">
        <v>-4.2</v>
      </c>
      <c r="I375" s="151"/>
      <c r="L375" s="146"/>
      <c r="M375" s="152"/>
      <c r="T375" s="153"/>
      <c r="AT375" s="148" t="s">
        <v>196</v>
      </c>
      <c r="AU375" s="148" t="s">
        <v>80</v>
      </c>
      <c r="AV375" s="12" t="s">
        <v>80</v>
      </c>
      <c r="AW375" s="12" t="s">
        <v>32</v>
      </c>
      <c r="AX375" s="12" t="s">
        <v>71</v>
      </c>
      <c r="AY375" s="148" t="s">
        <v>127</v>
      </c>
    </row>
    <row r="376" spans="2:65" s="13" customFormat="1">
      <c r="B376" s="154"/>
      <c r="D376" s="147" t="s">
        <v>196</v>
      </c>
      <c r="E376" s="155" t="s">
        <v>19</v>
      </c>
      <c r="F376" s="156" t="s">
        <v>199</v>
      </c>
      <c r="H376" s="157">
        <v>9.89</v>
      </c>
      <c r="I376" s="158"/>
      <c r="L376" s="154"/>
      <c r="M376" s="159"/>
      <c r="T376" s="160"/>
      <c r="AT376" s="155" t="s">
        <v>196</v>
      </c>
      <c r="AU376" s="155" t="s">
        <v>80</v>
      </c>
      <c r="AV376" s="13" t="s">
        <v>142</v>
      </c>
      <c r="AW376" s="13" t="s">
        <v>32</v>
      </c>
      <c r="AX376" s="13" t="s">
        <v>78</v>
      </c>
      <c r="AY376" s="155" t="s">
        <v>127</v>
      </c>
    </row>
    <row r="377" spans="2:65" s="1" customFormat="1" ht="24.2" customHeight="1">
      <c r="B377" s="33"/>
      <c r="C377" s="128" t="s">
        <v>647</v>
      </c>
      <c r="D377" s="128" t="s">
        <v>130</v>
      </c>
      <c r="E377" s="129" t="s">
        <v>685</v>
      </c>
      <c r="F377" s="130" t="s">
        <v>686</v>
      </c>
      <c r="G377" s="131" t="s">
        <v>222</v>
      </c>
      <c r="H377" s="132">
        <v>3</v>
      </c>
      <c r="I377" s="133"/>
      <c r="J377" s="134">
        <f>ROUND(I377*H377,2)</f>
        <v>0</v>
      </c>
      <c r="K377" s="130" t="s">
        <v>134</v>
      </c>
      <c r="L377" s="33"/>
      <c r="M377" s="135" t="s">
        <v>19</v>
      </c>
      <c r="N377" s="136" t="s">
        <v>42</v>
      </c>
      <c r="P377" s="137">
        <f>O377*H377</f>
        <v>0</v>
      </c>
      <c r="Q377" s="137">
        <v>3.058E-2</v>
      </c>
      <c r="R377" s="137">
        <f>Q377*H377</f>
        <v>9.1740000000000002E-2</v>
      </c>
      <c r="S377" s="137">
        <v>0</v>
      </c>
      <c r="T377" s="138">
        <f>S377*H377</f>
        <v>0</v>
      </c>
      <c r="AR377" s="139" t="s">
        <v>294</v>
      </c>
      <c r="AT377" s="139" t="s">
        <v>130</v>
      </c>
      <c r="AU377" s="139" t="s">
        <v>80</v>
      </c>
      <c r="AY377" s="18" t="s">
        <v>127</v>
      </c>
      <c r="BE377" s="140">
        <f>IF(N377="základní",J377,0)</f>
        <v>0</v>
      </c>
      <c r="BF377" s="140">
        <f>IF(N377="snížená",J377,0)</f>
        <v>0</v>
      </c>
      <c r="BG377" s="140">
        <f>IF(N377="zákl. přenesená",J377,0)</f>
        <v>0</v>
      </c>
      <c r="BH377" s="140">
        <f>IF(N377="sníž. přenesená",J377,0)</f>
        <v>0</v>
      </c>
      <c r="BI377" s="140">
        <f>IF(N377="nulová",J377,0)</f>
        <v>0</v>
      </c>
      <c r="BJ377" s="18" t="s">
        <v>78</v>
      </c>
      <c r="BK377" s="140">
        <f>ROUND(I377*H377,2)</f>
        <v>0</v>
      </c>
      <c r="BL377" s="18" t="s">
        <v>294</v>
      </c>
      <c r="BM377" s="139" t="s">
        <v>1331</v>
      </c>
    </row>
    <row r="378" spans="2:65" s="1" customFormat="1" ht="48.75">
      <c r="B378" s="33"/>
      <c r="D378" s="147" t="s">
        <v>214</v>
      </c>
      <c r="F378" s="161" t="s">
        <v>678</v>
      </c>
      <c r="I378" s="162"/>
      <c r="L378" s="33"/>
      <c r="M378" s="163"/>
      <c r="T378" s="52"/>
      <c r="AT378" s="18" t="s">
        <v>214</v>
      </c>
      <c r="AU378" s="18" t="s">
        <v>80</v>
      </c>
    </row>
    <row r="379" spans="2:65" s="1" customFormat="1" ht="24.2" customHeight="1">
      <c r="B379" s="33"/>
      <c r="C379" s="128" t="s">
        <v>651</v>
      </c>
      <c r="D379" s="128" t="s">
        <v>130</v>
      </c>
      <c r="E379" s="129" t="s">
        <v>1332</v>
      </c>
      <c r="F379" s="130" t="s">
        <v>1333</v>
      </c>
      <c r="G379" s="131" t="s">
        <v>638</v>
      </c>
      <c r="H379" s="187"/>
      <c r="I379" s="133"/>
      <c r="J379" s="134">
        <f>ROUND(I379*H379,2)</f>
        <v>0</v>
      </c>
      <c r="K379" s="130" t="s">
        <v>134</v>
      </c>
      <c r="L379" s="33"/>
      <c r="M379" s="135" t="s">
        <v>19</v>
      </c>
      <c r="N379" s="136" t="s">
        <v>42</v>
      </c>
      <c r="P379" s="137">
        <f>O379*H379</f>
        <v>0</v>
      </c>
      <c r="Q379" s="137">
        <v>0</v>
      </c>
      <c r="R379" s="137">
        <f>Q379*H379</f>
        <v>0</v>
      </c>
      <c r="S379" s="137">
        <v>0</v>
      </c>
      <c r="T379" s="138">
        <f>S379*H379</f>
        <v>0</v>
      </c>
      <c r="AR379" s="139" t="s">
        <v>294</v>
      </c>
      <c r="AT379" s="139" t="s">
        <v>130</v>
      </c>
      <c r="AU379" s="139" t="s">
        <v>80</v>
      </c>
      <c r="AY379" s="18" t="s">
        <v>127</v>
      </c>
      <c r="BE379" s="140">
        <f>IF(N379="základní",J379,0)</f>
        <v>0</v>
      </c>
      <c r="BF379" s="140">
        <f>IF(N379="snížená",J379,0)</f>
        <v>0</v>
      </c>
      <c r="BG379" s="140">
        <f>IF(N379="zákl. přenesená",J379,0)</f>
        <v>0</v>
      </c>
      <c r="BH379" s="140">
        <f>IF(N379="sníž. přenesená",J379,0)</f>
        <v>0</v>
      </c>
      <c r="BI379" s="140">
        <f>IF(N379="nulová",J379,0)</f>
        <v>0</v>
      </c>
      <c r="BJ379" s="18" t="s">
        <v>78</v>
      </c>
      <c r="BK379" s="140">
        <f>ROUND(I379*H379,2)</f>
        <v>0</v>
      </c>
      <c r="BL379" s="18" t="s">
        <v>294</v>
      </c>
      <c r="BM379" s="139" t="s">
        <v>1334</v>
      </c>
    </row>
    <row r="380" spans="2:65" s="1" customFormat="1" ht="78">
      <c r="B380" s="33"/>
      <c r="D380" s="147" t="s">
        <v>214</v>
      </c>
      <c r="F380" s="161" t="s">
        <v>692</v>
      </c>
      <c r="I380" s="162"/>
      <c r="L380" s="33"/>
      <c r="M380" s="163"/>
      <c r="T380" s="52"/>
      <c r="AT380" s="18" t="s">
        <v>214</v>
      </c>
      <c r="AU380" s="18" t="s">
        <v>80</v>
      </c>
    </row>
    <row r="381" spans="2:65" s="11" customFormat="1" ht="22.9" customHeight="1">
      <c r="B381" s="116"/>
      <c r="D381" s="117" t="s">
        <v>70</v>
      </c>
      <c r="E381" s="126" t="s">
        <v>693</v>
      </c>
      <c r="F381" s="126" t="s">
        <v>694</v>
      </c>
      <c r="I381" s="119"/>
      <c r="J381" s="127">
        <f>BK381</f>
        <v>0</v>
      </c>
      <c r="L381" s="116"/>
      <c r="M381" s="121"/>
      <c r="P381" s="122">
        <f>SUM(P382:P385)</f>
        <v>0</v>
      </c>
      <c r="R381" s="122">
        <f>SUM(R382:R385)</f>
        <v>0</v>
      </c>
      <c r="T381" s="123">
        <f>SUM(T382:T385)</f>
        <v>7.1809999999999999E-3</v>
      </c>
      <c r="AR381" s="117" t="s">
        <v>80</v>
      </c>
      <c r="AT381" s="124" t="s">
        <v>70</v>
      </c>
      <c r="AU381" s="124" t="s">
        <v>78</v>
      </c>
      <c r="AY381" s="117" t="s">
        <v>127</v>
      </c>
      <c r="BK381" s="125">
        <f>SUM(BK382:BK385)</f>
        <v>0</v>
      </c>
    </row>
    <row r="382" spans="2:65" s="1" customFormat="1" ht="14.45" customHeight="1">
      <c r="B382" s="33"/>
      <c r="C382" s="128" t="s">
        <v>655</v>
      </c>
      <c r="D382" s="128" t="s">
        <v>130</v>
      </c>
      <c r="E382" s="129" t="s">
        <v>696</v>
      </c>
      <c r="F382" s="130" t="s">
        <v>697</v>
      </c>
      <c r="G382" s="131" t="s">
        <v>212</v>
      </c>
      <c r="H382" s="132">
        <v>4.3</v>
      </c>
      <c r="I382" s="133"/>
      <c r="J382" s="134">
        <f>ROUND(I382*H382,2)</f>
        <v>0</v>
      </c>
      <c r="K382" s="130" t="s">
        <v>134</v>
      </c>
      <c r="L382" s="33"/>
      <c r="M382" s="135" t="s">
        <v>19</v>
      </c>
      <c r="N382" s="136" t="s">
        <v>42</v>
      </c>
      <c r="P382" s="137">
        <f>O382*H382</f>
        <v>0</v>
      </c>
      <c r="Q382" s="137">
        <v>0</v>
      </c>
      <c r="R382" s="137">
        <f>Q382*H382</f>
        <v>0</v>
      </c>
      <c r="S382" s="137">
        <v>1.67E-3</v>
      </c>
      <c r="T382" s="138">
        <f>S382*H382</f>
        <v>7.1809999999999999E-3</v>
      </c>
      <c r="AR382" s="139" t="s">
        <v>294</v>
      </c>
      <c r="AT382" s="139" t="s">
        <v>130</v>
      </c>
      <c r="AU382" s="139" t="s">
        <v>80</v>
      </c>
      <c r="AY382" s="18" t="s">
        <v>127</v>
      </c>
      <c r="BE382" s="140">
        <f>IF(N382="základní",J382,0)</f>
        <v>0</v>
      </c>
      <c r="BF382" s="140">
        <f>IF(N382="snížená",J382,0)</f>
        <v>0</v>
      </c>
      <c r="BG382" s="140">
        <f>IF(N382="zákl. přenesená",J382,0)</f>
        <v>0</v>
      </c>
      <c r="BH382" s="140">
        <f>IF(N382="sníž. přenesená",J382,0)</f>
        <v>0</v>
      </c>
      <c r="BI382" s="140">
        <f>IF(N382="nulová",J382,0)</f>
        <v>0</v>
      </c>
      <c r="BJ382" s="18" t="s">
        <v>78</v>
      </c>
      <c r="BK382" s="140">
        <f>ROUND(I382*H382,2)</f>
        <v>0</v>
      </c>
      <c r="BL382" s="18" t="s">
        <v>294</v>
      </c>
      <c r="BM382" s="139" t="s">
        <v>1335</v>
      </c>
    </row>
    <row r="383" spans="2:65" s="12" customFormat="1">
      <c r="B383" s="146"/>
      <c r="D383" s="147" t="s">
        <v>196</v>
      </c>
      <c r="E383" s="148" t="s">
        <v>19</v>
      </c>
      <c r="F383" s="149" t="s">
        <v>1336</v>
      </c>
      <c r="H383" s="150">
        <v>3</v>
      </c>
      <c r="I383" s="151"/>
      <c r="L383" s="146"/>
      <c r="M383" s="152"/>
      <c r="T383" s="153"/>
      <c r="AT383" s="148" t="s">
        <v>196</v>
      </c>
      <c r="AU383" s="148" t="s">
        <v>80</v>
      </c>
      <c r="AV383" s="12" t="s">
        <v>80</v>
      </c>
      <c r="AW383" s="12" t="s">
        <v>32</v>
      </c>
      <c r="AX383" s="12" t="s">
        <v>71</v>
      </c>
      <c r="AY383" s="148" t="s">
        <v>127</v>
      </c>
    </row>
    <row r="384" spans="2:65" s="12" customFormat="1">
      <c r="B384" s="146"/>
      <c r="D384" s="147" t="s">
        <v>196</v>
      </c>
      <c r="E384" s="148" t="s">
        <v>19</v>
      </c>
      <c r="F384" s="149" t="s">
        <v>1337</v>
      </c>
      <c r="H384" s="150">
        <v>1.3</v>
      </c>
      <c r="I384" s="151"/>
      <c r="L384" s="146"/>
      <c r="M384" s="152"/>
      <c r="T384" s="153"/>
      <c r="AT384" s="148" t="s">
        <v>196</v>
      </c>
      <c r="AU384" s="148" t="s">
        <v>80</v>
      </c>
      <c r="AV384" s="12" t="s">
        <v>80</v>
      </c>
      <c r="AW384" s="12" t="s">
        <v>32</v>
      </c>
      <c r="AX384" s="12" t="s">
        <v>71</v>
      </c>
      <c r="AY384" s="148" t="s">
        <v>127</v>
      </c>
    </row>
    <row r="385" spans="2:65" s="13" customFormat="1">
      <c r="B385" s="154"/>
      <c r="D385" s="147" t="s">
        <v>196</v>
      </c>
      <c r="E385" s="155" t="s">
        <v>19</v>
      </c>
      <c r="F385" s="156" t="s">
        <v>199</v>
      </c>
      <c r="H385" s="157">
        <v>4.3</v>
      </c>
      <c r="I385" s="158"/>
      <c r="L385" s="154"/>
      <c r="M385" s="159"/>
      <c r="T385" s="160"/>
      <c r="AT385" s="155" t="s">
        <v>196</v>
      </c>
      <c r="AU385" s="155" t="s">
        <v>80</v>
      </c>
      <c r="AV385" s="13" t="s">
        <v>142</v>
      </c>
      <c r="AW385" s="13" t="s">
        <v>32</v>
      </c>
      <c r="AX385" s="13" t="s">
        <v>78</v>
      </c>
      <c r="AY385" s="155" t="s">
        <v>127</v>
      </c>
    </row>
    <row r="386" spans="2:65" s="11" customFormat="1" ht="22.9" customHeight="1">
      <c r="B386" s="116"/>
      <c r="D386" s="117" t="s">
        <v>70</v>
      </c>
      <c r="E386" s="126" t="s">
        <v>700</v>
      </c>
      <c r="F386" s="126" t="s">
        <v>701</v>
      </c>
      <c r="I386" s="119"/>
      <c r="J386" s="127">
        <f>BK386</f>
        <v>0</v>
      </c>
      <c r="L386" s="116"/>
      <c r="M386" s="121"/>
      <c r="P386" s="122">
        <f>SUM(P387:P402)</f>
        <v>0</v>
      </c>
      <c r="R386" s="122">
        <f>SUM(R387:R402)</f>
        <v>6.055E-2</v>
      </c>
      <c r="T386" s="123">
        <f>SUM(T387:T402)</f>
        <v>0.15480000000000002</v>
      </c>
      <c r="AR386" s="117" t="s">
        <v>80</v>
      </c>
      <c r="AT386" s="124" t="s">
        <v>70</v>
      </c>
      <c r="AU386" s="124" t="s">
        <v>78</v>
      </c>
      <c r="AY386" s="117" t="s">
        <v>127</v>
      </c>
      <c r="BK386" s="125">
        <f>SUM(BK387:BK402)</f>
        <v>0</v>
      </c>
    </row>
    <row r="387" spans="2:65" s="1" customFormat="1" ht="24.2" customHeight="1">
      <c r="B387" s="33"/>
      <c r="C387" s="128" t="s">
        <v>659</v>
      </c>
      <c r="D387" s="128" t="s">
        <v>130</v>
      </c>
      <c r="E387" s="129" t="s">
        <v>703</v>
      </c>
      <c r="F387" s="130" t="s">
        <v>704</v>
      </c>
      <c r="G387" s="131" t="s">
        <v>222</v>
      </c>
      <c r="H387" s="132">
        <v>6</v>
      </c>
      <c r="I387" s="133"/>
      <c r="J387" s="134">
        <f>ROUND(I387*H387,2)</f>
        <v>0</v>
      </c>
      <c r="K387" s="130" t="s">
        <v>134</v>
      </c>
      <c r="L387" s="33"/>
      <c r="M387" s="135" t="s">
        <v>19</v>
      </c>
      <c r="N387" s="136" t="s">
        <v>42</v>
      </c>
      <c r="P387" s="137">
        <f>O387*H387</f>
        <v>0</v>
      </c>
      <c r="Q387" s="137">
        <v>0</v>
      </c>
      <c r="R387" s="137">
        <f>Q387*H387</f>
        <v>0</v>
      </c>
      <c r="S387" s="137">
        <v>2.4E-2</v>
      </c>
      <c r="T387" s="138">
        <f>S387*H387</f>
        <v>0.14400000000000002</v>
      </c>
      <c r="AR387" s="139" t="s">
        <v>294</v>
      </c>
      <c r="AT387" s="139" t="s">
        <v>130</v>
      </c>
      <c r="AU387" s="139" t="s">
        <v>80</v>
      </c>
      <c r="AY387" s="18" t="s">
        <v>127</v>
      </c>
      <c r="BE387" s="140">
        <f>IF(N387="základní",J387,0)</f>
        <v>0</v>
      </c>
      <c r="BF387" s="140">
        <f>IF(N387="snížená",J387,0)</f>
        <v>0</v>
      </c>
      <c r="BG387" s="140">
        <f>IF(N387="zákl. přenesená",J387,0)</f>
        <v>0</v>
      </c>
      <c r="BH387" s="140">
        <f>IF(N387="sníž. přenesená",J387,0)</f>
        <v>0</v>
      </c>
      <c r="BI387" s="140">
        <f>IF(N387="nulová",J387,0)</f>
        <v>0</v>
      </c>
      <c r="BJ387" s="18" t="s">
        <v>78</v>
      </c>
      <c r="BK387" s="140">
        <f>ROUND(I387*H387,2)</f>
        <v>0</v>
      </c>
      <c r="BL387" s="18" t="s">
        <v>294</v>
      </c>
      <c r="BM387" s="139" t="s">
        <v>1338</v>
      </c>
    </row>
    <row r="388" spans="2:65" s="1" customFormat="1" ht="29.25">
      <c r="B388" s="33"/>
      <c r="D388" s="147" t="s">
        <v>214</v>
      </c>
      <c r="F388" s="161" t="s">
        <v>706</v>
      </c>
      <c r="I388" s="162"/>
      <c r="L388" s="33"/>
      <c r="M388" s="163"/>
      <c r="T388" s="52"/>
      <c r="AT388" s="18" t="s">
        <v>214</v>
      </c>
      <c r="AU388" s="18" t="s">
        <v>80</v>
      </c>
    </row>
    <row r="389" spans="2:65" s="1" customFormat="1" ht="14.45" customHeight="1">
      <c r="B389" s="33"/>
      <c r="C389" s="128" t="s">
        <v>663</v>
      </c>
      <c r="D389" s="128" t="s">
        <v>130</v>
      </c>
      <c r="E389" s="129" t="s">
        <v>708</v>
      </c>
      <c r="F389" s="130" t="s">
        <v>709</v>
      </c>
      <c r="G389" s="131" t="s">
        <v>222</v>
      </c>
      <c r="H389" s="132">
        <v>6</v>
      </c>
      <c r="I389" s="133"/>
      <c r="J389" s="134">
        <f>ROUND(I389*H389,2)</f>
        <v>0</v>
      </c>
      <c r="K389" s="130" t="s">
        <v>19</v>
      </c>
      <c r="L389" s="33"/>
      <c r="M389" s="135" t="s">
        <v>19</v>
      </c>
      <c r="N389" s="136" t="s">
        <v>42</v>
      </c>
      <c r="P389" s="137">
        <f>O389*H389</f>
        <v>0</v>
      </c>
      <c r="Q389" s="137">
        <v>0</v>
      </c>
      <c r="R389" s="137">
        <f>Q389*H389</f>
        <v>0</v>
      </c>
      <c r="S389" s="137">
        <v>1.8E-3</v>
      </c>
      <c r="T389" s="138">
        <f>S389*H389</f>
        <v>1.0800000000000001E-2</v>
      </c>
      <c r="AR389" s="139" t="s">
        <v>294</v>
      </c>
      <c r="AT389" s="139" t="s">
        <v>130</v>
      </c>
      <c r="AU389" s="139" t="s">
        <v>80</v>
      </c>
      <c r="AY389" s="18" t="s">
        <v>127</v>
      </c>
      <c r="BE389" s="140">
        <f>IF(N389="základní",J389,0)</f>
        <v>0</v>
      </c>
      <c r="BF389" s="140">
        <f>IF(N389="snížená",J389,0)</f>
        <v>0</v>
      </c>
      <c r="BG389" s="140">
        <f>IF(N389="zákl. přenesená",J389,0)</f>
        <v>0</v>
      </c>
      <c r="BH389" s="140">
        <f>IF(N389="sníž. přenesená",J389,0)</f>
        <v>0</v>
      </c>
      <c r="BI389" s="140">
        <f>IF(N389="nulová",J389,0)</f>
        <v>0</v>
      </c>
      <c r="BJ389" s="18" t="s">
        <v>78</v>
      </c>
      <c r="BK389" s="140">
        <f>ROUND(I389*H389,2)</f>
        <v>0</v>
      </c>
      <c r="BL389" s="18" t="s">
        <v>294</v>
      </c>
      <c r="BM389" s="139" t="s">
        <v>1339</v>
      </c>
    </row>
    <row r="390" spans="2:65" s="1" customFormat="1" ht="24.2" customHeight="1">
      <c r="B390" s="33"/>
      <c r="C390" s="128" t="s">
        <v>667</v>
      </c>
      <c r="D390" s="128" t="s">
        <v>130</v>
      </c>
      <c r="E390" s="129" t="s">
        <v>712</v>
      </c>
      <c r="F390" s="130" t="s">
        <v>713</v>
      </c>
      <c r="G390" s="131" t="s">
        <v>222</v>
      </c>
      <c r="H390" s="132">
        <v>5</v>
      </c>
      <c r="I390" s="133"/>
      <c r="J390" s="134">
        <f>ROUND(I390*H390,2)</f>
        <v>0</v>
      </c>
      <c r="K390" s="130" t="s">
        <v>19</v>
      </c>
      <c r="L390" s="33"/>
      <c r="M390" s="135" t="s">
        <v>19</v>
      </c>
      <c r="N390" s="136" t="s">
        <v>42</v>
      </c>
      <c r="P390" s="137">
        <f>O390*H390</f>
        <v>0</v>
      </c>
      <c r="Q390" s="137">
        <v>0</v>
      </c>
      <c r="R390" s="137">
        <f>Q390*H390</f>
        <v>0</v>
      </c>
      <c r="S390" s="137">
        <v>0</v>
      </c>
      <c r="T390" s="138">
        <f>S390*H390</f>
        <v>0</v>
      </c>
      <c r="AR390" s="139" t="s">
        <v>294</v>
      </c>
      <c r="AT390" s="139" t="s">
        <v>130</v>
      </c>
      <c r="AU390" s="139" t="s">
        <v>80</v>
      </c>
      <c r="AY390" s="18" t="s">
        <v>127</v>
      </c>
      <c r="BE390" s="140">
        <f>IF(N390="základní",J390,0)</f>
        <v>0</v>
      </c>
      <c r="BF390" s="140">
        <f>IF(N390="snížená",J390,0)</f>
        <v>0</v>
      </c>
      <c r="BG390" s="140">
        <f>IF(N390="zákl. přenesená",J390,0)</f>
        <v>0</v>
      </c>
      <c r="BH390" s="140">
        <f>IF(N390="sníž. přenesená",J390,0)</f>
        <v>0</v>
      </c>
      <c r="BI390" s="140">
        <f>IF(N390="nulová",J390,0)</f>
        <v>0</v>
      </c>
      <c r="BJ390" s="18" t="s">
        <v>78</v>
      </c>
      <c r="BK390" s="140">
        <f>ROUND(I390*H390,2)</f>
        <v>0</v>
      </c>
      <c r="BL390" s="18" t="s">
        <v>294</v>
      </c>
      <c r="BM390" s="139" t="s">
        <v>1340</v>
      </c>
    </row>
    <row r="391" spans="2:65" s="1" customFormat="1" ht="24.2" customHeight="1">
      <c r="B391" s="33"/>
      <c r="C391" s="128" t="s">
        <v>674</v>
      </c>
      <c r="D391" s="128" t="s">
        <v>130</v>
      </c>
      <c r="E391" s="129" t="s">
        <v>741</v>
      </c>
      <c r="F391" s="130" t="s">
        <v>1341</v>
      </c>
      <c r="G391" s="131" t="s">
        <v>222</v>
      </c>
      <c r="H391" s="132">
        <v>1</v>
      </c>
      <c r="I391" s="133"/>
      <c r="J391" s="134">
        <f>ROUND(I391*H391,2)</f>
        <v>0</v>
      </c>
      <c r="K391" s="130" t="s">
        <v>19</v>
      </c>
      <c r="L391" s="33"/>
      <c r="M391" s="135" t="s">
        <v>19</v>
      </c>
      <c r="N391" s="136" t="s">
        <v>42</v>
      </c>
      <c r="P391" s="137">
        <f>O391*H391</f>
        <v>0</v>
      </c>
      <c r="Q391" s="137">
        <v>0</v>
      </c>
      <c r="R391" s="137">
        <f>Q391*H391</f>
        <v>0</v>
      </c>
      <c r="S391" s="137">
        <v>0</v>
      </c>
      <c r="T391" s="138">
        <f>S391*H391</f>
        <v>0</v>
      </c>
      <c r="AR391" s="139" t="s">
        <v>294</v>
      </c>
      <c r="AT391" s="139" t="s">
        <v>130</v>
      </c>
      <c r="AU391" s="139" t="s">
        <v>80</v>
      </c>
      <c r="AY391" s="18" t="s">
        <v>127</v>
      </c>
      <c r="BE391" s="140">
        <f>IF(N391="základní",J391,0)</f>
        <v>0</v>
      </c>
      <c r="BF391" s="140">
        <f>IF(N391="snížená",J391,0)</f>
        <v>0</v>
      </c>
      <c r="BG391" s="140">
        <f>IF(N391="zákl. přenesená",J391,0)</f>
        <v>0</v>
      </c>
      <c r="BH391" s="140">
        <f>IF(N391="sníž. přenesená",J391,0)</f>
        <v>0</v>
      </c>
      <c r="BI391" s="140">
        <f>IF(N391="nulová",J391,0)</f>
        <v>0</v>
      </c>
      <c r="BJ391" s="18" t="s">
        <v>78</v>
      </c>
      <c r="BK391" s="140">
        <f>ROUND(I391*H391,2)</f>
        <v>0</v>
      </c>
      <c r="BL391" s="18" t="s">
        <v>294</v>
      </c>
      <c r="BM391" s="139" t="s">
        <v>1342</v>
      </c>
    </row>
    <row r="392" spans="2:65" s="1" customFormat="1" ht="24.2" customHeight="1">
      <c r="B392" s="33"/>
      <c r="C392" s="128" t="s">
        <v>684</v>
      </c>
      <c r="D392" s="128" t="s">
        <v>130</v>
      </c>
      <c r="E392" s="129" t="s">
        <v>716</v>
      </c>
      <c r="F392" s="130" t="s">
        <v>717</v>
      </c>
      <c r="G392" s="131" t="s">
        <v>222</v>
      </c>
      <c r="H392" s="132">
        <v>3</v>
      </c>
      <c r="I392" s="133"/>
      <c r="J392" s="134">
        <f>ROUND(I392*H392,2)</f>
        <v>0</v>
      </c>
      <c r="K392" s="130" t="s">
        <v>134</v>
      </c>
      <c r="L392" s="33"/>
      <c r="M392" s="135" t="s">
        <v>19</v>
      </c>
      <c r="N392" s="136" t="s">
        <v>42</v>
      </c>
      <c r="P392" s="137">
        <f>O392*H392</f>
        <v>0</v>
      </c>
      <c r="Q392" s="137">
        <v>0</v>
      </c>
      <c r="R392" s="137">
        <f>Q392*H392</f>
        <v>0</v>
      </c>
      <c r="S392" s="137">
        <v>0</v>
      </c>
      <c r="T392" s="138">
        <f>S392*H392</f>
        <v>0</v>
      </c>
      <c r="AR392" s="139" t="s">
        <v>294</v>
      </c>
      <c r="AT392" s="139" t="s">
        <v>130</v>
      </c>
      <c r="AU392" s="139" t="s">
        <v>80</v>
      </c>
      <c r="AY392" s="18" t="s">
        <v>127</v>
      </c>
      <c r="BE392" s="140">
        <f>IF(N392="základní",J392,0)</f>
        <v>0</v>
      </c>
      <c r="BF392" s="140">
        <f>IF(N392="snížená",J392,0)</f>
        <v>0</v>
      </c>
      <c r="BG392" s="140">
        <f>IF(N392="zákl. přenesená",J392,0)</f>
        <v>0</v>
      </c>
      <c r="BH392" s="140">
        <f>IF(N392="sníž. přenesená",J392,0)</f>
        <v>0</v>
      </c>
      <c r="BI392" s="140">
        <f>IF(N392="nulová",J392,0)</f>
        <v>0</v>
      </c>
      <c r="BJ392" s="18" t="s">
        <v>78</v>
      </c>
      <c r="BK392" s="140">
        <f>ROUND(I392*H392,2)</f>
        <v>0</v>
      </c>
      <c r="BL392" s="18" t="s">
        <v>294</v>
      </c>
      <c r="BM392" s="139" t="s">
        <v>1343</v>
      </c>
    </row>
    <row r="393" spans="2:65" s="1" customFormat="1" ht="87.75">
      <c r="B393" s="33"/>
      <c r="D393" s="147" t="s">
        <v>214</v>
      </c>
      <c r="F393" s="161" t="s">
        <v>719</v>
      </c>
      <c r="I393" s="162"/>
      <c r="L393" s="33"/>
      <c r="M393" s="163"/>
      <c r="T393" s="52"/>
      <c r="AT393" s="18" t="s">
        <v>214</v>
      </c>
      <c r="AU393" s="18" t="s">
        <v>80</v>
      </c>
    </row>
    <row r="394" spans="2:65" s="1" customFormat="1" ht="14.45" customHeight="1">
      <c r="B394" s="33"/>
      <c r="C394" s="177" t="s">
        <v>688</v>
      </c>
      <c r="D394" s="177" t="s">
        <v>368</v>
      </c>
      <c r="E394" s="178" t="s">
        <v>1344</v>
      </c>
      <c r="F394" s="179" t="s">
        <v>1345</v>
      </c>
      <c r="G394" s="180" t="s">
        <v>222</v>
      </c>
      <c r="H394" s="181">
        <v>1</v>
      </c>
      <c r="I394" s="182"/>
      <c r="J394" s="183">
        <f t="shared" ref="J394:J401" si="10">ROUND(I394*H394,2)</f>
        <v>0</v>
      </c>
      <c r="K394" s="179" t="s">
        <v>134</v>
      </c>
      <c r="L394" s="184"/>
      <c r="M394" s="185" t="s">
        <v>19</v>
      </c>
      <c r="N394" s="186" t="s">
        <v>42</v>
      </c>
      <c r="P394" s="137">
        <f t="shared" ref="P394:P401" si="11">O394*H394</f>
        <v>0</v>
      </c>
      <c r="Q394" s="137">
        <v>1.7500000000000002E-2</v>
      </c>
      <c r="R394" s="137">
        <f t="shared" ref="R394:R401" si="12">Q394*H394</f>
        <v>1.7500000000000002E-2</v>
      </c>
      <c r="S394" s="137">
        <v>0</v>
      </c>
      <c r="T394" s="138">
        <f t="shared" ref="T394:T401" si="13">S394*H394</f>
        <v>0</v>
      </c>
      <c r="AR394" s="139" t="s">
        <v>409</v>
      </c>
      <c r="AT394" s="139" t="s">
        <v>368</v>
      </c>
      <c r="AU394" s="139" t="s">
        <v>80</v>
      </c>
      <c r="AY394" s="18" t="s">
        <v>127</v>
      </c>
      <c r="BE394" s="140">
        <f t="shared" ref="BE394:BE401" si="14">IF(N394="základní",J394,0)</f>
        <v>0</v>
      </c>
      <c r="BF394" s="140">
        <f t="shared" ref="BF394:BF401" si="15">IF(N394="snížená",J394,0)</f>
        <v>0</v>
      </c>
      <c r="BG394" s="140">
        <f t="shared" ref="BG394:BG401" si="16">IF(N394="zákl. přenesená",J394,0)</f>
        <v>0</v>
      </c>
      <c r="BH394" s="140">
        <f t="shared" ref="BH394:BH401" si="17">IF(N394="sníž. přenesená",J394,0)</f>
        <v>0</v>
      </c>
      <c r="BI394" s="140">
        <f t="shared" ref="BI394:BI401" si="18">IF(N394="nulová",J394,0)</f>
        <v>0</v>
      </c>
      <c r="BJ394" s="18" t="s">
        <v>78</v>
      </c>
      <c r="BK394" s="140">
        <f t="shared" ref="BK394:BK401" si="19">ROUND(I394*H394,2)</f>
        <v>0</v>
      </c>
      <c r="BL394" s="18" t="s">
        <v>294</v>
      </c>
      <c r="BM394" s="139" t="s">
        <v>1346</v>
      </c>
    </row>
    <row r="395" spans="2:65" s="1" customFormat="1" ht="14.45" customHeight="1">
      <c r="B395" s="33"/>
      <c r="C395" s="177" t="s">
        <v>695</v>
      </c>
      <c r="D395" s="177" t="s">
        <v>368</v>
      </c>
      <c r="E395" s="178" t="s">
        <v>721</v>
      </c>
      <c r="F395" s="179" t="s">
        <v>722</v>
      </c>
      <c r="G395" s="180" t="s">
        <v>222</v>
      </c>
      <c r="H395" s="181">
        <v>2</v>
      </c>
      <c r="I395" s="182"/>
      <c r="J395" s="183">
        <f t="shared" si="10"/>
        <v>0</v>
      </c>
      <c r="K395" s="179" t="s">
        <v>134</v>
      </c>
      <c r="L395" s="184"/>
      <c r="M395" s="185" t="s">
        <v>19</v>
      </c>
      <c r="N395" s="186" t="s">
        <v>42</v>
      </c>
      <c r="P395" s="137">
        <f t="shared" si="11"/>
        <v>0</v>
      </c>
      <c r="Q395" s="137">
        <v>1.95E-2</v>
      </c>
      <c r="R395" s="137">
        <f t="shared" si="12"/>
        <v>3.9E-2</v>
      </c>
      <c r="S395" s="137">
        <v>0</v>
      </c>
      <c r="T395" s="138">
        <f t="shared" si="13"/>
        <v>0</v>
      </c>
      <c r="AR395" s="139" t="s">
        <v>409</v>
      </c>
      <c r="AT395" s="139" t="s">
        <v>368</v>
      </c>
      <c r="AU395" s="139" t="s">
        <v>80</v>
      </c>
      <c r="AY395" s="18" t="s">
        <v>127</v>
      </c>
      <c r="BE395" s="140">
        <f t="shared" si="14"/>
        <v>0</v>
      </c>
      <c r="BF395" s="140">
        <f t="shared" si="15"/>
        <v>0</v>
      </c>
      <c r="BG395" s="140">
        <f t="shared" si="16"/>
        <v>0</v>
      </c>
      <c r="BH395" s="140">
        <f t="shared" si="17"/>
        <v>0</v>
      </c>
      <c r="BI395" s="140">
        <f t="shared" si="18"/>
        <v>0</v>
      </c>
      <c r="BJ395" s="18" t="s">
        <v>78</v>
      </c>
      <c r="BK395" s="140">
        <f t="shared" si="19"/>
        <v>0</v>
      </c>
      <c r="BL395" s="18" t="s">
        <v>294</v>
      </c>
      <c r="BM395" s="139" t="s">
        <v>1347</v>
      </c>
    </row>
    <row r="396" spans="2:65" s="1" customFormat="1" ht="14.45" customHeight="1">
      <c r="B396" s="33"/>
      <c r="C396" s="128" t="s">
        <v>702</v>
      </c>
      <c r="D396" s="128" t="s">
        <v>130</v>
      </c>
      <c r="E396" s="129" t="s">
        <v>725</v>
      </c>
      <c r="F396" s="130" t="s">
        <v>726</v>
      </c>
      <c r="G396" s="131" t="s">
        <v>222</v>
      </c>
      <c r="H396" s="132">
        <v>3</v>
      </c>
      <c r="I396" s="133"/>
      <c r="J396" s="134">
        <f t="shared" si="10"/>
        <v>0</v>
      </c>
      <c r="K396" s="130" t="s">
        <v>134</v>
      </c>
      <c r="L396" s="33"/>
      <c r="M396" s="135" t="s">
        <v>19</v>
      </c>
      <c r="N396" s="136" t="s">
        <v>42</v>
      </c>
      <c r="P396" s="137">
        <f t="shared" si="11"/>
        <v>0</v>
      </c>
      <c r="Q396" s="137">
        <v>0</v>
      </c>
      <c r="R396" s="137">
        <f t="shared" si="12"/>
        <v>0</v>
      </c>
      <c r="S396" s="137">
        <v>0</v>
      </c>
      <c r="T396" s="138">
        <f t="shared" si="13"/>
        <v>0</v>
      </c>
      <c r="AR396" s="139" t="s">
        <v>294</v>
      </c>
      <c r="AT396" s="139" t="s">
        <v>130</v>
      </c>
      <c r="AU396" s="139" t="s">
        <v>80</v>
      </c>
      <c r="AY396" s="18" t="s">
        <v>127</v>
      </c>
      <c r="BE396" s="140">
        <f t="shared" si="14"/>
        <v>0</v>
      </c>
      <c r="BF396" s="140">
        <f t="shared" si="15"/>
        <v>0</v>
      </c>
      <c r="BG396" s="140">
        <f t="shared" si="16"/>
        <v>0</v>
      </c>
      <c r="BH396" s="140">
        <f t="shared" si="17"/>
        <v>0</v>
      </c>
      <c r="BI396" s="140">
        <f t="shared" si="18"/>
        <v>0</v>
      </c>
      <c r="BJ396" s="18" t="s">
        <v>78</v>
      </c>
      <c r="BK396" s="140">
        <f t="shared" si="19"/>
        <v>0</v>
      </c>
      <c r="BL396" s="18" t="s">
        <v>294</v>
      </c>
      <c r="BM396" s="139" t="s">
        <v>1348</v>
      </c>
    </row>
    <row r="397" spans="2:65" s="1" customFormat="1" ht="14.45" customHeight="1">
      <c r="B397" s="33"/>
      <c r="C397" s="177" t="s">
        <v>707</v>
      </c>
      <c r="D397" s="177" t="s">
        <v>368</v>
      </c>
      <c r="E397" s="178" t="s">
        <v>729</v>
      </c>
      <c r="F397" s="179" t="s">
        <v>730</v>
      </c>
      <c r="G397" s="180" t="s">
        <v>222</v>
      </c>
      <c r="H397" s="181">
        <v>3</v>
      </c>
      <c r="I397" s="182"/>
      <c r="J397" s="183">
        <f t="shared" si="10"/>
        <v>0</v>
      </c>
      <c r="K397" s="179" t="s">
        <v>134</v>
      </c>
      <c r="L397" s="184"/>
      <c r="M397" s="185" t="s">
        <v>19</v>
      </c>
      <c r="N397" s="186" t="s">
        <v>42</v>
      </c>
      <c r="P397" s="137">
        <f t="shared" si="11"/>
        <v>0</v>
      </c>
      <c r="Q397" s="137">
        <v>1.1999999999999999E-3</v>
      </c>
      <c r="R397" s="137">
        <f t="shared" si="12"/>
        <v>3.5999999999999999E-3</v>
      </c>
      <c r="S397" s="137">
        <v>0</v>
      </c>
      <c r="T397" s="138">
        <f t="shared" si="13"/>
        <v>0</v>
      </c>
      <c r="AR397" s="139" t="s">
        <v>409</v>
      </c>
      <c r="AT397" s="139" t="s">
        <v>368</v>
      </c>
      <c r="AU397" s="139" t="s">
        <v>80</v>
      </c>
      <c r="AY397" s="18" t="s">
        <v>127</v>
      </c>
      <c r="BE397" s="140">
        <f t="shared" si="14"/>
        <v>0</v>
      </c>
      <c r="BF397" s="140">
        <f t="shared" si="15"/>
        <v>0</v>
      </c>
      <c r="BG397" s="140">
        <f t="shared" si="16"/>
        <v>0</v>
      </c>
      <c r="BH397" s="140">
        <f t="shared" si="17"/>
        <v>0</v>
      </c>
      <c r="BI397" s="140">
        <f t="shared" si="18"/>
        <v>0</v>
      </c>
      <c r="BJ397" s="18" t="s">
        <v>78</v>
      </c>
      <c r="BK397" s="140">
        <f t="shared" si="19"/>
        <v>0</v>
      </c>
      <c r="BL397" s="18" t="s">
        <v>294</v>
      </c>
      <c r="BM397" s="139" t="s">
        <v>1349</v>
      </c>
    </row>
    <row r="398" spans="2:65" s="1" customFormat="1" ht="14.45" customHeight="1">
      <c r="B398" s="33"/>
      <c r="C398" s="128" t="s">
        <v>711</v>
      </c>
      <c r="D398" s="128" t="s">
        <v>130</v>
      </c>
      <c r="E398" s="129" t="s">
        <v>733</v>
      </c>
      <c r="F398" s="130" t="s">
        <v>734</v>
      </c>
      <c r="G398" s="131" t="s">
        <v>222</v>
      </c>
      <c r="H398" s="132">
        <v>3</v>
      </c>
      <c r="I398" s="133"/>
      <c r="J398" s="134">
        <f t="shared" si="10"/>
        <v>0</v>
      </c>
      <c r="K398" s="130" t="s">
        <v>134</v>
      </c>
      <c r="L398" s="33"/>
      <c r="M398" s="135" t="s">
        <v>19</v>
      </c>
      <c r="N398" s="136" t="s">
        <v>42</v>
      </c>
      <c r="P398" s="137">
        <f t="shared" si="11"/>
        <v>0</v>
      </c>
      <c r="Q398" s="137">
        <v>0</v>
      </c>
      <c r="R398" s="137">
        <f t="shared" si="12"/>
        <v>0</v>
      </c>
      <c r="S398" s="137">
        <v>0</v>
      </c>
      <c r="T398" s="138">
        <f t="shared" si="13"/>
        <v>0</v>
      </c>
      <c r="AR398" s="139" t="s">
        <v>294</v>
      </c>
      <c r="AT398" s="139" t="s">
        <v>130</v>
      </c>
      <c r="AU398" s="139" t="s">
        <v>80</v>
      </c>
      <c r="AY398" s="18" t="s">
        <v>127</v>
      </c>
      <c r="BE398" s="140">
        <f t="shared" si="14"/>
        <v>0</v>
      </c>
      <c r="BF398" s="140">
        <f t="shared" si="15"/>
        <v>0</v>
      </c>
      <c r="BG398" s="140">
        <f t="shared" si="16"/>
        <v>0</v>
      </c>
      <c r="BH398" s="140">
        <f t="shared" si="17"/>
        <v>0</v>
      </c>
      <c r="BI398" s="140">
        <f t="shared" si="18"/>
        <v>0</v>
      </c>
      <c r="BJ398" s="18" t="s">
        <v>78</v>
      </c>
      <c r="BK398" s="140">
        <f t="shared" si="19"/>
        <v>0</v>
      </c>
      <c r="BL398" s="18" t="s">
        <v>294</v>
      </c>
      <c r="BM398" s="139" t="s">
        <v>1350</v>
      </c>
    </row>
    <row r="399" spans="2:65" s="1" customFormat="1" ht="14.45" customHeight="1">
      <c r="B399" s="33"/>
      <c r="C399" s="177" t="s">
        <v>715</v>
      </c>
      <c r="D399" s="177" t="s">
        <v>368</v>
      </c>
      <c r="E399" s="178" t="s">
        <v>737</v>
      </c>
      <c r="F399" s="179" t="s">
        <v>738</v>
      </c>
      <c r="G399" s="180" t="s">
        <v>222</v>
      </c>
      <c r="H399" s="181">
        <v>3</v>
      </c>
      <c r="I399" s="182"/>
      <c r="J399" s="183">
        <f t="shared" si="10"/>
        <v>0</v>
      </c>
      <c r="K399" s="179" t="s">
        <v>134</v>
      </c>
      <c r="L399" s="184"/>
      <c r="M399" s="185" t="s">
        <v>19</v>
      </c>
      <c r="N399" s="186" t="s">
        <v>42</v>
      </c>
      <c r="P399" s="137">
        <f t="shared" si="11"/>
        <v>0</v>
      </c>
      <c r="Q399" s="137">
        <v>1.4999999999999999E-4</v>
      </c>
      <c r="R399" s="137">
        <f t="shared" si="12"/>
        <v>4.4999999999999999E-4</v>
      </c>
      <c r="S399" s="137">
        <v>0</v>
      </c>
      <c r="T399" s="138">
        <f t="shared" si="13"/>
        <v>0</v>
      </c>
      <c r="AR399" s="139" t="s">
        <v>409</v>
      </c>
      <c r="AT399" s="139" t="s">
        <v>368</v>
      </c>
      <c r="AU399" s="139" t="s">
        <v>80</v>
      </c>
      <c r="AY399" s="18" t="s">
        <v>127</v>
      </c>
      <c r="BE399" s="140">
        <f t="shared" si="14"/>
        <v>0</v>
      </c>
      <c r="BF399" s="140">
        <f t="shared" si="15"/>
        <v>0</v>
      </c>
      <c r="BG399" s="140">
        <f t="shared" si="16"/>
        <v>0</v>
      </c>
      <c r="BH399" s="140">
        <f t="shared" si="17"/>
        <v>0</v>
      </c>
      <c r="BI399" s="140">
        <f t="shared" si="18"/>
        <v>0</v>
      </c>
      <c r="BJ399" s="18" t="s">
        <v>78</v>
      </c>
      <c r="BK399" s="140">
        <f t="shared" si="19"/>
        <v>0</v>
      </c>
      <c r="BL399" s="18" t="s">
        <v>294</v>
      </c>
      <c r="BM399" s="139" t="s">
        <v>1351</v>
      </c>
    </row>
    <row r="400" spans="2:65" s="1" customFormat="1" ht="14.45" customHeight="1">
      <c r="B400" s="33"/>
      <c r="C400" s="128" t="s">
        <v>720</v>
      </c>
      <c r="D400" s="128" t="s">
        <v>130</v>
      </c>
      <c r="E400" s="129" t="s">
        <v>1352</v>
      </c>
      <c r="F400" s="130" t="s">
        <v>1353</v>
      </c>
      <c r="G400" s="131" t="s">
        <v>222</v>
      </c>
      <c r="H400" s="132">
        <v>1</v>
      </c>
      <c r="I400" s="133"/>
      <c r="J400" s="134">
        <f t="shared" si="10"/>
        <v>0</v>
      </c>
      <c r="K400" s="130" t="s">
        <v>19</v>
      </c>
      <c r="L400" s="33"/>
      <c r="M400" s="135" t="s">
        <v>19</v>
      </c>
      <c r="N400" s="136" t="s">
        <v>42</v>
      </c>
      <c r="P400" s="137">
        <f t="shared" si="11"/>
        <v>0</v>
      </c>
      <c r="Q400" s="137">
        <v>0</v>
      </c>
      <c r="R400" s="137">
        <f t="shared" si="12"/>
        <v>0</v>
      </c>
      <c r="S400" s="137">
        <v>0</v>
      </c>
      <c r="T400" s="138">
        <f t="shared" si="13"/>
        <v>0</v>
      </c>
      <c r="AR400" s="139" t="s">
        <v>294</v>
      </c>
      <c r="AT400" s="139" t="s">
        <v>130</v>
      </c>
      <c r="AU400" s="139" t="s">
        <v>80</v>
      </c>
      <c r="AY400" s="18" t="s">
        <v>127</v>
      </c>
      <c r="BE400" s="140">
        <f t="shared" si="14"/>
        <v>0</v>
      </c>
      <c r="BF400" s="140">
        <f t="shared" si="15"/>
        <v>0</v>
      </c>
      <c r="BG400" s="140">
        <f t="shared" si="16"/>
        <v>0</v>
      </c>
      <c r="BH400" s="140">
        <f t="shared" si="17"/>
        <v>0</v>
      </c>
      <c r="BI400" s="140">
        <f t="shared" si="18"/>
        <v>0</v>
      </c>
      <c r="BJ400" s="18" t="s">
        <v>78</v>
      </c>
      <c r="BK400" s="140">
        <f t="shared" si="19"/>
        <v>0</v>
      </c>
      <c r="BL400" s="18" t="s">
        <v>294</v>
      </c>
      <c r="BM400" s="139" t="s">
        <v>1354</v>
      </c>
    </row>
    <row r="401" spans="2:65" s="1" customFormat="1" ht="24.2" customHeight="1">
      <c r="B401" s="33"/>
      <c r="C401" s="128" t="s">
        <v>724</v>
      </c>
      <c r="D401" s="128" t="s">
        <v>130</v>
      </c>
      <c r="E401" s="129" t="s">
        <v>1355</v>
      </c>
      <c r="F401" s="130" t="s">
        <v>1356</v>
      </c>
      <c r="G401" s="131" t="s">
        <v>638</v>
      </c>
      <c r="H401" s="187"/>
      <c r="I401" s="133"/>
      <c r="J401" s="134">
        <f t="shared" si="10"/>
        <v>0</v>
      </c>
      <c r="K401" s="130" t="s">
        <v>134</v>
      </c>
      <c r="L401" s="33"/>
      <c r="M401" s="135" t="s">
        <v>19</v>
      </c>
      <c r="N401" s="136" t="s">
        <v>42</v>
      </c>
      <c r="P401" s="137">
        <f t="shared" si="11"/>
        <v>0</v>
      </c>
      <c r="Q401" s="137">
        <v>0</v>
      </c>
      <c r="R401" s="137">
        <f t="shared" si="12"/>
        <v>0</v>
      </c>
      <c r="S401" s="137">
        <v>0</v>
      </c>
      <c r="T401" s="138">
        <f t="shared" si="13"/>
        <v>0</v>
      </c>
      <c r="AR401" s="139" t="s">
        <v>294</v>
      </c>
      <c r="AT401" s="139" t="s">
        <v>130</v>
      </c>
      <c r="AU401" s="139" t="s">
        <v>80</v>
      </c>
      <c r="AY401" s="18" t="s">
        <v>127</v>
      </c>
      <c r="BE401" s="140">
        <f t="shared" si="14"/>
        <v>0</v>
      </c>
      <c r="BF401" s="140">
        <f t="shared" si="15"/>
        <v>0</v>
      </c>
      <c r="BG401" s="140">
        <f t="shared" si="16"/>
        <v>0</v>
      </c>
      <c r="BH401" s="140">
        <f t="shared" si="17"/>
        <v>0</v>
      </c>
      <c r="BI401" s="140">
        <f t="shared" si="18"/>
        <v>0</v>
      </c>
      <c r="BJ401" s="18" t="s">
        <v>78</v>
      </c>
      <c r="BK401" s="140">
        <f t="shared" si="19"/>
        <v>0</v>
      </c>
      <c r="BL401" s="18" t="s">
        <v>294</v>
      </c>
      <c r="BM401" s="139" t="s">
        <v>1357</v>
      </c>
    </row>
    <row r="402" spans="2:65" s="1" customFormat="1" ht="78">
      <c r="B402" s="33"/>
      <c r="D402" s="147" t="s">
        <v>214</v>
      </c>
      <c r="F402" s="161" t="s">
        <v>748</v>
      </c>
      <c r="I402" s="162"/>
      <c r="L402" s="33"/>
      <c r="M402" s="163"/>
      <c r="T402" s="52"/>
      <c r="AT402" s="18" t="s">
        <v>214</v>
      </c>
      <c r="AU402" s="18" t="s">
        <v>80</v>
      </c>
    </row>
    <row r="403" spans="2:65" s="11" customFormat="1" ht="22.9" customHeight="1">
      <c r="B403" s="116"/>
      <c r="D403" s="117" t="s">
        <v>70</v>
      </c>
      <c r="E403" s="126" t="s">
        <v>749</v>
      </c>
      <c r="F403" s="126" t="s">
        <v>750</v>
      </c>
      <c r="I403" s="119"/>
      <c r="J403" s="127">
        <f>BK403</f>
        <v>0</v>
      </c>
      <c r="L403" s="116"/>
      <c r="M403" s="121"/>
      <c r="P403" s="122">
        <f>SUM(P404:P431)</f>
        <v>0</v>
      </c>
      <c r="R403" s="122">
        <f>SUM(R404:R431)</f>
        <v>0.40926249999999997</v>
      </c>
      <c r="T403" s="123">
        <f>SUM(T404:T431)</f>
        <v>0</v>
      </c>
      <c r="AR403" s="117" t="s">
        <v>80</v>
      </c>
      <c r="AT403" s="124" t="s">
        <v>70</v>
      </c>
      <c r="AU403" s="124" t="s">
        <v>78</v>
      </c>
      <c r="AY403" s="117" t="s">
        <v>127</v>
      </c>
      <c r="BK403" s="125">
        <f>SUM(BK404:BK431)</f>
        <v>0</v>
      </c>
    </row>
    <row r="404" spans="2:65" s="1" customFormat="1" ht="14.45" customHeight="1">
      <c r="B404" s="33"/>
      <c r="C404" s="128" t="s">
        <v>728</v>
      </c>
      <c r="D404" s="128" t="s">
        <v>130</v>
      </c>
      <c r="E404" s="129" t="s">
        <v>752</v>
      </c>
      <c r="F404" s="130" t="s">
        <v>753</v>
      </c>
      <c r="G404" s="131" t="s">
        <v>194</v>
      </c>
      <c r="H404" s="132">
        <v>15.464</v>
      </c>
      <c r="I404" s="133"/>
      <c r="J404" s="134">
        <f>ROUND(I404*H404,2)</f>
        <v>0</v>
      </c>
      <c r="K404" s="130" t="s">
        <v>134</v>
      </c>
      <c r="L404" s="33"/>
      <c r="M404" s="135" t="s">
        <v>19</v>
      </c>
      <c r="N404" s="136" t="s">
        <v>42</v>
      </c>
      <c r="P404" s="137">
        <f>O404*H404</f>
        <v>0</v>
      </c>
      <c r="Q404" s="137">
        <v>2.9999999999999997E-4</v>
      </c>
      <c r="R404" s="137">
        <f>Q404*H404</f>
        <v>4.6391999999999996E-3</v>
      </c>
      <c r="S404" s="137">
        <v>0</v>
      </c>
      <c r="T404" s="138">
        <f>S404*H404</f>
        <v>0</v>
      </c>
      <c r="AR404" s="139" t="s">
        <v>294</v>
      </c>
      <c r="AT404" s="139" t="s">
        <v>130</v>
      </c>
      <c r="AU404" s="139" t="s">
        <v>80</v>
      </c>
      <c r="AY404" s="18" t="s">
        <v>127</v>
      </c>
      <c r="BE404" s="140">
        <f>IF(N404="základní",J404,0)</f>
        <v>0</v>
      </c>
      <c r="BF404" s="140">
        <f>IF(N404="snížená",J404,0)</f>
        <v>0</v>
      </c>
      <c r="BG404" s="140">
        <f>IF(N404="zákl. přenesená",J404,0)</f>
        <v>0</v>
      </c>
      <c r="BH404" s="140">
        <f>IF(N404="sníž. přenesená",J404,0)</f>
        <v>0</v>
      </c>
      <c r="BI404" s="140">
        <f>IF(N404="nulová",J404,0)</f>
        <v>0</v>
      </c>
      <c r="BJ404" s="18" t="s">
        <v>78</v>
      </c>
      <c r="BK404" s="140">
        <f>ROUND(I404*H404,2)</f>
        <v>0</v>
      </c>
      <c r="BL404" s="18" t="s">
        <v>294</v>
      </c>
      <c r="BM404" s="139" t="s">
        <v>1358</v>
      </c>
    </row>
    <row r="405" spans="2:65" s="1" customFormat="1" ht="48.75">
      <c r="B405" s="33"/>
      <c r="D405" s="147" t="s">
        <v>214</v>
      </c>
      <c r="F405" s="161" t="s">
        <v>755</v>
      </c>
      <c r="I405" s="162"/>
      <c r="L405" s="33"/>
      <c r="M405" s="163"/>
      <c r="T405" s="52"/>
      <c r="AT405" s="18" t="s">
        <v>214</v>
      </c>
      <c r="AU405" s="18" t="s">
        <v>80</v>
      </c>
    </row>
    <row r="406" spans="2:65" s="12" customFormat="1">
      <c r="B406" s="146"/>
      <c r="D406" s="147" t="s">
        <v>196</v>
      </c>
      <c r="E406" s="148" t="s">
        <v>19</v>
      </c>
      <c r="F406" s="149" t="s">
        <v>1201</v>
      </c>
      <c r="H406" s="150">
        <v>1.98</v>
      </c>
      <c r="I406" s="151"/>
      <c r="L406" s="146"/>
      <c r="M406" s="152"/>
      <c r="T406" s="153"/>
      <c r="AT406" s="148" t="s">
        <v>196</v>
      </c>
      <c r="AU406" s="148" t="s">
        <v>80</v>
      </c>
      <c r="AV406" s="12" t="s">
        <v>80</v>
      </c>
      <c r="AW406" s="12" t="s">
        <v>32</v>
      </c>
      <c r="AX406" s="12" t="s">
        <v>71</v>
      </c>
      <c r="AY406" s="148" t="s">
        <v>127</v>
      </c>
    </row>
    <row r="407" spans="2:65" s="12" customFormat="1">
      <c r="B407" s="146"/>
      <c r="D407" s="147" t="s">
        <v>196</v>
      </c>
      <c r="E407" s="148" t="s">
        <v>19</v>
      </c>
      <c r="F407" s="149" t="s">
        <v>1200</v>
      </c>
      <c r="H407" s="150">
        <v>1.47</v>
      </c>
      <c r="I407" s="151"/>
      <c r="L407" s="146"/>
      <c r="M407" s="152"/>
      <c r="T407" s="153"/>
      <c r="AT407" s="148" t="s">
        <v>196</v>
      </c>
      <c r="AU407" s="148" t="s">
        <v>80</v>
      </c>
      <c r="AV407" s="12" t="s">
        <v>80</v>
      </c>
      <c r="AW407" s="12" t="s">
        <v>32</v>
      </c>
      <c r="AX407" s="12" t="s">
        <v>71</v>
      </c>
      <c r="AY407" s="148" t="s">
        <v>127</v>
      </c>
    </row>
    <row r="408" spans="2:65" s="12" customFormat="1">
      <c r="B408" s="146"/>
      <c r="D408" s="147" t="s">
        <v>196</v>
      </c>
      <c r="E408" s="148" t="s">
        <v>19</v>
      </c>
      <c r="F408" s="149" t="s">
        <v>517</v>
      </c>
      <c r="H408" s="150">
        <v>0.13500000000000001</v>
      </c>
      <c r="I408" s="151"/>
      <c r="L408" s="146"/>
      <c r="M408" s="152"/>
      <c r="T408" s="153"/>
      <c r="AT408" s="148" t="s">
        <v>196</v>
      </c>
      <c r="AU408" s="148" t="s">
        <v>80</v>
      </c>
      <c r="AV408" s="12" t="s">
        <v>80</v>
      </c>
      <c r="AW408" s="12" t="s">
        <v>32</v>
      </c>
      <c r="AX408" s="12" t="s">
        <v>71</v>
      </c>
      <c r="AY408" s="148" t="s">
        <v>127</v>
      </c>
    </row>
    <row r="409" spans="2:65" s="12" customFormat="1">
      <c r="B409" s="146"/>
      <c r="D409" s="147" t="s">
        <v>196</v>
      </c>
      <c r="E409" s="148" t="s">
        <v>19</v>
      </c>
      <c r="F409" s="149" t="s">
        <v>1240</v>
      </c>
      <c r="H409" s="150">
        <v>1.093</v>
      </c>
      <c r="I409" s="151"/>
      <c r="L409" s="146"/>
      <c r="M409" s="152"/>
      <c r="T409" s="153"/>
      <c r="AT409" s="148" t="s">
        <v>196</v>
      </c>
      <c r="AU409" s="148" t="s">
        <v>80</v>
      </c>
      <c r="AV409" s="12" t="s">
        <v>80</v>
      </c>
      <c r="AW409" s="12" t="s">
        <v>32</v>
      </c>
      <c r="AX409" s="12" t="s">
        <v>71</v>
      </c>
      <c r="AY409" s="148" t="s">
        <v>127</v>
      </c>
    </row>
    <row r="410" spans="2:65" s="12" customFormat="1">
      <c r="B410" s="146"/>
      <c r="D410" s="147" t="s">
        <v>196</v>
      </c>
      <c r="E410" s="148" t="s">
        <v>19</v>
      </c>
      <c r="F410" s="149" t="s">
        <v>1241</v>
      </c>
      <c r="H410" s="150">
        <v>2.0150000000000001</v>
      </c>
      <c r="I410" s="151"/>
      <c r="L410" s="146"/>
      <c r="M410" s="152"/>
      <c r="T410" s="153"/>
      <c r="AT410" s="148" t="s">
        <v>196</v>
      </c>
      <c r="AU410" s="148" t="s">
        <v>80</v>
      </c>
      <c r="AV410" s="12" t="s">
        <v>80</v>
      </c>
      <c r="AW410" s="12" t="s">
        <v>32</v>
      </c>
      <c r="AX410" s="12" t="s">
        <v>71</v>
      </c>
      <c r="AY410" s="148" t="s">
        <v>127</v>
      </c>
    </row>
    <row r="411" spans="2:65" s="12" customFormat="1">
      <c r="B411" s="146"/>
      <c r="D411" s="147" t="s">
        <v>196</v>
      </c>
      <c r="E411" s="148" t="s">
        <v>19</v>
      </c>
      <c r="F411" s="149" t="s">
        <v>1242</v>
      </c>
      <c r="H411" s="150">
        <v>0.08</v>
      </c>
      <c r="I411" s="151"/>
      <c r="L411" s="146"/>
      <c r="M411" s="152"/>
      <c r="T411" s="153"/>
      <c r="AT411" s="148" t="s">
        <v>196</v>
      </c>
      <c r="AU411" s="148" t="s">
        <v>80</v>
      </c>
      <c r="AV411" s="12" t="s">
        <v>80</v>
      </c>
      <c r="AW411" s="12" t="s">
        <v>32</v>
      </c>
      <c r="AX411" s="12" t="s">
        <v>71</v>
      </c>
      <c r="AY411" s="148" t="s">
        <v>127</v>
      </c>
    </row>
    <row r="412" spans="2:65" s="12" customFormat="1">
      <c r="B412" s="146"/>
      <c r="D412" s="147" t="s">
        <v>196</v>
      </c>
      <c r="E412" s="148" t="s">
        <v>19</v>
      </c>
      <c r="F412" s="149" t="s">
        <v>518</v>
      </c>
      <c r="H412" s="150">
        <v>0.09</v>
      </c>
      <c r="I412" s="151"/>
      <c r="L412" s="146"/>
      <c r="M412" s="152"/>
      <c r="T412" s="153"/>
      <c r="AT412" s="148" t="s">
        <v>196</v>
      </c>
      <c r="AU412" s="148" t="s">
        <v>80</v>
      </c>
      <c r="AV412" s="12" t="s">
        <v>80</v>
      </c>
      <c r="AW412" s="12" t="s">
        <v>32</v>
      </c>
      <c r="AX412" s="12" t="s">
        <v>71</v>
      </c>
      <c r="AY412" s="148" t="s">
        <v>127</v>
      </c>
    </row>
    <row r="413" spans="2:65" s="12" customFormat="1">
      <c r="B413" s="146"/>
      <c r="D413" s="147" t="s">
        <v>196</v>
      </c>
      <c r="E413" s="148" t="s">
        <v>19</v>
      </c>
      <c r="F413" s="149" t="s">
        <v>1199</v>
      </c>
      <c r="H413" s="150">
        <v>8.8970000000000002</v>
      </c>
      <c r="I413" s="151"/>
      <c r="L413" s="146"/>
      <c r="M413" s="152"/>
      <c r="T413" s="153"/>
      <c r="AT413" s="148" t="s">
        <v>196</v>
      </c>
      <c r="AU413" s="148" t="s">
        <v>80</v>
      </c>
      <c r="AV413" s="12" t="s">
        <v>80</v>
      </c>
      <c r="AW413" s="12" t="s">
        <v>32</v>
      </c>
      <c r="AX413" s="12" t="s">
        <v>71</v>
      </c>
      <c r="AY413" s="148" t="s">
        <v>127</v>
      </c>
    </row>
    <row r="414" spans="2:65" s="12" customFormat="1">
      <c r="B414" s="146"/>
      <c r="D414" s="147" t="s">
        <v>196</v>
      </c>
      <c r="E414" s="148" t="s">
        <v>19</v>
      </c>
      <c r="F414" s="149" t="s">
        <v>1243</v>
      </c>
      <c r="H414" s="150">
        <v>-0.29599999999999999</v>
      </c>
      <c r="I414" s="151"/>
      <c r="L414" s="146"/>
      <c r="M414" s="152"/>
      <c r="T414" s="153"/>
      <c r="AT414" s="148" t="s">
        <v>196</v>
      </c>
      <c r="AU414" s="148" t="s">
        <v>80</v>
      </c>
      <c r="AV414" s="12" t="s">
        <v>80</v>
      </c>
      <c r="AW414" s="12" t="s">
        <v>32</v>
      </c>
      <c r="AX414" s="12" t="s">
        <v>71</v>
      </c>
      <c r="AY414" s="148" t="s">
        <v>127</v>
      </c>
    </row>
    <row r="415" spans="2:65" s="13" customFormat="1">
      <c r="B415" s="154"/>
      <c r="D415" s="147" t="s">
        <v>196</v>
      </c>
      <c r="E415" s="155" t="s">
        <v>19</v>
      </c>
      <c r="F415" s="156" t="s">
        <v>199</v>
      </c>
      <c r="H415" s="157">
        <v>15.464</v>
      </c>
      <c r="I415" s="158"/>
      <c r="L415" s="154"/>
      <c r="M415" s="159"/>
      <c r="T415" s="160"/>
      <c r="AT415" s="155" t="s">
        <v>196</v>
      </c>
      <c r="AU415" s="155" t="s">
        <v>80</v>
      </c>
      <c r="AV415" s="13" t="s">
        <v>142</v>
      </c>
      <c r="AW415" s="13" t="s">
        <v>32</v>
      </c>
      <c r="AX415" s="13" t="s">
        <v>78</v>
      </c>
      <c r="AY415" s="155" t="s">
        <v>127</v>
      </c>
    </row>
    <row r="416" spans="2:65" s="1" customFormat="1" ht="24.2" customHeight="1">
      <c r="B416" s="33"/>
      <c r="C416" s="128" t="s">
        <v>732</v>
      </c>
      <c r="D416" s="128" t="s">
        <v>130</v>
      </c>
      <c r="E416" s="129" t="s">
        <v>757</v>
      </c>
      <c r="F416" s="130" t="s">
        <v>758</v>
      </c>
      <c r="G416" s="131" t="s">
        <v>194</v>
      </c>
      <c r="H416" s="132">
        <v>15.464</v>
      </c>
      <c r="I416" s="133"/>
      <c r="J416" s="134">
        <f>ROUND(I416*H416,2)</f>
        <v>0</v>
      </c>
      <c r="K416" s="130" t="s">
        <v>134</v>
      </c>
      <c r="L416" s="33"/>
      <c r="M416" s="135" t="s">
        <v>19</v>
      </c>
      <c r="N416" s="136" t="s">
        <v>42</v>
      </c>
      <c r="P416" s="137">
        <f>O416*H416</f>
        <v>0</v>
      </c>
      <c r="Q416" s="137">
        <v>6.3E-3</v>
      </c>
      <c r="R416" s="137">
        <f>Q416*H416</f>
        <v>9.7423200000000001E-2</v>
      </c>
      <c r="S416" s="137">
        <v>0</v>
      </c>
      <c r="T416" s="138">
        <f>S416*H416</f>
        <v>0</v>
      </c>
      <c r="AR416" s="139" t="s">
        <v>294</v>
      </c>
      <c r="AT416" s="139" t="s">
        <v>130</v>
      </c>
      <c r="AU416" s="139" t="s">
        <v>80</v>
      </c>
      <c r="AY416" s="18" t="s">
        <v>127</v>
      </c>
      <c r="BE416" s="140">
        <f>IF(N416="základní",J416,0)</f>
        <v>0</v>
      </c>
      <c r="BF416" s="140">
        <f>IF(N416="snížená",J416,0)</f>
        <v>0</v>
      </c>
      <c r="BG416" s="140">
        <f>IF(N416="zákl. přenesená",J416,0)</f>
        <v>0</v>
      </c>
      <c r="BH416" s="140">
        <f>IF(N416="sníž. přenesená",J416,0)</f>
        <v>0</v>
      </c>
      <c r="BI416" s="140">
        <f>IF(N416="nulová",J416,0)</f>
        <v>0</v>
      </c>
      <c r="BJ416" s="18" t="s">
        <v>78</v>
      </c>
      <c r="BK416" s="140">
        <f>ROUND(I416*H416,2)</f>
        <v>0</v>
      </c>
      <c r="BL416" s="18" t="s">
        <v>294</v>
      </c>
      <c r="BM416" s="139" t="s">
        <v>1359</v>
      </c>
    </row>
    <row r="417" spans="2:65" s="1" customFormat="1" ht="29.25">
      <c r="B417" s="33"/>
      <c r="D417" s="147" t="s">
        <v>214</v>
      </c>
      <c r="F417" s="161" t="s">
        <v>760</v>
      </c>
      <c r="I417" s="162"/>
      <c r="L417" s="33"/>
      <c r="M417" s="163"/>
      <c r="T417" s="52"/>
      <c r="AT417" s="18" t="s">
        <v>214</v>
      </c>
      <c r="AU417" s="18" t="s">
        <v>80</v>
      </c>
    </row>
    <row r="418" spans="2:65" s="1" customFormat="1" ht="14.45" customHeight="1">
      <c r="B418" s="33"/>
      <c r="C418" s="177" t="s">
        <v>736</v>
      </c>
      <c r="D418" s="177" t="s">
        <v>368</v>
      </c>
      <c r="E418" s="178" t="s">
        <v>762</v>
      </c>
      <c r="F418" s="179" t="s">
        <v>763</v>
      </c>
      <c r="G418" s="180" t="s">
        <v>194</v>
      </c>
      <c r="H418" s="181">
        <v>17.010000000000002</v>
      </c>
      <c r="I418" s="182"/>
      <c r="J418" s="183">
        <f>ROUND(I418*H418,2)</f>
        <v>0</v>
      </c>
      <c r="K418" s="179" t="s">
        <v>134</v>
      </c>
      <c r="L418" s="184"/>
      <c r="M418" s="185" t="s">
        <v>19</v>
      </c>
      <c r="N418" s="186" t="s">
        <v>42</v>
      </c>
      <c r="P418" s="137">
        <f>O418*H418</f>
        <v>0</v>
      </c>
      <c r="Q418" s="137">
        <v>1.7999999999999999E-2</v>
      </c>
      <c r="R418" s="137">
        <f>Q418*H418</f>
        <v>0.30618000000000001</v>
      </c>
      <c r="S418" s="137">
        <v>0</v>
      </c>
      <c r="T418" s="138">
        <f>S418*H418</f>
        <v>0</v>
      </c>
      <c r="AR418" s="139" t="s">
        <v>409</v>
      </c>
      <c r="AT418" s="139" t="s">
        <v>368</v>
      </c>
      <c r="AU418" s="139" t="s">
        <v>80</v>
      </c>
      <c r="AY418" s="18" t="s">
        <v>127</v>
      </c>
      <c r="BE418" s="140">
        <f>IF(N418="základní",J418,0)</f>
        <v>0</v>
      </c>
      <c r="BF418" s="140">
        <f>IF(N418="snížená",J418,0)</f>
        <v>0</v>
      </c>
      <c r="BG418" s="140">
        <f>IF(N418="zákl. přenesená",J418,0)</f>
        <v>0</v>
      </c>
      <c r="BH418" s="140">
        <f>IF(N418="sníž. přenesená",J418,0)</f>
        <v>0</v>
      </c>
      <c r="BI418" s="140">
        <f>IF(N418="nulová",J418,0)</f>
        <v>0</v>
      </c>
      <c r="BJ418" s="18" t="s">
        <v>78</v>
      </c>
      <c r="BK418" s="140">
        <f>ROUND(I418*H418,2)</f>
        <v>0</v>
      </c>
      <c r="BL418" s="18" t="s">
        <v>294</v>
      </c>
      <c r="BM418" s="139" t="s">
        <v>1360</v>
      </c>
    </row>
    <row r="419" spans="2:65" s="12" customFormat="1">
      <c r="B419" s="146"/>
      <c r="D419" s="147" t="s">
        <v>196</v>
      </c>
      <c r="F419" s="149" t="s">
        <v>1361</v>
      </c>
      <c r="H419" s="150">
        <v>17.010000000000002</v>
      </c>
      <c r="I419" s="151"/>
      <c r="L419" s="146"/>
      <c r="M419" s="152"/>
      <c r="T419" s="153"/>
      <c r="AT419" s="148" t="s">
        <v>196</v>
      </c>
      <c r="AU419" s="148" t="s">
        <v>80</v>
      </c>
      <c r="AV419" s="12" t="s">
        <v>80</v>
      </c>
      <c r="AW419" s="12" t="s">
        <v>4</v>
      </c>
      <c r="AX419" s="12" t="s">
        <v>78</v>
      </c>
      <c r="AY419" s="148" t="s">
        <v>127</v>
      </c>
    </row>
    <row r="420" spans="2:65" s="1" customFormat="1" ht="14.45" customHeight="1">
      <c r="B420" s="33"/>
      <c r="C420" s="128" t="s">
        <v>740</v>
      </c>
      <c r="D420" s="128" t="s">
        <v>130</v>
      </c>
      <c r="E420" s="129" t="s">
        <v>778</v>
      </c>
      <c r="F420" s="130" t="s">
        <v>779</v>
      </c>
      <c r="G420" s="131" t="s">
        <v>212</v>
      </c>
      <c r="H420" s="132">
        <v>24.19</v>
      </c>
      <c r="I420" s="133"/>
      <c r="J420" s="134">
        <f>ROUND(I420*H420,2)</f>
        <v>0</v>
      </c>
      <c r="K420" s="130" t="s">
        <v>134</v>
      </c>
      <c r="L420" s="33"/>
      <c r="M420" s="135" t="s">
        <v>19</v>
      </c>
      <c r="N420" s="136" t="s">
        <v>42</v>
      </c>
      <c r="P420" s="137">
        <f>O420*H420</f>
        <v>0</v>
      </c>
      <c r="Q420" s="137">
        <v>3.0000000000000001E-5</v>
      </c>
      <c r="R420" s="137">
        <f>Q420*H420</f>
        <v>7.2570000000000002E-4</v>
      </c>
      <c r="S420" s="137">
        <v>0</v>
      </c>
      <c r="T420" s="138">
        <f>S420*H420</f>
        <v>0</v>
      </c>
      <c r="AR420" s="139" t="s">
        <v>294</v>
      </c>
      <c r="AT420" s="139" t="s">
        <v>130</v>
      </c>
      <c r="AU420" s="139" t="s">
        <v>80</v>
      </c>
      <c r="AY420" s="18" t="s">
        <v>127</v>
      </c>
      <c r="BE420" s="140">
        <f>IF(N420="základní",J420,0)</f>
        <v>0</v>
      </c>
      <c r="BF420" s="140">
        <f>IF(N420="snížená",J420,0)</f>
        <v>0</v>
      </c>
      <c r="BG420" s="140">
        <f>IF(N420="zákl. přenesená",J420,0)</f>
        <v>0</v>
      </c>
      <c r="BH420" s="140">
        <f>IF(N420="sníž. přenesená",J420,0)</f>
        <v>0</v>
      </c>
      <c r="BI420" s="140">
        <f>IF(N420="nulová",J420,0)</f>
        <v>0</v>
      </c>
      <c r="BJ420" s="18" t="s">
        <v>78</v>
      </c>
      <c r="BK420" s="140">
        <f>ROUND(I420*H420,2)</f>
        <v>0</v>
      </c>
      <c r="BL420" s="18" t="s">
        <v>294</v>
      </c>
      <c r="BM420" s="139" t="s">
        <v>1362</v>
      </c>
    </row>
    <row r="421" spans="2:65" s="1" customFormat="1" ht="48.75">
      <c r="B421" s="33"/>
      <c r="D421" s="147" t="s">
        <v>214</v>
      </c>
      <c r="F421" s="161" t="s">
        <v>781</v>
      </c>
      <c r="I421" s="162"/>
      <c r="L421" s="33"/>
      <c r="M421" s="163"/>
      <c r="T421" s="52"/>
      <c r="AT421" s="18" t="s">
        <v>214</v>
      </c>
      <c r="AU421" s="18" t="s">
        <v>80</v>
      </c>
    </row>
    <row r="422" spans="2:65" s="12" customFormat="1" ht="22.5">
      <c r="B422" s="146"/>
      <c r="D422" s="147" t="s">
        <v>196</v>
      </c>
      <c r="E422" s="148" t="s">
        <v>19</v>
      </c>
      <c r="F422" s="149" t="s">
        <v>1309</v>
      </c>
      <c r="H422" s="150">
        <v>19.690000000000001</v>
      </c>
      <c r="I422" s="151"/>
      <c r="L422" s="146"/>
      <c r="M422" s="152"/>
      <c r="T422" s="153"/>
      <c r="AT422" s="148" t="s">
        <v>196</v>
      </c>
      <c r="AU422" s="148" t="s">
        <v>80</v>
      </c>
      <c r="AV422" s="12" t="s">
        <v>80</v>
      </c>
      <c r="AW422" s="12" t="s">
        <v>32</v>
      </c>
      <c r="AX422" s="12" t="s">
        <v>71</v>
      </c>
      <c r="AY422" s="148" t="s">
        <v>127</v>
      </c>
    </row>
    <row r="423" spans="2:65" s="12" customFormat="1">
      <c r="B423" s="146"/>
      <c r="D423" s="147" t="s">
        <v>196</v>
      </c>
      <c r="E423" s="148" t="s">
        <v>19</v>
      </c>
      <c r="F423" s="149" t="s">
        <v>1310</v>
      </c>
      <c r="H423" s="150">
        <v>4.5</v>
      </c>
      <c r="I423" s="151"/>
      <c r="L423" s="146"/>
      <c r="M423" s="152"/>
      <c r="T423" s="153"/>
      <c r="AT423" s="148" t="s">
        <v>196</v>
      </c>
      <c r="AU423" s="148" t="s">
        <v>80</v>
      </c>
      <c r="AV423" s="12" t="s">
        <v>80</v>
      </c>
      <c r="AW423" s="12" t="s">
        <v>32</v>
      </c>
      <c r="AX423" s="12" t="s">
        <v>71</v>
      </c>
      <c r="AY423" s="148" t="s">
        <v>127</v>
      </c>
    </row>
    <row r="424" spans="2:65" s="13" customFormat="1">
      <c r="B424" s="154"/>
      <c r="D424" s="147" t="s">
        <v>196</v>
      </c>
      <c r="E424" s="155" t="s">
        <v>19</v>
      </c>
      <c r="F424" s="156" t="s">
        <v>199</v>
      </c>
      <c r="H424" s="157">
        <v>24.19</v>
      </c>
      <c r="I424" s="158"/>
      <c r="L424" s="154"/>
      <c r="M424" s="159"/>
      <c r="T424" s="160"/>
      <c r="AT424" s="155" t="s">
        <v>196</v>
      </c>
      <c r="AU424" s="155" t="s">
        <v>80</v>
      </c>
      <c r="AV424" s="13" t="s">
        <v>142</v>
      </c>
      <c r="AW424" s="13" t="s">
        <v>32</v>
      </c>
      <c r="AX424" s="13" t="s">
        <v>78</v>
      </c>
      <c r="AY424" s="155" t="s">
        <v>127</v>
      </c>
    </row>
    <row r="425" spans="2:65" s="1" customFormat="1" ht="24.2" customHeight="1">
      <c r="B425" s="33"/>
      <c r="C425" s="128" t="s">
        <v>744</v>
      </c>
      <c r="D425" s="128" t="s">
        <v>130</v>
      </c>
      <c r="E425" s="129" t="s">
        <v>784</v>
      </c>
      <c r="F425" s="130" t="s">
        <v>785</v>
      </c>
      <c r="G425" s="131" t="s">
        <v>212</v>
      </c>
      <c r="H425" s="132">
        <v>0.8</v>
      </c>
      <c r="I425" s="133"/>
      <c r="J425" s="134">
        <f>ROUND(I425*H425,2)</f>
        <v>0</v>
      </c>
      <c r="K425" s="130" t="s">
        <v>134</v>
      </c>
      <c r="L425" s="33"/>
      <c r="M425" s="135" t="s">
        <v>19</v>
      </c>
      <c r="N425" s="136" t="s">
        <v>42</v>
      </c>
      <c r="P425" s="137">
        <f>O425*H425</f>
        <v>0</v>
      </c>
      <c r="Q425" s="137">
        <v>2.0000000000000001E-4</v>
      </c>
      <c r="R425" s="137">
        <f>Q425*H425</f>
        <v>1.6000000000000001E-4</v>
      </c>
      <c r="S425" s="137">
        <v>0</v>
      </c>
      <c r="T425" s="138">
        <f>S425*H425</f>
        <v>0</v>
      </c>
      <c r="AR425" s="139" t="s">
        <v>294</v>
      </c>
      <c r="AT425" s="139" t="s">
        <v>130</v>
      </c>
      <c r="AU425" s="139" t="s">
        <v>80</v>
      </c>
      <c r="AY425" s="18" t="s">
        <v>127</v>
      </c>
      <c r="BE425" s="140">
        <f>IF(N425="základní",J425,0)</f>
        <v>0</v>
      </c>
      <c r="BF425" s="140">
        <f>IF(N425="snížená",J425,0)</f>
        <v>0</v>
      </c>
      <c r="BG425" s="140">
        <f>IF(N425="zákl. přenesená",J425,0)</f>
        <v>0</v>
      </c>
      <c r="BH425" s="140">
        <f>IF(N425="sníž. přenesená",J425,0)</f>
        <v>0</v>
      </c>
      <c r="BI425" s="140">
        <f>IF(N425="nulová",J425,0)</f>
        <v>0</v>
      </c>
      <c r="BJ425" s="18" t="s">
        <v>78</v>
      </c>
      <c r="BK425" s="140">
        <f>ROUND(I425*H425,2)</f>
        <v>0</v>
      </c>
      <c r="BL425" s="18" t="s">
        <v>294</v>
      </c>
      <c r="BM425" s="139" t="s">
        <v>1363</v>
      </c>
    </row>
    <row r="426" spans="2:65" s="1" customFormat="1" ht="48.75">
      <c r="B426" s="33"/>
      <c r="D426" s="147" t="s">
        <v>214</v>
      </c>
      <c r="F426" s="161" t="s">
        <v>755</v>
      </c>
      <c r="I426" s="162"/>
      <c r="L426" s="33"/>
      <c r="M426" s="163"/>
      <c r="T426" s="52"/>
      <c r="AT426" s="18" t="s">
        <v>214</v>
      </c>
      <c r="AU426" s="18" t="s">
        <v>80</v>
      </c>
    </row>
    <row r="427" spans="2:65" s="12" customFormat="1">
      <c r="B427" s="146"/>
      <c r="D427" s="147" t="s">
        <v>196</v>
      </c>
      <c r="E427" s="148" t="s">
        <v>19</v>
      </c>
      <c r="F427" s="149" t="s">
        <v>1035</v>
      </c>
      <c r="H427" s="150">
        <v>0.8</v>
      </c>
      <c r="I427" s="151"/>
      <c r="L427" s="146"/>
      <c r="M427" s="152"/>
      <c r="T427" s="153"/>
      <c r="AT427" s="148" t="s">
        <v>196</v>
      </c>
      <c r="AU427" s="148" t="s">
        <v>80</v>
      </c>
      <c r="AV427" s="12" t="s">
        <v>80</v>
      </c>
      <c r="AW427" s="12" t="s">
        <v>32</v>
      </c>
      <c r="AX427" s="12" t="s">
        <v>78</v>
      </c>
      <c r="AY427" s="148" t="s">
        <v>127</v>
      </c>
    </row>
    <row r="428" spans="2:65" s="1" customFormat="1" ht="14.45" customHeight="1">
      <c r="B428" s="33"/>
      <c r="C428" s="177" t="s">
        <v>751</v>
      </c>
      <c r="D428" s="177" t="s">
        <v>368</v>
      </c>
      <c r="E428" s="178" t="s">
        <v>789</v>
      </c>
      <c r="F428" s="179" t="s">
        <v>790</v>
      </c>
      <c r="G428" s="180" t="s">
        <v>212</v>
      </c>
      <c r="H428" s="181">
        <v>0.84</v>
      </c>
      <c r="I428" s="182"/>
      <c r="J428" s="183">
        <f>ROUND(I428*H428,2)</f>
        <v>0</v>
      </c>
      <c r="K428" s="179" t="s">
        <v>134</v>
      </c>
      <c r="L428" s="184"/>
      <c r="M428" s="185" t="s">
        <v>19</v>
      </c>
      <c r="N428" s="186" t="s">
        <v>42</v>
      </c>
      <c r="P428" s="137">
        <f>O428*H428</f>
        <v>0</v>
      </c>
      <c r="Q428" s="137">
        <v>1.6000000000000001E-4</v>
      </c>
      <c r="R428" s="137">
        <f>Q428*H428</f>
        <v>1.3440000000000001E-4</v>
      </c>
      <c r="S428" s="137">
        <v>0</v>
      </c>
      <c r="T428" s="138">
        <f>S428*H428</f>
        <v>0</v>
      </c>
      <c r="AR428" s="139" t="s">
        <v>409</v>
      </c>
      <c r="AT428" s="139" t="s">
        <v>368</v>
      </c>
      <c r="AU428" s="139" t="s">
        <v>80</v>
      </c>
      <c r="AY428" s="18" t="s">
        <v>127</v>
      </c>
      <c r="BE428" s="140">
        <f>IF(N428="základní",J428,0)</f>
        <v>0</v>
      </c>
      <c r="BF428" s="140">
        <f>IF(N428="snížená",J428,0)</f>
        <v>0</v>
      </c>
      <c r="BG428" s="140">
        <f>IF(N428="zákl. přenesená",J428,0)</f>
        <v>0</v>
      </c>
      <c r="BH428" s="140">
        <f>IF(N428="sníž. přenesená",J428,0)</f>
        <v>0</v>
      </c>
      <c r="BI428" s="140">
        <f>IF(N428="nulová",J428,0)</f>
        <v>0</v>
      </c>
      <c r="BJ428" s="18" t="s">
        <v>78</v>
      </c>
      <c r="BK428" s="140">
        <f>ROUND(I428*H428,2)</f>
        <v>0</v>
      </c>
      <c r="BL428" s="18" t="s">
        <v>294</v>
      </c>
      <c r="BM428" s="139" t="s">
        <v>1364</v>
      </c>
    </row>
    <row r="429" spans="2:65" s="12" customFormat="1">
      <c r="B429" s="146"/>
      <c r="D429" s="147" t="s">
        <v>196</v>
      </c>
      <c r="F429" s="149" t="s">
        <v>1037</v>
      </c>
      <c r="H429" s="150">
        <v>0.84</v>
      </c>
      <c r="I429" s="151"/>
      <c r="L429" s="146"/>
      <c r="M429" s="152"/>
      <c r="T429" s="153"/>
      <c r="AT429" s="148" t="s">
        <v>196</v>
      </c>
      <c r="AU429" s="148" t="s">
        <v>80</v>
      </c>
      <c r="AV429" s="12" t="s">
        <v>80</v>
      </c>
      <c r="AW429" s="12" t="s">
        <v>4</v>
      </c>
      <c r="AX429" s="12" t="s">
        <v>78</v>
      </c>
      <c r="AY429" s="148" t="s">
        <v>127</v>
      </c>
    </row>
    <row r="430" spans="2:65" s="1" customFormat="1" ht="24.2" customHeight="1">
      <c r="B430" s="33"/>
      <c r="C430" s="128" t="s">
        <v>756</v>
      </c>
      <c r="D430" s="128" t="s">
        <v>130</v>
      </c>
      <c r="E430" s="129" t="s">
        <v>1365</v>
      </c>
      <c r="F430" s="130" t="s">
        <v>1366</v>
      </c>
      <c r="G430" s="131" t="s">
        <v>638</v>
      </c>
      <c r="H430" s="187"/>
      <c r="I430" s="133"/>
      <c r="J430" s="134">
        <f>ROUND(I430*H430,2)</f>
        <v>0</v>
      </c>
      <c r="K430" s="130" t="s">
        <v>134</v>
      </c>
      <c r="L430" s="33"/>
      <c r="M430" s="135" t="s">
        <v>19</v>
      </c>
      <c r="N430" s="136" t="s">
        <v>42</v>
      </c>
      <c r="P430" s="137">
        <f>O430*H430</f>
        <v>0</v>
      </c>
      <c r="Q430" s="137">
        <v>0</v>
      </c>
      <c r="R430" s="137">
        <f>Q430*H430</f>
        <v>0</v>
      </c>
      <c r="S430" s="137">
        <v>0</v>
      </c>
      <c r="T430" s="138">
        <f>S430*H430</f>
        <v>0</v>
      </c>
      <c r="AR430" s="139" t="s">
        <v>294</v>
      </c>
      <c r="AT430" s="139" t="s">
        <v>130</v>
      </c>
      <c r="AU430" s="139" t="s">
        <v>80</v>
      </c>
      <c r="AY430" s="18" t="s">
        <v>127</v>
      </c>
      <c r="BE430" s="140">
        <f>IF(N430="základní",J430,0)</f>
        <v>0</v>
      </c>
      <c r="BF430" s="140">
        <f>IF(N430="snížená",J430,0)</f>
        <v>0</v>
      </c>
      <c r="BG430" s="140">
        <f>IF(N430="zákl. přenesená",J430,0)</f>
        <v>0</v>
      </c>
      <c r="BH430" s="140">
        <f>IF(N430="sníž. přenesená",J430,0)</f>
        <v>0</v>
      </c>
      <c r="BI430" s="140">
        <f>IF(N430="nulová",J430,0)</f>
        <v>0</v>
      </c>
      <c r="BJ430" s="18" t="s">
        <v>78</v>
      </c>
      <c r="BK430" s="140">
        <f>ROUND(I430*H430,2)</f>
        <v>0</v>
      </c>
      <c r="BL430" s="18" t="s">
        <v>294</v>
      </c>
      <c r="BM430" s="139" t="s">
        <v>1367</v>
      </c>
    </row>
    <row r="431" spans="2:65" s="1" customFormat="1" ht="78">
      <c r="B431" s="33"/>
      <c r="D431" s="147" t="s">
        <v>214</v>
      </c>
      <c r="F431" s="161" t="s">
        <v>640</v>
      </c>
      <c r="I431" s="162"/>
      <c r="L431" s="33"/>
      <c r="M431" s="163"/>
      <c r="T431" s="52"/>
      <c r="AT431" s="18" t="s">
        <v>214</v>
      </c>
      <c r="AU431" s="18" t="s">
        <v>80</v>
      </c>
    </row>
    <row r="432" spans="2:65" s="11" customFormat="1" ht="22.9" customHeight="1">
      <c r="B432" s="116"/>
      <c r="D432" s="117" t="s">
        <v>70</v>
      </c>
      <c r="E432" s="126" t="s">
        <v>1129</v>
      </c>
      <c r="F432" s="126" t="s">
        <v>1130</v>
      </c>
      <c r="I432" s="119"/>
      <c r="J432" s="127">
        <f>BK432</f>
        <v>0</v>
      </c>
      <c r="L432" s="116"/>
      <c r="M432" s="121"/>
      <c r="P432" s="122">
        <f>SUM(P433:P438)</f>
        <v>0</v>
      </c>
      <c r="R432" s="122">
        <f>SUM(R433:R438)</f>
        <v>1.6870000000000001E-4</v>
      </c>
      <c r="T432" s="123">
        <f>SUM(T433:T438)</f>
        <v>5.9999999999999995E-5</v>
      </c>
      <c r="AR432" s="117" t="s">
        <v>80</v>
      </c>
      <c r="AT432" s="124" t="s">
        <v>70</v>
      </c>
      <c r="AU432" s="124" t="s">
        <v>78</v>
      </c>
      <c r="AY432" s="117" t="s">
        <v>127</v>
      </c>
      <c r="BK432" s="125">
        <f>SUM(BK433:BK438)</f>
        <v>0</v>
      </c>
    </row>
    <row r="433" spans="2:65" s="1" customFormat="1" ht="14.45" customHeight="1">
      <c r="B433" s="33"/>
      <c r="C433" s="128" t="s">
        <v>761</v>
      </c>
      <c r="D433" s="128" t="s">
        <v>130</v>
      </c>
      <c r="E433" s="129" t="s">
        <v>1134</v>
      </c>
      <c r="F433" s="130" t="s">
        <v>1135</v>
      </c>
      <c r="G433" s="131" t="s">
        <v>212</v>
      </c>
      <c r="H433" s="132">
        <v>0.2</v>
      </c>
      <c r="I433" s="133"/>
      <c r="J433" s="134">
        <f>ROUND(I433*H433,2)</f>
        <v>0</v>
      </c>
      <c r="K433" s="130" t="s">
        <v>134</v>
      </c>
      <c r="L433" s="33"/>
      <c r="M433" s="135" t="s">
        <v>19</v>
      </c>
      <c r="N433" s="136" t="s">
        <v>42</v>
      </c>
      <c r="P433" s="137">
        <f>O433*H433</f>
        <v>0</v>
      </c>
      <c r="Q433" s="137">
        <v>0</v>
      </c>
      <c r="R433" s="137">
        <f>Q433*H433</f>
        <v>0</v>
      </c>
      <c r="S433" s="137">
        <v>2.9999999999999997E-4</v>
      </c>
      <c r="T433" s="138">
        <f>S433*H433</f>
        <v>5.9999999999999995E-5</v>
      </c>
      <c r="AR433" s="139" t="s">
        <v>294</v>
      </c>
      <c r="AT433" s="139" t="s">
        <v>130</v>
      </c>
      <c r="AU433" s="139" t="s">
        <v>80</v>
      </c>
      <c r="AY433" s="18" t="s">
        <v>127</v>
      </c>
      <c r="BE433" s="140">
        <f>IF(N433="základní",J433,0)</f>
        <v>0</v>
      </c>
      <c r="BF433" s="140">
        <f>IF(N433="snížená",J433,0)</f>
        <v>0</v>
      </c>
      <c r="BG433" s="140">
        <f>IF(N433="zákl. přenesená",J433,0)</f>
        <v>0</v>
      </c>
      <c r="BH433" s="140">
        <f>IF(N433="sníž. přenesená",J433,0)</f>
        <v>0</v>
      </c>
      <c r="BI433" s="140">
        <f>IF(N433="nulová",J433,0)</f>
        <v>0</v>
      </c>
      <c r="BJ433" s="18" t="s">
        <v>78</v>
      </c>
      <c r="BK433" s="140">
        <f>ROUND(I433*H433,2)</f>
        <v>0</v>
      </c>
      <c r="BL433" s="18" t="s">
        <v>294</v>
      </c>
      <c r="BM433" s="139" t="s">
        <v>1368</v>
      </c>
    </row>
    <row r="434" spans="2:65" s="1" customFormat="1" ht="14.45" customHeight="1">
      <c r="B434" s="33"/>
      <c r="C434" s="128" t="s">
        <v>766</v>
      </c>
      <c r="D434" s="128" t="s">
        <v>130</v>
      </c>
      <c r="E434" s="129" t="s">
        <v>1149</v>
      </c>
      <c r="F434" s="130" t="s">
        <v>1150</v>
      </c>
      <c r="G434" s="131" t="s">
        <v>212</v>
      </c>
      <c r="H434" s="132">
        <v>0.7</v>
      </c>
      <c r="I434" s="133"/>
      <c r="J434" s="134">
        <f>ROUND(I434*H434,2)</f>
        <v>0</v>
      </c>
      <c r="K434" s="130" t="s">
        <v>134</v>
      </c>
      <c r="L434" s="33"/>
      <c r="M434" s="135" t="s">
        <v>19</v>
      </c>
      <c r="N434" s="136" t="s">
        <v>42</v>
      </c>
      <c r="P434" s="137">
        <f>O434*H434</f>
        <v>0</v>
      </c>
      <c r="Q434" s="137">
        <v>1.0000000000000001E-5</v>
      </c>
      <c r="R434" s="137">
        <f>Q434*H434</f>
        <v>6.9999999999999999E-6</v>
      </c>
      <c r="S434" s="137">
        <v>0</v>
      </c>
      <c r="T434" s="138">
        <f>S434*H434</f>
        <v>0</v>
      </c>
      <c r="AR434" s="139" t="s">
        <v>294</v>
      </c>
      <c r="AT434" s="139" t="s">
        <v>130</v>
      </c>
      <c r="AU434" s="139" t="s">
        <v>80</v>
      </c>
      <c r="AY434" s="18" t="s">
        <v>127</v>
      </c>
      <c r="BE434" s="140">
        <f>IF(N434="základní",J434,0)</f>
        <v>0</v>
      </c>
      <c r="BF434" s="140">
        <f>IF(N434="snížená",J434,0)</f>
        <v>0</v>
      </c>
      <c r="BG434" s="140">
        <f>IF(N434="zákl. přenesená",J434,0)</f>
        <v>0</v>
      </c>
      <c r="BH434" s="140">
        <f>IF(N434="sníž. přenesená",J434,0)</f>
        <v>0</v>
      </c>
      <c r="BI434" s="140">
        <f>IF(N434="nulová",J434,0)</f>
        <v>0</v>
      </c>
      <c r="BJ434" s="18" t="s">
        <v>78</v>
      </c>
      <c r="BK434" s="140">
        <f>ROUND(I434*H434,2)</f>
        <v>0</v>
      </c>
      <c r="BL434" s="18" t="s">
        <v>294</v>
      </c>
      <c r="BM434" s="139" t="s">
        <v>1369</v>
      </c>
    </row>
    <row r="435" spans="2:65" s="1" customFormat="1" ht="14.45" customHeight="1">
      <c r="B435" s="33"/>
      <c r="C435" s="177" t="s">
        <v>771</v>
      </c>
      <c r="D435" s="177" t="s">
        <v>368</v>
      </c>
      <c r="E435" s="178" t="s">
        <v>1152</v>
      </c>
      <c r="F435" s="179" t="s">
        <v>1153</v>
      </c>
      <c r="G435" s="180" t="s">
        <v>212</v>
      </c>
      <c r="H435" s="181">
        <v>0.73499999999999999</v>
      </c>
      <c r="I435" s="182"/>
      <c r="J435" s="183">
        <f>ROUND(I435*H435,2)</f>
        <v>0</v>
      </c>
      <c r="K435" s="179" t="s">
        <v>134</v>
      </c>
      <c r="L435" s="184"/>
      <c r="M435" s="185" t="s">
        <v>19</v>
      </c>
      <c r="N435" s="186" t="s">
        <v>42</v>
      </c>
      <c r="P435" s="137">
        <f>O435*H435</f>
        <v>0</v>
      </c>
      <c r="Q435" s="137">
        <v>2.2000000000000001E-4</v>
      </c>
      <c r="R435" s="137">
        <f>Q435*H435</f>
        <v>1.617E-4</v>
      </c>
      <c r="S435" s="137">
        <v>0</v>
      </c>
      <c r="T435" s="138">
        <f>S435*H435</f>
        <v>0</v>
      </c>
      <c r="AR435" s="139" t="s">
        <v>409</v>
      </c>
      <c r="AT435" s="139" t="s">
        <v>368</v>
      </c>
      <c r="AU435" s="139" t="s">
        <v>80</v>
      </c>
      <c r="AY435" s="18" t="s">
        <v>127</v>
      </c>
      <c r="BE435" s="140">
        <f>IF(N435="základní",J435,0)</f>
        <v>0</v>
      </c>
      <c r="BF435" s="140">
        <f>IF(N435="snížená",J435,0)</f>
        <v>0</v>
      </c>
      <c r="BG435" s="140">
        <f>IF(N435="zákl. přenesená",J435,0)</f>
        <v>0</v>
      </c>
      <c r="BH435" s="140">
        <f>IF(N435="sníž. přenesená",J435,0)</f>
        <v>0</v>
      </c>
      <c r="BI435" s="140">
        <f>IF(N435="nulová",J435,0)</f>
        <v>0</v>
      </c>
      <c r="BJ435" s="18" t="s">
        <v>78</v>
      </c>
      <c r="BK435" s="140">
        <f>ROUND(I435*H435,2)</f>
        <v>0</v>
      </c>
      <c r="BL435" s="18" t="s">
        <v>294</v>
      </c>
      <c r="BM435" s="139" t="s">
        <v>1370</v>
      </c>
    </row>
    <row r="436" spans="2:65" s="12" customFormat="1">
      <c r="B436" s="146"/>
      <c r="D436" s="147" t="s">
        <v>196</v>
      </c>
      <c r="F436" s="149" t="s">
        <v>1371</v>
      </c>
      <c r="H436" s="150">
        <v>0.73499999999999999</v>
      </c>
      <c r="I436" s="151"/>
      <c r="L436" s="146"/>
      <c r="M436" s="152"/>
      <c r="T436" s="153"/>
      <c r="AT436" s="148" t="s">
        <v>196</v>
      </c>
      <c r="AU436" s="148" t="s">
        <v>80</v>
      </c>
      <c r="AV436" s="12" t="s">
        <v>80</v>
      </c>
      <c r="AW436" s="12" t="s">
        <v>4</v>
      </c>
      <c r="AX436" s="12" t="s">
        <v>78</v>
      </c>
      <c r="AY436" s="148" t="s">
        <v>127</v>
      </c>
    </row>
    <row r="437" spans="2:65" s="1" customFormat="1" ht="24.2" customHeight="1">
      <c r="B437" s="33"/>
      <c r="C437" s="128" t="s">
        <v>777</v>
      </c>
      <c r="D437" s="128" t="s">
        <v>130</v>
      </c>
      <c r="E437" s="129" t="s">
        <v>1372</v>
      </c>
      <c r="F437" s="130" t="s">
        <v>1373</v>
      </c>
      <c r="G437" s="131" t="s">
        <v>638</v>
      </c>
      <c r="H437" s="187"/>
      <c r="I437" s="133"/>
      <c r="J437" s="134">
        <f>ROUND(I437*H437,2)</f>
        <v>0</v>
      </c>
      <c r="K437" s="130" t="s">
        <v>134</v>
      </c>
      <c r="L437" s="33"/>
      <c r="M437" s="135" t="s">
        <v>19</v>
      </c>
      <c r="N437" s="136" t="s">
        <v>42</v>
      </c>
      <c r="P437" s="137">
        <f>O437*H437</f>
        <v>0</v>
      </c>
      <c r="Q437" s="137">
        <v>0</v>
      </c>
      <c r="R437" s="137">
        <f>Q437*H437</f>
        <v>0</v>
      </c>
      <c r="S437" s="137">
        <v>0</v>
      </c>
      <c r="T437" s="138">
        <f>S437*H437</f>
        <v>0</v>
      </c>
      <c r="AR437" s="139" t="s">
        <v>294</v>
      </c>
      <c r="AT437" s="139" t="s">
        <v>130</v>
      </c>
      <c r="AU437" s="139" t="s">
        <v>80</v>
      </c>
      <c r="AY437" s="18" t="s">
        <v>127</v>
      </c>
      <c r="BE437" s="140">
        <f>IF(N437="základní",J437,0)</f>
        <v>0</v>
      </c>
      <c r="BF437" s="140">
        <f>IF(N437="snížená",J437,0)</f>
        <v>0</v>
      </c>
      <c r="BG437" s="140">
        <f>IF(N437="zákl. přenesená",J437,0)</f>
        <v>0</v>
      </c>
      <c r="BH437" s="140">
        <f>IF(N437="sníž. přenesená",J437,0)</f>
        <v>0</v>
      </c>
      <c r="BI437" s="140">
        <f>IF(N437="nulová",J437,0)</f>
        <v>0</v>
      </c>
      <c r="BJ437" s="18" t="s">
        <v>78</v>
      </c>
      <c r="BK437" s="140">
        <f>ROUND(I437*H437,2)</f>
        <v>0</v>
      </c>
      <c r="BL437" s="18" t="s">
        <v>294</v>
      </c>
      <c r="BM437" s="139" t="s">
        <v>1374</v>
      </c>
    </row>
    <row r="438" spans="2:65" s="1" customFormat="1" ht="78">
      <c r="B438" s="33"/>
      <c r="D438" s="147" t="s">
        <v>214</v>
      </c>
      <c r="F438" s="161" t="s">
        <v>748</v>
      </c>
      <c r="I438" s="162"/>
      <c r="L438" s="33"/>
      <c r="M438" s="163"/>
      <c r="T438" s="52"/>
      <c r="AT438" s="18" t="s">
        <v>214</v>
      </c>
      <c r="AU438" s="18" t="s">
        <v>80</v>
      </c>
    </row>
    <row r="439" spans="2:65" s="11" customFormat="1" ht="22.9" customHeight="1">
      <c r="B439" s="116"/>
      <c r="D439" s="117" t="s">
        <v>70</v>
      </c>
      <c r="E439" s="126" t="s">
        <v>797</v>
      </c>
      <c r="F439" s="126" t="s">
        <v>798</v>
      </c>
      <c r="I439" s="119"/>
      <c r="J439" s="127">
        <f>BK439</f>
        <v>0</v>
      </c>
      <c r="L439" s="116"/>
      <c r="M439" s="121"/>
      <c r="P439" s="122">
        <f>SUM(P440:P468)</f>
        <v>0</v>
      </c>
      <c r="R439" s="122">
        <f>SUM(R440:R468)</f>
        <v>1.0299955999999997</v>
      </c>
      <c r="T439" s="123">
        <f>SUM(T440:T468)</f>
        <v>0</v>
      </c>
      <c r="AR439" s="117" t="s">
        <v>80</v>
      </c>
      <c r="AT439" s="124" t="s">
        <v>70</v>
      </c>
      <c r="AU439" s="124" t="s">
        <v>78</v>
      </c>
      <c r="AY439" s="117" t="s">
        <v>127</v>
      </c>
      <c r="BK439" s="125">
        <f>SUM(BK440:BK468)</f>
        <v>0</v>
      </c>
    </row>
    <row r="440" spans="2:65" s="1" customFormat="1" ht="14.45" customHeight="1">
      <c r="B440" s="33"/>
      <c r="C440" s="128" t="s">
        <v>783</v>
      </c>
      <c r="D440" s="128" t="s">
        <v>130</v>
      </c>
      <c r="E440" s="129" t="s">
        <v>800</v>
      </c>
      <c r="F440" s="130" t="s">
        <v>801</v>
      </c>
      <c r="G440" s="131" t="s">
        <v>194</v>
      </c>
      <c r="H440" s="132">
        <v>51.506999999999998</v>
      </c>
      <c r="I440" s="133"/>
      <c r="J440" s="134">
        <f>ROUND(I440*H440,2)</f>
        <v>0</v>
      </c>
      <c r="K440" s="130" t="s">
        <v>134</v>
      </c>
      <c r="L440" s="33"/>
      <c r="M440" s="135" t="s">
        <v>19</v>
      </c>
      <c r="N440" s="136" t="s">
        <v>42</v>
      </c>
      <c r="P440" s="137">
        <f>O440*H440</f>
        <v>0</v>
      </c>
      <c r="Q440" s="137">
        <v>2.9999999999999997E-4</v>
      </c>
      <c r="R440" s="137">
        <f>Q440*H440</f>
        <v>1.5452099999999998E-2</v>
      </c>
      <c r="S440" s="137">
        <v>0</v>
      </c>
      <c r="T440" s="138">
        <f>S440*H440</f>
        <v>0</v>
      </c>
      <c r="AR440" s="139" t="s">
        <v>294</v>
      </c>
      <c r="AT440" s="139" t="s">
        <v>130</v>
      </c>
      <c r="AU440" s="139" t="s">
        <v>80</v>
      </c>
      <c r="AY440" s="18" t="s">
        <v>127</v>
      </c>
      <c r="BE440" s="140">
        <f>IF(N440="základní",J440,0)</f>
        <v>0</v>
      </c>
      <c r="BF440" s="140">
        <f>IF(N440="snížená",J440,0)</f>
        <v>0</v>
      </c>
      <c r="BG440" s="140">
        <f>IF(N440="zákl. přenesená",J440,0)</f>
        <v>0</v>
      </c>
      <c r="BH440" s="140">
        <f>IF(N440="sníž. přenesená",J440,0)</f>
        <v>0</v>
      </c>
      <c r="BI440" s="140">
        <f>IF(N440="nulová",J440,0)</f>
        <v>0</v>
      </c>
      <c r="BJ440" s="18" t="s">
        <v>78</v>
      </c>
      <c r="BK440" s="140">
        <f>ROUND(I440*H440,2)</f>
        <v>0</v>
      </c>
      <c r="BL440" s="18" t="s">
        <v>294</v>
      </c>
      <c r="BM440" s="139" t="s">
        <v>1375</v>
      </c>
    </row>
    <row r="441" spans="2:65" s="1" customFormat="1" ht="68.25">
      <c r="B441" s="33"/>
      <c r="D441" s="147" t="s">
        <v>214</v>
      </c>
      <c r="F441" s="161" t="s">
        <v>803</v>
      </c>
      <c r="I441" s="162"/>
      <c r="L441" s="33"/>
      <c r="M441" s="163"/>
      <c r="T441" s="52"/>
      <c r="AT441" s="18" t="s">
        <v>214</v>
      </c>
      <c r="AU441" s="18" t="s">
        <v>80</v>
      </c>
    </row>
    <row r="442" spans="2:65" s="12" customFormat="1" ht="22.5">
      <c r="B442" s="146"/>
      <c r="D442" s="147" t="s">
        <v>196</v>
      </c>
      <c r="E442" s="148" t="s">
        <v>19</v>
      </c>
      <c r="F442" s="149" t="s">
        <v>1376</v>
      </c>
      <c r="H442" s="150">
        <v>60.459000000000003</v>
      </c>
      <c r="I442" s="151"/>
      <c r="L442" s="146"/>
      <c r="M442" s="152"/>
      <c r="T442" s="153"/>
      <c r="AT442" s="148" t="s">
        <v>196</v>
      </c>
      <c r="AU442" s="148" t="s">
        <v>80</v>
      </c>
      <c r="AV442" s="12" t="s">
        <v>80</v>
      </c>
      <c r="AW442" s="12" t="s">
        <v>32</v>
      </c>
      <c r="AX442" s="12" t="s">
        <v>71</v>
      </c>
      <c r="AY442" s="148" t="s">
        <v>127</v>
      </c>
    </row>
    <row r="443" spans="2:65" s="12" customFormat="1">
      <c r="B443" s="146"/>
      <c r="D443" s="147" t="s">
        <v>196</v>
      </c>
      <c r="E443" s="148" t="s">
        <v>19</v>
      </c>
      <c r="F443" s="149" t="s">
        <v>805</v>
      </c>
      <c r="H443" s="150">
        <v>-0.36</v>
      </c>
      <c r="I443" s="151"/>
      <c r="L443" s="146"/>
      <c r="M443" s="152"/>
      <c r="T443" s="153"/>
      <c r="AT443" s="148" t="s">
        <v>196</v>
      </c>
      <c r="AU443" s="148" t="s">
        <v>80</v>
      </c>
      <c r="AV443" s="12" t="s">
        <v>80</v>
      </c>
      <c r="AW443" s="12" t="s">
        <v>32</v>
      </c>
      <c r="AX443" s="12" t="s">
        <v>71</v>
      </c>
      <c r="AY443" s="148" t="s">
        <v>127</v>
      </c>
    </row>
    <row r="444" spans="2:65" s="12" customFormat="1">
      <c r="B444" s="146"/>
      <c r="D444" s="147" t="s">
        <v>196</v>
      </c>
      <c r="E444" s="148" t="s">
        <v>19</v>
      </c>
      <c r="F444" s="149" t="s">
        <v>1377</v>
      </c>
      <c r="H444" s="150">
        <v>0.438</v>
      </c>
      <c r="I444" s="151"/>
      <c r="L444" s="146"/>
      <c r="M444" s="152"/>
      <c r="T444" s="153"/>
      <c r="AT444" s="148" t="s">
        <v>196</v>
      </c>
      <c r="AU444" s="148" t="s">
        <v>80</v>
      </c>
      <c r="AV444" s="12" t="s">
        <v>80</v>
      </c>
      <c r="AW444" s="12" t="s">
        <v>32</v>
      </c>
      <c r="AX444" s="12" t="s">
        <v>71</v>
      </c>
      <c r="AY444" s="148" t="s">
        <v>127</v>
      </c>
    </row>
    <row r="445" spans="2:65" s="12" customFormat="1">
      <c r="B445" s="146"/>
      <c r="D445" s="147" t="s">
        <v>196</v>
      </c>
      <c r="E445" s="148" t="s">
        <v>19</v>
      </c>
      <c r="F445" s="149" t="s">
        <v>1231</v>
      </c>
      <c r="H445" s="150">
        <v>-3.36</v>
      </c>
      <c r="I445" s="151"/>
      <c r="L445" s="146"/>
      <c r="M445" s="152"/>
      <c r="T445" s="153"/>
      <c r="AT445" s="148" t="s">
        <v>196</v>
      </c>
      <c r="AU445" s="148" t="s">
        <v>80</v>
      </c>
      <c r="AV445" s="12" t="s">
        <v>80</v>
      </c>
      <c r="AW445" s="12" t="s">
        <v>32</v>
      </c>
      <c r="AX445" s="12" t="s">
        <v>71</v>
      </c>
      <c r="AY445" s="148" t="s">
        <v>127</v>
      </c>
    </row>
    <row r="446" spans="2:65" s="12" customFormat="1">
      <c r="B446" s="146"/>
      <c r="D446" s="147" t="s">
        <v>196</v>
      </c>
      <c r="E446" s="148" t="s">
        <v>19</v>
      </c>
      <c r="F446" s="149" t="s">
        <v>1232</v>
      </c>
      <c r="H446" s="150">
        <v>-5.67</v>
      </c>
      <c r="I446" s="151"/>
      <c r="L446" s="146"/>
      <c r="M446" s="152"/>
      <c r="T446" s="153"/>
      <c r="AT446" s="148" t="s">
        <v>196</v>
      </c>
      <c r="AU446" s="148" t="s">
        <v>80</v>
      </c>
      <c r="AV446" s="12" t="s">
        <v>80</v>
      </c>
      <c r="AW446" s="12" t="s">
        <v>32</v>
      </c>
      <c r="AX446" s="12" t="s">
        <v>71</v>
      </c>
      <c r="AY446" s="148" t="s">
        <v>127</v>
      </c>
    </row>
    <row r="447" spans="2:65" s="13" customFormat="1">
      <c r="B447" s="154"/>
      <c r="D447" s="147" t="s">
        <v>196</v>
      </c>
      <c r="E447" s="155" t="s">
        <v>19</v>
      </c>
      <c r="F447" s="156" t="s">
        <v>199</v>
      </c>
      <c r="H447" s="157">
        <v>51.507000000000005</v>
      </c>
      <c r="I447" s="158"/>
      <c r="L447" s="154"/>
      <c r="M447" s="159"/>
      <c r="T447" s="160"/>
      <c r="AT447" s="155" t="s">
        <v>196</v>
      </c>
      <c r="AU447" s="155" t="s">
        <v>80</v>
      </c>
      <c r="AV447" s="13" t="s">
        <v>142</v>
      </c>
      <c r="AW447" s="13" t="s">
        <v>32</v>
      </c>
      <c r="AX447" s="13" t="s">
        <v>78</v>
      </c>
      <c r="AY447" s="155" t="s">
        <v>127</v>
      </c>
    </row>
    <row r="448" spans="2:65" s="1" customFormat="1" ht="24.2" customHeight="1">
      <c r="B448" s="33"/>
      <c r="C448" s="128" t="s">
        <v>788</v>
      </c>
      <c r="D448" s="128" t="s">
        <v>130</v>
      </c>
      <c r="E448" s="129" t="s">
        <v>808</v>
      </c>
      <c r="F448" s="130" t="s">
        <v>809</v>
      </c>
      <c r="G448" s="131" t="s">
        <v>194</v>
      </c>
      <c r="H448" s="132">
        <v>51.506999999999998</v>
      </c>
      <c r="I448" s="133"/>
      <c r="J448" s="134">
        <f>ROUND(I448*H448,2)</f>
        <v>0</v>
      </c>
      <c r="K448" s="130" t="s">
        <v>134</v>
      </c>
      <c r="L448" s="33"/>
      <c r="M448" s="135" t="s">
        <v>19</v>
      </c>
      <c r="N448" s="136" t="s">
        <v>42</v>
      </c>
      <c r="P448" s="137">
        <f>O448*H448</f>
        <v>0</v>
      </c>
      <c r="Q448" s="137">
        <v>5.1999999999999998E-3</v>
      </c>
      <c r="R448" s="137">
        <f>Q448*H448</f>
        <v>0.26783639999999997</v>
      </c>
      <c r="S448" s="137">
        <v>0</v>
      </c>
      <c r="T448" s="138">
        <f>S448*H448</f>
        <v>0</v>
      </c>
      <c r="AR448" s="139" t="s">
        <v>294</v>
      </c>
      <c r="AT448" s="139" t="s">
        <v>130</v>
      </c>
      <c r="AU448" s="139" t="s">
        <v>80</v>
      </c>
      <c r="AY448" s="18" t="s">
        <v>127</v>
      </c>
      <c r="BE448" s="140">
        <f>IF(N448="základní",J448,0)</f>
        <v>0</v>
      </c>
      <c r="BF448" s="140">
        <f>IF(N448="snížená",J448,0)</f>
        <v>0</v>
      </c>
      <c r="BG448" s="140">
        <f>IF(N448="zákl. přenesená",J448,0)</f>
        <v>0</v>
      </c>
      <c r="BH448" s="140">
        <f>IF(N448="sníž. přenesená",J448,0)</f>
        <v>0</v>
      </c>
      <c r="BI448" s="140">
        <f>IF(N448="nulová",J448,0)</f>
        <v>0</v>
      </c>
      <c r="BJ448" s="18" t="s">
        <v>78</v>
      </c>
      <c r="BK448" s="140">
        <f>ROUND(I448*H448,2)</f>
        <v>0</v>
      </c>
      <c r="BL448" s="18" t="s">
        <v>294</v>
      </c>
      <c r="BM448" s="139" t="s">
        <v>1378</v>
      </c>
    </row>
    <row r="449" spans="2:65" s="1" customFormat="1" ht="29.25">
      <c r="B449" s="33"/>
      <c r="D449" s="147" t="s">
        <v>214</v>
      </c>
      <c r="F449" s="161" t="s">
        <v>811</v>
      </c>
      <c r="I449" s="162"/>
      <c r="L449" s="33"/>
      <c r="M449" s="163"/>
      <c r="T449" s="52"/>
      <c r="AT449" s="18" t="s">
        <v>214</v>
      </c>
      <c r="AU449" s="18" t="s">
        <v>80</v>
      </c>
    </row>
    <row r="450" spans="2:65" s="1" customFormat="1" ht="14.45" customHeight="1">
      <c r="B450" s="33"/>
      <c r="C450" s="177" t="s">
        <v>793</v>
      </c>
      <c r="D450" s="177" t="s">
        <v>368</v>
      </c>
      <c r="E450" s="178" t="s">
        <v>813</v>
      </c>
      <c r="F450" s="179" t="s">
        <v>814</v>
      </c>
      <c r="G450" s="180" t="s">
        <v>194</v>
      </c>
      <c r="H450" s="181">
        <v>56.658000000000001</v>
      </c>
      <c r="I450" s="182"/>
      <c r="J450" s="183">
        <f>ROUND(I450*H450,2)</f>
        <v>0</v>
      </c>
      <c r="K450" s="179" t="s">
        <v>134</v>
      </c>
      <c r="L450" s="184"/>
      <c r="M450" s="185" t="s">
        <v>19</v>
      </c>
      <c r="N450" s="186" t="s">
        <v>42</v>
      </c>
      <c r="P450" s="137">
        <f>O450*H450</f>
        <v>0</v>
      </c>
      <c r="Q450" s="137">
        <v>1.26E-2</v>
      </c>
      <c r="R450" s="137">
        <f>Q450*H450</f>
        <v>0.71389080000000005</v>
      </c>
      <c r="S450" s="137">
        <v>0</v>
      </c>
      <c r="T450" s="138">
        <f>S450*H450</f>
        <v>0</v>
      </c>
      <c r="AR450" s="139" t="s">
        <v>409</v>
      </c>
      <c r="AT450" s="139" t="s">
        <v>368</v>
      </c>
      <c r="AU450" s="139" t="s">
        <v>80</v>
      </c>
      <c r="AY450" s="18" t="s">
        <v>127</v>
      </c>
      <c r="BE450" s="140">
        <f>IF(N450="základní",J450,0)</f>
        <v>0</v>
      </c>
      <c r="BF450" s="140">
        <f>IF(N450="snížená",J450,0)</f>
        <v>0</v>
      </c>
      <c r="BG450" s="140">
        <f>IF(N450="zákl. přenesená",J450,0)</f>
        <v>0</v>
      </c>
      <c r="BH450" s="140">
        <f>IF(N450="sníž. přenesená",J450,0)</f>
        <v>0</v>
      </c>
      <c r="BI450" s="140">
        <f>IF(N450="nulová",J450,0)</f>
        <v>0</v>
      </c>
      <c r="BJ450" s="18" t="s">
        <v>78</v>
      </c>
      <c r="BK450" s="140">
        <f>ROUND(I450*H450,2)</f>
        <v>0</v>
      </c>
      <c r="BL450" s="18" t="s">
        <v>294</v>
      </c>
      <c r="BM450" s="139" t="s">
        <v>1379</v>
      </c>
    </row>
    <row r="451" spans="2:65" s="12" customFormat="1">
      <c r="B451" s="146"/>
      <c r="D451" s="147" t="s">
        <v>196</v>
      </c>
      <c r="F451" s="149" t="s">
        <v>1380</v>
      </c>
      <c r="H451" s="150">
        <v>56.658000000000001</v>
      </c>
      <c r="I451" s="151"/>
      <c r="L451" s="146"/>
      <c r="M451" s="152"/>
      <c r="T451" s="153"/>
      <c r="AT451" s="148" t="s">
        <v>196</v>
      </c>
      <c r="AU451" s="148" t="s">
        <v>80</v>
      </c>
      <c r="AV451" s="12" t="s">
        <v>80</v>
      </c>
      <c r="AW451" s="12" t="s">
        <v>4</v>
      </c>
      <c r="AX451" s="12" t="s">
        <v>78</v>
      </c>
      <c r="AY451" s="148" t="s">
        <v>127</v>
      </c>
    </row>
    <row r="452" spans="2:65" s="1" customFormat="1" ht="14.45" customHeight="1">
      <c r="B452" s="33"/>
      <c r="C452" s="128" t="s">
        <v>799</v>
      </c>
      <c r="D452" s="128" t="s">
        <v>130</v>
      </c>
      <c r="E452" s="129" t="s">
        <v>818</v>
      </c>
      <c r="F452" s="130" t="s">
        <v>819</v>
      </c>
      <c r="G452" s="131" t="s">
        <v>212</v>
      </c>
      <c r="H452" s="132">
        <v>8.4700000000000006</v>
      </c>
      <c r="I452" s="133"/>
      <c r="J452" s="134">
        <f>ROUND(I452*H452,2)</f>
        <v>0</v>
      </c>
      <c r="K452" s="130" t="s">
        <v>134</v>
      </c>
      <c r="L452" s="33"/>
      <c r="M452" s="135" t="s">
        <v>19</v>
      </c>
      <c r="N452" s="136" t="s">
        <v>42</v>
      </c>
      <c r="P452" s="137">
        <f>O452*H452</f>
        <v>0</v>
      </c>
      <c r="Q452" s="137">
        <v>5.5000000000000003E-4</v>
      </c>
      <c r="R452" s="137">
        <f>Q452*H452</f>
        <v>4.6585000000000003E-3</v>
      </c>
      <c r="S452" s="137">
        <v>0</v>
      </c>
      <c r="T452" s="138">
        <f>S452*H452</f>
        <v>0</v>
      </c>
      <c r="AR452" s="139" t="s">
        <v>294</v>
      </c>
      <c r="AT452" s="139" t="s">
        <v>130</v>
      </c>
      <c r="AU452" s="139" t="s">
        <v>80</v>
      </c>
      <c r="AY452" s="18" t="s">
        <v>127</v>
      </c>
      <c r="BE452" s="140">
        <f>IF(N452="základní",J452,0)</f>
        <v>0</v>
      </c>
      <c r="BF452" s="140">
        <f>IF(N452="snížená",J452,0)</f>
        <v>0</v>
      </c>
      <c r="BG452" s="140">
        <f>IF(N452="zákl. přenesená",J452,0)</f>
        <v>0</v>
      </c>
      <c r="BH452" s="140">
        <f>IF(N452="sníž. přenesená",J452,0)</f>
        <v>0</v>
      </c>
      <c r="BI452" s="140">
        <f>IF(N452="nulová",J452,0)</f>
        <v>0</v>
      </c>
      <c r="BJ452" s="18" t="s">
        <v>78</v>
      </c>
      <c r="BK452" s="140">
        <f>ROUND(I452*H452,2)</f>
        <v>0</v>
      </c>
      <c r="BL452" s="18" t="s">
        <v>294</v>
      </c>
      <c r="BM452" s="139" t="s">
        <v>1381</v>
      </c>
    </row>
    <row r="453" spans="2:65" s="1" customFormat="1" ht="39">
      <c r="B453" s="33"/>
      <c r="D453" s="147" t="s">
        <v>214</v>
      </c>
      <c r="F453" s="161" t="s">
        <v>821</v>
      </c>
      <c r="I453" s="162"/>
      <c r="L453" s="33"/>
      <c r="M453" s="163"/>
      <c r="T453" s="52"/>
      <c r="AT453" s="18" t="s">
        <v>214</v>
      </c>
      <c r="AU453" s="18" t="s">
        <v>80</v>
      </c>
    </row>
    <row r="454" spans="2:65" s="12" customFormat="1">
      <c r="B454" s="146"/>
      <c r="D454" s="147" t="s">
        <v>196</v>
      </c>
      <c r="E454" s="148" t="s">
        <v>19</v>
      </c>
      <c r="F454" s="149" t="s">
        <v>1382</v>
      </c>
      <c r="H454" s="150">
        <v>8.4700000000000006</v>
      </c>
      <c r="I454" s="151"/>
      <c r="L454" s="146"/>
      <c r="M454" s="152"/>
      <c r="T454" s="153"/>
      <c r="AT454" s="148" t="s">
        <v>196</v>
      </c>
      <c r="AU454" s="148" t="s">
        <v>80</v>
      </c>
      <c r="AV454" s="12" t="s">
        <v>80</v>
      </c>
      <c r="AW454" s="12" t="s">
        <v>32</v>
      </c>
      <c r="AX454" s="12" t="s">
        <v>78</v>
      </c>
      <c r="AY454" s="148" t="s">
        <v>127</v>
      </c>
    </row>
    <row r="455" spans="2:65" s="1" customFormat="1" ht="14.45" customHeight="1">
      <c r="B455" s="33"/>
      <c r="C455" s="128" t="s">
        <v>807</v>
      </c>
      <c r="D455" s="128" t="s">
        <v>130</v>
      </c>
      <c r="E455" s="129" t="s">
        <v>824</v>
      </c>
      <c r="F455" s="130" t="s">
        <v>825</v>
      </c>
      <c r="G455" s="131" t="s">
        <v>212</v>
      </c>
      <c r="H455" s="132">
        <v>28.79</v>
      </c>
      <c r="I455" s="133"/>
      <c r="J455" s="134">
        <f>ROUND(I455*H455,2)</f>
        <v>0</v>
      </c>
      <c r="K455" s="130" t="s">
        <v>134</v>
      </c>
      <c r="L455" s="33"/>
      <c r="M455" s="135" t="s">
        <v>19</v>
      </c>
      <c r="N455" s="136" t="s">
        <v>42</v>
      </c>
      <c r="P455" s="137">
        <f>O455*H455</f>
        <v>0</v>
      </c>
      <c r="Q455" s="137">
        <v>5.0000000000000001E-4</v>
      </c>
      <c r="R455" s="137">
        <f>Q455*H455</f>
        <v>1.4395E-2</v>
      </c>
      <c r="S455" s="137">
        <v>0</v>
      </c>
      <c r="T455" s="138">
        <f>S455*H455</f>
        <v>0</v>
      </c>
      <c r="AR455" s="139" t="s">
        <v>294</v>
      </c>
      <c r="AT455" s="139" t="s">
        <v>130</v>
      </c>
      <c r="AU455" s="139" t="s">
        <v>80</v>
      </c>
      <c r="AY455" s="18" t="s">
        <v>127</v>
      </c>
      <c r="BE455" s="140">
        <f>IF(N455="základní",J455,0)</f>
        <v>0</v>
      </c>
      <c r="BF455" s="140">
        <f>IF(N455="snížená",J455,0)</f>
        <v>0</v>
      </c>
      <c r="BG455" s="140">
        <f>IF(N455="zákl. přenesená",J455,0)</f>
        <v>0</v>
      </c>
      <c r="BH455" s="140">
        <f>IF(N455="sníž. přenesená",J455,0)</f>
        <v>0</v>
      </c>
      <c r="BI455" s="140">
        <f>IF(N455="nulová",J455,0)</f>
        <v>0</v>
      </c>
      <c r="BJ455" s="18" t="s">
        <v>78</v>
      </c>
      <c r="BK455" s="140">
        <f>ROUND(I455*H455,2)</f>
        <v>0</v>
      </c>
      <c r="BL455" s="18" t="s">
        <v>294</v>
      </c>
      <c r="BM455" s="139" t="s">
        <v>1383</v>
      </c>
    </row>
    <row r="456" spans="2:65" s="1" customFormat="1" ht="39">
      <c r="B456" s="33"/>
      <c r="D456" s="147" t="s">
        <v>214</v>
      </c>
      <c r="F456" s="161" t="s">
        <v>821</v>
      </c>
      <c r="I456" s="162"/>
      <c r="L456" s="33"/>
      <c r="M456" s="163"/>
      <c r="T456" s="52"/>
      <c r="AT456" s="18" t="s">
        <v>214</v>
      </c>
      <c r="AU456" s="18" t="s">
        <v>80</v>
      </c>
    </row>
    <row r="457" spans="2:65" s="12" customFormat="1" ht="22.5">
      <c r="B457" s="146"/>
      <c r="D457" s="147" t="s">
        <v>196</v>
      </c>
      <c r="E457" s="148" t="s">
        <v>19</v>
      </c>
      <c r="F457" s="149" t="s">
        <v>1384</v>
      </c>
      <c r="H457" s="150">
        <v>28.79</v>
      </c>
      <c r="I457" s="151"/>
      <c r="L457" s="146"/>
      <c r="M457" s="152"/>
      <c r="T457" s="153"/>
      <c r="AT457" s="148" t="s">
        <v>196</v>
      </c>
      <c r="AU457" s="148" t="s">
        <v>80</v>
      </c>
      <c r="AV457" s="12" t="s">
        <v>80</v>
      </c>
      <c r="AW457" s="12" t="s">
        <v>32</v>
      </c>
      <c r="AX457" s="12" t="s">
        <v>78</v>
      </c>
      <c r="AY457" s="148" t="s">
        <v>127</v>
      </c>
    </row>
    <row r="458" spans="2:65" s="1" customFormat="1" ht="14.45" customHeight="1">
      <c r="B458" s="33"/>
      <c r="C458" s="128" t="s">
        <v>812</v>
      </c>
      <c r="D458" s="128" t="s">
        <v>130</v>
      </c>
      <c r="E458" s="129" t="s">
        <v>830</v>
      </c>
      <c r="F458" s="130" t="s">
        <v>831</v>
      </c>
      <c r="G458" s="131" t="s">
        <v>212</v>
      </c>
      <c r="H458" s="132">
        <v>34.92</v>
      </c>
      <c r="I458" s="133"/>
      <c r="J458" s="134">
        <f>ROUND(I458*H458,2)</f>
        <v>0</v>
      </c>
      <c r="K458" s="130" t="s">
        <v>134</v>
      </c>
      <c r="L458" s="33"/>
      <c r="M458" s="135" t="s">
        <v>19</v>
      </c>
      <c r="N458" s="136" t="s">
        <v>42</v>
      </c>
      <c r="P458" s="137">
        <f>O458*H458</f>
        <v>0</v>
      </c>
      <c r="Q458" s="137">
        <v>3.0000000000000001E-5</v>
      </c>
      <c r="R458" s="137">
        <f>Q458*H458</f>
        <v>1.0476000000000001E-3</v>
      </c>
      <c r="S458" s="137">
        <v>0</v>
      </c>
      <c r="T458" s="138">
        <f>S458*H458</f>
        <v>0</v>
      </c>
      <c r="AR458" s="139" t="s">
        <v>294</v>
      </c>
      <c r="AT458" s="139" t="s">
        <v>130</v>
      </c>
      <c r="AU458" s="139" t="s">
        <v>80</v>
      </c>
      <c r="AY458" s="18" t="s">
        <v>127</v>
      </c>
      <c r="BE458" s="140">
        <f>IF(N458="základní",J458,0)</f>
        <v>0</v>
      </c>
      <c r="BF458" s="140">
        <f>IF(N458="snížená",J458,0)</f>
        <v>0</v>
      </c>
      <c r="BG458" s="140">
        <f>IF(N458="zákl. přenesená",J458,0)</f>
        <v>0</v>
      </c>
      <c r="BH458" s="140">
        <f>IF(N458="sníž. přenesená",J458,0)</f>
        <v>0</v>
      </c>
      <c r="BI458" s="140">
        <f>IF(N458="nulová",J458,0)</f>
        <v>0</v>
      </c>
      <c r="BJ458" s="18" t="s">
        <v>78</v>
      </c>
      <c r="BK458" s="140">
        <f>ROUND(I458*H458,2)</f>
        <v>0</v>
      </c>
      <c r="BL458" s="18" t="s">
        <v>294</v>
      </c>
      <c r="BM458" s="139" t="s">
        <v>1385</v>
      </c>
    </row>
    <row r="459" spans="2:65" s="1" customFormat="1" ht="39">
      <c r="B459" s="33"/>
      <c r="D459" s="147" t="s">
        <v>214</v>
      </c>
      <c r="F459" s="161" t="s">
        <v>821</v>
      </c>
      <c r="I459" s="162"/>
      <c r="L459" s="33"/>
      <c r="M459" s="163"/>
      <c r="T459" s="52"/>
      <c r="AT459" s="18" t="s">
        <v>214</v>
      </c>
      <c r="AU459" s="18" t="s">
        <v>80</v>
      </c>
    </row>
    <row r="460" spans="2:65" s="12" customFormat="1">
      <c r="B460" s="146"/>
      <c r="D460" s="147" t="s">
        <v>196</v>
      </c>
      <c r="E460" s="148" t="s">
        <v>19</v>
      </c>
      <c r="F460" s="149" t="s">
        <v>1386</v>
      </c>
      <c r="H460" s="150">
        <v>5.52</v>
      </c>
      <c r="I460" s="151"/>
      <c r="L460" s="146"/>
      <c r="M460" s="152"/>
      <c r="T460" s="153"/>
      <c r="AT460" s="148" t="s">
        <v>196</v>
      </c>
      <c r="AU460" s="148" t="s">
        <v>80</v>
      </c>
      <c r="AV460" s="12" t="s">
        <v>80</v>
      </c>
      <c r="AW460" s="12" t="s">
        <v>32</v>
      </c>
      <c r="AX460" s="12" t="s">
        <v>71</v>
      </c>
      <c r="AY460" s="148" t="s">
        <v>127</v>
      </c>
    </row>
    <row r="461" spans="2:65" s="12" customFormat="1">
      <c r="B461" s="146"/>
      <c r="D461" s="147" t="s">
        <v>196</v>
      </c>
      <c r="E461" s="148" t="s">
        <v>19</v>
      </c>
      <c r="F461" s="149" t="s">
        <v>1387</v>
      </c>
      <c r="H461" s="150">
        <v>29.4</v>
      </c>
      <c r="I461" s="151"/>
      <c r="L461" s="146"/>
      <c r="M461" s="152"/>
      <c r="T461" s="153"/>
      <c r="AT461" s="148" t="s">
        <v>196</v>
      </c>
      <c r="AU461" s="148" t="s">
        <v>80</v>
      </c>
      <c r="AV461" s="12" t="s">
        <v>80</v>
      </c>
      <c r="AW461" s="12" t="s">
        <v>32</v>
      </c>
      <c r="AX461" s="12" t="s">
        <v>71</v>
      </c>
      <c r="AY461" s="148" t="s">
        <v>127</v>
      </c>
    </row>
    <row r="462" spans="2:65" s="13" customFormat="1">
      <c r="B462" s="154"/>
      <c r="D462" s="147" t="s">
        <v>196</v>
      </c>
      <c r="E462" s="155" t="s">
        <v>19</v>
      </c>
      <c r="F462" s="156" t="s">
        <v>199</v>
      </c>
      <c r="H462" s="157">
        <v>34.92</v>
      </c>
      <c r="I462" s="158"/>
      <c r="L462" s="154"/>
      <c r="M462" s="159"/>
      <c r="T462" s="160"/>
      <c r="AT462" s="155" t="s">
        <v>196</v>
      </c>
      <c r="AU462" s="155" t="s">
        <v>80</v>
      </c>
      <c r="AV462" s="13" t="s">
        <v>142</v>
      </c>
      <c r="AW462" s="13" t="s">
        <v>32</v>
      </c>
      <c r="AX462" s="13" t="s">
        <v>78</v>
      </c>
      <c r="AY462" s="155" t="s">
        <v>127</v>
      </c>
    </row>
    <row r="463" spans="2:65" s="1" customFormat="1" ht="14.45" customHeight="1">
      <c r="B463" s="33"/>
      <c r="C463" s="128" t="s">
        <v>817</v>
      </c>
      <c r="D463" s="128" t="s">
        <v>130</v>
      </c>
      <c r="E463" s="129" t="s">
        <v>835</v>
      </c>
      <c r="F463" s="130" t="s">
        <v>836</v>
      </c>
      <c r="G463" s="131" t="s">
        <v>194</v>
      </c>
      <c r="H463" s="132">
        <v>1.44</v>
      </c>
      <c r="I463" s="133"/>
      <c r="J463" s="134">
        <f>ROUND(I463*H463,2)</f>
        <v>0</v>
      </c>
      <c r="K463" s="130" t="s">
        <v>134</v>
      </c>
      <c r="L463" s="33"/>
      <c r="M463" s="135" t="s">
        <v>19</v>
      </c>
      <c r="N463" s="136" t="s">
        <v>42</v>
      </c>
      <c r="P463" s="137">
        <f>O463*H463</f>
        <v>0</v>
      </c>
      <c r="Q463" s="137">
        <v>5.8E-4</v>
      </c>
      <c r="R463" s="137">
        <f>Q463*H463</f>
        <v>8.3520000000000003E-4</v>
      </c>
      <c r="S463" s="137">
        <v>0</v>
      </c>
      <c r="T463" s="138">
        <f>S463*H463</f>
        <v>0</v>
      </c>
      <c r="AR463" s="139" t="s">
        <v>294</v>
      </c>
      <c r="AT463" s="139" t="s">
        <v>130</v>
      </c>
      <c r="AU463" s="139" t="s">
        <v>80</v>
      </c>
      <c r="AY463" s="18" t="s">
        <v>127</v>
      </c>
      <c r="BE463" s="140">
        <f>IF(N463="základní",J463,0)</f>
        <v>0</v>
      </c>
      <c r="BF463" s="140">
        <f>IF(N463="snížená",J463,0)</f>
        <v>0</v>
      </c>
      <c r="BG463" s="140">
        <f>IF(N463="zákl. přenesená",J463,0)</f>
        <v>0</v>
      </c>
      <c r="BH463" s="140">
        <f>IF(N463="sníž. přenesená",J463,0)</f>
        <v>0</v>
      </c>
      <c r="BI463" s="140">
        <f>IF(N463="nulová",J463,0)</f>
        <v>0</v>
      </c>
      <c r="BJ463" s="18" t="s">
        <v>78</v>
      </c>
      <c r="BK463" s="140">
        <f>ROUND(I463*H463,2)</f>
        <v>0</v>
      </c>
      <c r="BL463" s="18" t="s">
        <v>294</v>
      </c>
      <c r="BM463" s="139" t="s">
        <v>1388</v>
      </c>
    </row>
    <row r="464" spans="2:65" s="12" customFormat="1">
      <c r="B464" s="146"/>
      <c r="D464" s="147" t="s">
        <v>196</v>
      </c>
      <c r="E464" s="148" t="s">
        <v>19</v>
      </c>
      <c r="F464" s="149" t="s">
        <v>1389</v>
      </c>
      <c r="H464" s="150">
        <v>1.44</v>
      </c>
      <c r="I464" s="151"/>
      <c r="L464" s="146"/>
      <c r="M464" s="152"/>
      <c r="T464" s="153"/>
      <c r="AT464" s="148" t="s">
        <v>196</v>
      </c>
      <c r="AU464" s="148" t="s">
        <v>80</v>
      </c>
      <c r="AV464" s="12" t="s">
        <v>80</v>
      </c>
      <c r="AW464" s="12" t="s">
        <v>32</v>
      </c>
      <c r="AX464" s="12" t="s">
        <v>78</v>
      </c>
      <c r="AY464" s="148" t="s">
        <v>127</v>
      </c>
    </row>
    <row r="465" spans="2:65" s="1" customFormat="1" ht="14.45" customHeight="1">
      <c r="B465" s="33"/>
      <c r="C465" s="177" t="s">
        <v>823</v>
      </c>
      <c r="D465" s="177" t="s">
        <v>368</v>
      </c>
      <c r="E465" s="178" t="s">
        <v>840</v>
      </c>
      <c r="F465" s="179" t="s">
        <v>841</v>
      </c>
      <c r="G465" s="180" t="s">
        <v>194</v>
      </c>
      <c r="H465" s="181">
        <v>1.5840000000000001</v>
      </c>
      <c r="I465" s="182"/>
      <c r="J465" s="183">
        <f>ROUND(I465*H465,2)</f>
        <v>0</v>
      </c>
      <c r="K465" s="179" t="s">
        <v>134</v>
      </c>
      <c r="L465" s="184"/>
      <c r="M465" s="185" t="s">
        <v>19</v>
      </c>
      <c r="N465" s="186" t="s">
        <v>42</v>
      </c>
      <c r="P465" s="137">
        <f>O465*H465</f>
        <v>0</v>
      </c>
      <c r="Q465" s="137">
        <v>7.4999999999999997E-3</v>
      </c>
      <c r="R465" s="137">
        <f>Q465*H465</f>
        <v>1.188E-2</v>
      </c>
      <c r="S465" s="137">
        <v>0</v>
      </c>
      <c r="T465" s="138">
        <f>S465*H465</f>
        <v>0</v>
      </c>
      <c r="AR465" s="139" t="s">
        <v>409</v>
      </c>
      <c r="AT465" s="139" t="s">
        <v>368</v>
      </c>
      <c r="AU465" s="139" t="s">
        <v>80</v>
      </c>
      <c r="AY465" s="18" t="s">
        <v>127</v>
      </c>
      <c r="BE465" s="140">
        <f>IF(N465="základní",J465,0)</f>
        <v>0</v>
      </c>
      <c r="BF465" s="140">
        <f>IF(N465="snížená",J465,0)</f>
        <v>0</v>
      </c>
      <c r="BG465" s="140">
        <f>IF(N465="zákl. přenesená",J465,0)</f>
        <v>0</v>
      </c>
      <c r="BH465" s="140">
        <f>IF(N465="sníž. přenesená",J465,0)</f>
        <v>0</v>
      </c>
      <c r="BI465" s="140">
        <f>IF(N465="nulová",J465,0)</f>
        <v>0</v>
      </c>
      <c r="BJ465" s="18" t="s">
        <v>78</v>
      </c>
      <c r="BK465" s="140">
        <f>ROUND(I465*H465,2)</f>
        <v>0</v>
      </c>
      <c r="BL465" s="18" t="s">
        <v>294</v>
      </c>
      <c r="BM465" s="139" t="s">
        <v>1390</v>
      </c>
    </row>
    <row r="466" spans="2:65" s="12" customFormat="1">
      <c r="B466" s="146"/>
      <c r="D466" s="147" t="s">
        <v>196</v>
      </c>
      <c r="F466" s="149" t="s">
        <v>1391</v>
      </c>
      <c r="H466" s="150">
        <v>1.5840000000000001</v>
      </c>
      <c r="I466" s="151"/>
      <c r="L466" s="146"/>
      <c r="M466" s="152"/>
      <c r="T466" s="153"/>
      <c r="AT466" s="148" t="s">
        <v>196</v>
      </c>
      <c r="AU466" s="148" t="s">
        <v>80</v>
      </c>
      <c r="AV466" s="12" t="s">
        <v>80</v>
      </c>
      <c r="AW466" s="12" t="s">
        <v>4</v>
      </c>
      <c r="AX466" s="12" t="s">
        <v>78</v>
      </c>
      <c r="AY466" s="148" t="s">
        <v>127</v>
      </c>
    </row>
    <row r="467" spans="2:65" s="1" customFormat="1" ht="24.2" customHeight="1">
      <c r="B467" s="33"/>
      <c r="C467" s="128" t="s">
        <v>829</v>
      </c>
      <c r="D467" s="128" t="s">
        <v>130</v>
      </c>
      <c r="E467" s="129" t="s">
        <v>1392</v>
      </c>
      <c r="F467" s="130" t="s">
        <v>1393</v>
      </c>
      <c r="G467" s="131" t="s">
        <v>638</v>
      </c>
      <c r="H467" s="187"/>
      <c r="I467" s="133"/>
      <c r="J467" s="134">
        <f>ROUND(I467*H467,2)</f>
        <v>0</v>
      </c>
      <c r="K467" s="130" t="s">
        <v>134</v>
      </c>
      <c r="L467" s="33"/>
      <c r="M467" s="135" t="s">
        <v>19</v>
      </c>
      <c r="N467" s="136" t="s">
        <v>42</v>
      </c>
      <c r="P467" s="137">
        <f>O467*H467</f>
        <v>0</v>
      </c>
      <c r="Q467" s="137">
        <v>0</v>
      </c>
      <c r="R467" s="137">
        <f>Q467*H467</f>
        <v>0</v>
      </c>
      <c r="S467" s="137">
        <v>0</v>
      </c>
      <c r="T467" s="138">
        <f>S467*H467</f>
        <v>0</v>
      </c>
      <c r="AR467" s="139" t="s">
        <v>294</v>
      </c>
      <c r="AT467" s="139" t="s">
        <v>130</v>
      </c>
      <c r="AU467" s="139" t="s">
        <v>80</v>
      </c>
      <c r="AY467" s="18" t="s">
        <v>127</v>
      </c>
      <c r="BE467" s="140">
        <f>IF(N467="základní",J467,0)</f>
        <v>0</v>
      </c>
      <c r="BF467" s="140">
        <f>IF(N467="snížená",J467,0)</f>
        <v>0</v>
      </c>
      <c r="BG467" s="140">
        <f>IF(N467="zákl. přenesená",J467,0)</f>
        <v>0</v>
      </c>
      <c r="BH467" s="140">
        <f>IF(N467="sníž. přenesená",J467,0)</f>
        <v>0</v>
      </c>
      <c r="BI467" s="140">
        <f>IF(N467="nulová",J467,0)</f>
        <v>0</v>
      </c>
      <c r="BJ467" s="18" t="s">
        <v>78</v>
      </c>
      <c r="BK467" s="140">
        <f>ROUND(I467*H467,2)</f>
        <v>0</v>
      </c>
      <c r="BL467" s="18" t="s">
        <v>294</v>
      </c>
      <c r="BM467" s="139" t="s">
        <v>1394</v>
      </c>
    </row>
    <row r="468" spans="2:65" s="1" customFormat="1" ht="78">
      <c r="B468" s="33"/>
      <c r="D468" s="147" t="s">
        <v>214</v>
      </c>
      <c r="F468" s="161" t="s">
        <v>640</v>
      </c>
      <c r="I468" s="162"/>
      <c r="L468" s="33"/>
      <c r="M468" s="163"/>
      <c r="T468" s="52"/>
      <c r="AT468" s="18" t="s">
        <v>214</v>
      </c>
      <c r="AU468" s="18" t="s">
        <v>80</v>
      </c>
    </row>
    <row r="469" spans="2:65" s="11" customFormat="1" ht="22.9" customHeight="1">
      <c r="B469" s="116"/>
      <c r="D469" s="117" t="s">
        <v>70</v>
      </c>
      <c r="E469" s="126" t="s">
        <v>848</v>
      </c>
      <c r="F469" s="126" t="s">
        <v>849</v>
      </c>
      <c r="I469" s="119"/>
      <c r="J469" s="127">
        <f>BK469</f>
        <v>0</v>
      </c>
      <c r="L469" s="116"/>
      <c r="M469" s="121"/>
      <c r="P469" s="122">
        <f>SUM(P470:P480)</f>
        <v>0</v>
      </c>
      <c r="R469" s="122">
        <f>SUM(R470:R480)</f>
        <v>9.0408000000000003E-4</v>
      </c>
      <c r="T469" s="123">
        <f>SUM(T470:T480)</f>
        <v>0</v>
      </c>
      <c r="AR469" s="117" t="s">
        <v>80</v>
      </c>
      <c r="AT469" s="124" t="s">
        <v>70</v>
      </c>
      <c r="AU469" s="124" t="s">
        <v>78</v>
      </c>
      <c r="AY469" s="117" t="s">
        <v>127</v>
      </c>
      <c r="BK469" s="125">
        <f>SUM(BK470:BK480)</f>
        <v>0</v>
      </c>
    </row>
    <row r="470" spans="2:65" s="1" customFormat="1" ht="14.45" customHeight="1">
      <c r="B470" s="33"/>
      <c r="C470" s="128" t="s">
        <v>834</v>
      </c>
      <c r="D470" s="128" t="s">
        <v>130</v>
      </c>
      <c r="E470" s="129" t="s">
        <v>861</v>
      </c>
      <c r="F470" s="130" t="s">
        <v>862</v>
      </c>
      <c r="G470" s="131" t="s">
        <v>194</v>
      </c>
      <c r="H470" s="132">
        <v>3.7669999999999999</v>
      </c>
      <c r="I470" s="133"/>
      <c r="J470" s="134">
        <f>ROUND(I470*H470,2)</f>
        <v>0</v>
      </c>
      <c r="K470" s="130" t="s">
        <v>134</v>
      </c>
      <c r="L470" s="33"/>
      <c r="M470" s="135" t="s">
        <v>19</v>
      </c>
      <c r="N470" s="136" t="s">
        <v>42</v>
      </c>
      <c r="P470" s="137">
        <f>O470*H470</f>
        <v>0</v>
      </c>
      <c r="Q470" s="137">
        <v>1.2E-4</v>
      </c>
      <c r="R470" s="137">
        <f>Q470*H470</f>
        <v>4.5204000000000002E-4</v>
      </c>
      <c r="S470" s="137">
        <v>0</v>
      </c>
      <c r="T470" s="138">
        <f>S470*H470</f>
        <v>0</v>
      </c>
      <c r="AR470" s="139" t="s">
        <v>294</v>
      </c>
      <c r="AT470" s="139" t="s">
        <v>130</v>
      </c>
      <c r="AU470" s="139" t="s">
        <v>80</v>
      </c>
      <c r="AY470" s="18" t="s">
        <v>127</v>
      </c>
      <c r="BE470" s="140">
        <f>IF(N470="základní",J470,0)</f>
        <v>0</v>
      </c>
      <c r="BF470" s="140">
        <f>IF(N470="snížená",J470,0)</f>
        <v>0</v>
      </c>
      <c r="BG470" s="140">
        <f>IF(N470="zákl. přenesená",J470,0)</f>
        <v>0</v>
      </c>
      <c r="BH470" s="140">
        <f>IF(N470="sníž. přenesená",J470,0)</f>
        <v>0</v>
      </c>
      <c r="BI470" s="140">
        <f>IF(N470="nulová",J470,0)</f>
        <v>0</v>
      </c>
      <c r="BJ470" s="18" t="s">
        <v>78</v>
      </c>
      <c r="BK470" s="140">
        <f>ROUND(I470*H470,2)</f>
        <v>0</v>
      </c>
      <c r="BL470" s="18" t="s">
        <v>294</v>
      </c>
      <c r="BM470" s="139" t="s">
        <v>1395</v>
      </c>
    </row>
    <row r="471" spans="2:65" s="14" customFormat="1">
      <c r="B471" s="164"/>
      <c r="D471" s="147" t="s">
        <v>196</v>
      </c>
      <c r="E471" s="165" t="s">
        <v>19</v>
      </c>
      <c r="F471" s="166" t="s">
        <v>864</v>
      </c>
      <c r="H471" s="165" t="s">
        <v>19</v>
      </c>
      <c r="I471" s="167"/>
      <c r="L471" s="164"/>
      <c r="M471" s="168"/>
      <c r="T471" s="169"/>
      <c r="AT471" s="165" t="s">
        <v>196</v>
      </c>
      <c r="AU471" s="165" t="s">
        <v>80</v>
      </c>
      <c r="AV471" s="14" t="s">
        <v>78</v>
      </c>
      <c r="AW471" s="14" t="s">
        <v>32</v>
      </c>
      <c r="AX471" s="14" t="s">
        <v>71</v>
      </c>
      <c r="AY471" s="165" t="s">
        <v>127</v>
      </c>
    </row>
    <row r="472" spans="2:65" s="12" customFormat="1">
      <c r="B472" s="146"/>
      <c r="D472" s="147" t="s">
        <v>196</v>
      </c>
      <c r="E472" s="148" t="s">
        <v>19</v>
      </c>
      <c r="F472" s="149" t="s">
        <v>1396</v>
      </c>
      <c r="H472" s="150">
        <v>1.1599999999999999</v>
      </c>
      <c r="I472" s="151"/>
      <c r="L472" s="146"/>
      <c r="M472" s="152"/>
      <c r="T472" s="153"/>
      <c r="AT472" s="148" t="s">
        <v>196</v>
      </c>
      <c r="AU472" s="148" t="s">
        <v>80</v>
      </c>
      <c r="AV472" s="12" t="s">
        <v>80</v>
      </c>
      <c r="AW472" s="12" t="s">
        <v>32</v>
      </c>
      <c r="AX472" s="12" t="s">
        <v>71</v>
      </c>
      <c r="AY472" s="148" t="s">
        <v>127</v>
      </c>
    </row>
    <row r="473" spans="2:65" s="12" customFormat="1">
      <c r="B473" s="146"/>
      <c r="D473" s="147" t="s">
        <v>196</v>
      </c>
      <c r="E473" s="148" t="s">
        <v>19</v>
      </c>
      <c r="F473" s="149" t="s">
        <v>1057</v>
      </c>
      <c r="H473" s="150">
        <v>1.1850000000000001</v>
      </c>
      <c r="I473" s="151"/>
      <c r="L473" s="146"/>
      <c r="M473" s="152"/>
      <c r="T473" s="153"/>
      <c r="AT473" s="148" t="s">
        <v>196</v>
      </c>
      <c r="AU473" s="148" t="s">
        <v>80</v>
      </c>
      <c r="AV473" s="12" t="s">
        <v>80</v>
      </c>
      <c r="AW473" s="12" t="s">
        <v>32</v>
      </c>
      <c r="AX473" s="12" t="s">
        <v>71</v>
      </c>
      <c r="AY473" s="148" t="s">
        <v>127</v>
      </c>
    </row>
    <row r="474" spans="2:65" s="12" customFormat="1">
      <c r="B474" s="146"/>
      <c r="D474" s="147" t="s">
        <v>196</v>
      </c>
      <c r="E474" s="148" t="s">
        <v>19</v>
      </c>
      <c r="F474" s="149" t="s">
        <v>866</v>
      </c>
      <c r="H474" s="150">
        <v>1.4219999999999999</v>
      </c>
      <c r="I474" s="151"/>
      <c r="L474" s="146"/>
      <c r="M474" s="152"/>
      <c r="T474" s="153"/>
      <c r="AT474" s="148" t="s">
        <v>196</v>
      </c>
      <c r="AU474" s="148" t="s">
        <v>80</v>
      </c>
      <c r="AV474" s="12" t="s">
        <v>80</v>
      </c>
      <c r="AW474" s="12" t="s">
        <v>32</v>
      </c>
      <c r="AX474" s="12" t="s">
        <v>71</v>
      </c>
      <c r="AY474" s="148" t="s">
        <v>127</v>
      </c>
    </row>
    <row r="475" spans="2:65" s="13" customFormat="1">
      <c r="B475" s="154"/>
      <c r="D475" s="147" t="s">
        <v>196</v>
      </c>
      <c r="E475" s="155" t="s">
        <v>19</v>
      </c>
      <c r="F475" s="156" t="s">
        <v>199</v>
      </c>
      <c r="H475" s="157">
        <v>3.7669999999999995</v>
      </c>
      <c r="I475" s="158"/>
      <c r="L475" s="154"/>
      <c r="M475" s="159"/>
      <c r="T475" s="160"/>
      <c r="AT475" s="155" t="s">
        <v>196</v>
      </c>
      <c r="AU475" s="155" t="s">
        <v>80</v>
      </c>
      <c r="AV475" s="13" t="s">
        <v>142</v>
      </c>
      <c r="AW475" s="13" t="s">
        <v>32</v>
      </c>
      <c r="AX475" s="13" t="s">
        <v>78</v>
      </c>
      <c r="AY475" s="155" t="s">
        <v>127</v>
      </c>
    </row>
    <row r="476" spans="2:65" s="1" customFormat="1" ht="14.45" customHeight="1">
      <c r="B476" s="33"/>
      <c r="C476" s="128" t="s">
        <v>839</v>
      </c>
      <c r="D476" s="128" t="s">
        <v>130</v>
      </c>
      <c r="E476" s="129" t="s">
        <v>868</v>
      </c>
      <c r="F476" s="130" t="s">
        <v>869</v>
      </c>
      <c r="G476" s="131" t="s">
        <v>194</v>
      </c>
      <c r="H476" s="132">
        <v>3.7669999999999999</v>
      </c>
      <c r="I476" s="133"/>
      <c r="J476" s="134">
        <f>ROUND(I476*H476,2)</f>
        <v>0</v>
      </c>
      <c r="K476" s="130" t="s">
        <v>134</v>
      </c>
      <c r="L476" s="33"/>
      <c r="M476" s="135" t="s">
        <v>19</v>
      </c>
      <c r="N476" s="136" t="s">
        <v>42</v>
      </c>
      <c r="P476" s="137">
        <f>O476*H476</f>
        <v>0</v>
      </c>
      <c r="Q476" s="137">
        <v>1.2E-4</v>
      </c>
      <c r="R476" s="137">
        <f>Q476*H476</f>
        <v>4.5204000000000002E-4</v>
      </c>
      <c r="S476" s="137">
        <v>0</v>
      </c>
      <c r="T476" s="138">
        <f>S476*H476</f>
        <v>0</v>
      </c>
      <c r="AR476" s="139" t="s">
        <v>294</v>
      </c>
      <c r="AT476" s="139" t="s">
        <v>130</v>
      </c>
      <c r="AU476" s="139" t="s">
        <v>80</v>
      </c>
      <c r="AY476" s="18" t="s">
        <v>127</v>
      </c>
      <c r="BE476" s="140">
        <f>IF(N476="základní",J476,0)</f>
        <v>0</v>
      </c>
      <c r="BF476" s="140">
        <f>IF(N476="snížená",J476,0)</f>
        <v>0</v>
      </c>
      <c r="BG476" s="140">
        <f>IF(N476="zákl. přenesená",J476,0)</f>
        <v>0</v>
      </c>
      <c r="BH476" s="140">
        <f>IF(N476="sníž. přenesená",J476,0)</f>
        <v>0</v>
      </c>
      <c r="BI476" s="140">
        <f>IF(N476="nulová",J476,0)</f>
        <v>0</v>
      </c>
      <c r="BJ476" s="18" t="s">
        <v>78</v>
      </c>
      <c r="BK476" s="140">
        <f>ROUND(I476*H476,2)</f>
        <v>0</v>
      </c>
      <c r="BL476" s="18" t="s">
        <v>294</v>
      </c>
      <c r="BM476" s="139" t="s">
        <v>1397</v>
      </c>
    </row>
    <row r="477" spans="2:65" s="12" customFormat="1">
      <c r="B477" s="146"/>
      <c r="D477" s="147" t="s">
        <v>196</v>
      </c>
      <c r="E477" s="148" t="s">
        <v>19</v>
      </c>
      <c r="F477" s="149" t="s">
        <v>1398</v>
      </c>
      <c r="H477" s="150">
        <v>3.7669999999999999</v>
      </c>
      <c r="I477" s="151"/>
      <c r="L477" s="146"/>
      <c r="M477" s="152"/>
      <c r="T477" s="153"/>
      <c r="AT477" s="148" t="s">
        <v>196</v>
      </c>
      <c r="AU477" s="148" t="s">
        <v>80</v>
      </c>
      <c r="AV477" s="12" t="s">
        <v>80</v>
      </c>
      <c r="AW477" s="12" t="s">
        <v>32</v>
      </c>
      <c r="AX477" s="12" t="s">
        <v>78</v>
      </c>
      <c r="AY477" s="148" t="s">
        <v>127</v>
      </c>
    </row>
    <row r="478" spans="2:65" s="1" customFormat="1" ht="14.45" customHeight="1">
      <c r="B478" s="33"/>
      <c r="C478" s="128" t="s">
        <v>844</v>
      </c>
      <c r="D478" s="128" t="s">
        <v>130</v>
      </c>
      <c r="E478" s="129" t="s">
        <v>872</v>
      </c>
      <c r="F478" s="130" t="s">
        <v>873</v>
      </c>
      <c r="G478" s="131" t="s">
        <v>194</v>
      </c>
      <c r="H478" s="132">
        <v>1.1200000000000001</v>
      </c>
      <c r="I478" s="133"/>
      <c r="J478" s="134">
        <f>ROUND(I478*H478,2)</f>
        <v>0</v>
      </c>
      <c r="K478" s="130" t="s">
        <v>19</v>
      </c>
      <c r="L478" s="33"/>
      <c r="M478" s="135" t="s">
        <v>19</v>
      </c>
      <c r="N478" s="136" t="s">
        <v>42</v>
      </c>
      <c r="P478" s="137">
        <f>O478*H478</f>
        <v>0</v>
      </c>
      <c r="Q478" s="137">
        <v>0</v>
      </c>
      <c r="R478" s="137">
        <f>Q478*H478</f>
        <v>0</v>
      </c>
      <c r="S478" s="137">
        <v>0</v>
      </c>
      <c r="T478" s="138">
        <f>S478*H478</f>
        <v>0</v>
      </c>
      <c r="AR478" s="139" t="s">
        <v>294</v>
      </c>
      <c r="AT478" s="139" t="s">
        <v>130</v>
      </c>
      <c r="AU478" s="139" t="s">
        <v>80</v>
      </c>
      <c r="AY478" s="18" t="s">
        <v>127</v>
      </c>
      <c r="BE478" s="140">
        <f>IF(N478="základní",J478,0)</f>
        <v>0</v>
      </c>
      <c r="BF478" s="140">
        <f>IF(N478="snížená",J478,0)</f>
        <v>0</v>
      </c>
      <c r="BG478" s="140">
        <f>IF(N478="zákl. přenesená",J478,0)</f>
        <v>0</v>
      </c>
      <c r="BH478" s="140">
        <f>IF(N478="sníž. přenesená",J478,0)</f>
        <v>0</v>
      </c>
      <c r="BI478" s="140">
        <f>IF(N478="nulová",J478,0)</f>
        <v>0</v>
      </c>
      <c r="BJ478" s="18" t="s">
        <v>78</v>
      </c>
      <c r="BK478" s="140">
        <f>ROUND(I478*H478,2)</f>
        <v>0</v>
      </c>
      <c r="BL478" s="18" t="s">
        <v>294</v>
      </c>
      <c r="BM478" s="139" t="s">
        <v>1399</v>
      </c>
    </row>
    <row r="479" spans="2:65" s="14" customFormat="1">
      <c r="B479" s="164"/>
      <c r="D479" s="147" t="s">
        <v>196</v>
      </c>
      <c r="E479" s="165" t="s">
        <v>19</v>
      </c>
      <c r="F479" s="166" t="s">
        <v>1400</v>
      </c>
      <c r="H479" s="165" t="s">
        <v>19</v>
      </c>
      <c r="I479" s="167"/>
      <c r="L479" s="164"/>
      <c r="M479" s="168"/>
      <c r="T479" s="169"/>
      <c r="AT479" s="165" t="s">
        <v>196</v>
      </c>
      <c r="AU479" s="165" t="s">
        <v>80</v>
      </c>
      <c r="AV479" s="14" t="s">
        <v>78</v>
      </c>
      <c r="AW479" s="14" t="s">
        <v>32</v>
      </c>
      <c r="AX479" s="14" t="s">
        <v>71</v>
      </c>
      <c r="AY479" s="165" t="s">
        <v>127</v>
      </c>
    </row>
    <row r="480" spans="2:65" s="12" customFormat="1">
      <c r="B480" s="146"/>
      <c r="D480" s="147" t="s">
        <v>196</v>
      </c>
      <c r="E480" s="148" t="s">
        <v>19</v>
      </c>
      <c r="F480" s="149" t="s">
        <v>1401</v>
      </c>
      <c r="H480" s="150">
        <v>1.1200000000000001</v>
      </c>
      <c r="I480" s="151"/>
      <c r="L480" s="146"/>
      <c r="M480" s="152"/>
      <c r="T480" s="153"/>
      <c r="AT480" s="148" t="s">
        <v>196</v>
      </c>
      <c r="AU480" s="148" t="s">
        <v>80</v>
      </c>
      <c r="AV480" s="12" t="s">
        <v>80</v>
      </c>
      <c r="AW480" s="12" t="s">
        <v>32</v>
      </c>
      <c r="AX480" s="12" t="s">
        <v>78</v>
      </c>
      <c r="AY480" s="148" t="s">
        <v>127</v>
      </c>
    </row>
    <row r="481" spans="2:65" s="11" customFormat="1" ht="22.9" customHeight="1">
      <c r="B481" s="116"/>
      <c r="D481" s="117" t="s">
        <v>70</v>
      </c>
      <c r="E481" s="126" t="s">
        <v>876</v>
      </c>
      <c r="F481" s="126" t="s">
        <v>877</v>
      </c>
      <c r="I481" s="119"/>
      <c r="J481" s="127">
        <f>BK481</f>
        <v>0</v>
      </c>
      <c r="L481" s="116"/>
      <c r="M481" s="121"/>
      <c r="P481" s="122">
        <f>SUM(P482:P499)</f>
        <v>0</v>
      </c>
      <c r="R481" s="122">
        <f>SUM(R482:R499)</f>
        <v>6.01644E-2</v>
      </c>
      <c r="T481" s="123">
        <f>SUM(T482:T499)</f>
        <v>1.089495E-2</v>
      </c>
      <c r="AR481" s="117" t="s">
        <v>80</v>
      </c>
      <c r="AT481" s="124" t="s">
        <v>70</v>
      </c>
      <c r="AU481" s="124" t="s">
        <v>78</v>
      </c>
      <c r="AY481" s="117" t="s">
        <v>127</v>
      </c>
      <c r="BK481" s="125">
        <f>SUM(BK482:BK499)</f>
        <v>0</v>
      </c>
    </row>
    <row r="482" spans="2:65" s="1" customFormat="1" ht="14.45" customHeight="1">
      <c r="B482" s="33"/>
      <c r="C482" s="128" t="s">
        <v>850</v>
      </c>
      <c r="D482" s="128" t="s">
        <v>130</v>
      </c>
      <c r="E482" s="129" t="s">
        <v>879</v>
      </c>
      <c r="F482" s="130" t="s">
        <v>880</v>
      </c>
      <c r="G482" s="131" t="s">
        <v>194</v>
      </c>
      <c r="H482" s="132">
        <v>35.145000000000003</v>
      </c>
      <c r="I482" s="133"/>
      <c r="J482" s="134">
        <f>ROUND(I482*H482,2)</f>
        <v>0</v>
      </c>
      <c r="K482" s="130" t="s">
        <v>134</v>
      </c>
      <c r="L482" s="33"/>
      <c r="M482" s="135" t="s">
        <v>19</v>
      </c>
      <c r="N482" s="136" t="s">
        <v>42</v>
      </c>
      <c r="P482" s="137">
        <f>O482*H482</f>
        <v>0</v>
      </c>
      <c r="Q482" s="137">
        <v>1E-3</v>
      </c>
      <c r="R482" s="137">
        <f>Q482*H482</f>
        <v>3.5145000000000003E-2</v>
      </c>
      <c r="S482" s="137">
        <v>3.1E-4</v>
      </c>
      <c r="T482" s="138">
        <f>S482*H482</f>
        <v>1.089495E-2</v>
      </c>
      <c r="AR482" s="139" t="s">
        <v>294</v>
      </c>
      <c r="AT482" s="139" t="s">
        <v>130</v>
      </c>
      <c r="AU482" s="139" t="s">
        <v>80</v>
      </c>
      <c r="AY482" s="18" t="s">
        <v>127</v>
      </c>
      <c r="BE482" s="140">
        <f>IF(N482="základní",J482,0)</f>
        <v>0</v>
      </c>
      <c r="BF482" s="140">
        <f>IF(N482="snížená",J482,0)</f>
        <v>0</v>
      </c>
      <c r="BG482" s="140">
        <f>IF(N482="zákl. přenesená",J482,0)</f>
        <v>0</v>
      </c>
      <c r="BH482" s="140">
        <f>IF(N482="sníž. přenesená",J482,0)</f>
        <v>0</v>
      </c>
      <c r="BI482" s="140">
        <f>IF(N482="nulová",J482,0)</f>
        <v>0</v>
      </c>
      <c r="BJ482" s="18" t="s">
        <v>78</v>
      </c>
      <c r="BK482" s="140">
        <f>ROUND(I482*H482,2)</f>
        <v>0</v>
      </c>
      <c r="BL482" s="18" t="s">
        <v>294</v>
      </c>
      <c r="BM482" s="139" t="s">
        <v>1402</v>
      </c>
    </row>
    <row r="483" spans="2:65" s="1" customFormat="1" ht="29.25">
      <c r="B483" s="33"/>
      <c r="D483" s="147" t="s">
        <v>214</v>
      </c>
      <c r="F483" s="161" t="s">
        <v>882</v>
      </c>
      <c r="I483" s="162"/>
      <c r="L483" s="33"/>
      <c r="M483" s="163"/>
      <c r="T483" s="52"/>
      <c r="AT483" s="18" t="s">
        <v>214</v>
      </c>
      <c r="AU483" s="18" t="s">
        <v>80</v>
      </c>
    </row>
    <row r="484" spans="2:65" s="12" customFormat="1">
      <c r="B484" s="146"/>
      <c r="D484" s="147" t="s">
        <v>196</v>
      </c>
      <c r="E484" s="148" t="s">
        <v>19</v>
      </c>
      <c r="F484" s="149" t="s">
        <v>1271</v>
      </c>
      <c r="H484" s="150">
        <v>1.26</v>
      </c>
      <c r="I484" s="151"/>
      <c r="L484" s="146"/>
      <c r="M484" s="152"/>
      <c r="T484" s="153"/>
      <c r="AT484" s="148" t="s">
        <v>196</v>
      </c>
      <c r="AU484" s="148" t="s">
        <v>80</v>
      </c>
      <c r="AV484" s="12" t="s">
        <v>80</v>
      </c>
      <c r="AW484" s="12" t="s">
        <v>32</v>
      </c>
      <c r="AX484" s="12" t="s">
        <v>71</v>
      </c>
      <c r="AY484" s="148" t="s">
        <v>127</v>
      </c>
    </row>
    <row r="485" spans="2:65" s="12" customFormat="1">
      <c r="B485" s="146"/>
      <c r="D485" s="147" t="s">
        <v>196</v>
      </c>
      <c r="E485" s="148" t="s">
        <v>19</v>
      </c>
      <c r="F485" s="149" t="s">
        <v>1270</v>
      </c>
      <c r="H485" s="150">
        <v>1.1200000000000001</v>
      </c>
      <c r="I485" s="151"/>
      <c r="L485" s="146"/>
      <c r="M485" s="152"/>
      <c r="T485" s="153"/>
      <c r="AT485" s="148" t="s">
        <v>196</v>
      </c>
      <c r="AU485" s="148" t="s">
        <v>80</v>
      </c>
      <c r="AV485" s="12" t="s">
        <v>80</v>
      </c>
      <c r="AW485" s="12" t="s">
        <v>32</v>
      </c>
      <c r="AX485" s="12" t="s">
        <v>71</v>
      </c>
      <c r="AY485" s="148" t="s">
        <v>127</v>
      </c>
    </row>
    <row r="486" spans="2:65" s="12" customFormat="1">
      <c r="B486" s="146"/>
      <c r="D486" s="147" t="s">
        <v>196</v>
      </c>
      <c r="E486" s="148" t="s">
        <v>19</v>
      </c>
      <c r="F486" s="149" t="s">
        <v>1270</v>
      </c>
      <c r="H486" s="150">
        <v>1.1200000000000001</v>
      </c>
      <c r="I486" s="151"/>
      <c r="L486" s="146"/>
      <c r="M486" s="152"/>
      <c r="T486" s="153"/>
      <c r="AT486" s="148" t="s">
        <v>196</v>
      </c>
      <c r="AU486" s="148" t="s">
        <v>80</v>
      </c>
      <c r="AV486" s="12" t="s">
        <v>80</v>
      </c>
      <c r="AW486" s="12" t="s">
        <v>32</v>
      </c>
      <c r="AX486" s="12" t="s">
        <v>71</v>
      </c>
      <c r="AY486" s="148" t="s">
        <v>127</v>
      </c>
    </row>
    <row r="487" spans="2:65" s="12" customFormat="1">
      <c r="B487" s="146"/>
      <c r="D487" s="147" t="s">
        <v>196</v>
      </c>
      <c r="E487" s="148" t="s">
        <v>19</v>
      </c>
      <c r="F487" s="149" t="s">
        <v>1403</v>
      </c>
      <c r="H487" s="150">
        <v>5.4</v>
      </c>
      <c r="I487" s="151"/>
      <c r="L487" s="146"/>
      <c r="M487" s="152"/>
      <c r="T487" s="153"/>
      <c r="AT487" s="148" t="s">
        <v>196</v>
      </c>
      <c r="AU487" s="148" t="s">
        <v>80</v>
      </c>
      <c r="AV487" s="12" t="s">
        <v>80</v>
      </c>
      <c r="AW487" s="12" t="s">
        <v>32</v>
      </c>
      <c r="AX487" s="12" t="s">
        <v>71</v>
      </c>
      <c r="AY487" s="148" t="s">
        <v>127</v>
      </c>
    </row>
    <row r="488" spans="2:65" s="12" customFormat="1">
      <c r="B488" s="146"/>
      <c r="D488" s="147" t="s">
        <v>196</v>
      </c>
      <c r="E488" s="148" t="s">
        <v>19</v>
      </c>
      <c r="F488" s="149" t="s">
        <v>1273</v>
      </c>
      <c r="H488" s="150">
        <v>3</v>
      </c>
      <c r="I488" s="151"/>
      <c r="L488" s="146"/>
      <c r="M488" s="152"/>
      <c r="T488" s="153"/>
      <c r="AT488" s="148" t="s">
        <v>196</v>
      </c>
      <c r="AU488" s="148" t="s">
        <v>80</v>
      </c>
      <c r="AV488" s="12" t="s">
        <v>80</v>
      </c>
      <c r="AW488" s="12" t="s">
        <v>32</v>
      </c>
      <c r="AX488" s="12" t="s">
        <v>71</v>
      </c>
      <c r="AY488" s="148" t="s">
        <v>127</v>
      </c>
    </row>
    <row r="489" spans="2:65" s="12" customFormat="1">
      <c r="B489" s="146"/>
      <c r="D489" s="147" t="s">
        <v>196</v>
      </c>
      <c r="E489" s="148" t="s">
        <v>19</v>
      </c>
      <c r="F489" s="149" t="s">
        <v>1271</v>
      </c>
      <c r="H489" s="150">
        <v>1.26</v>
      </c>
      <c r="I489" s="151"/>
      <c r="L489" s="146"/>
      <c r="M489" s="152"/>
      <c r="T489" s="153"/>
      <c r="AT489" s="148" t="s">
        <v>196</v>
      </c>
      <c r="AU489" s="148" t="s">
        <v>80</v>
      </c>
      <c r="AV489" s="12" t="s">
        <v>80</v>
      </c>
      <c r="AW489" s="12" t="s">
        <v>32</v>
      </c>
      <c r="AX489" s="12" t="s">
        <v>71</v>
      </c>
      <c r="AY489" s="148" t="s">
        <v>127</v>
      </c>
    </row>
    <row r="490" spans="2:65" s="12" customFormat="1">
      <c r="B490" s="146"/>
      <c r="D490" s="147" t="s">
        <v>196</v>
      </c>
      <c r="E490" s="148" t="s">
        <v>19</v>
      </c>
      <c r="F490" s="149" t="s">
        <v>1274</v>
      </c>
      <c r="H490" s="150">
        <v>1.96</v>
      </c>
      <c r="I490" s="151"/>
      <c r="L490" s="146"/>
      <c r="M490" s="152"/>
      <c r="T490" s="153"/>
      <c r="AT490" s="148" t="s">
        <v>196</v>
      </c>
      <c r="AU490" s="148" t="s">
        <v>80</v>
      </c>
      <c r="AV490" s="12" t="s">
        <v>80</v>
      </c>
      <c r="AW490" s="12" t="s">
        <v>32</v>
      </c>
      <c r="AX490" s="12" t="s">
        <v>71</v>
      </c>
      <c r="AY490" s="148" t="s">
        <v>127</v>
      </c>
    </row>
    <row r="491" spans="2:65" s="12" customFormat="1">
      <c r="B491" s="146"/>
      <c r="D491" s="147" t="s">
        <v>196</v>
      </c>
      <c r="E491" s="148" t="s">
        <v>19</v>
      </c>
      <c r="F491" s="149" t="s">
        <v>1404</v>
      </c>
      <c r="H491" s="150">
        <v>20.875</v>
      </c>
      <c r="I491" s="151"/>
      <c r="L491" s="146"/>
      <c r="M491" s="152"/>
      <c r="T491" s="153"/>
      <c r="AT491" s="148" t="s">
        <v>196</v>
      </c>
      <c r="AU491" s="148" t="s">
        <v>80</v>
      </c>
      <c r="AV491" s="12" t="s">
        <v>80</v>
      </c>
      <c r="AW491" s="12" t="s">
        <v>32</v>
      </c>
      <c r="AX491" s="12" t="s">
        <v>71</v>
      </c>
      <c r="AY491" s="148" t="s">
        <v>127</v>
      </c>
    </row>
    <row r="492" spans="2:65" s="12" customFormat="1">
      <c r="B492" s="146"/>
      <c r="D492" s="147" t="s">
        <v>196</v>
      </c>
      <c r="E492" s="148" t="s">
        <v>19</v>
      </c>
      <c r="F492" s="149" t="s">
        <v>1214</v>
      </c>
      <c r="H492" s="150">
        <v>-2.7</v>
      </c>
      <c r="I492" s="151"/>
      <c r="L492" s="146"/>
      <c r="M492" s="152"/>
      <c r="T492" s="153"/>
      <c r="AT492" s="148" t="s">
        <v>196</v>
      </c>
      <c r="AU492" s="148" t="s">
        <v>80</v>
      </c>
      <c r="AV492" s="12" t="s">
        <v>80</v>
      </c>
      <c r="AW492" s="12" t="s">
        <v>32</v>
      </c>
      <c r="AX492" s="12" t="s">
        <v>71</v>
      </c>
      <c r="AY492" s="148" t="s">
        <v>127</v>
      </c>
    </row>
    <row r="493" spans="2:65" s="12" customFormat="1">
      <c r="B493" s="146"/>
      <c r="D493" s="147" t="s">
        <v>196</v>
      </c>
      <c r="E493" s="148" t="s">
        <v>19</v>
      </c>
      <c r="F493" s="149" t="s">
        <v>1215</v>
      </c>
      <c r="H493" s="150">
        <v>-1.17</v>
      </c>
      <c r="I493" s="151"/>
      <c r="L493" s="146"/>
      <c r="M493" s="152"/>
      <c r="T493" s="153"/>
      <c r="AT493" s="148" t="s">
        <v>196</v>
      </c>
      <c r="AU493" s="148" t="s">
        <v>80</v>
      </c>
      <c r="AV493" s="12" t="s">
        <v>80</v>
      </c>
      <c r="AW493" s="12" t="s">
        <v>32</v>
      </c>
      <c r="AX493" s="12" t="s">
        <v>71</v>
      </c>
      <c r="AY493" s="148" t="s">
        <v>127</v>
      </c>
    </row>
    <row r="494" spans="2:65" s="12" customFormat="1">
      <c r="B494" s="146"/>
      <c r="D494" s="147" t="s">
        <v>196</v>
      </c>
      <c r="E494" s="148" t="s">
        <v>19</v>
      </c>
      <c r="F494" s="149" t="s">
        <v>1216</v>
      </c>
      <c r="H494" s="150">
        <v>2.4</v>
      </c>
      <c r="I494" s="151"/>
      <c r="L494" s="146"/>
      <c r="M494" s="152"/>
      <c r="T494" s="153"/>
      <c r="AT494" s="148" t="s">
        <v>196</v>
      </c>
      <c r="AU494" s="148" t="s">
        <v>80</v>
      </c>
      <c r="AV494" s="12" t="s">
        <v>80</v>
      </c>
      <c r="AW494" s="12" t="s">
        <v>32</v>
      </c>
      <c r="AX494" s="12" t="s">
        <v>71</v>
      </c>
      <c r="AY494" s="148" t="s">
        <v>127</v>
      </c>
    </row>
    <row r="495" spans="2:65" s="12" customFormat="1">
      <c r="B495" s="146"/>
      <c r="D495" s="147" t="s">
        <v>196</v>
      </c>
      <c r="E495" s="148" t="s">
        <v>19</v>
      </c>
      <c r="F495" s="149" t="s">
        <v>1217</v>
      </c>
      <c r="H495" s="150">
        <v>0.62</v>
      </c>
      <c r="I495" s="151"/>
      <c r="L495" s="146"/>
      <c r="M495" s="152"/>
      <c r="T495" s="153"/>
      <c r="AT495" s="148" t="s">
        <v>196</v>
      </c>
      <c r="AU495" s="148" t="s">
        <v>80</v>
      </c>
      <c r="AV495" s="12" t="s">
        <v>80</v>
      </c>
      <c r="AW495" s="12" t="s">
        <v>32</v>
      </c>
      <c r="AX495" s="12" t="s">
        <v>71</v>
      </c>
      <c r="AY495" s="148" t="s">
        <v>127</v>
      </c>
    </row>
    <row r="496" spans="2:65" s="13" customFormat="1">
      <c r="B496" s="154"/>
      <c r="D496" s="147" t="s">
        <v>196</v>
      </c>
      <c r="E496" s="155" t="s">
        <v>19</v>
      </c>
      <c r="F496" s="156" t="s">
        <v>199</v>
      </c>
      <c r="H496" s="157">
        <v>35.144999999999996</v>
      </c>
      <c r="I496" s="158"/>
      <c r="L496" s="154"/>
      <c r="M496" s="159"/>
      <c r="T496" s="160"/>
      <c r="AT496" s="155" t="s">
        <v>196</v>
      </c>
      <c r="AU496" s="155" t="s">
        <v>80</v>
      </c>
      <c r="AV496" s="13" t="s">
        <v>142</v>
      </c>
      <c r="AW496" s="13" t="s">
        <v>32</v>
      </c>
      <c r="AX496" s="13" t="s">
        <v>78</v>
      </c>
      <c r="AY496" s="155" t="s">
        <v>127</v>
      </c>
    </row>
    <row r="497" spans="2:65" s="1" customFormat="1" ht="14.45" customHeight="1">
      <c r="B497" s="33"/>
      <c r="C497" s="128" t="s">
        <v>855</v>
      </c>
      <c r="D497" s="128" t="s">
        <v>130</v>
      </c>
      <c r="E497" s="129" t="s">
        <v>901</v>
      </c>
      <c r="F497" s="130" t="s">
        <v>902</v>
      </c>
      <c r="G497" s="131" t="s">
        <v>194</v>
      </c>
      <c r="H497" s="132">
        <v>54.39</v>
      </c>
      <c r="I497" s="133"/>
      <c r="J497" s="134">
        <f>ROUND(I497*H497,2)</f>
        <v>0</v>
      </c>
      <c r="K497" s="130" t="s">
        <v>134</v>
      </c>
      <c r="L497" s="33"/>
      <c r="M497" s="135" t="s">
        <v>19</v>
      </c>
      <c r="N497" s="136" t="s">
        <v>42</v>
      </c>
      <c r="P497" s="137">
        <f>O497*H497</f>
        <v>0</v>
      </c>
      <c r="Q497" s="137">
        <v>2.0000000000000001E-4</v>
      </c>
      <c r="R497" s="137">
        <f>Q497*H497</f>
        <v>1.0878000000000001E-2</v>
      </c>
      <c r="S497" s="137">
        <v>0</v>
      </c>
      <c r="T497" s="138">
        <f>S497*H497</f>
        <v>0</v>
      </c>
      <c r="AR497" s="139" t="s">
        <v>294</v>
      </c>
      <c r="AT497" s="139" t="s">
        <v>130</v>
      </c>
      <c r="AU497" s="139" t="s">
        <v>80</v>
      </c>
      <c r="AY497" s="18" t="s">
        <v>127</v>
      </c>
      <c r="BE497" s="140">
        <f>IF(N497="základní",J497,0)</f>
        <v>0</v>
      </c>
      <c r="BF497" s="140">
        <f>IF(N497="snížená",J497,0)</f>
        <v>0</v>
      </c>
      <c r="BG497" s="140">
        <f>IF(N497="zákl. přenesená",J497,0)</f>
        <v>0</v>
      </c>
      <c r="BH497" s="140">
        <f>IF(N497="sníž. přenesená",J497,0)</f>
        <v>0</v>
      </c>
      <c r="BI497" s="140">
        <f>IF(N497="nulová",J497,0)</f>
        <v>0</v>
      </c>
      <c r="BJ497" s="18" t="s">
        <v>78</v>
      </c>
      <c r="BK497" s="140">
        <f>ROUND(I497*H497,2)</f>
        <v>0</v>
      </c>
      <c r="BL497" s="18" t="s">
        <v>294</v>
      </c>
      <c r="BM497" s="139" t="s">
        <v>1405</v>
      </c>
    </row>
    <row r="498" spans="2:65" s="12" customFormat="1">
      <c r="B498" s="146"/>
      <c r="D498" s="147" t="s">
        <v>196</v>
      </c>
      <c r="E498" s="148" t="s">
        <v>19</v>
      </c>
      <c r="F498" s="149" t="s">
        <v>1406</v>
      </c>
      <c r="H498" s="150">
        <v>54.39</v>
      </c>
      <c r="I498" s="151"/>
      <c r="L498" s="146"/>
      <c r="M498" s="152"/>
      <c r="T498" s="153"/>
      <c r="AT498" s="148" t="s">
        <v>196</v>
      </c>
      <c r="AU498" s="148" t="s">
        <v>80</v>
      </c>
      <c r="AV498" s="12" t="s">
        <v>80</v>
      </c>
      <c r="AW498" s="12" t="s">
        <v>32</v>
      </c>
      <c r="AX498" s="12" t="s">
        <v>78</v>
      </c>
      <c r="AY498" s="148" t="s">
        <v>127</v>
      </c>
    </row>
    <row r="499" spans="2:65" s="1" customFormat="1" ht="24.2" customHeight="1">
      <c r="B499" s="33"/>
      <c r="C499" s="128" t="s">
        <v>860</v>
      </c>
      <c r="D499" s="128" t="s">
        <v>130</v>
      </c>
      <c r="E499" s="129" t="s">
        <v>906</v>
      </c>
      <c r="F499" s="130" t="s">
        <v>907</v>
      </c>
      <c r="G499" s="131" t="s">
        <v>194</v>
      </c>
      <c r="H499" s="132">
        <v>54.39</v>
      </c>
      <c r="I499" s="133"/>
      <c r="J499" s="134">
        <f>ROUND(I499*H499,2)</f>
        <v>0</v>
      </c>
      <c r="K499" s="130" t="s">
        <v>134</v>
      </c>
      <c r="L499" s="33"/>
      <c r="M499" s="141" t="s">
        <v>19</v>
      </c>
      <c r="N499" s="142" t="s">
        <v>42</v>
      </c>
      <c r="O499" s="143"/>
      <c r="P499" s="144">
        <f>O499*H499</f>
        <v>0</v>
      </c>
      <c r="Q499" s="144">
        <v>2.5999999999999998E-4</v>
      </c>
      <c r="R499" s="144">
        <f>Q499*H499</f>
        <v>1.4141399999999998E-2</v>
      </c>
      <c r="S499" s="144">
        <v>0</v>
      </c>
      <c r="T499" s="145">
        <f>S499*H499</f>
        <v>0</v>
      </c>
      <c r="AR499" s="139" t="s">
        <v>294</v>
      </c>
      <c r="AT499" s="139" t="s">
        <v>130</v>
      </c>
      <c r="AU499" s="139" t="s">
        <v>80</v>
      </c>
      <c r="AY499" s="18" t="s">
        <v>127</v>
      </c>
      <c r="BE499" s="140">
        <f>IF(N499="základní",J499,0)</f>
        <v>0</v>
      </c>
      <c r="BF499" s="140">
        <f>IF(N499="snížená",J499,0)</f>
        <v>0</v>
      </c>
      <c r="BG499" s="140">
        <f>IF(N499="zákl. přenesená",J499,0)</f>
        <v>0</v>
      </c>
      <c r="BH499" s="140">
        <f>IF(N499="sníž. přenesená",J499,0)</f>
        <v>0</v>
      </c>
      <c r="BI499" s="140">
        <f>IF(N499="nulová",J499,0)</f>
        <v>0</v>
      </c>
      <c r="BJ499" s="18" t="s">
        <v>78</v>
      </c>
      <c r="BK499" s="140">
        <f>ROUND(I499*H499,2)</f>
        <v>0</v>
      </c>
      <c r="BL499" s="18" t="s">
        <v>294</v>
      </c>
      <c r="BM499" s="139" t="s">
        <v>1407</v>
      </c>
    </row>
    <row r="500" spans="2:65" s="1" customFormat="1" ht="6.95" customHeight="1">
      <c r="B500" s="41"/>
      <c r="C500" s="42"/>
      <c r="D500" s="42"/>
      <c r="E500" s="42"/>
      <c r="F500" s="42"/>
      <c r="G500" s="42"/>
      <c r="H500" s="42"/>
      <c r="I500" s="42"/>
      <c r="J500" s="42"/>
      <c r="K500" s="42"/>
      <c r="L500" s="33"/>
    </row>
  </sheetData>
  <sheetProtection algorithmName="SHA-512" hashValue="0u8Y3wyeMWT07TJq8bFKbk//H50elYp1o6i4MeQOiRBVKAT78tshu0yEIGgD+DXWAIydRtL4B0qd0OWS0WX65g==" saltValue="A21a9X2pus3x3/3vWvaM0+kfchQIiCkXXUk3UND1M/VZ9OqeGALKYlwrcVQr1RE8K8Rjradg8cY3T1WlUioBjA==" spinCount="100000" sheet="1" objects="1" scenarios="1" formatColumns="0" formatRows="0" autoFilter="0"/>
  <autoFilter ref="C95:K499" xr:uid="{00000000-0009-0000-0000-000005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41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8"/>
      <c r="M2" s="288"/>
      <c r="N2" s="288"/>
      <c r="O2" s="288"/>
      <c r="P2" s="288"/>
      <c r="Q2" s="288"/>
      <c r="R2" s="288"/>
      <c r="S2" s="288"/>
      <c r="T2" s="288"/>
      <c r="U2" s="288"/>
      <c r="V2" s="288"/>
      <c r="AT2" s="18" t="s">
        <v>95</v>
      </c>
    </row>
    <row r="3" spans="2:46" ht="6.95" customHeight="1">
      <c r="B3" s="19"/>
      <c r="C3" s="20"/>
      <c r="D3" s="20"/>
      <c r="E3" s="20"/>
      <c r="F3" s="20"/>
      <c r="G3" s="20"/>
      <c r="H3" s="20"/>
      <c r="I3" s="20"/>
      <c r="J3" s="20"/>
      <c r="K3" s="20"/>
      <c r="L3" s="21"/>
      <c r="AT3" s="18" t="s">
        <v>80</v>
      </c>
    </row>
    <row r="4" spans="2:46" ht="24.95" customHeight="1">
      <c r="B4" s="21"/>
      <c r="D4" s="22" t="s">
        <v>99</v>
      </c>
      <c r="L4" s="21"/>
      <c r="M4" s="84" t="s">
        <v>10</v>
      </c>
      <c r="AT4" s="18" t="s">
        <v>4</v>
      </c>
    </row>
    <row r="5" spans="2:46" ht="6.95" customHeight="1">
      <c r="B5" s="21"/>
      <c r="L5" s="21"/>
    </row>
    <row r="6" spans="2:46" ht="12" customHeight="1">
      <c r="B6" s="21"/>
      <c r="D6" s="28" t="s">
        <v>16</v>
      </c>
      <c r="L6" s="21"/>
    </row>
    <row r="7" spans="2:46" ht="16.5" customHeight="1">
      <c r="B7" s="21"/>
      <c r="E7" s="327" t="str">
        <f>'Rekapitulace stavby'!K6</f>
        <v>Stavební úpravy Střední školy - Lysá nad Labem č.p. 475</v>
      </c>
      <c r="F7" s="328"/>
      <c r="G7" s="328"/>
      <c r="H7" s="328"/>
      <c r="L7" s="21"/>
    </row>
    <row r="8" spans="2:46" s="1" customFormat="1" ht="12" customHeight="1">
      <c r="B8" s="33"/>
      <c r="D8" s="28" t="s">
        <v>100</v>
      </c>
      <c r="L8" s="33"/>
    </row>
    <row r="9" spans="2:46" s="1" customFormat="1" ht="16.5" customHeight="1">
      <c r="B9" s="33"/>
      <c r="E9" s="316" t="s">
        <v>1408</v>
      </c>
      <c r="F9" s="326"/>
      <c r="G9" s="326"/>
      <c r="H9" s="326"/>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49">
        <f>'Rekapitulace stavby'!AN8</f>
        <v>44988</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9" t="str">
        <f>'Rekapitulace stavby'!E14</f>
        <v>Vyplň údaj</v>
      </c>
      <c r="F18" s="299"/>
      <c r="G18" s="299"/>
      <c r="H18" s="299"/>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31</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34</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5"/>
      <c r="E27" s="303" t="s">
        <v>19</v>
      </c>
      <c r="F27" s="303"/>
      <c r="G27" s="303"/>
      <c r="H27" s="303"/>
      <c r="L27" s="85"/>
    </row>
    <row r="28" spans="2:12" s="1" customFormat="1" ht="6.95" customHeight="1">
      <c r="B28" s="33"/>
      <c r="L28" s="33"/>
    </row>
    <row r="29" spans="2:12" s="1" customFormat="1" ht="6.95" customHeight="1">
      <c r="B29" s="33"/>
      <c r="D29" s="50"/>
      <c r="E29" s="50"/>
      <c r="F29" s="50"/>
      <c r="G29" s="50"/>
      <c r="H29" s="50"/>
      <c r="I29" s="50"/>
      <c r="J29" s="50"/>
      <c r="K29" s="50"/>
      <c r="L29" s="33"/>
    </row>
    <row r="30" spans="2:12" s="1" customFormat="1" ht="25.35" customHeight="1">
      <c r="B30" s="33"/>
      <c r="D30" s="86" t="s">
        <v>37</v>
      </c>
      <c r="J30" s="62">
        <f>ROUND(J94, 2)</f>
        <v>0</v>
      </c>
      <c r="L30" s="33"/>
    </row>
    <row r="31" spans="2:12" s="1" customFormat="1" ht="6.95" customHeight="1">
      <c r="B31" s="33"/>
      <c r="D31" s="50"/>
      <c r="E31" s="50"/>
      <c r="F31" s="50"/>
      <c r="G31" s="50"/>
      <c r="H31" s="50"/>
      <c r="I31" s="50"/>
      <c r="J31" s="50"/>
      <c r="K31" s="50"/>
      <c r="L31" s="33"/>
    </row>
    <row r="32" spans="2:12" s="1" customFormat="1" ht="14.45" customHeight="1">
      <c r="B32" s="33"/>
      <c r="F32" s="87" t="s">
        <v>39</v>
      </c>
      <c r="I32" s="87" t="s">
        <v>38</v>
      </c>
      <c r="J32" s="87" t="s">
        <v>40</v>
      </c>
      <c r="L32" s="33"/>
    </row>
    <row r="33" spans="2:12" s="1" customFormat="1" ht="14.45" customHeight="1">
      <c r="B33" s="33"/>
      <c r="D33" s="88" t="s">
        <v>41</v>
      </c>
      <c r="E33" s="28" t="s">
        <v>42</v>
      </c>
      <c r="F33" s="89">
        <f>ROUND((SUM(BE94:BE416)),  2)</f>
        <v>0</v>
      </c>
      <c r="I33" s="90">
        <v>0.21</v>
      </c>
      <c r="J33" s="89">
        <f>ROUND(((SUM(BE94:BE416))*I33),  2)</f>
        <v>0</v>
      </c>
      <c r="L33" s="33"/>
    </row>
    <row r="34" spans="2:12" s="1" customFormat="1" ht="14.45" customHeight="1">
      <c r="B34" s="33"/>
      <c r="E34" s="28" t="s">
        <v>43</v>
      </c>
      <c r="F34" s="89">
        <f>ROUND((SUM(BF94:BF416)),  2)</f>
        <v>0</v>
      </c>
      <c r="I34" s="90">
        <v>0.15</v>
      </c>
      <c r="J34" s="89">
        <f>ROUND(((SUM(BF94:BF416))*I34),  2)</f>
        <v>0</v>
      </c>
      <c r="L34" s="33"/>
    </row>
    <row r="35" spans="2:12" s="1" customFormat="1" ht="14.45" hidden="1" customHeight="1">
      <c r="B35" s="33"/>
      <c r="E35" s="28" t="s">
        <v>44</v>
      </c>
      <c r="F35" s="89">
        <f>ROUND((SUM(BG94:BG416)),  2)</f>
        <v>0</v>
      </c>
      <c r="I35" s="90">
        <v>0.21</v>
      </c>
      <c r="J35" s="89">
        <f>0</f>
        <v>0</v>
      </c>
      <c r="L35" s="33"/>
    </row>
    <row r="36" spans="2:12" s="1" customFormat="1" ht="14.45" hidden="1" customHeight="1">
      <c r="B36" s="33"/>
      <c r="E36" s="28" t="s">
        <v>45</v>
      </c>
      <c r="F36" s="89">
        <f>ROUND((SUM(BH94:BH416)),  2)</f>
        <v>0</v>
      </c>
      <c r="I36" s="90">
        <v>0.15</v>
      </c>
      <c r="J36" s="89">
        <f>0</f>
        <v>0</v>
      </c>
      <c r="L36" s="33"/>
    </row>
    <row r="37" spans="2:12" s="1" customFormat="1" ht="14.45" hidden="1" customHeight="1">
      <c r="B37" s="33"/>
      <c r="E37" s="28" t="s">
        <v>46</v>
      </c>
      <c r="F37" s="89">
        <f>ROUND((SUM(BI94:BI416)),  2)</f>
        <v>0</v>
      </c>
      <c r="I37" s="90">
        <v>0</v>
      </c>
      <c r="J37" s="89">
        <f>0</f>
        <v>0</v>
      </c>
      <c r="L37" s="33"/>
    </row>
    <row r="38" spans="2:12" s="1" customFormat="1" ht="6.95" customHeight="1">
      <c r="B38" s="33"/>
      <c r="L38" s="33"/>
    </row>
    <row r="39" spans="2:12" s="1" customFormat="1" ht="25.35" customHeight="1">
      <c r="B39" s="33"/>
      <c r="C39" s="91"/>
      <c r="D39" s="92" t="s">
        <v>47</v>
      </c>
      <c r="E39" s="53"/>
      <c r="F39" s="53"/>
      <c r="G39" s="93" t="s">
        <v>48</v>
      </c>
      <c r="H39" s="94" t="s">
        <v>49</v>
      </c>
      <c r="I39" s="53"/>
      <c r="J39" s="95">
        <f>SUM(J30:J37)</f>
        <v>0</v>
      </c>
      <c r="K39" s="96"/>
      <c r="L39" s="33"/>
    </row>
    <row r="40" spans="2:12" s="1" customFormat="1" ht="14.45" customHeight="1">
      <c r="B40" s="41"/>
      <c r="C40" s="42"/>
      <c r="D40" s="42"/>
      <c r="E40" s="42"/>
      <c r="F40" s="42"/>
      <c r="G40" s="42"/>
      <c r="H40" s="42"/>
      <c r="I40" s="42"/>
      <c r="J40" s="42"/>
      <c r="K40" s="42"/>
      <c r="L40" s="33"/>
    </row>
    <row r="44" spans="2:12" s="1" customFormat="1" ht="6.95" customHeight="1">
      <c r="B44" s="43"/>
      <c r="C44" s="44"/>
      <c r="D44" s="44"/>
      <c r="E44" s="44"/>
      <c r="F44" s="44"/>
      <c r="G44" s="44"/>
      <c r="H44" s="44"/>
      <c r="I44" s="44"/>
      <c r="J44" s="44"/>
      <c r="K44" s="44"/>
      <c r="L44" s="33"/>
    </row>
    <row r="45" spans="2:12" s="1" customFormat="1" ht="24.95" customHeight="1">
      <c r="B45" s="33"/>
      <c r="C45" s="22" t="s">
        <v>102</v>
      </c>
      <c r="L45" s="33"/>
    </row>
    <row r="46" spans="2:12" s="1" customFormat="1" ht="6.95" customHeight="1">
      <c r="B46" s="33"/>
      <c r="L46" s="33"/>
    </row>
    <row r="47" spans="2:12" s="1" customFormat="1" ht="12" customHeight="1">
      <c r="B47" s="33"/>
      <c r="C47" s="28" t="s">
        <v>16</v>
      </c>
      <c r="L47" s="33"/>
    </row>
    <row r="48" spans="2:12" s="1" customFormat="1" ht="16.5" customHeight="1">
      <c r="B48" s="33"/>
      <c r="E48" s="327" t="str">
        <f>E7</f>
        <v>Stavební úpravy Střední školy - Lysá nad Labem č.p. 475</v>
      </c>
      <c r="F48" s="328"/>
      <c r="G48" s="328"/>
      <c r="H48" s="328"/>
      <c r="L48" s="33"/>
    </row>
    <row r="49" spans="2:47" s="1" customFormat="1" ht="12" customHeight="1">
      <c r="B49" s="33"/>
      <c r="C49" s="28" t="s">
        <v>100</v>
      </c>
      <c r="L49" s="33"/>
    </row>
    <row r="50" spans="2:47" s="1" customFormat="1" ht="16.5" customHeight="1">
      <c r="B50" s="33"/>
      <c r="E50" s="316" t="str">
        <f>E9</f>
        <v>05 - 2.NP - Západní strana</v>
      </c>
      <c r="F50" s="326"/>
      <c r="G50" s="326"/>
      <c r="H50" s="326"/>
      <c r="L50" s="33"/>
    </row>
    <row r="51" spans="2:47" s="1" customFormat="1" ht="6.95" customHeight="1">
      <c r="B51" s="33"/>
      <c r="L51" s="33"/>
    </row>
    <row r="52" spans="2:47" s="1" customFormat="1" ht="12" customHeight="1">
      <c r="B52" s="33"/>
      <c r="C52" s="28" t="s">
        <v>21</v>
      </c>
      <c r="F52" s="26" t="str">
        <f>F12</f>
        <v>289 22 Lysá nad Labem, Stržiště 475</v>
      </c>
      <c r="I52" s="28" t="s">
        <v>23</v>
      </c>
      <c r="J52" s="49">
        <f>IF(J12="","",J12)</f>
        <v>44988</v>
      </c>
      <c r="L52" s="33"/>
    </row>
    <row r="53" spans="2:47" s="1" customFormat="1" ht="6.95" customHeight="1">
      <c r="B53" s="33"/>
      <c r="L53" s="33"/>
    </row>
    <row r="54" spans="2:47" s="1" customFormat="1" ht="15.2" customHeight="1">
      <c r="B54" s="33"/>
      <c r="C54" s="28" t="s">
        <v>24</v>
      </c>
      <c r="F54" s="26" t="str">
        <f>E15</f>
        <v>SŠ designu Lysá nad Labem</v>
      </c>
      <c r="I54" s="28" t="s">
        <v>30</v>
      </c>
      <c r="J54" s="31" t="str">
        <f>E21</f>
        <v>www.projektyrd.cz</v>
      </c>
      <c r="L54" s="33"/>
    </row>
    <row r="55" spans="2:47" s="1" customFormat="1" ht="25.7" customHeight="1">
      <c r="B55" s="33"/>
      <c r="C55" s="28" t="s">
        <v>28</v>
      </c>
      <c r="F55" s="26" t="str">
        <f>IF(E18="","",E18)</f>
        <v>Vyplň údaj</v>
      </c>
      <c r="I55" s="28" t="s">
        <v>33</v>
      </c>
      <c r="J55" s="31" t="str">
        <f>E24</f>
        <v>www.stavebnikalkulace.cz</v>
      </c>
      <c r="L55" s="33"/>
    </row>
    <row r="56" spans="2:47" s="1" customFormat="1" ht="10.35" customHeight="1">
      <c r="B56" s="33"/>
      <c r="L56" s="33"/>
    </row>
    <row r="57" spans="2:47" s="1" customFormat="1" ht="29.25" customHeight="1">
      <c r="B57" s="33"/>
      <c r="C57" s="97" t="s">
        <v>103</v>
      </c>
      <c r="D57" s="91"/>
      <c r="E57" s="91"/>
      <c r="F57" s="91"/>
      <c r="G57" s="91"/>
      <c r="H57" s="91"/>
      <c r="I57" s="91"/>
      <c r="J57" s="98" t="s">
        <v>104</v>
      </c>
      <c r="K57" s="91"/>
      <c r="L57" s="33"/>
    </row>
    <row r="58" spans="2:47" s="1" customFormat="1" ht="10.35" customHeight="1">
      <c r="B58" s="33"/>
      <c r="L58" s="33"/>
    </row>
    <row r="59" spans="2:47" s="1" customFormat="1" ht="22.9" customHeight="1">
      <c r="B59" s="33"/>
      <c r="C59" s="99" t="s">
        <v>69</v>
      </c>
      <c r="J59" s="62">
        <f>J94</f>
        <v>0</v>
      </c>
      <c r="L59" s="33"/>
      <c r="AU59" s="18" t="s">
        <v>105</v>
      </c>
    </row>
    <row r="60" spans="2:47" s="8" customFormat="1" ht="24.95" customHeight="1">
      <c r="B60" s="100"/>
      <c r="D60" s="101" t="s">
        <v>173</v>
      </c>
      <c r="E60" s="102"/>
      <c r="F60" s="102"/>
      <c r="G60" s="102"/>
      <c r="H60" s="102"/>
      <c r="I60" s="102"/>
      <c r="J60" s="103">
        <f>J95</f>
        <v>0</v>
      </c>
      <c r="L60" s="100"/>
    </row>
    <row r="61" spans="2:47" s="9" customFormat="1" ht="19.899999999999999" customHeight="1">
      <c r="B61" s="104"/>
      <c r="D61" s="105" t="s">
        <v>174</v>
      </c>
      <c r="E61" s="106"/>
      <c r="F61" s="106"/>
      <c r="G61" s="106"/>
      <c r="H61" s="106"/>
      <c r="I61" s="106"/>
      <c r="J61" s="107">
        <f>J96</f>
        <v>0</v>
      </c>
      <c r="L61" s="104"/>
    </row>
    <row r="62" spans="2:47" s="9" customFormat="1" ht="19.899999999999999" customHeight="1">
      <c r="B62" s="104"/>
      <c r="D62" s="105" t="s">
        <v>175</v>
      </c>
      <c r="E62" s="106"/>
      <c r="F62" s="106"/>
      <c r="G62" s="106"/>
      <c r="H62" s="106"/>
      <c r="I62" s="106"/>
      <c r="J62" s="107">
        <f>J102</f>
        <v>0</v>
      </c>
      <c r="L62" s="104"/>
    </row>
    <row r="63" spans="2:47" s="9" customFormat="1" ht="19.899999999999999" customHeight="1">
      <c r="B63" s="104"/>
      <c r="D63" s="105" t="s">
        <v>176</v>
      </c>
      <c r="E63" s="106"/>
      <c r="F63" s="106"/>
      <c r="G63" s="106"/>
      <c r="H63" s="106"/>
      <c r="I63" s="106"/>
      <c r="J63" s="107">
        <f>J187</f>
        <v>0</v>
      </c>
      <c r="L63" s="104"/>
    </row>
    <row r="64" spans="2:47" s="9" customFormat="1" ht="19.899999999999999" customHeight="1">
      <c r="B64" s="104"/>
      <c r="D64" s="105" t="s">
        <v>177</v>
      </c>
      <c r="E64" s="106"/>
      <c r="F64" s="106"/>
      <c r="G64" s="106"/>
      <c r="H64" s="106"/>
      <c r="I64" s="106"/>
      <c r="J64" s="107">
        <f>J258</f>
        <v>0</v>
      </c>
      <c r="L64" s="104"/>
    </row>
    <row r="65" spans="2:12" s="9" customFormat="1" ht="19.899999999999999" customHeight="1">
      <c r="B65" s="104"/>
      <c r="D65" s="105" t="s">
        <v>178</v>
      </c>
      <c r="E65" s="106"/>
      <c r="F65" s="106"/>
      <c r="G65" s="106"/>
      <c r="H65" s="106"/>
      <c r="I65" s="106"/>
      <c r="J65" s="107">
        <f>J276</f>
        <v>0</v>
      </c>
      <c r="L65" s="104"/>
    </row>
    <row r="66" spans="2:12" s="8" customFormat="1" ht="24.95" customHeight="1">
      <c r="B66" s="100"/>
      <c r="D66" s="101" t="s">
        <v>179</v>
      </c>
      <c r="E66" s="102"/>
      <c r="F66" s="102"/>
      <c r="G66" s="102"/>
      <c r="H66" s="102"/>
      <c r="I66" s="102"/>
      <c r="J66" s="103">
        <f>J279</f>
        <v>0</v>
      </c>
      <c r="L66" s="100"/>
    </row>
    <row r="67" spans="2:12" s="9" customFormat="1" ht="19.899999999999999" customHeight="1">
      <c r="B67" s="104"/>
      <c r="D67" s="105" t="s">
        <v>180</v>
      </c>
      <c r="E67" s="106"/>
      <c r="F67" s="106"/>
      <c r="G67" s="106"/>
      <c r="H67" s="106"/>
      <c r="I67" s="106"/>
      <c r="J67" s="107">
        <f>J280</f>
        <v>0</v>
      </c>
      <c r="L67" s="104"/>
    </row>
    <row r="68" spans="2:12" s="9" customFormat="1" ht="19.899999999999999" customHeight="1">
      <c r="B68" s="104"/>
      <c r="D68" s="105" t="s">
        <v>181</v>
      </c>
      <c r="E68" s="106"/>
      <c r="F68" s="106"/>
      <c r="G68" s="106"/>
      <c r="H68" s="106"/>
      <c r="I68" s="106"/>
      <c r="J68" s="107">
        <f>J303</f>
        <v>0</v>
      </c>
      <c r="L68" s="104"/>
    </row>
    <row r="69" spans="2:12" s="9" customFormat="1" ht="19.899999999999999" customHeight="1">
      <c r="B69" s="104"/>
      <c r="D69" s="105" t="s">
        <v>182</v>
      </c>
      <c r="E69" s="106"/>
      <c r="F69" s="106"/>
      <c r="G69" s="106"/>
      <c r="H69" s="106"/>
      <c r="I69" s="106"/>
      <c r="J69" s="107">
        <f>J312</f>
        <v>0</v>
      </c>
      <c r="L69" s="104"/>
    </row>
    <row r="70" spans="2:12" s="9" customFormat="1" ht="19.899999999999999" customHeight="1">
      <c r="B70" s="104"/>
      <c r="D70" s="105" t="s">
        <v>184</v>
      </c>
      <c r="E70" s="106"/>
      <c r="F70" s="106"/>
      <c r="G70" s="106"/>
      <c r="H70" s="106"/>
      <c r="I70" s="106"/>
      <c r="J70" s="107">
        <f>J325</f>
        <v>0</v>
      </c>
      <c r="L70" s="104"/>
    </row>
    <row r="71" spans="2:12" s="9" customFormat="1" ht="19.899999999999999" customHeight="1">
      <c r="B71" s="104"/>
      <c r="D71" s="105" t="s">
        <v>185</v>
      </c>
      <c r="E71" s="106"/>
      <c r="F71" s="106"/>
      <c r="G71" s="106"/>
      <c r="H71" s="106"/>
      <c r="I71" s="106"/>
      <c r="J71" s="107">
        <f>J338</f>
        <v>0</v>
      </c>
      <c r="L71" s="104"/>
    </row>
    <row r="72" spans="2:12" s="9" customFormat="1" ht="19.899999999999999" customHeight="1">
      <c r="B72" s="104"/>
      <c r="D72" s="105" t="s">
        <v>186</v>
      </c>
      <c r="E72" s="106"/>
      <c r="F72" s="106"/>
      <c r="G72" s="106"/>
      <c r="H72" s="106"/>
      <c r="I72" s="106"/>
      <c r="J72" s="107">
        <f>J359</f>
        <v>0</v>
      </c>
      <c r="L72" s="104"/>
    </row>
    <row r="73" spans="2:12" s="9" customFormat="1" ht="19.899999999999999" customHeight="1">
      <c r="B73" s="104"/>
      <c r="D73" s="105" t="s">
        <v>187</v>
      </c>
      <c r="E73" s="106"/>
      <c r="F73" s="106"/>
      <c r="G73" s="106"/>
      <c r="H73" s="106"/>
      <c r="I73" s="106"/>
      <c r="J73" s="107">
        <f>J392</f>
        <v>0</v>
      </c>
      <c r="L73" s="104"/>
    </row>
    <row r="74" spans="2:12" s="9" customFormat="1" ht="19.899999999999999" customHeight="1">
      <c r="B74" s="104"/>
      <c r="D74" s="105" t="s">
        <v>188</v>
      </c>
      <c r="E74" s="106"/>
      <c r="F74" s="106"/>
      <c r="G74" s="106"/>
      <c r="H74" s="106"/>
      <c r="I74" s="106"/>
      <c r="J74" s="107">
        <f>J398</f>
        <v>0</v>
      </c>
      <c r="L74" s="104"/>
    </row>
    <row r="75" spans="2:12" s="1" customFormat="1" ht="21.75" customHeight="1">
      <c r="B75" s="33"/>
      <c r="L75" s="33"/>
    </row>
    <row r="76" spans="2:12" s="1" customFormat="1" ht="6.95" customHeight="1">
      <c r="B76" s="41"/>
      <c r="C76" s="42"/>
      <c r="D76" s="42"/>
      <c r="E76" s="42"/>
      <c r="F76" s="42"/>
      <c r="G76" s="42"/>
      <c r="H76" s="42"/>
      <c r="I76" s="42"/>
      <c r="J76" s="42"/>
      <c r="K76" s="42"/>
      <c r="L76" s="33"/>
    </row>
    <row r="80" spans="2:12" s="1" customFormat="1" ht="6.95" customHeight="1">
      <c r="B80" s="43"/>
      <c r="C80" s="44"/>
      <c r="D80" s="44"/>
      <c r="E80" s="44"/>
      <c r="F80" s="44"/>
      <c r="G80" s="44"/>
      <c r="H80" s="44"/>
      <c r="I80" s="44"/>
      <c r="J80" s="44"/>
      <c r="K80" s="44"/>
      <c r="L80" s="33"/>
    </row>
    <row r="81" spans="2:63" s="1" customFormat="1" ht="24.95" customHeight="1">
      <c r="B81" s="33"/>
      <c r="C81" s="22" t="s">
        <v>112</v>
      </c>
      <c r="L81" s="33"/>
    </row>
    <row r="82" spans="2:63" s="1" customFormat="1" ht="6.95" customHeight="1">
      <c r="B82" s="33"/>
      <c r="L82" s="33"/>
    </row>
    <row r="83" spans="2:63" s="1" customFormat="1" ht="12" customHeight="1">
      <c r="B83" s="33"/>
      <c r="C83" s="28" t="s">
        <v>16</v>
      </c>
      <c r="L83" s="33"/>
    </row>
    <row r="84" spans="2:63" s="1" customFormat="1" ht="16.5" customHeight="1">
      <c r="B84" s="33"/>
      <c r="E84" s="327" t="str">
        <f>E7</f>
        <v>Stavební úpravy Střední školy - Lysá nad Labem č.p. 475</v>
      </c>
      <c r="F84" s="328"/>
      <c r="G84" s="328"/>
      <c r="H84" s="328"/>
      <c r="L84" s="33"/>
    </row>
    <row r="85" spans="2:63" s="1" customFormat="1" ht="12" customHeight="1">
      <c r="B85" s="33"/>
      <c r="C85" s="28" t="s">
        <v>100</v>
      </c>
      <c r="L85" s="33"/>
    </row>
    <row r="86" spans="2:63" s="1" customFormat="1" ht="16.5" customHeight="1">
      <c r="B86" s="33"/>
      <c r="E86" s="316" t="str">
        <f>E9</f>
        <v>05 - 2.NP - Západní strana</v>
      </c>
      <c r="F86" s="326"/>
      <c r="G86" s="326"/>
      <c r="H86" s="326"/>
      <c r="L86" s="33"/>
    </row>
    <row r="87" spans="2:63" s="1" customFormat="1" ht="6.95" customHeight="1">
      <c r="B87" s="33"/>
      <c r="L87" s="33"/>
    </row>
    <row r="88" spans="2:63" s="1" customFormat="1" ht="12" customHeight="1">
      <c r="B88" s="33"/>
      <c r="C88" s="28" t="s">
        <v>21</v>
      </c>
      <c r="F88" s="26" t="str">
        <f>F12</f>
        <v>289 22 Lysá nad Labem, Stržiště 475</v>
      </c>
      <c r="I88" s="28" t="s">
        <v>23</v>
      </c>
      <c r="J88" s="49">
        <f>IF(J12="","",J12)</f>
        <v>44988</v>
      </c>
      <c r="L88" s="33"/>
    </row>
    <row r="89" spans="2:63" s="1" customFormat="1" ht="6.95" customHeight="1">
      <c r="B89" s="33"/>
      <c r="L89" s="33"/>
    </row>
    <row r="90" spans="2:63" s="1" customFormat="1" ht="15.2" customHeight="1">
      <c r="B90" s="33"/>
      <c r="C90" s="28" t="s">
        <v>24</v>
      </c>
      <c r="F90" s="26" t="str">
        <f>E15</f>
        <v>SŠ designu Lysá nad Labem</v>
      </c>
      <c r="I90" s="28" t="s">
        <v>30</v>
      </c>
      <c r="J90" s="31" t="str">
        <f>E21</f>
        <v>www.projektyrd.cz</v>
      </c>
      <c r="L90" s="33"/>
    </row>
    <row r="91" spans="2:63" s="1" customFormat="1" ht="25.7" customHeight="1">
      <c r="B91" s="33"/>
      <c r="C91" s="28" t="s">
        <v>28</v>
      </c>
      <c r="F91" s="26" t="str">
        <f>IF(E18="","",E18)</f>
        <v>Vyplň údaj</v>
      </c>
      <c r="I91" s="28" t="s">
        <v>33</v>
      </c>
      <c r="J91" s="31" t="str">
        <f>E24</f>
        <v>www.stavebnikalkulace.cz</v>
      </c>
      <c r="L91" s="33"/>
    </row>
    <row r="92" spans="2:63" s="1" customFormat="1" ht="10.35" customHeight="1">
      <c r="B92" s="33"/>
      <c r="L92" s="33"/>
    </row>
    <row r="93" spans="2:63" s="10" customFormat="1" ht="29.25" customHeight="1">
      <c r="B93" s="108"/>
      <c r="C93" s="109" t="s">
        <v>113</v>
      </c>
      <c r="D93" s="110" t="s">
        <v>56</v>
      </c>
      <c r="E93" s="110" t="s">
        <v>52</v>
      </c>
      <c r="F93" s="110" t="s">
        <v>53</v>
      </c>
      <c r="G93" s="110" t="s">
        <v>114</v>
      </c>
      <c r="H93" s="110" t="s">
        <v>115</v>
      </c>
      <c r="I93" s="110" t="s">
        <v>116</v>
      </c>
      <c r="J93" s="110" t="s">
        <v>104</v>
      </c>
      <c r="K93" s="111" t="s">
        <v>117</v>
      </c>
      <c r="L93" s="108"/>
      <c r="M93" s="55" t="s">
        <v>19</v>
      </c>
      <c r="N93" s="56" t="s">
        <v>41</v>
      </c>
      <c r="O93" s="56" t="s">
        <v>118</v>
      </c>
      <c r="P93" s="56" t="s">
        <v>119</v>
      </c>
      <c r="Q93" s="56" t="s">
        <v>120</v>
      </c>
      <c r="R93" s="56" t="s">
        <v>121</v>
      </c>
      <c r="S93" s="56" t="s">
        <v>122</v>
      </c>
      <c r="T93" s="57" t="s">
        <v>123</v>
      </c>
    </row>
    <row r="94" spans="2:63" s="1" customFormat="1" ht="22.9" customHeight="1">
      <c r="B94" s="33"/>
      <c r="C94" s="60" t="s">
        <v>124</v>
      </c>
      <c r="J94" s="112">
        <f>BK94</f>
        <v>0</v>
      </c>
      <c r="L94" s="33"/>
      <c r="M94" s="58"/>
      <c r="N94" s="50"/>
      <c r="O94" s="50"/>
      <c r="P94" s="113">
        <f>P95+P279</f>
        <v>0</v>
      </c>
      <c r="Q94" s="50"/>
      <c r="R94" s="113">
        <f>R95+R279</f>
        <v>4.7137112199999995</v>
      </c>
      <c r="S94" s="50"/>
      <c r="T94" s="114">
        <f>T95+T279</f>
        <v>6.0726891500000004</v>
      </c>
      <c r="AT94" s="18" t="s">
        <v>70</v>
      </c>
      <c r="AU94" s="18" t="s">
        <v>105</v>
      </c>
      <c r="BK94" s="115">
        <f>BK95+BK279</f>
        <v>0</v>
      </c>
    </row>
    <row r="95" spans="2:63" s="11" customFormat="1" ht="25.9" customHeight="1">
      <c r="B95" s="116"/>
      <c r="D95" s="117" t="s">
        <v>70</v>
      </c>
      <c r="E95" s="118" t="s">
        <v>189</v>
      </c>
      <c r="F95" s="118" t="s">
        <v>190</v>
      </c>
      <c r="I95" s="119"/>
      <c r="J95" s="120">
        <f>BK95</f>
        <v>0</v>
      </c>
      <c r="L95" s="116"/>
      <c r="M95" s="121"/>
      <c r="P95" s="122">
        <f>P96+P102+P187+P258+P276</f>
        <v>0</v>
      </c>
      <c r="R95" s="122">
        <f>R96+R102+R187+R258+R276</f>
        <v>3.2339890799999997</v>
      </c>
      <c r="T95" s="123">
        <f>T96+T102+T187+T258+T276</f>
        <v>5.945068</v>
      </c>
      <c r="AR95" s="117" t="s">
        <v>78</v>
      </c>
      <c r="AT95" s="124" t="s">
        <v>70</v>
      </c>
      <c r="AU95" s="124" t="s">
        <v>71</v>
      </c>
      <c r="AY95" s="117" t="s">
        <v>127</v>
      </c>
      <c r="BK95" s="125">
        <f>BK96+BK102+BK187+BK258+BK276</f>
        <v>0</v>
      </c>
    </row>
    <row r="96" spans="2:63" s="11" customFormat="1" ht="22.9" customHeight="1">
      <c r="B96" s="116"/>
      <c r="D96" s="117" t="s">
        <v>70</v>
      </c>
      <c r="E96" s="126" t="s">
        <v>139</v>
      </c>
      <c r="F96" s="126" t="s">
        <v>191</v>
      </c>
      <c r="I96" s="119"/>
      <c r="J96" s="127">
        <f>BK96</f>
        <v>0</v>
      </c>
      <c r="L96" s="116"/>
      <c r="M96" s="121"/>
      <c r="P96" s="122">
        <f>SUM(P97:P101)</f>
        <v>0</v>
      </c>
      <c r="R96" s="122">
        <f>SUM(R97:R101)</f>
        <v>0.4826487599999999</v>
      </c>
      <c r="T96" s="123">
        <f>SUM(T97:T101)</f>
        <v>0</v>
      </c>
      <c r="AR96" s="117" t="s">
        <v>78</v>
      </c>
      <c r="AT96" s="124" t="s">
        <v>70</v>
      </c>
      <c r="AU96" s="124" t="s">
        <v>78</v>
      </c>
      <c r="AY96" s="117" t="s">
        <v>127</v>
      </c>
      <c r="BK96" s="125">
        <f>SUM(BK97:BK101)</f>
        <v>0</v>
      </c>
    </row>
    <row r="97" spans="2:65" s="1" customFormat="1" ht="24.2" customHeight="1">
      <c r="B97" s="33"/>
      <c r="C97" s="128" t="s">
        <v>78</v>
      </c>
      <c r="D97" s="128" t="s">
        <v>130</v>
      </c>
      <c r="E97" s="129" t="s">
        <v>206</v>
      </c>
      <c r="F97" s="130" t="s">
        <v>207</v>
      </c>
      <c r="G97" s="131" t="s">
        <v>194</v>
      </c>
      <c r="H97" s="132">
        <v>6.0359999999999996</v>
      </c>
      <c r="I97" s="133"/>
      <c r="J97" s="134">
        <f>ROUND(I97*H97,2)</f>
        <v>0</v>
      </c>
      <c r="K97" s="130" t="s">
        <v>134</v>
      </c>
      <c r="L97" s="33"/>
      <c r="M97" s="135" t="s">
        <v>19</v>
      </c>
      <c r="N97" s="136" t="s">
        <v>42</v>
      </c>
      <c r="P97" s="137">
        <f>O97*H97</f>
        <v>0</v>
      </c>
      <c r="Q97" s="137">
        <v>7.9909999999999995E-2</v>
      </c>
      <c r="R97" s="137">
        <f>Q97*H97</f>
        <v>0.48233675999999992</v>
      </c>
      <c r="S97" s="137">
        <v>0</v>
      </c>
      <c r="T97" s="138">
        <f>S97*H97</f>
        <v>0</v>
      </c>
      <c r="AR97" s="139" t="s">
        <v>142</v>
      </c>
      <c r="AT97" s="139" t="s">
        <v>130</v>
      </c>
      <c r="AU97" s="139" t="s">
        <v>80</v>
      </c>
      <c r="AY97" s="18" t="s">
        <v>127</v>
      </c>
      <c r="BE97" s="140">
        <f>IF(N97="základní",J97,0)</f>
        <v>0</v>
      </c>
      <c r="BF97" s="140">
        <f>IF(N97="snížená",J97,0)</f>
        <v>0</v>
      </c>
      <c r="BG97" s="140">
        <f>IF(N97="zákl. přenesená",J97,0)</f>
        <v>0</v>
      </c>
      <c r="BH97" s="140">
        <f>IF(N97="sníž. přenesená",J97,0)</f>
        <v>0</v>
      </c>
      <c r="BI97" s="140">
        <f>IF(N97="nulová",J97,0)</f>
        <v>0</v>
      </c>
      <c r="BJ97" s="18" t="s">
        <v>78</v>
      </c>
      <c r="BK97" s="140">
        <f>ROUND(I97*H97,2)</f>
        <v>0</v>
      </c>
      <c r="BL97" s="18" t="s">
        <v>142</v>
      </c>
      <c r="BM97" s="139" t="s">
        <v>1409</v>
      </c>
    </row>
    <row r="98" spans="2:65" s="12" customFormat="1">
      <c r="B98" s="146"/>
      <c r="D98" s="147" t="s">
        <v>196</v>
      </c>
      <c r="E98" s="148" t="s">
        <v>19</v>
      </c>
      <c r="F98" s="149" t="s">
        <v>1410</v>
      </c>
      <c r="H98" s="150">
        <v>6.0359999999999996</v>
      </c>
      <c r="I98" s="151"/>
      <c r="L98" s="146"/>
      <c r="M98" s="152"/>
      <c r="T98" s="153"/>
      <c r="AT98" s="148" t="s">
        <v>196</v>
      </c>
      <c r="AU98" s="148" t="s">
        <v>80</v>
      </c>
      <c r="AV98" s="12" t="s">
        <v>80</v>
      </c>
      <c r="AW98" s="12" t="s">
        <v>32</v>
      </c>
      <c r="AX98" s="12" t="s">
        <v>78</v>
      </c>
      <c r="AY98" s="148" t="s">
        <v>127</v>
      </c>
    </row>
    <row r="99" spans="2:65" s="1" customFormat="1" ht="14.45" customHeight="1">
      <c r="B99" s="33"/>
      <c r="C99" s="128" t="s">
        <v>80</v>
      </c>
      <c r="D99" s="128" t="s">
        <v>130</v>
      </c>
      <c r="E99" s="129" t="s">
        <v>210</v>
      </c>
      <c r="F99" s="130" t="s">
        <v>211</v>
      </c>
      <c r="G99" s="131" t="s">
        <v>212</v>
      </c>
      <c r="H99" s="132">
        <v>2.4</v>
      </c>
      <c r="I99" s="133"/>
      <c r="J99" s="134">
        <f>ROUND(I99*H99,2)</f>
        <v>0</v>
      </c>
      <c r="K99" s="130" t="s">
        <v>134</v>
      </c>
      <c r="L99" s="33"/>
      <c r="M99" s="135" t="s">
        <v>19</v>
      </c>
      <c r="N99" s="136" t="s">
        <v>42</v>
      </c>
      <c r="P99" s="137">
        <f>O99*H99</f>
        <v>0</v>
      </c>
      <c r="Q99" s="137">
        <v>1.2999999999999999E-4</v>
      </c>
      <c r="R99" s="137">
        <f>Q99*H99</f>
        <v>3.1199999999999994E-4</v>
      </c>
      <c r="S99" s="137">
        <v>0</v>
      </c>
      <c r="T99" s="138">
        <f>S99*H99</f>
        <v>0</v>
      </c>
      <c r="AR99" s="139" t="s">
        <v>142</v>
      </c>
      <c r="AT99" s="139" t="s">
        <v>130</v>
      </c>
      <c r="AU99" s="139" t="s">
        <v>80</v>
      </c>
      <c r="AY99" s="18" t="s">
        <v>127</v>
      </c>
      <c r="BE99" s="140">
        <f>IF(N99="základní",J99,0)</f>
        <v>0</v>
      </c>
      <c r="BF99" s="140">
        <f>IF(N99="snížená",J99,0)</f>
        <v>0</v>
      </c>
      <c r="BG99" s="140">
        <f>IF(N99="zákl. přenesená",J99,0)</f>
        <v>0</v>
      </c>
      <c r="BH99" s="140">
        <f>IF(N99="sníž. přenesená",J99,0)</f>
        <v>0</v>
      </c>
      <c r="BI99" s="140">
        <f>IF(N99="nulová",J99,0)</f>
        <v>0</v>
      </c>
      <c r="BJ99" s="18" t="s">
        <v>78</v>
      </c>
      <c r="BK99" s="140">
        <f>ROUND(I99*H99,2)</f>
        <v>0</v>
      </c>
      <c r="BL99" s="18" t="s">
        <v>142</v>
      </c>
      <c r="BM99" s="139" t="s">
        <v>1411</v>
      </c>
    </row>
    <row r="100" spans="2:65" s="1" customFormat="1" ht="68.25">
      <c r="B100" s="33"/>
      <c r="D100" s="147" t="s">
        <v>214</v>
      </c>
      <c r="F100" s="161" t="s">
        <v>215</v>
      </c>
      <c r="I100" s="162"/>
      <c r="L100" s="33"/>
      <c r="M100" s="163"/>
      <c r="T100" s="52"/>
      <c r="AT100" s="18" t="s">
        <v>214</v>
      </c>
      <c r="AU100" s="18" t="s">
        <v>80</v>
      </c>
    </row>
    <row r="101" spans="2:65" s="12" customFormat="1">
      <c r="B101" s="146"/>
      <c r="D101" s="147" t="s">
        <v>196</v>
      </c>
      <c r="E101" s="148" t="s">
        <v>19</v>
      </c>
      <c r="F101" s="149" t="s">
        <v>444</v>
      </c>
      <c r="H101" s="150">
        <v>2.4</v>
      </c>
      <c r="I101" s="151"/>
      <c r="L101" s="146"/>
      <c r="M101" s="152"/>
      <c r="T101" s="153"/>
      <c r="AT101" s="148" t="s">
        <v>196</v>
      </c>
      <c r="AU101" s="148" t="s">
        <v>80</v>
      </c>
      <c r="AV101" s="12" t="s">
        <v>80</v>
      </c>
      <c r="AW101" s="12" t="s">
        <v>32</v>
      </c>
      <c r="AX101" s="12" t="s">
        <v>78</v>
      </c>
      <c r="AY101" s="148" t="s">
        <v>127</v>
      </c>
    </row>
    <row r="102" spans="2:65" s="11" customFormat="1" ht="22.9" customHeight="1">
      <c r="B102" s="116"/>
      <c r="D102" s="117" t="s">
        <v>70</v>
      </c>
      <c r="E102" s="126" t="s">
        <v>148</v>
      </c>
      <c r="F102" s="126" t="s">
        <v>236</v>
      </c>
      <c r="I102" s="119"/>
      <c r="J102" s="127">
        <f>BK102</f>
        <v>0</v>
      </c>
      <c r="L102" s="116"/>
      <c r="M102" s="121"/>
      <c r="P102" s="122">
        <f>SUM(P103:P186)</f>
        <v>0</v>
      </c>
      <c r="R102" s="122">
        <f>SUM(R103:R186)</f>
        <v>2.7491835299999998</v>
      </c>
      <c r="T102" s="123">
        <f>SUM(T103:T186)</f>
        <v>0</v>
      </c>
      <c r="AR102" s="117" t="s">
        <v>78</v>
      </c>
      <c r="AT102" s="124" t="s">
        <v>70</v>
      </c>
      <c r="AU102" s="124" t="s">
        <v>78</v>
      </c>
      <c r="AY102" s="117" t="s">
        <v>127</v>
      </c>
      <c r="BK102" s="125">
        <f>SUM(BK103:BK186)</f>
        <v>0</v>
      </c>
    </row>
    <row r="103" spans="2:65" s="1" customFormat="1" ht="24.2" customHeight="1">
      <c r="B103" s="33"/>
      <c r="C103" s="128" t="s">
        <v>139</v>
      </c>
      <c r="D103" s="128" t="s">
        <v>130</v>
      </c>
      <c r="E103" s="129" t="s">
        <v>237</v>
      </c>
      <c r="F103" s="130" t="s">
        <v>238</v>
      </c>
      <c r="G103" s="131" t="s">
        <v>194</v>
      </c>
      <c r="H103" s="132">
        <v>2.2970000000000002</v>
      </c>
      <c r="I103" s="133"/>
      <c r="J103" s="134">
        <f>ROUND(I103*H103,2)</f>
        <v>0</v>
      </c>
      <c r="K103" s="130" t="s">
        <v>134</v>
      </c>
      <c r="L103" s="33"/>
      <c r="M103" s="135" t="s">
        <v>19</v>
      </c>
      <c r="N103" s="136" t="s">
        <v>42</v>
      </c>
      <c r="P103" s="137">
        <f>O103*H103</f>
        <v>0</v>
      </c>
      <c r="Q103" s="137">
        <v>0</v>
      </c>
      <c r="R103" s="137">
        <f>Q103*H103</f>
        <v>0</v>
      </c>
      <c r="S103" s="137">
        <v>0</v>
      </c>
      <c r="T103" s="138">
        <f>S103*H103</f>
        <v>0</v>
      </c>
      <c r="AR103" s="139" t="s">
        <v>142</v>
      </c>
      <c r="AT103" s="139" t="s">
        <v>130</v>
      </c>
      <c r="AU103" s="139" t="s">
        <v>80</v>
      </c>
      <c r="AY103" s="18" t="s">
        <v>127</v>
      </c>
      <c r="BE103" s="140">
        <f>IF(N103="základní",J103,0)</f>
        <v>0</v>
      </c>
      <c r="BF103" s="140">
        <f>IF(N103="snížená",J103,0)</f>
        <v>0</v>
      </c>
      <c r="BG103" s="140">
        <f>IF(N103="zákl. přenesená",J103,0)</f>
        <v>0</v>
      </c>
      <c r="BH103" s="140">
        <f>IF(N103="sníž. přenesená",J103,0)</f>
        <v>0</v>
      </c>
      <c r="BI103" s="140">
        <f>IF(N103="nulová",J103,0)</f>
        <v>0</v>
      </c>
      <c r="BJ103" s="18" t="s">
        <v>78</v>
      </c>
      <c r="BK103" s="140">
        <f>ROUND(I103*H103,2)</f>
        <v>0</v>
      </c>
      <c r="BL103" s="18" t="s">
        <v>142</v>
      </c>
      <c r="BM103" s="139" t="s">
        <v>1412</v>
      </c>
    </row>
    <row r="104" spans="2:65" s="1" customFormat="1" ht="39">
      <c r="B104" s="33"/>
      <c r="D104" s="147" t="s">
        <v>214</v>
      </c>
      <c r="F104" s="161" t="s">
        <v>240</v>
      </c>
      <c r="I104" s="162"/>
      <c r="L104" s="33"/>
      <c r="M104" s="163"/>
      <c r="T104" s="52"/>
      <c r="AT104" s="18" t="s">
        <v>214</v>
      </c>
      <c r="AU104" s="18" t="s">
        <v>80</v>
      </c>
    </row>
    <row r="105" spans="2:65" s="12" customFormat="1">
      <c r="B105" s="146"/>
      <c r="D105" s="147" t="s">
        <v>196</v>
      </c>
      <c r="E105" s="148" t="s">
        <v>19</v>
      </c>
      <c r="F105" s="149" t="s">
        <v>1413</v>
      </c>
      <c r="H105" s="150">
        <v>2.2970000000000002</v>
      </c>
      <c r="I105" s="151"/>
      <c r="L105" s="146"/>
      <c r="M105" s="152"/>
      <c r="T105" s="153"/>
      <c r="AT105" s="148" t="s">
        <v>196</v>
      </c>
      <c r="AU105" s="148" t="s">
        <v>80</v>
      </c>
      <c r="AV105" s="12" t="s">
        <v>80</v>
      </c>
      <c r="AW105" s="12" t="s">
        <v>32</v>
      </c>
      <c r="AX105" s="12" t="s">
        <v>78</v>
      </c>
      <c r="AY105" s="148" t="s">
        <v>127</v>
      </c>
    </row>
    <row r="106" spans="2:65" s="1" customFormat="1" ht="24.2" customHeight="1">
      <c r="B106" s="33"/>
      <c r="C106" s="128" t="s">
        <v>142</v>
      </c>
      <c r="D106" s="128" t="s">
        <v>130</v>
      </c>
      <c r="E106" s="129" t="s">
        <v>251</v>
      </c>
      <c r="F106" s="130" t="s">
        <v>252</v>
      </c>
      <c r="G106" s="131" t="s">
        <v>194</v>
      </c>
      <c r="H106" s="132">
        <v>13.33</v>
      </c>
      <c r="I106" s="133"/>
      <c r="J106" s="134">
        <f>ROUND(I106*H106,2)</f>
        <v>0</v>
      </c>
      <c r="K106" s="130" t="s">
        <v>134</v>
      </c>
      <c r="L106" s="33"/>
      <c r="M106" s="135" t="s">
        <v>19</v>
      </c>
      <c r="N106" s="136" t="s">
        <v>42</v>
      </c>
      <c r="P106" s="137">
        <f>O106*H106</f>
        <v>0</v>
      </c>
      <c r="Q106" s="137">
        <v>1.6899999999999998E-2</v>
      </c>
      <c r="R106" s="137">
        <f>Q106*H106</f>
        <v>0.22527699999999998</v>
      </c>
      <c r="S106" s="137">
        <v>0</v>
      </c>
      <c r="T106" s="138">
        <f>S106*H106</f>
        <v>0</v>
      </c>
      <c r="AR106" s="139" t="s">
        <v>142</v>
      </c>
      <c r="AT106" s="139" t="s">
        <v>130</v>
      </c>
      <c r="AU106" s="139" t="s">
        <v>80</v>
      </c>
      <c r="AY106" s="18" t="s">
        <v>127</v>
      </c>
      <c r="BE106" s="140">
        <f>IF(N106="základní",J106,0)</f>
        <v>0</v>
      </c>
      <c r="BF106" s="140">
        <f>IF(N106="snížená",J106,0)</f>
        <v>0</v>
      </c>
      <c r="BG106" s="140">
        <f>IF(N106="zákl. přenesená",J106,0)</f>
        <v>0</v>
      </c>
      <c r="BH106" s="140">
        <f>IF(N106="sníž. přenesená",J106,0)</f>
        <v>0</v>
      </c>
      <c r="BI106" s="140">
        <f>IF(N106="nulová",J106,0)</f>
        <v>0</v>
      </c>
      <c r="BJ106" s="18" t="s">
        <v>78</v>
      </c>
      <c r="BK106" s="140">
        <f>ROUND(I106*H106,2)</f>
        <v>0</v>
      </c>
      <c r="BL106" s="18" t="s">
        <v>142</v>
      </c>
      <c r="BM106" s="139" t="s">
        <v>1414</v>
      </c>
    </row>
    <row r="107" spans="2:65" s="1" customFormat="1" ht="39">
      <c r="B107" s="33"/>
      <c r="D107" s="147" t="s">
        <v>214</v>
      </c>
      <c r="F107" s="161" t="s">
        <v>254</v>
      </c>
      <c r="I107" s="162"/>
      <c r="L107" s="33"/>
      <c r="M107" s="163"/>
      <c r="T107" s="52"/>
      <c r="AT107" s="18" t="s">
        <v>214</v>
      </c>
      <c r="AU107" s="18" t="s">
        <v>80</v>
      </c>
    </row>
    <row r="108" spans="2:65" s="14" customFormat="1">
      <c r="B108" s="164"/>
      <c r="D108" s="147" t="s">
        <v>196</v>
      </c>
      <c r="E108" s="165" t="s">
        <v>19</v>
      </c>
      <c r="F108" s="166" t="s">
        <v>255</v>
      </c>
      <c r="H108" s="165" t="s">
        <v>19</v>
      </c>
      <c r="I108" s="167"/>
      <c r="L108" s="164"/>
      <c r="M108" s="168"/>
      <c r="T108" s="169"/>
      <c r="AT108" s="165" t="s">
        <v>196</v>
      </c>
      <c r="AU108" s="165" t="s">
        <v>80</v>
      </c>
      <c r="AV108" s="14" t="s">
        <v>78</v>
      </c>
      <c r="AW108" s="14" t="s">
        <v>32</v>
      </c>
      <c r="AX108" s="14" t="s">
        <v>71</v>
      </c>
      <c r="AY108" s="165" t="s">
        <v>127</v>
      </c>
    </row>
    <row r="109" spans="2:65" s="12" customFormat="1">
      <c r="B109" s="146"/>
      <c r="D109" s="147" t="s">
        <v>196</v>
      </c>
      <c r="E109" s="148" t="s">
        <v>19</v>
      </c>
      <c r="F109" s="149" t="s">
        <v>1415</v>
      </c>
      <c r="H109" s="150">
        <v>13.33</v>
      </c>
      <c r="I109" s="151"/>
      <c r="L109" s="146"/>
      <c r="M109" s="152"/>
      <c r="T109" s="153"/>
      <c r="AT109" s="148" t="s">
        <v>196</v>
      </c>
      <c r="AU109" s="148" t="s">
        <v>80</v>
      </c>
      <c r="AV109" s="12" t="s">
        <v>80</v>
      </c>
      <c r="AW109" s="12" t="s">
        <v>32</v>
      </c>
      <c r="AX109" s="12" t="s">
        <v>78</v>
      </c>
      <c r="AY109" s="148" t="s">
        <v>127</v>
      </c>
    </row>
    <row r="110" spans="2:65" s="1" customFormat="1" ht="14.45" customHeight="1">
      <c r="B110" s="33"/>
      <c r="C110" s="128" t="s">
        <v>126</v>
      </c>
      <c r="D110" s="128" t="s">
        <v>130</v>
      </c>
      <c r="E110" s="129" t="s">
        <v>262</v>
      </c>
      <c r="F110" s="130" t="s">
        <v>263</v>
      </c>
      <c r="G110" s="131" t="s">
        <v>194</v>
      </c>
      <c r="H110" s="132">
        <v>26.66</v>
      </c>
      <c r="I110" s="133"/>
      <c r="J110" s="134">
        <f>ROUND(I110*H110,2)</f>
        <v>0</v>
      </c>
      <c r="K110" s="130" t="s">
        <v>134</v>
      </c>
      <c r="L110" s="33"/>
      <c r="M110" s="135" t="s">
        <v>19</v>
      </c>
      <c r="N110" s="136" t="s">
        <v>42</v>
      </c>
      <c r="P110" s="137">
        <f>O110*H110</f>
        <v>0</v>
      </c>
      <c r="Q110" s="137">
        <v>2.5999999999999998E-4</v>
      </c>
      <c r="R110" s="137">
        <f>Q110*H110</f>
        <v>6.9315999999999996E-3</v>
      </c>
      <c r="S110" s="137">
        <v>0</v>
      </c>
      <c r="T110" s="138">
        <f>S110*H110</f>
        <v>0</v>
      </c>
      <c r="AR110" s="139" t="s">
        <v>142</v>
      </c>
      <c r="AT110" s="139" t="s">
        <v>130</v>
      </c>
      <c r="AU110" s="139" t="s">
        <v>80</v>
      </c>
      <c r="AY110" s="18" t="s">
        <v>127</v>
      </c>
      <c r="BE110" s="140">
        <f>IF(N110="základní",J110,0)</f>
        <v>0</v>
      </c>
      <c r="BF110" s="140">
        <f>IF(N110="snížená",J110,0)</f>
        <v>0</v>
      </c>
      <c r="BG110" s="140">
        <f>IF(N110="zákl. přenesená",J110,0)</f>
        <v>0</v>
      </c>
      <c r="BH110" s="140">
        <f>IF(N110="sníž. přenesená",J110,0)</f>
        <v>0</v>
      </c>
      <c r="BI110" s="140">
        <f>IF(N110="nulová",J110,0)</f>
        <v>0</v>
      </c>
      <c r="BJ110" s="18" t="s">
        <v>78</v>
      </c>
      <c r="BK110" s="140">
        <f>ROUND(I110*H110,2)</f>
        <v>0</v>
      </c>
      <c r="BL110" s="18" t="s">
        <v>142</v>
      </c>
      <c r="BM110" s="139" t="s">
        <v>1416</v>
      </c>
    </row>
    <row r="111" spans="2:65" s="14" customFormat="1">
      <c r="B111" s="164"/>
      <c r="D111" s="147" t="s">
        <v>196</v>
      </c>
      <c r="E111" s="165" t="s">
        <v>19</v>
      </c>
      <c r="F111" s="166" t="s">
        <v>265</v>
      </c>
      <c r="H111" s="165" t="s">
        <v>19</v>
      </c>
      <c r="I111" s="167"/>
      <c r="L111" s="164"/>
      <c r="M111" s="168"/>
      <c r="T111" s="169"/>
      <c r="AT111" s="165" t="s">
        <v>196</v>
      </c>
      <c r="AU111" s="165" t="s">
        <v>80</v>
      </c>
      <c r="AV111" s="14" t="s">
        <v>78</v>
      </c>
      <c r="AW111" s="14" t="s">
        <v>32</v>
      </c>
      <c r="AX111" s="14" t="s">
        <v>71</v>
      </c>
      <c r="AY111" s="165" t="s">
        <v>127</v>
      </c>
    </row>
    <row r="112" spans="2:65" s="12" customFormat="1">
      <c r="B112" s="146"/>
      <c r="D112" s="147" t="s">
        <v>196</v>
      </c>
      <c r="E112" s="148" t="s">
        <v>19</v>
      </c>
      <c r="F112" s="149" t="s">
        <v>1415</v>
      </c>
      <c r="H112" s="150">
        <v>13.33</v>
      </c>
      <c r="I112" s="151"/>
      <c r="L112" s="146"/>
      <c r="M112" s="152"/>
      <c r="T112" s="153"/>
      <c r="AT112" s="148" t="s">
        <v>196</v>
      </c>
      <c r="AU112" s="148" t="s">
        <v>80</v>
      </c>
      <c r="AV112" s="12" t="s">
        <v>80</v>
      </c>
      <c r="AW112" s="12" t="s">
        <v>32</v>
      </c>
      <c r="AX112" s="12" t="s">
        <v>71</v>
      </c>
      <c r="AY112" s="148" t="s">
        <v>127</v>
      </c>
    </row>
    <row r="113" spans="2:65" s="15" customFormat="1">
      <c r="B113" s="170"/>
      <c r="D113" s="147" t="s">
        <v>196</v>
      </c>
      <c r="E113" s="171" t="s">
        <v>19</v>
      </c>
      <c r="F113" s="172" t="s">
        <v>270</v>
      </c>
      <c r="H113" s="173">
        <v>13.33</v>
      </c>
      <c r="I113" s="174"/>
      <c r="L113" s="170"/>
      <c r="M113" s="175"/>
      <c r="T113" s="176"/>
      <c r="AT113" s="171" t="s">
        <v>196</v>
      </c>
      <c r="AU113" s="171" t="s">
        <v>80</v>
      </c>
      <c r="AV113" s="15" t="s">
        <v>139</v>
      </c>
      <c r="AW113" s="15" t="s">
        <v>32</v>
      </c>
      <c r="AX113" s="15" t="s">
        <v>71</v>
      </c>
      <c r="AY113" s="171" t="s">
        <v>127</v>
      </c>
    </row>
    <row r="114" spans="2:65" s="14" customFormat="1">
      <c r="B114" s="164"/>
      <c r="D114" s="147" t="s">
        <v>196</v>
      </c>
      <c r="E114" s="165" t="s">
        <v>19</v>
      </c>
      <c r="F114" s="166" t="s">
        <v>271</v>
      </c>
      <c r="H114" s="165" t="s">
        <v>19</v>
      </c>
      <c r="I114" s="167"/>
      <c r="L114" s="164"/>
      <c r="M114" s="168"/>
      <c r="T114" s="169"/>
      <c r="AT114" s="165" t="s">
        <v>196</v>
      </c>
      <c r="AU114" s="165" t="s">
        <v>80</v>
      </c>
      <c r="AV114" s="14" t="s">
        <v>78</v>
      </c>
      <c r="AW114" s="14" t="s">
        <v>32</v>
      </c>
      <c r="AX114" s="14" t="s">
        <v>71</v>
      </c>
      <c r="AY114" s="165" t="s">
        <v>127</v>
      </c>
    </row>
    <row r="115" spans="2:65" s="12" customFormat="1">
      <c r="B115" s="146"/>
      <c r="D115" s="147" t="s">
        <v>196</v>
      </c>
      <c r="E115" s="148" t="s">
        <v>19</v>
      </c>
      <c r="F115" s="149" t="s">
        <v>1417</v>
      </c>
      <c r="H115" s="150">
        <v>13.33</v>
      </c>
      <c r="I115" s="151"/>
      <c r="L115" s="146"/>
      <c r="M115" s="152"/>
      <c r="T115" s="153"/>
      <c r="AT115" s="148" t="s">
        <v>196</v>
      </c>
      <c r="AU115" s="148" t="s">
        <v>80</v>
      </c>
      <c r="AV115" s="12" t="s">
        <v>80</v>
      </c>
      <c r="AW115" s="12" t="s">
        <v>32</v>
      </c>
      <c r="AX115" s="12" t="s">
        <v>71</v>
      </c>
      <c r="AY115" s="148" t="s">
        <v>127</v>
      </c>
    </row>
    <row r="116" spans="2:65" s="13" customFormat="1">
      <c r="B116" s="154"/>
      <c r="D116" s="147" t="s">
        <v>196</v>
      </c>
      <c r="E116" s="155" t="s">
        <v>19</v>
      </c>
      <c r="F116" s="156" t="s">
        <v>199</v>
      </c>
      <c r="H116" s="157">
        <v>26.66</v>
      </c>
      <c r="I116" s="158"/>
      <c r="L116" s="154"/>
      <c r="M116" s="159"/>
      <c r="T116" s="160"/>
      <c r="AT116" s="155" t="s">
        <v>196</v>
      </c>
      <c r="AU116" s="155" t="s">
        <v>80</v>
      </c>
      <c r="AV116" s="13" t="s">
        <v>142</v>
      </c>
      <c r="AW116" s="13" t="s">
        <v>32</v>
      </c>
      <c r="AX116" s="13" t="s">
        <v>78</v>
      </c>
      <c r="AY116" s="155" t="s">
        <v>127</v>
      </c>
    </row>
    <row r="117" spans="2:65" s="1" customFormat="1" ht="24.2" customHeight="1">
      <c r="B117" s="33"/>
      <c r="C117" s="128" t="s">
        <v>148</v>
      </c>
      <c r="D117" s="128" t="s">
        <v>130</v>
      </c>
      <c r="E117" s="129" t="s">
        <v>274</v>
      </c>
      <c r="F117" s="130" t="s">
        <v>275</v>
      </c>
      <c r="G117" s="131" t="s">
        <v>194</v>
      </c>
      <c r="H117" s="132">
        <v>13.33</v>
      </c>
      <c r="I117" s="133"/>
      <c r="J117" s="134">
        <f>ROUND(I117*H117,2)</f>
        <v>0</v>
      </c>
      <c r="K117" s="130" t="s">
        <v>134</v>
      </c>
      <c r="L117" s="33"/>
      <c r="M117" s="135" t="s">
        <v>19</v>
      </c>
      <c r="N117" s="136" t="s">
        <v>42</v>
      </c>
      <c r="P117" s="137">
        <f>O117*H117</f>
        <v>0</v>
      </c>
      <c r="Q117" s="137">
        <v>4.3800000000000002E-3</v>
      </c>
      <c r="R117" s="137">
        <f>Q117*H117</f>
        <v>5.8385400000000004E-2</v>
      </c>
      <c r="S117" s="137">
        <v>0</v>
      </c>
      <c r="T117" s="138">
        <f>S117*H117</f>
        <v>0</v>
      </c>
      <c r="AR117" s="139" t="s">
        <v>142</v>
      </c>
      <c r="AT117" s="139" t="s">
        <v>130</v>
      </c>
      <c r="AU117" s="139" t="s">
        <v>80</v>
      </c>
      <c r="AY117" s="18" t="s">
        <v>127</v>
      </c>
      <c r="BE117" s="140">
        <f>IF(N117="základní",J117,0)</f>
        <v>0</v>
      </c>
      <c r="BF117" s="140">
        <f>IF(N117="snížená",J117,0)</f>
        <v>0</v>
      </c>
      <c r="BG117" s="140">
        <f>IF(N117="zákl. přenesená",J117,0)</f>
        <v>0</v>
      </c>
      <c r="BH117" s="140">
        <f>IF(N117="sníž. přenesená",J117,0)</f>
        <v>0</v>
      </c>
      <c r="BI117" s="140">
        <f>IF(N117="nulová",J117,0)</f>
        <v>0</v>
      </c>
      <c r="BJ117" s="18" t="s">
        <v>78</v>
      </c>
      <c r="BK117" s="140">
        <f>ROUND(I117*H117,2)</f>
        <v>0</v>
      </c>
      <c r="BL117" s="18" t="s">
        <v>142</v>
      </c>
      <c r="BM117" s="139" t="s">
        <v>1418</v>
      </c>
    </row>
    <row r="118" spans="2:65" s="1" customFormat="1" ht="29.25">
      <c r="B118" s="33"/>
      <c r="D118" s="147" t="s">
        <v>214</v>
      </c>
      <c r="F118" s="161" t="s">
        <v>277</v>
      </c>
      <c r="I118" s="162"/>
      <c r="L118" s="33"/>
      <c r="M118" s="163"/>
      <c r="T118" s="52"/>
      <c r="AT118" s="18" t="s">
        <v>214</v>
      </c>
      <c r="AU118" s="18" t="s">
        <v>80</v>
      </c>
    </row>
    <row r="119" spans="2:65" s="1" customFormat="1" ht="14.45" customHeight="1">
      <c r="B119" s="33"/>
      <c r="C119" s="128" t="s">
        <v>152</v>
      </c>
      <c r="D119" s="128" t="s">
        <v>130</v>
      </c>
      <c r="E119" s="129" t="s">
        <v>279</v>
      </c>
      <c r="F119" s="130" t="s">
        <v>280</v>
      </c>
      <c r="G119" s="131" t="s">
        <v>194</v>
      </c>
      <c r="H119" s="132">
        <v>13.33</v>
      </c>
      <c r="I119" s="133"/>
      <c r="J119" s="134">
        <f>ROUND(I119*H119,2)</f>
        <v>0</v>
      </c>
      <c r="K119" s="130" t="s">
        <v>134</v>
      </c>
      <c r="L119" s="33"/>
      <c r="M119" s="135" t="s">
        <v>19</v>
      </c>
      <c r="N119" s="136" t="s">
        <v>42</v>
      </c>
      <c r="P119" s="137">
        <f>O119*H119</f>
        <v>0</v>
      </c>
      <c r="Q119" s="137">
        <v>3.0000000000000001E-3</v>
      </c>
      <c r="R119" s="137">
        <f>Q119*H119</f>
        <v>3.9989999999999998E-2</v>
      </c>
      <c r="S119" s="137">
        <v>0</v>
      </c>
      <c r="T119" s="138">
        <f>S119*H119</f>
        <v>0</v>
      </c>
      <c r="AR119" s="139" t="s">
        <v>142</v>
      </c>
      <c r="AT119" s="139" t="s">
        <v>130</v>
      </c>
      <c r="AU119" s="139" t="s">
        <v>80</v>
      </c>
      <c r="AY119" s="18" t="s">
        <v>127</v>
      </c>
      <c r="BE119" s="140">
        <f>IF(N119="základní",J119,0)</f>
        <v>0</v>
      </c>
      <c r="BF119" s="140">
        <f>IF(N119="snížená",J119,0)</f>
        <v>0</v>
      </c>
      <c r="BG119" s="140">
        <f>IF(N119="zákl. přenesená",J119,0)</f>
        <v>0</v>
      </c>
      <c r="BH119" s="140">
        <f>IF(N119="sníž. přenesená",J119,0)</f>
        <v>0</v>
      </c>
      <c r="BI119" s="140">
        <f>IF(N119="nulová",J119,0)</f>
        <v>0</v>
      </c>
      <c r="BJ119" s="18" t="s">
        <v>78</v>
      </c>
      <c r="BK119" s="140">
        <f>ROUND(I119*H119,2)</f>
        <v>0</v>
      </c>
      <c r="BL119" s="18" t="s">
        <v>142</v>
      </c>
      <c r="BM119" s="139" t="s">
        <v>1419</v>
      </c>
    </row>
    <row r="120" spans="2:65" s="1" customFormat="1" ht="24.2" customHeight="1">
      <c r="B120" s="33"/>
      <c r="C120" s="128" t="s">
        <v>158</v>
      </c>
      <c r="D120" s="128" t="s">
        <v>130</v>
      </c>
      <c r="E120" s="129" t="s">
        <v>299</v>
      </c>
      <c r="F120" s="130" t="s">
        <v>300</v>
      </c>
      <c r="G120" s="131" t="s">
        <v>194</v>
      </c>
      <c r="H120" s="132">
        <v>58.432000000000002</v>
      </c>
      <c r="I120" s="133"/>
      <c r="J120" s="134">
        <f>ROUND(I120*H120,2)</f>
        <v>0</v>
      </c>
      <c r="K120" s="130" t="s">
        <v>134</v>
      </c>
      <c r="L120" s="33"/>
      <c r="M120" s="135" t="s">
        <v>19</v>
      </c>
      <c r="N120" s="136" t="s">
        <v>42</v>
      </c>
      <c r="P120" s="137">
        <f>O120*H120</f>
        <v>0</v>
      </c>
      <c r="Q120" s="137">
        <v>1.5599999999999999E-2</v>
      </c>
      <c r="R120" s="137">
        <f>Q120*H120</f>
        <v>0.91153919999999999</v>
      </c>
      <c r="S120" s="137">
        <v>0</v>
      </c>
      <c r="T120" s="138">
        <f>S120*H120</f>
        <v>0</v>
      </c>
      <c r="AR120" s="139" t="s">
        <v>142</v>
      </c>
      <c r="AT120" s="139" t="s">
        <v>130</v>
      </c>
      <c r="AU120" s="139" t="s">
        <v>80</v>
      </c>
      <c r="AY120" s="18" t="s">
        <v>127</v>
      </c>
      <c r="BE120" s="140">
        <f>IF(N120="základní",J120,0)</f>
        <v>0</v>
      </c>
      <c r="BF120" s="140">
        <f>IF(N120="snížená",J120,0)</f>
        <v>0</v>
      </c>
      <c r="BG120" s="140">
        <f>IF(N120="zákl. přenesená",J120,0)</f>
        <v>0</v>
      </c>
      <c r="BH120" s="140">
        <f>IF(N120="sníž. přenesená",J120,0)</f>
        <v>0</v>
      </c>
      <c r="BI120" s="140">
        <f>IF(N120="nulová",J120,0)</f>
        <v>0</v>
      </c>
      <c r="BJ120" s="18" t="s">
        <v>78</v>
      </c>
      <c r="BK120" s="140">
        <f>ROUND(I120*H120,2)</f>
        <v>0</v>
      </c>
      <c r="BL120" s="18" t="s">
        <v>142</v>
      </c>
      <c r="BM120" s="139" t="s">
        <v>1420</v>
      </c>
    </row>
    <row r="121" spans="2:65" s="1" customFormat="1" ht="39">
      <c r="B121" s="33"/>
      <c r="D121" s="147" t="s">
        <v>214</v>
      </c>
      <c r="F121" s="161" t="s">
        <v>254</v>
      </c>
      <c r="I121" s="162"/>
      <c r="L121" s="33"/>
      <c r="M121" s="163"/>
      <c r="T121" s="52"/>
      <c r="AT121" s="18" t="s">
        <v>214</v>
      </c>
      <c r="AU121" s="18" t="s">
        <v>80</v>
      </c>
    </row>
    <row r="122" spans="2:65" s="14" customFormat="1">
      <c r="B122" s="164"/>
      <c r="D122" s="147" t="s">
        <v>196</v>
      </c>
      <c r="E122" s="165" t="s">
        <v>19</v>
      </c>
      <c r="F122" s="166" t="s">
        <v>255</v>
      </c>
      <c r="H122" s="165" t="s">
        <v>19</v>
      </c>
      <c r="I122" s="167"/>
      <c r="L122" s="164"/>
      <c r="M122" s="168"/>
      <c r="T122" s="169"/>
      <c r="AT122" s="165" t="s">
        <v>196</v>
      </c>
      <c r="AU122" s="165" t="s">
        <v>80</v>
      </c>
      <c r="AV122" s="14" t="s">
        <v>78</v>
      </c>
      <c r="AW122" s="14" t="s">
        <v>32</v>
      </c>
      <c r="AX122" s="14" t="s">
        <v>71</v>
      </c>
      <c r="AY122" s="165" t="s">
        <v>127</v>
      </c>
    </row>
    <row r="123" spans="2:65" s="12" customFormat="1">
      <c r="B123" s="146"/>
      <c r="D123" s="147" t="s">
        <v>196</v>
      </c>
      <c r="E123" s="148" t="s">
        <v>19</v>
      </c>
      <c r="F123" s="149" t="s">
        <v>1421</v>
      </c>
      <c r="H123" s="150">
        <v>59.597000000000001</v>
      </c>
      <c r="I123" s="151"/>
      <c r="L123" s="146"/>
      <c r="M123" s="152"/>
      <c r="T123" s="153"/>
      <c r="AT123" s="148" t="s">
        <v>196</v>
      </c>
      <c r="AU123" s="148" t="s">
        <v>80</v>
      </c>
      <c r="AV123" s="12" t="s">
        <v>80</v>
      </c>
      <c r="AW123" s="12" t="s">
        <v>32</v>
      </c>
      <c r="AX123" s="12" t="s">
        <v>71</v>
      </c>
      <c r="AY123" s="148" t="s">
        <v>127</v>
      </c>
    </row>
    <row r="124" spans="2:65" s="12" customFormat="1">
      <c r="B124" s="146"/>
      <c r="D124" s="147" t="s">
        <v>196</v>
      </c>
      <c r="E124" s="148" t="s">
        <v>19</v>
      </c>
      <c r="F124" s="149" t="s">
        <v>1422</v>
      </c>
      <c r="H124" s="150">
        <v>-0.23699999999999999</v>
      </c>
      <c r="I124" s="151"/>
      <c r="L124" s="146"/>
      <c r="M124" s="152"/>
      <c r="T124" s="153"/>
      <c r="AT124" s="148" t="s">
        <v>196</v>
      </c>
      <c r="AU124" s="148" t="s">
        <v>80</v>
      </c>
      <c r="AV124" s="12" t="s">
        <v>80</v>
      </c>
      <c r="AW124" s="12" t="s">
        <v>32</v>
      </c>
      <c r="AX124" s="12" t="s">
        <v>71</v>
      </c>
      <c r="AY124" s="148" t="s">
        <v>127</v>
      </c>
    </row>
    <row r="125" spans="2:65" s="12" customFormat="1">
      <c r="B125" s="146"/>
      <c r="D125" s="147" t="s">
        <v>196</v>
      </c>
      <c r="E125" s="148" t="s">
        <v>19</v>
      </c>
      <c r="F125" s="149" t="s">
        <v>1423</v>
      </c>
      <c r="H125" s="150">
        <v>0.40200000000000002</v>
      </c>
      <c r="I125" s="151"/>
      <c r="L125" s="146"/>
      <c r="M125" s="152"/>
      <c r="T125" s="153"/>
      <c r="AT125" s="148" t="s">
        <v>196</v>
      </c>
      <c r="AU125" s="148" t="s">
        <v>80</v>
      </c>
      <c r="AV125" s="12" t="s">
        <v>80</v>
      </c>
      <c r="AW125" s="12" t="s">
        <v>32</v>
      </c>
      <c r="AX125" s="12" t="s">
        <v>71</v>
      </c>
      <c r="AY125" s="148" t="s">
        <v>127</v>
      </c>
    </row>
    <row r="126" spans="2:65" s="12" customFormat="1">
      <c r="B126" s="146"/>
      <c r="D126" s="147" t="s">
        <v>196</v>
      </c>
      <c r="E126" s="148" t="s">
        <v>19</v>
      </c>
      <c r="F126" s="149" t="s">
        <v>1424</v>
      </c>
      <c r="H126" s="150">
        <v>-2.2970000000000002</v>
      </c>
      <c r="I126" s="151"/>
      <c r="L126" s="146"/>
      <c r="M126" s="152"/>
      <c r="T126" s="153"/>
      <c r="AT126" s="148" t="s">
        <v>196</v>
      </c>
      <c r="AU126" s="148" t="s">
        <v>80</v>
      </c>
      <c r="AV126" s="12" t="s">
        <v>80</v>
      </c>
      <c r="AW126" s="12" t="s">
        <v>32</v>
      </c>
      <c r="AX126" s="12" t="s">
        <v>71</v>
      </c>
      <c r="AY126" s="148" t="s">
        <v>127</v>
      </c>
    </row>
    <row r="127" spans="2:65" s="12" customFormat="1">
      <c r="B127" s="146"/>
      <c r="D127" s="147" t="s">
        <v>196</v>
      </c>
      <c r="E127" s="148" t="s">
        <v>19</v>
      </c>
      <c r="F127" s="149" t="s">
        <v>1425</v>
      </c>
      <c r="H127" s="150">
        <v>0.753</v>
      </c>
      <c r="I127" s="151"/>
      <c r="L127" s="146"/>
      <c r="M127" s="152"/>
      <c r="T127" s="153"/>
      <c r="AT127" s="148" t="s">
        <v>196</v>
      </c>
      <c r="AU127" s="148" t="s">
        <v>80</v>
      </c>
      <c r="AV127" s="12" t="s">
        <v>80</v>
      </c>
      <c r="AW127" s="12" t="s">
        <v>32</v>
      </c>
      <c r="AX127" s="12" t="s">
        <v>71</v>
      </c>
      <c r="AY127" s="148" t="s">
        <v>127</v>
      </c>
    </row>
    <row r="128" spans="2:65" s="12" customFormat="1">
      <c r="B128" s="146"/>
      <c r="D128" s="147" t="s">
        <v>196</v>
      </c>
      <c r="E128" s="148" t="s">
        <v>19</v>
      </c>
      <c r="F128" s="149" t="s">
        <v>205</v>
      </c>
      <c r="H128" s="150">
        <v>-1.89</v>
      </c>
      <c r="I128" s="151"/>
      <c r="L128" s="146"/>
      <c r="M128" s="152"/>
      <c r="T128" s="153"/>
      <c r="AT128" s="148" t="s">
        <v>196</v>
      </c>
      <c r="AU128" s="148" t="s">
        <v>80</v>
      </c>
      <c r="AV128" s="12" t="s">
        <v>80</v>
      </c>
      <c r="AW128" s="12" t="s">
        <v>32</v>
      </c>
      <c r="AX128" s="12" t="s">
        <v>71</v>
      </c>
      <c r="AY128" s="148" t="s">
        <v>127</v>
      </c>
    </row>
    <row r="129" spans="2:65" s="12" customFormat="1">
      <c r="B129" s="146"/>
      <c r="D129" s="147" t="s">
        <v>196</v>
      </c>
      <c r="E129" s="148" t="s">
        <v>19</v>
      </c>
      <c r="F129" s="149" t="s">
        <v>1426</v>
      </c>
      <c r="H129" s="150">
        <v>2.1040000000000001</v>
      </c>
      <c r="I129" s="151"/>
      <c r="L129" s="146"/>
      <c r="M129" s="152"/>
      <c r="T129" s="153"/>
      <c r="AT129" s="148" t="s">
        <v>196</v>
      </c>
      <c r="AU129" s="148" t="s">
        <v>80</v>
      </c>
      <c r="AV129" s="12" t="s">
        <v>80</v>
      </c>
      <c r="AW129" s="12" t="s">
        <v>32</v>
      </c>
      <c r="AX129" s="12" t="s">
        <v>71</v>
      </c>
      <c r="AY129" s="148" t="s">
        <v>127</v>
      </c>
    </row>
    <row r="130" spans="2:65" s="13" customFormat="1">
      <c r="B130" s="154"/>
      <c r="D130" s="147" t="s">
        <v>196</v>
      </c>
      <c r="E130" s="155" t="s">
        <v>19</v>
      </c>
      <c r="F130" s="156" t="s">
        <v>199</v>
      </c>
      <c r="H130" s="157">
        <v>58.432000000000002</v>
      </c>
      <c r="I130" s="158"/>
      <c r="L130" s="154"/>
      <c r="M130" s="159"/>
      <c r="T130" s="160"/>
      <c r="AT130" s="155" t="s">
        <v>196</v>
      </c>
      <c r="AU130" s="155" t="s">
        <v>80</v>
      </c>
      <c r="AV130" s="13" t="s">
        <v>142</v>
      </c>
      <c r="AW130" s="13" t="s">
        <v>32</v>
      </c>
      <c r="AX130" s="13" t="s">
        <v>78</v>
      </c>
      <c r="AY130" s="155" t="s">
        <v>127</v>
      </c>
    </row>
    <row r="131" spans="2:65" s="1" customFormat="1" ht="14.45" customHeight="1">
      <c r="B131" s="33"/>
      <c r="C131" s="128" t="s">
        <v>164</v>
      </c>
      <c r="D131" s="128" t="s">
        <v>130</v>
      </c>
      <c r="E131" s="129" t="s">
        <v>317</v>
      </c>
      <c r="F131" s="130" t="s">
        <v>318</v>
      </c>
      <c r="G131" s="131" t="s">
        <v>194</v>
      </c>
      <c r="H131" s="132">
        <v>25.727</v>
      </c>
      <c r="I131" s="133"/>
      <c r="J131" s="134">
        <f>ROUND(I131*H131,2)</f>
        <v>0</v>
      </c>
      <c r="K131" s="130" t="s">
        <v>134</v>
      </c>
      <c r="L131" s="33"/>
      <c r="M131" s="135" t="s">
        <v>19</v>
      </c>
      <c r="N131" s="136" t="s">
        <v>42</v>
      </c>
      <c r="P131" s="137">
        <f>O131*H131</f>
        <v>0</v>
      </c>
      <c r="Q131" s="137">
        <v>2.0480000000000002E-2</v>
      </c>
      <c r="R131" s="137">
        <f>Q131*H131</f>
        <v>0.52688896000000007</v>
      </c>
      <c r="S131" s="137">
        <v>0</v>
      </c>
      <c r="T131" s="138">
        <f>S131*H131</f>
        <v>0</v>
      </c>
      <c r="AR131" s="139" t="s">
        <v>142</v>
      </c>
      <c r="AT131" s="139" t="s">
        <v>130</v>
      </c>
      <c r="AU131" s="139" t="s">
        <v>80</v>
      </c>
      <c r="AY131" s="18" t="s">
        <v>127</v>
      </c>
      <c r="BE131" s="140">
        <f>IF(N131="základní",J131,0)</f>
        <v>0</v>
      </c>
      <c r="BF131" s="140">
        <f>IF(N131="snížená",J131,0)</f>
        <v>0</v>
      </c>
      <c r="BG131" s="140">
        <f>IF(N131="zákl. přenesená",J131,0)</f>
        <v>0</v>
      </c>
      <c r="BH131" s="140">
        <f>IF(N131="sníž. přenesená",J131,0)</f>
        <v>0</v>
      </c>
      <c r="BI131" s="140">
        <f>IF(N131="nulová",J131,0)</f>
        <v>0</v>
      </c>
      <c r="BJ131" s="18" t="s">
        <v>78</v>
      </c>
      <c r="BK131" s="140">
        <f>ROUND(I131*H131,2)</f>
        <v>0</v>
      </c>
      <c r="BL131" s="18" t="s">
        <v>142</v>
      </c>
      <c r="BM131" s="139" t="s">
        <v>1427</v>
      </c>
    </row>
    <row r="132" spans="2:65" s="1" customFormat="1" ht="97.5">
      <c r="B132" s="33"/>
      <c r="D132" s="147" t="s">
        <v>214</v>
      </c>
      <c r="F132" s="161" t="s">
        <v>320</v>
      </c>
      <c r="I132" s="162"/>
      <c r="L132" s="33"/>
      <c r="M132" s="163"/>
      <c r="T132" s="52"/>
      <c r="AT132" s="18" t="s">
        <v>214</v>
      </c>
      <c r="AU132" s="18" t="s">
        <v>80</v>
      </c>
    </row>
    <row r="133" spans="2:65" s="14" customFormat="1">
      <c r="B133" s="164"/>
      <c r="D133" s="147" t="s">
        <v>196</v>
      </c>
      <c r="E133" s="165" t="s">
        <v>19</v>
      </c>
      <c r="F133" s="166" t="s">
        <v>321</v>
      </c>
      <c r="H133" s="165" t="s">
        <v>19</v>
      </c>
      <c r="I133" s="167"/>
      <c r="L133" s="164"/>
      <c r="M133" s="168"/>
      <c r="T133" s="169"/>
      <c r="AT133" s="165" t="s">
        <v>196</v>
      </c>
      <c r="AU133" s="165" t="s">
        <v>80</v>
      </c>
      <c r="AV133" s="14" t="s">
        <v>78</v>
      </c>
      <c r="AW133" s="14" t="s">
        <v>32</v>
      </c>
      <c r="AX133" s="14" t="s">
        <v>71</v>
      </c>
      <c r="AY133" s="165" t="s">
        <v>127</v>
      </c>
    </row>
    <row r="134" spans="2:65" s="12" customFormat="1">
      <c r="B134" s="146"/>
      <c r="D134" s="147" t="s">
        <v>196</v>
      </c>
      <c r="E134" s="148" t="s">
        <v>19</v>
      </c>
      <c r="F134" s="149" t="s">
        <v>1428</v>
      </c>
      <c r="H134" s="150">
        <v>4.7969999999999997</v>
      </c>
      <c r="I134" s="151"/>
      <c r="L134" s="146"/>
      <c r="M134" s="152"/>
      <c r="T134" s="153"/>
      <c r="AT134" s="148" t="s">
        <v>196</v>
      </c>
      <c r="AU134" s="148" t="s">
        <v>80</v>
      </c>
      <c r="AV134" s="12" t="s">
        <v>80</v>
      </c>
      <c r="AW134" s="12" t="s">
        <v>32</v>
      </c>
      <c r="AX134" s="12" t="s">
        <v>71</v>
      </c>
      <c r="AY134" s="148" t="s">
        <v>127</v>
      </c>
    </row>
    <row r="135" spans="2:65" s="12" customFormat="1">
      <c r="B135" s="146"/>
      <c r="D135" s="147" t="s">
        <v>196</v>
      </c>
      <c r="E135" s="148" t="s">
        <v>19</v>
      </c>
      <c r="F135" s="149" t="s">
        <v>1423</v>
      </c>
      <c r="H135" s="150">
        <v>0.40200000000000002</v>
      </c>
      <c r="I135" s="151"/>
      <c r="L135" s="146"/>
      <c r="M135" s="152"/>
      <c r="T135" s="153"/>
      <c r="AT135" s="148" t="s">
        <v>196</v>
      </c>
      <c r="AU135" s="148" t="s">
        <v>80</v>
      </c>
      <c r="AV135" s="12" t="s">
        <v>80</v>
      </c>
      <c r="AW135" s="12" t="s">
        <v>32</v>
      </c>
      <c r="AX135" s="12" t="s">
        <v>71</v>
      </c>
      <c r="AY135" s="148" t="s">
        <v>127</v>
      </c>
    </row>
    <row r="136" spans="2:65" s="12" customFormat="1">
      <c r="B136" s="146"/>
      <c r="D136" s="147" t="s">
        <v>196</v>
      </c>
      <c r="E136" s="148" t="s">
        <v>19</v>
      </c>
      <c r="F136" s="149" t="s">
        <v>1429</v>
      </c>
      <c r="H136" s="150">
        <v>20.727</v>
      </c>
      <c r="I136" s="151"/>
      <c r="L136" s="146"/>
      <c r="M136" s="152"/>
      <c r="T136" s="153"/>
      <c r="AT136" s="148" t="s">
        <v>196</v>
      </c>
      <c r="AU136" s="148" t="s">
        <v>80</v>
      </c>
      <c r="AV136" s="12" t="s">
        <v>80</v>
      </c>
      <c r="AW136" s="12" t="s">
        <v>32</v>
      </c>
      <c r="AX136" s="12" t="s">
        <v>71</v>
      </c>
      <c r="AY136" s="148" t="s">
        <v>127</v>
      </c>
    </row>
    <row r="137" spans="2:65" s="12" customFormat="1">
      <c r="B137" s="146"/>
      <c r="D137" s="147" t="s">
        <v>196</v>
      </c>
      <c r="E137" s="148" t="s">
        <v>19</v>
      </c>
      <c r="F137" s="149" t="s">
        <v>932</v>
      </c>
      <c r="H137" s="150">
        <v>0.11</v>
      </c>
      <c r="I137" s="151"/>
      <c r="L137" s="146"/>
      <c r="M137" s="152"/>
      <c r="T137" s="153"/>
      <c r="AT137" s="148" t="s">
        <v>196</v>
      </c>
      <c r="AU137" s="148" t="s">
        <v>80</v>
      </c>
      <c r="AV137" s="12" t="s">
        <v>80</v>
      </c>
      <c r="AW137" s="12" t="s">
        <v>32</v>
      </c>
      <c r="AX137" s="12" t="s">
        <v>71</v>
      </c>
      <c r="AY137" s="148" t="s">
        <v>127</v>
      </c>
    </row>
    <row r="138" spans="2:65" s="12" customFormat="1">
      <c r="B138" s="146"/>
      <c r="D138" s="147" t="s">
        <v>196</v>
      </c>
      <c r="E138" s="148" t="s">
        <v>19</v>
      </c>
      <c r="F138" s="149" t="s">
        <v>205</v>
      </c>
      <c r="H138" s="150">
        <v>-1.89</v>
      </c>
      <c r="I138" s="151"/>
      <c r="L138" s="146"/>
      <c r="M138" s="152"/>
      <c r="T138" s="153"/>
      <c r="AT138" s="148" t="s">
        <v>196</v>
      </c>
      <c r="AU138" s="148" t="s">
        <v>80</v>
      </c>
      <c r="AV138" s="12" t="s">
        <v>80</v>
      </c>
      <c r="AW138" s="12" t="s">
        <v>32</v>
      </c>
      <c r="AX138" s="12" t="s">
        <v>71</v>
      </c>
      <c r="AY138" s="148" t="s">
        <v>127</v>
      </c>
    </row>
    <row r="139" spans="2:65" s="12" customFormat="1">
      <c r="B139" s="146"/>
      <c r="D139" s="147" t="s">
        <v>196</v>
      </c>
      <c r="E139" s="148" t="s">
        <v>19</v>
      </c>
      <c r="F139" s="149" t="s">
        <v>1430</v>
      </c>
      <c r="H139" s="150">
        <v>1.68</v>
      </c>
      <c r="I139" s="151"/>
      <c r="L139" s="146"/>
      <c r="M139" s="152"/>
      <c r="T139" s="153"/>
      <c r="AT139" s="148" t="s">
        <v>196</v>
      </c>
      <c r="AU139" s="148" t="s">
        <v>80</v>
      </c>
      <c r="AV139" s="12" t="s">
        <v>80</v>
      </c>
      <c r="AW139" s="12" t="s">
        <v>32</v>
      </c>
      <c r="AX139" s="12" t="s">
        <v>71</v>
      </c>
      <c r="AY139" s="148" t="s">
        <v>127</v>
      </c>
    </row>
    <row r="140" spans="2:65" s="12" customFormat="1">
      <c r="B140" s="146"/>
      <c r="D140" s="147" t="s">
        <v>196</v>
      </c>
      <c r="E140" s="148" t="s">
        <v>19</v>
      </c>
      <c r="F140" s="149" t="s">
        <v>1431</v>
      </c>
      <c r="H140" s="150">
        <v>-9.9000000000000005E-2</v>
      </c>
      <c r="I140" s="151"/>
      <c r="L140" s="146"/>
      <c r="M140" s="152"/>
      <c r="T140" s="153"/>
      <c r="AT140" s="148" t="s">
        <v>196</v>
      </c>
      <c r="AU140" s="148" t="s">
        <v>80</v>
      </c>
      <c r="AV140" s="12" t="s">
        <v>80</v>
      </c>
      <c r="AW140" s="12" t="s">
        <v>32</v>
      </c>
      <c r="AX140" s="12" t="s">
        <v>71</v>
      </c>
      <c r="AY140" s="148" t="s">
        <v>127</v>
      </c>
    </row>
    <row r="141" spans="2:65" s="13" customFormat="1">
      <c r="B141" s="154"/>
      <c r="D141" s="147" t="s">
        <v>196</v>
      </c>
      <c r="E141" s="155" t="s">
        <v>19</v>
      </c>
      <c r="F141" s="156" t="s">
        <v>199</v>
      </c>
      <c r="H141" s="157">
        <v>25.727</v>
      </c>
      <c r="I141" s="158"/>
      <c r="L141" s="154"/>
      <c r="M141" s="159"/>
      <c r="T141" s="160"/>
      <c r="AT141" s="155" t="s">
        <v>196</v>
      </c>
      <c r="AU141" s="155" t="s">
        <v>80</v>
      </c>
      <c r="AV141" s="13" t="s">
        <v>142</v>
      </c>
      <c r="AW141" s="13" t="s">
        <v>32</v>
      </c>
      <c r="AX141" s="13" t="s">
        <v>78</v>
      </c>
      <c r="AY141" s="155" t="s">
        <v>127</v>
      </c>
    </row>
    <row r="142" spans="2:65" s="1" customFormat="1" ht="24.2" customHeight="1">
      <c r="B142" s="33"/>
      <c r="C142" s="128" t="s">
        <v>168</v>
      </c>
      <c r="D142" s="128" t="s">
        <v>130</v>
      </c>
      <c r="E142" s="129" t="s">
        <v>331</v>
      </c>
      <c r="F142" s="130" t="s">
        <v>332</v>
      </c>
      <c r="G142" s="131" t="s">
        <v>194</v>
      </c>
      <c r="H142" s="132">
        <v>25.727</v>
      </c>
      <c r="I142" s="133"/>
      <c r="J142" s="134">
        <f>ROUND(I142*H142,2)</f>
        <v>0</v>
      </c>
      <c r="K142" s="130" t="s">
        <v>134</v>
      </c>
      <c r="L142" s="33"/>
      <c r="M142" s="135" t="s">
        <v>19</v>
      </c>
      <c r="N142" s="136" t="s">
        <v>42</v>
      </c>
      <c r="P142" s="137">
        <f>O142*H142</f>
        <v>0</v>
      </c>
      <c r="Q142" s="137">
        <v>7.9000000000000008E-3</v>
      </c>
      <c r="R142" s="137">
        <f>Q142*H142</f>
        <v>0.20324330000000002</v>
      </c>
      <c r="S142" s="137">
        <v>0</v>
      </c>
      <c r="T142" s="138">
        <f>S142*H142</f>
        <v>0</v>
      </c>
      <c r="AR142" s="139" t="s">
        <v>142</v>
      </c>
      <c r="AT142" s="139" t="s">
        <v>130</v>
      </c>
      <c r="AU142" s="139" t="s">
        <v>80</v>
      </c>
      <c r="AY142" s="18" t="s">
        <v>127</v>
      </c>
      <c r="BE142" s="140">
        <f>IF(N142="základní",J142,0)</f>
        <v>0</v>
      </c>
      <c r="BF142" s="140">
        <f>IF(N142="snížená",J142,0)</f>
        <v>0</v>
      </c>
      <c r="BG142" s="140">
        <f>IF(N142="zákl. přenesená",J142,0)</f>
        <v>0</v>
      </c>
      <c r="BH142" s="140">
        <f>IF(N142="sníž. přenesená",J142,0)</f>
        <v>0</v>
      </c>
      <c r="BI142" s="140">
        <f>IF(N142="nulová",J142,0)</f>
        <v>0</v>
      </c>
      <c r="BJ142" s="18" t="s">
        <v>78</v>
      </c>
      <c r="BK142" s="140">
        <f>ROUND(I142*H142,2)</f>
        <v>0</v>
      </c>
      <c r="BL142" s="18" t="s">
        <v>142</v>
      </c>
      <c r="BM142" s="139" t="s">
        <v>1432</v>
      </c>
    </row>
    <row r="143" spans="2:65" s="1" customFormat="1" ht="97.5">
      <c r="B143" s="33"/>
      <c r="D143" s="147" t="s">
        <v>214</v>
      </c>
      <c r="F143" s="161" t="s">
        <v>320</v>
      </c>
      <c r="I143" s="162"/>
      <c r="L143" s="33"/>
      <c r="M143" s="163"/>
      <c r="T143" s="52"/>
      <c r="AT143" s="18" t="s">
        <v>214</v>
      </c>
      <c r="AU143" s="18" t="s">
        <v>80</v>
      </c>
    </row>
    <row r="144" spans="2:65" s="1" customFormat="1" ht="14.45" customHeight="1">
      <c r="B144" s="33"/>
      <c r="C144" s="128" t="s">
        <v>261</v>
      </c>
      <c r="D144" s="128" t="s">
        <v>130</v>
      </c>
      <c r="E144" s="129" t="s">
        <v>335</v>
      </c>
      <c r="F144" s="130" t="s">
        <v>336</v>
      </c>
      <c r="G144" s="131" t="s">
        <v>194</v>
      </c>
      <c r="H144" s="132">
        <v>70.872</v>
      </c>
      <c r="I144" s="133"/>
      <c r="J144" s="134">
        <f>ROUND(I144*H144,2)</f>
        <v>0</v>
      </c>
      <c r="K144" s="130" t="s">
        <v>134</v>
      </c>
      <c r="L144" s="33"/>
      <c r="M144" s="135" t="s">
        <v>19</v>
      </c>
      <c r="N144" s="136" t="s">
        <v>42</v>
      </c>
      <c r="P144" s="137">
        <f>O144*H144</f>
        <v>0</v>
      </c>
      <c r="Q144" s="137">
        <v>2.5999999999999998E-4</v>
      </c>
      <c r="R144" s="137">
        <f>Q144*H144</f>
        <v>1.8426719999999997E-2</v>
      </c>
      <c r="S144" s="137">
        <v>0</v>
      </c>
      <c r="T144" s="138">
        <f>S144*H144</f>
        <v>0</v>
      </c>
      <c r="AR144" s="139" t="s">
        <v>142</v>
      </c>
      <c r="AT144" s="139" t="s">
        <v>130</v>
      </c>
      <c r="AU144" s="139" t="s">
        <v>80</v>
      </c>
      <c r="AY144" s="18" t="s">
        <v>127</v>
      </c>
      <c r="BE144" s="140">
        <f>IF(N144="základní",J144,0)</f>
        <v>0</v>
      </c>
      <c r="BF144" s="140">
        <f>IF(N144="snížená",J144,0)</f>
        <v>0</v>
      </c>
      <c r="BG144" s="140">
        <f>IF(N144="zákl. přenesená",J144,0)</f>
        <v>0</v>
      </c>
      <c r="BH144" s="140">
        <f>IF(N144="sníž. přenesená",J144,0)</f>
        <v>0</v>
      </c>
      <c r="BI144" s="140">
        <f>IF(N144="nulová",J144,0)</f>
        <v>0</v>
      </c>
      <c r="BJ144" s="18" t="s">
        <v>78</v>
      </c>
      <c r="BK144" s="140">
        <f>ROUND(I144*H144,2)</f>
        <v>0</v>
      </c>
      <c r="BL144" s="18" t="s">
        <v>142</v>
      </c>
      <c r="BM144" s="139" t="s">
        <v>1433</v>
      </c>
    </row>
    <row r="145" spans="2:51" s="14" customFormat="1">
      <c r="B145" s="164"/>
      <c r="D145" s="147" t="s">
        <v>196</v>
      </c>
      <c r="E145" s="165" t="s">
        <v>19</v>
      </c>
      <c r="F145" s="166" t="s">
        <v>338</v>
      </c>
      <c r="H145" s="165" t="s">
        <v>19</v>
      </c>
      <c r="I145" s="167"/>
      <c r="L145" s="164"/>
      <c r="M145" s="168"/>
      <c r="T145" s="169"/>
      <c r="AT145" s="165" t="s">
        <v>196</v>
      </c>
      <c r="AU145" s="165" t="s">
        <v>80</v>
      </c>
      <c r="AV145" s="14" t="s">
        <v>78</v>
      </c>
      <c r="AW145" s="14" t="s">
        <v>32</v>
      </c>
      <c r="AX145" s="14" t="s">
        <v>71</v>
      </c>
      <c r="AY145" s="165" t="s">
        <v>127</v>
      </c>
    </row>
    <row r="146" spans="2:51" s="12" customFormat="1">
      <c r="B146" s="146"/>
      <c r="D146" s="147" t="s">
        <v>196</v>
      </c>
      <c r="E146" s="148" t="s">
        <v>19</v>
      </c>
      <c r="F146" s="149" t="s">
        <v>1434</v>
      </c>
      <c r="H146" s="150">
        <v>14.284000000000001</v>
      </c>
      <c r="I146" s="151"/>
      <c r="L146" s="146"/>
      <c r="M146" s="152"/>
      <c r="T146" s="153"/>
      <c r="AT146" s="148" t="s">
        <v>196</v>
      </c>
      <c r="AU146" s="148" t="s">
        <v>80</v>
      </c>
      <c r="AV146" s="12" t="s">
        <v>80</v>
      </c>
      <c r="AW146" s="12" t="s">
        <v>32</v>
      </c>
      <c r="AX146" s="12" t="s">
        <v>71</v>
      </c>
      <c r="AY146" s="148" t="s">
        <v>127</v>
      </c>
    </row>
    <row r="147" spans="2:51" s="12" customFormat="1">
      <c r="B147" s="146"/>
      <c r="D147" s="147" t="s">
        <v>196</v>
      </c>
      <c r="E147" s="148" t="s">
        <v>19</v>
      </c>
      <c r="F147" s="149" t="s">
        <v>1435</v>
      </c>
      <c r="H147" s="150">
        <v>12.819000000000001</v>
      </c>
      <c r="I147" s="151"/>
      <c r="L147" s="146"/>
      <c r="M147" s="152"/>
      <c r="T147" s="153"/>
      <c r="AT147" s="148" t="s">
        <v>196</v>
      </c>
      <c r="AU147" s="148" t="s">
        <v>80</v>
      </c>
      <c r="AV147" s="12" t="s">
        <v>80</v>
      </c>
      <c r="AW147" s="12" t="s">
        <v>32</v>
      </c>
      <c r="AX147" s="12" t="s">
        <v>71</v>
      </c>
      <c r="AY147" s="148" t="s">
        <v>127</v>
      </c>
    </row>
    <row r="148" spans="2:51" s="12" customFormat="1">
      <c r="B148" s="146"/>
      <c r="D148" s="147" t="s">
        <v>196</v>
      </c>
      <c r="E148" s="148" t="s">
        <v>19</v>
      </c>
      <c r="F148" s="149" t="s">
        <v>1436</v>
      </c>
      <c r="H148" s="150">
        <v>18.779</v>
      </c>
      <c r="I148" s="151"/>
      <c r="L148" s="146"/>
      <c r="M148" s="152"/>
      <c r="T148" s="153"/>
      <c r="AT148" s="148" t="s">
        <v>196</v>
      </c>
      <c r="AU148" s="148" t="s">
        <v>80</v>
      </c>
      <c r="AV148" s="12" t="s">
        <v>80</v>
      </c>
      <c r="AW148" s="12" t="s">
        <v>32</v>
      </c>
      <c r="AX148" s="12" t="s">
        <v>71</v>
      </c>
      <c r="AY148" s="148" t="s">
        <v>127</v>
      </c>
    </row>
    <row r="149" spans="2:51" s="12" customFormat="1">
      <c r="B149" s="146"/>
      <c r="D149" s="147" t="s">
        <v>196</v>
      </c>
      <c r="E149" s="148" t="s">
        <v>19</v>
      </c>
      <c r="F149" s="149" t="s">
        <v>1424</v>
      </c>
      <c r="H149" s="150">
        <v>-2.2970000000000002</v>
      </c>
      <c r="I149" s="151"/>
      <c r="L149" s="146"/>
      <c r="M149" s="152"/>
      <c r="T149" s="153"/>
      <c r="AT149" s="148" t="s">
        <v>196</v>
      </c>
      <c r="AU149" s="148" t="s">
        <v>80</v>
      </c>
      <c r="AV149" s="12" t="s">
        <v>80</v>
      </c>
      <c r="AW149" s="12" t="s">
        <v>32</v>
      </c>
      <c r="AX149" s="12" t="s">
        <v>71</v>
      </c>
      <c r="AY149" s="148" t="s">
        <v>127</v>
      </c>
    </row>
    <row r="150" spans="2:51" s="12" customFormat="1">
      <c r="B150" s="146"/>
      <c r="D150" s="147" t="s">
        <v>196</v>
      </c>
      <c r="E150" s="148" t="s">
        <v>19</v>
      </c>
      <c r="F150" s="149" t="s">
        <v>1425</v>
      </c>
      <c r="H150" s="150">
        <v>0.753</v>
      </c>
      <c r="I150" s="151"/>
      <c r="L150" s="146"/>
      <c r="M150" s="152"/>
      <c r="T150" s="153"/>
      <c r="AT150" s="148" t="s">
        <v>196</v>
      </c>
      <c r="AU150" s="148" t="s">
        <v>80</v>
      </c>
      <c r="AV150" s="12" t="s">
        <v>80</v>
      </c>
      <c r="AW150" s="12" t="s">
        <v>32</v>
      </c>
      <c r="AX150" s="12" t="s">
        <v>71</v>
      </c>
      <c r="AY150" s="148" t="s">
        <v>127</v>
      </c>
    </row>
    <row r="151" spans="2:51" s="12" customFormat="1">
      <c r="B151" s="146"/>
      <c r="D151" s="147" t="s">
        <v>196</v>
      </c>
      <c r="E151" s="148" t="s">
        <v>19</v>
      </c>
      <c r="F151" s="149" t="s">
        <v>205</v>
      </c>
      <c r="H151" s="150">
        <v>-1.89</v>
      </c>
      <c r="I151" s="151"/>
      <c r="L151" s="146"/>
      <c r="M151" s="152"/>
      <c r="T151" s="153"/>
      <c r="AT151" s="148" t="s">
        <v>196</v>
      </c>
      <c r="AU151" s="148" t="s">
        <v>80</v>
      </c>
      <c r="AV151" s="12" t="s">
        <v>80</v>
      </c>
      <c r="AW151" s="12" t="s">
        <v>32</v>
      </c>
      <c r="AX151" s="12" t="s">
        <v>71</v>
      </c>
      <c r="AY151" s="148" t="s">
        <v>127</v>
      </c>
    </row>
    <row r="152" spans="2:51" s="12" customFormat="1">
      <c r="B152" s="146"/>
      <c r="D152" s="147" t="s">
        <v>196</v>
      </c>
      <c r="E152" s="148" t="s">
        <v>19</v>
      </c>
      <c r="F152" s="149" t="s">
        <v>1426</v>
      </c>
      <c r="H152" s="150">
        <v>2.1040000000000001</v>
      </c>
      <c r="I152" s="151"/>
      <c r="L152" s="146"/>
      <c r="M152" s="152"/>
      <c r="T152" s="153"/>
      <c r="AT152" s="148" t="s">
        <v>196</v>
      </c>
      <c r="AU152" s="148" t="s">
        <v>80</v>
      </c>
      <c r="AV152" s="12" t="s">
        <v>80</v>
      </c>
      <c r="AW152" s="12" t="s">
        <v>32</v>
      </c>
      <c r="AX152" s="12" t="s">
        <v>71</v>
      </c>
      <c r="AY152" s="148" t="s">
        <v>127</v>
      </c>
    </row>
    <row r="153" spans="2:51" s="15" customFormat="1">
      <c r="B153" s="170"/>
      <c r="D153" s="147" t="s">
        <v>196</v>
      </c>
      <c r="E153" s="171" t="s">
        <v>19</v>
      </c>
      <c r="F153" s="172" t="s">
        <v>270</v>
      </c>
      <c r="H153" s="173">
        <v>44.552000000000007</v>
      </c>
      <c r="I153" s="174"/>
      <c r="L153" s="170"/>
      <c r="M153" s="175"/>
      <c r="T153" s="176"/>
      <c r="AT153" s="171" t="s">
        <v>196</v>
      </c>
      <c r="AU153" s="171" t="s">
        <v>80</v>
      </c>
      <c r="AV153" s="15" t="s">
        <v>139</v>
      </c>
      <c r="AW153" s="15" t="s">
        <v>32</v>
      </c>
      <c r="AX153" s="15" t="s">
        <v>71</v>
      </c>
      <c r="AY153" s="171" t="s">
        <v>127</v>
      </c>
    </row>
    <row r="154" spans="2:51" s="14" customFormat="1">
      <c r="B154" s="164"/>
      <c r="D154" s="147" t="s">
        <v>196</v>
      </c>
      <c r="E154" s="165" t="s">
        <v>19</v>
      </c>
      <c r="F154" s="166" t="s">
        <v>271</v>
      </c>
      <c r="H154" s="165" t="s">
        <v>19</v>
      </c>
      <c r="I154" s="167"/>
      <c r="L154" s="164"/>
      <c r="M154" s="168"/>
      <c r="T154" s="169"/>
      <c r="AT154" s="165" t="s">
        <v>196</v>
      </c>
      <c r="AU154" s="165" t="s">
        <v>80</v>
      </c>
      <c r="AV154" s="14" t="s">
        <v>78</v>
      </c>
      <c r="AW154" s="14" t="s">
        <v>32</v>
      </c>
      <c r="AX154" s="14" t="s">
        <v>71</v>
      </c>
      <c r="AY154" s="165" t="s">
        <v>127</v>
      </c>
    </row>
    <row r="155" spans="2:51" s="12" customFormat="1">
      <c r="B155" s="146"/>
      <c r="D155" s="147" t="s">
        <v>196</v>
      </c>
      <c r="E155" s="148" t="s">
        <v>19</v>
      </c>
      <c r="F155" s="149" t="s">
        <v>1437</v>
      </c>
      <c r="H155" s="150">
        <v>27.341000000000001</v>
      </c>
      <c r="I155" s="151"/>
      <c r="L155" s="146"/>
      <c r="M155" s="152"/>
      <c r="T155" s="153"/>
      <c r="AT155" s="148" t="s">
        <v>196</v>
      </c>
      <c r="AU155" s="148" t="s">
        <v>80</v>
      </c>
      <c r="AV155" s="12" t="s">
        <v>80</v>
      </c>
      <c r="AW155" s="12" t="s">
        <v>32</v>
      </c>
      <c r="AX155" s="12" t="s">
        <v>71</v>
      </c>
      <c r="AY155" s="148" t="s">
        <v>127</v>
      </c>
    </row>
    <row r="156" spans="2:51" s="12" customFormat="1">
      <c r="B156" s="146"/>
      <c r="D156" s="147" t="s">
        <v>196</v>
      </c>
      <c r="E156" s="148" t="s">
        <v>19</v>
      </c>
      <c r="F156" s="149" t="s">
        <v>1438</v>
      </c>
      <c r="H156" s="150">
        <v>0.42399999999999999</v>
      </c>
      <c r="I156" s="151"/>
      <c r="L156" s="146"/>
      <c r="M156" s="152"/>
      <c r="T156" s="153"/>
      <c r="AT156" s="148" t="s">
        <v>196</v>
      </c>
      <c r="AU156" s="148" t="s">
        <v>80</v>
      </c>
      <c r="AV156" s="12" t="s">
        <v>80</v>
      </c>
      <c r="AW156" s="12" t="s">
        <v>32</v>
      </c>
      <c r="AX156" s="12" t="s">
        <v>71</v>
      </c>
      <c r="AY156" s="148" t="s">
        <v>127</v>
      </c>
    </row>
    <row r="157" spans="2:51" s="12" customFormat="1">
      <c r="B157" s="146"/>
      <c r="D157" s="147" t="s">
        <v>196</v>
      </c>
      <c r="E157" s="148" t="s">
        <v>19</v>
      </c>
      <c r="F157" s="149" t="s">
        <v>1439</v>
      </c>
      <c r="H157" s="150">
        <v>-2.198</v>
      </c>
      <c r="I157" s="151"/>
      <c r="L157" s="146"/>
      <c r="M157" s="152"/>
      <c r="T157" s="153"/>
      <c r="AT157" s="148" t="s">
        <v>196</v>
      </c>
      <c r="AU157" s="148" t="s">
        <v>80</v>
      </c>
      <c r="AV157" s="12" t="s">
        <v>80</v>
      </c>
      <c r="AW157" s="12" t="s">
        <v>32</v>
      </c>
      <c r="AX157" s="12" t="s">
        <v>71</v>
      </c>
      <c r="AY157" s="148" t="s">
        <v>127</v>
      </c>
    </row>
    <row r="158" spans="2:51" s="12" customFormat="1">
      <c r="B158" s="146"/>
      <c r="D158" s="147" t="s">
        <v>196</v>
      </c>
      <c r="E158" s="148" t="s">
        <v>19</v>
      </c>
      <c r="F158" s="149" t="s">
        <v>1425</v>
      </c>
      <c r="H158" s="150">
        <v>0.753</v>
      </c>
      <c r="I158" s="151"/>
      <c r="L158" s="146"/>
      <c r="M158" s="152"/>
      <c r="T158" s="153"/>
      <c r="AT158" s="148" t="s">
        <v>196</v>
      </c>
      <c r="AU158" s="148" t="s">
        <v>80</v>
      </c>
      <c r="AV158" s="12" t="s">
        <v>80</v>
      </c>
      <c r="AW158" s="12" t="s">
        <v>32</v>
      </c>
      <c r="AX158" s="12" t="s">
        <v>71</v>
      </c>
      <c r="AY158" s="148" t="s">
        <v>127</v>
      </c>
    </row>
    <row r="159" spans="2:51" s="15" customFormat="1">
      <c r="B159" s="170"/>
      <c r="D159" s="147" t="s">
        <v>196</v>
      </c>
      <c r="E159" s="171" t="s">
        <v>19</v>
      </c>
      <c r="F159" s="172" t="s">
        <v>270</v>
      </c>
      <c r="H159" s="173">
        <v>26.32</v>
      </c>
      <c r="I159" s="174"/>
      <c r="L159" s="170"/>
      <c r="M159" s="175"/>
      <c r="T159" s="176"/>
      <c r="AT159" s="171" t="s">
        <v>196</v>
      </c>
      <c r="AU159" s="171" t="s">
        <v>80</v>
      </c>
      <c r="AV159" s="15" t="s">
        <v>139</v>
      </c>
      <c r="AW159" s="15" t="s">
        <v>32</v>
      </c>
      <c r="AX159" s="15" t="s">
        <v>71</v>
      </c>
      <c r="AY159" s="171" t="s">
        <v>127</v>
      </c>
    </row>
    <row r="160" spans="2:51" s="13" customFormat="1">
      <c r="B160" s="154"/>
      <c r="D160" s="147" t="s">
        <v>196</v>
      </c>
      <c r="E160" s="155" t="s">
        <v>19</v>
      </c>
      <c r="F160" s="156" t="s">
        <v>199</v>
      </c>
      <c r="H160" s="157">
        <v>70.872000000000014</v>
      </c>
      <c r="I160" s="158"/>
      <c r="L160" s="154"/>
      <c r="M160" s="159"/>
      <c r="T160" s="160"/>
      <c r="AT160" s="155" t="s">
        <v>196</v>
      </c>
      <c r="AU160" s="155" t="s">
        <v>80</v>
      </c>
      <c r="AV160" s="13" t="s">
        <v>142</v>
      </c>
      <c r="AW160" s="13" t="s">
        <v>32</v>
      </c>
      <c r="AX160" s="13" t="s">
        <v>78</v>
      </c>
      <c r="AY160" s="155" t="s">
        <v>127</v>
      </c>
    </row>
    <row r="161" spans="2:65" s="1" customFormat="1" ht="24.2" customHeight="1">
      <c r="B161" s="33"/>
      <c r="C161" s="128" t="s">
        <v>273</v>
      </c>
      <c r="D161" s="128" t="s">
        <v>130</v>
      </c>
      <c r="E161" s="129" t="s">
        <v>351</v>
      </c>
      <c r="F161" s="130" t="s">
        <v>352</v>
      </c>
      <c r="G161" s="131" t="s">
        <v>194</v>
      </c>
      <c r="H161" s="132">
        <v>58.826999999999998</v>
      </c>
      <c r="I161" s="133"/>
      <c r="J161" s="134">
        <f>ROUND(I161*H161,2)</f>
        <v>0</v>
      </c>
      <c r="K161" s="130" t="s">
        <v>134</v>
      </c>
      <c r="L161" s="33"/>
      <c r="M161" s="135" t="s">
        <v>19</v>
      </c>
      <c r="N161" s="136" t="s">
        <v>42</v>
      </c>
      <c r="P161" s="137">
        <f>O161*H161</f>
        <v>0</v>
      </c>
      <c r="Q161" s="137">
        <v>4.3800000000000002E-3</v>
      </c>
      <c r="R161" s="137">
        <f>Q161*H161</f>
        <v>0.25766226000000003</v>
      </c>
      <c r="S161" s="137">
        <v>0</v>
      </c>
      <c r="T161" s="138">
        <f>S161*H161</f>
        <v>0</v>
      </c>
      <c r="AR161" s="139" t="s">
        <v>142</v>
      </c>
      <c r="AT161" s="139" t="s">
        <v>130</v>
      </c>
      <c r="AU161" s="139" t="s">
        <v>80</v>
      </c>
      <c r="AY161" s="18" t="s">
        <v>127</v>
      </c>
      <c r="BE161" s="140">
        <f>IF(N161="základní",J161,0)</f>
        <v>0</v>
      </c>
      <c r="BF161" s="140">
        <f>IF(N161="snížená",J161,0)</f>
        <v>0</v>
      </c>
      <c r="BG161" s="140">
        <f>IF(N161="zákl. přenesená",J161,0)</f>
        <v>0</v>
      </c>
      <c r="BH161" s="140">
        <f>IF(N161="sníž. přenesená",J161,0)</f>
        <v>0</v>
      </c>
      <c r="BI161" s="140">
        <f>IF(N161="nulová",J161,0)</f>
        <v>0</v>
      </c>
      <c r="BJ161" s="18" t="s">
        <v>78</v>
      </c>
      <c r="BK161" s="140">
        <f>ROUND(I161*H161,2)</f>
        <v>0</v>
      </c>
      <c r="BL161" s="18" t="s">
        <v>142</v>
      </c>
      <c r="BM161" s="139" t="s">
        <v>1440</v>
      </c>
    </row>
    <row r="162" spans="2:65" s="1" customFormat="1" ht="29.25">
      <c r="B162" s="33"/>
      <c r="D162" s="147" t="s">
        <v>214</v>
      </c>
      <c r="F162" s="161" t="s">
        <v>277</v>
      </c>
      <c r="I162" s="162"/>
      <c r="L162" s="33"/>
      <c r="M162" s="163"/>
      <c r="T162" s="52"/>
      <c r="AT162" s="18" t="s">
        <v>214</v>
      </c>
      <c r="AU162" s="18" t="s">
        <v>80</v>
      </c>
    </row>
    <row r="163" spans="2:65" s="12" customFormat="1">
      <c r="B163" s="146"/>
      <c r="D163" s="147" t="s">
        <v>196</v>
      </c>
      <c r="E163" s="148" t="s">
        <v>19</v>
      </c>
      <c r="F163" s="149" t="s">
        <v>1421</v>
      </c>
      <c r="H163" s="150">
        <v>59.597000000000001</v>
      </c>
      <c r="I163" s="151"/>
      <c r="L163" s="146"/>
      <c r="M163" s="152"/>
      <c r="T163" s="153"/>
      <c r="AT163" s="148" t="s">
        <v>196</v>
      </c>
      <c r="AU163" s="148" t="s">
        <v>80</v>
      </c>
      <c r="AV163" s="12" t="s">
        <v>80</v>
      </c>
      <c r="AW163" s="12" t="s">
        <v>32</v>
      </c>
      <c r="AX163" s="12" t="s">
        <v>71</v>
      </c>
      <c r="AY163" s="148" t="s">
        <v>127</v>
      </c>
    </row>
    <row r="164" spans="2:65" s="12" customFormat="1">
      <c r="B164" s="146"/>
      <c r="D164" s="147" t="s">
        <v>196</v>
      </c>
      <c r="E164" s="148" t="s">
        <v>19</v>
      </c>
      <c r="F164" s="149" t="s">
        <v>805</v>
      </c>
      <c r="H164" s="150">
        <v>-0.36</v>
      </c>
      <c r="I164" s="151"/>
      <c r="L164" s="146"/>
      <c r="M164" s="152"/>
      <c r="T164" s="153"/>
      <c r="AT164" s="148" t="s">
        <v>196</v>
      </c>
      <c r="AU164" s="148" t="s">
        <v>80</v>
      </c>
      <c r="AV164" s="12" t="s">
        <v>80</v>
      </c>
      <c r="AW164" s="12" t="s">
        <v>32</v>
      </c>
      <c r="AX164" s="12" t="s">
        <v>71</v>
      </c>
      <c r="AY164" s="148" t="s">
        <v>127</v>
      </c>
    </row>
    <row r="165" spans="2:65" s="12" customFormat="1">
      <c r="B165" s="146"/>
      <c r="D165" s="147" t="s">
        <v>196</v>
      </c>
      <c r="E165" s="148" t="s">
        <v>19</v>
      </c>
      <c r="F165" s="149" t="s">
        <v>1441</v>
      </c>
      <c r="H165" s="150">
        <v>-0.23699999999999999</v>
      </c>
      <c r="I165" s="151"/>
      <c r="L165" s="146"/>
      <c r="M165" s="152"/>
      <c r="T165" s="153"/>
      <c r="AT165" s="148" t="s">
        <v>196</v>
      </c>
      <c r="AU165" s="148" t="s">
        <v>80</v>
      </c>
      <c r="AV165" s="12" t="s">
        <v>80</v>
      </c>
      <c r="AW165" s="12" t="s">
        <v>32</v>
      </c>
      <c r="AX165" s="12" t="s">
        <v>71</v>
      </c>
      <c r="AY165" s="148" t="s">
        <v>127</v>
      </c>
    </row>
    <row r="166" spans="2:65" s="12" customFormat="1">
      <c r="B166" s="146"/>
      <c r="D166" s="147" t="s">
        <v>196</v>
      </c>
      <c r="E166" s="148" t="s">
        <v>19</v>
      </c>
      <c r="F166" s="149" t="s">
        <v>1423</v>
      </c>
      <c r="H166" s="150">
        <v>0.40200000000000002</v>
      </c>
      <c r="I166" s="151"/>
      <c r="L166" s="146"/>
      <c r="M166" s="152"/>
      <c r="T166" s="153"/>
      <c r="AT166" s="148" t="s">
        <v>196</v>
      </c>
      <c r="AU166" s="148" t="s">
        <v>80</v>
      </c>
      <c r="AV166" s="12" t="s">
        <v>80</v>
      </c>
      <c r="AW166" s="12" t="s">
        <v>32</v>
      </c>
      <c r="AX166" s="12" t="s">
        <v>71</v>
      </c>
      <c r="AY166" s="148" t="s">
        <v>127</v>
      </c>
    </row>
    <row r="167" spans="2:65" s="12" customFormat="1">
      <c r="B167" s="146"/>
      <c r="D167" s="147" t="s">
        <v>196</v>
      </c>
      <c r="E167" s="148" t="s">
        <v>19</v>
      </c>
      <c r="F167" s="149" t="s">
        <v>1442</v>
      </c>
      <c r="H167" s="150">
        <v>0.755</v>
      </c>
      <c r="I167" s="151"/>
      <c r="L167" s="146"/>
      <c r="M167" s="152"/>
      <c r="T167" s="153"/>
      <c r="AT167" s="148" t="s">
        <v>196</v>
      </c>
      <c r="AU167" s="148" t="s">
        <v>80</v>
      </c>
      <c r="AV167" s="12" t="s">
        <v>80</v>
      </c>
      <c r="AW167" s="12" t="s">
        <v>32</v>
      </c>
      <c r="AX167" s="12" t="s">
        <v>71</v>
      </c>
      <c r="AY167" s="148" t="s">
        <v>127</v>
      </c>
    </row>
    <row r="168" spans="2:65" s="12" customFormat="1">
      <c r="B168" s="146"/>
      <c r="D168" s="147" t="s">
        <v>196</v>
      </c>
      <c r="E168" s="148" t="s">
        <v>19</v>
      </c>
      <c r="F168" s="149" t="s">
        <v>205</v>
      </c>
      <c r="H168" s="150">
        <v>-1.89</v>
      </c>
      <c r="I168" s="151"/>
      <c r="L168" s="146"/>
      <c r="M168" s="152"/>
      <c r="T168" s="153"/>
      <c r="AT168" s="148" t="s">
        <v>196</v>
      </c>
      <c r="AU168" s="148" t="s">
        <v>80</v>
      </c>
      <c r="AV168" s="12" t="s">
        <v>80</v>
      </c>
      <c r="AW168" s="12" t="s">
        <v>32</v>
      </c>
      <c r="AX168" s="12" t="s">
        <v>71</v>
      </c>
      <c r="AY168" s="148" t="s">
        <v>127</v>
      </c>
    </row>
    <row r="169" spans="2:65" s="12" customFormat="1">
      <c r="B169" s="146"/>
      <c r="D169" s="147" t="s">
        <v>196</v>
      </c>
      <c r="E169" s="148" t="s">
        <v>19</v>
      </c>
      <c r="F169" s="149" t="s">
        <v>1426</v>
      </c>
      <c r="H169" s="150">
        <v>2.1040000000000001</v>
      </c>
      <c r="I169" s="151"/>
      <c r="L169" s="146"/>
      <c r="M169" s="152"/>
      <c r="T169" s="153"/>
      <c r="AT169" s="148" t="s">
        <v>196</v>
      </c>
      <c r="AU169" s="148" t="s">
        <v>80</v>
      </c>
      <c r="AV169" s="12" t="s">
        <v>80</v>
      </c>
      <c r="AW169" s="12" t="s">
        <v>32</v>
      </c>
      <c r="AX169" s="12" t="s">
        <v>71</v>
      </c>
      <c r="AY169" s="148" t="s">
        <v>127</v>
      </c>
    </row>
    <row r="170" spans="2:65" s="12" customFormat="1">
      <c r="B170" s="146"/>
      <c r="D170" s="147" t="s">
        <v>196</v>
      </c>
      <c r="E170" s="148" t="s">
        <v>19</v>
      </c>
      <c r="F170" s="149" t="s">
        <v>1424</v>
      </c>
      <c r="H170" s="150">
        <v>-2.2970000000000002</v>
      </c>
      <c r="I170" s="151"/>
      <c r="L170" s="146"/>
      <c r="M170" s="152"/>
      <c r="T170" s="153"/>
      <c r="AT170" s="148" t="s">
        <v>196</v>
      </c>
      <c r="AU170" s="148" t="s">
        <v>80</v>
      </c>
      <c r="AV170" s="12" t="s">
        <v>80</v>
      </c>
      <c r="AW170" s="12" t="s">
        <v>32</v>
      </c>
      <c r="AX170" s="12" t="s">
        <v>71</v>
      </c>
      <c r="AY170" s="148" t="s">
        <v>127</v>
      </c>
    </row>
    <row r="171" spans="2:65" s="12" customFormat="1">
      <c r="B171" s="146"/>
      <c r="D171" s="147" t="s">
        <v>196</v>
      </c>
      <c r="E171" s="148" t="s">
        <v>19</v>
      </c>
      <c r="F171" s="149" t="s">
        <v>1425</v>
      </c>
      <c r="H171" s="150">
        <v>0.753</v>
      </c>
      <c r="I171" s="151"/>
      <c r="L171" s="146"/>
      <c r="M171" s="152"/>
      <c r="T171" s="153"/>
      <c r="AT171" s="148" t="s">
        <v>196</v>
      </c>
      <c r="AU171" s="148" t="s">
        <v>80</v>
      </c>
      <c r="AV171" s="12" t="s">
        <v>80</v>
      </c>
      <c r="AW171" s="12" t="s">
        <v>32</v>
      </c>
      <c r="AX171" s="12" t="s">
        <v>71</v>
      </c>
      <c r="AY171" s="148" t="s">
        <v>127</v>
      </c>
    </row>
    <row r="172" spans="2:65" s="13" customFormat="1">
      <c r="B172" s="154"/>
      <c r="D172" s="147" t="s">
        <v>196</v>
      </c>
      <c r="E172" s="155" t="s">
        <v>19</v>
      </c>
      <c r="F172" s="156" t="s">
        <v>199</v>
      </c>
      <c r="H172" s="157">
        <v>58.827000000000005</v>
      </c>
      <c r="I172" s="158"/>
      <c r="L172" s="154"/>
      <c r="M172" s="159"/>
      <c r="T172" s="160"/>
      <c r="AT172" s="155" t="s">
        <v>196</v>
      </c>
      <c r="AU172" s="155" t="s">
        <v>80</v>
      </c>
      <c r="AV172" s="13" t="s">
        <v>142</v>
      </c>
      <c r="AW172" s="13" t="s">
        <v>32</v>
      </c>
      <c r="AX172" s="13" t="s">
        <v>78</v>
      </c>
      <c r="AY172" s="155" t="s">
        <v>127</v>
      </c>
    </row>
    <row r="173" spans="2:65" s="1" customFormat="1" ht="24.2" customHeight="1">
      <c r="B173" s="33"/>
      <c r="C173" s="128" t="s">
        <v>278</v>
      </c>
      <c r="D173" s="128" t="s">
        <v>130</v>
      </c>
      <c r="E173" s="129" t="s">
        <v>362</v>
      </c>
      <c r="F173" s="130" t="s">
        <v>363</v>
      </c>
      <c r="G173" s="131" t="s">
        <v>212</v>
      </c>
      <c r="H173" s="132">
        <v>19.62</v>
      </c>
      <c r="I173" s="133"/>
      <c r="J173" s="134">
        <f>ROUND(I173*H173,2)</f>
        <v>0</v>
      </c>
      <c r="K173" s="130" t="s">
        <v>134</v>
      </c>
      <c r="L173" s="33"/>
      <c r="M173" s="135" t="s">
        <v>19</v>
      </c>
      <c r="N173" s="136" t="s">
        <v>42</v>
      </c>
      <c r="P173" s="137">
        <f>O173*H173</f>
        <v>0</v>
      </c>
      <c r="Q173" s="137">
        <v>0</v>
      </c>
      <c r="R173" s="137">
        <f>Q173*H173</f>
        <v>0</v>
      </c>
      <c r="S173" s="137">
        <v>0</v>
      </c>
      <c r="T173" s="138">
        <f>S173*H173</f>
        <v>0</v>
      </c>
      <c r="AR173" s="139" t="s">
        <v>142</v>
      </c>
      <c r="AT173" s="139" t="s">
        <v>130</v>
      </c>
      <c r="AU173" s="139" t="s">
        <v>80</v>
      </c>
      <c r="AY173" s="18" t="s">
        <v>127</v>
      </c>
      <c r="BE173" s="140">
        <f>IF(N173="základní",J173,0)</f>
        <v>0</v>
      </c>
      <c r="BF173" s="140">
        <f>IF(N173="snížená",J173,0)</f>
        <v>0</v>
      </c>
      <c r="BG173" s="140">
        <f>IF(N173="zákl. přenesená",J173,0)</f>
        <v>0</v>
      </c>
      <c r="BH173" s="140">
        <f>IF(N173="sníž. přenesená",J173,0)</f>
        <v>0</v>
      </c>
      <c r="BI173" s="140">
        <f>IF(N173="nulová",J173,0)</f>
        <v>0</v>
      </c>
      <c r="BJ173" s="18" t="s">
        <v>78</v>
      </c>
      <c r="BK173" s="140">
        <f>ROUND(I173*H173,2)</f>
        <v>0</v>
      </c>
      <c r="BL173" s="18" t="s">
        <v>142</v>
      </c>
      <c r="BM173" s="139" t="s">
        <v>1443</v>
      </c>
    </row>
    <row r="174" spans="2:65" s="1" customFormat="1" ht="58.5">
      <c r="B174" s="33"/>
      <c r="D174" s="147" t="s">
        <v>214</v>
      </c>
      <c r="F174" s="161" t="s">
        <v>365</v>
      </c>
      <c r="I174" s="162"/>
      <c r="L174" s="33"/>
      <c r="M174" s="163"/>
      <c r="T174" s="52"/>
      <c r="AT174" s="18" t="s">
        <v>214</v>
      </c>
      <c r="AU174" s="18" t="s">
        <v>80</v>
      </c>
    </row>
    <row r="175" spans="2:65" s="12" customFormat="1">
      <c r="B175" s="146"/>
      <c r="D175" s="147" t="s">
        <v>196</v>
      </c>
      <c r="E175" s="148" t="s">
        <v>19</v>
      </c>
      <c r="F175" s="149" t="s">
        <v>1444</v>
      </c>
      <c r="H175" s="150">
        <v>19.62</v>
      </c>
      <c r="I175" s="151"/>
      <c r="L175" s="146"/>
      <c r="M175" s="152"/>
      <c r="T175" s="153"/>
      <c r="AT175" s="148" t="s">
        <v>196</v>
      </c>
      <c r="AU175" s="148" t="s">
        <v>80</v>
      </c>
      <c r="AV175" s="12" t="s">
        <v>80</v>
      </c>
      <c r="AW175" s="12" t="s">
        <v>32</v>
      </c>
      <c r="AX175" s="12" t="s">
        <v>78</v>
      </c>
      <c r="AY175" s="148" t="s">
        <v>127</v>
      </c>
    </row>
    <row r="176" spans="2:65" s="1" customFormat="1" ht="14.45" customHeight="1">
      <c r="B176" s="33"/>
      <c r="C176" s="177" t="s">
        <v>282</v>
      </c>
      <c r="D176" s="177" t="s">
        <v>368</v>
      </c>
      <c r="E176" s="178" t="s">
        <v>369</v>
      </c>
      <c r="F176" s="179" t="s">
        <v>370</v>
      </c>
      <c r="G176" s="180" t="s">
        <v>212</v>
      </c>
      <c r="H176" s="181">
        <v>22.562999999999999</v>
      </c>
      <c r="I176" s="182"/>
      <c r="J176" s="183">
        <f>ROUND(I176*H176,2)</f>
        <v>0</v>
      </c>
      <c r="K176" s="179" t="s">
        <v>134</v>
      </c>
      <c r="L176" s="184"/>
      <c r="M176" s="185" t="s">
        <v>19</v>
      </c>
      <c r="N176" s="186" t="s">
        <v>42</v>
      </c>
      <c r="P176" s="137">
        <f>O176*H176</f>
        <v>0</v>
      </c>
      <c r="Q176" s="137">
        <v>3.0000000000000001E-5</v>
      </c>
      <c r="R176" s="137">
        <f>Q176*H176</f>
        <v>6.7688999999999998E-4</v>
      </c>
      <c r="S176" s="137">
        <v>0</v>
      </c>
      <c r="T176" s="138">
        <f>S176*H176</f>
        <v>0</v>
      </c>
      <c r="AR176" s="139" t="s">
        <v>158</v>
      </c>
      <c r="AT176" s="139" t="s">
        <v>368</v>
      </c>
      <c r="AU176" s="139" t="s">
        <v>80</v>
      </c>
      <c r="AY176" s="18" t="s">
        <v>127</v>
      </c>
      <c r="BE176" s="140">
        <f>IF(N176="základní",J176,0)</f>
        <v>0</v>
      </c>
      <c r="BF176" s="140">
        <f>IF(N176="snížená",J176,0)</f>
        <v>0</v>
      </c>
      <c r="BG176" s="140">
        <f>IF(N176="zákl. přenesená",J176,0)</f>
        <v>0</v>
      </c>
      <c r="BH176" s="140">
        <f>IF(N176="sníž. přenesená",J176,0)</f>
        <v>0</v>
      </c>
      <c r="BI176" s="140">
        <f>IF(N176="nulová",J176,0)</f>
        <v>0</v>
      </c>
      <c r="BJ176" s="18" t="s">
        <v>78</v>
      </c>
      <c r="BK176" s="140">
        <f>ROUND(I176*H176,2)</f>
        <v>0</v>
      </c>
      <c r="BL176" s="18" t="s">
        <v>142</v>
      </c>
      <c r="BM176" s="139" t="s">
        <v>1445</v>
      </c>
    </row>
    <row r="177" spans="2:65" s="12" customFormat="1">
      <c r="B177" s="146"/>
      <c r="D177" s="147" t="s">
        <v>196</v>
      </c>
      <c r="F177" s="149" t="s">
        <v>1446</v>
      </c>
      <c r="H177" s="150">
        <v>22.562999999999999</v>
      </c>
      <c r="I177" s="151"/>
      <c r="L177" s="146"/>
      <c r="M177" s="152"/>
      <c r="T177" s="153"/>
      <c r="AT177" s="148" t="s">
        <v>196</v>
      </c>
      <c r="AU177" s="148" t="s">
        <v>80</v>
      </c>
      <c r="AV177" s="12" t="s">
        <v>80</v>
      </c>
      <c r="AW177" s="12" t="s">
        <v>4</v>
      </c>
      <c r="AX177" s="12" t="s">
        <v>78</v>
      </c>
      <c r="AY177" s="148" t="s">
        <v>127</v>
      </c>
    </row>
    <row r="178" spans="2:65" s="1" customFormat="1" ht="14.45" customHeight="1">
      <c r="B178" s="33"/>
      <c r="C178" s="128" t="s">
        <v>8</v>
      </c>
      <c r="D178" s="128" t="s">
        <v>130</v>
      </c>
      <c r="E178" s="129" t="s">
        <v>374</v>
      </c>
      <c r="F178" s="130" t="s">
        <v>375</v>
      </c>
      <c r="G178" s="131" t="s">
        <v>194</v>
      </c>
      <c r="H178" s="132">
        <v>26.32</v>
      </c>
      <c r="I178" s="133"/>
      <c r="J178" s="134">
        <f>ROUND(I178*H178,2)</f>
        <v>0</v>
      </c>
      <c r="K178" s="130" t="s">
        <v>134</v>
      </c>
      <c r="L178" s="33"/>
      <c r="M178" s="135" t="s">
        <v>19</v>
      </c>
      <c r="N178" s="136" t="s">
        <v>42</v>
      </c>
      <c r="P178" s="137">
        <f>O178*H178</f>
        <v>0</v>
      </c>
      <c r="Q178" s="137">
        <v>3.0000000000000001E-3</v>
      </c>
      <c r="R178" s="137">
        <f>Q178*H178</f>
        <v>7.8960000000000002E-2</v>
      </c>
      <c r="S178" s="137">
        <v>0</v>
      </c>
      <c r="T178" s="138">
        <f>S178*H178</f>
        <v>0</v>
      </c>
      <c r="AR178" s="139" t="s">
        <v>142</v>
      </c>
      <c r="AT178" s="139" t="s">
        <v>130</v>
      </c>
      <c r="AU178" s="139" t="s">
        <v>80</v>
      </c>
      <c r="AY178" s="18" t="s">
        <v>127</v>
      </c>
      <c r="BE178" s="140">
        <f>IF(N178="základní",J178,0)</f>
        <v>0</v>
      </c>
      <c r="BF178" s="140">
        <f>IF(N178="snížená",J178,0)</f>
        <v>0</v>
      </c>
      <c r="BG178" s="140">
        <f>IF(N178="zákl. přenesená",J178,0)</f>
        <v>0</v>
      </c>
      <c r="BH178" s="140">
        <f>IF(N178="sníž. přenesená",J178,0)</f>
        <v>0</v>
      </c>
      <c r="BI178" s="140">
        <f>IF(N178="nulová",J178,0)</f>
        <v>0</v>
      </c>
      <c r="BJ178" s="18" t="s">
        <v>78</v>
      </c>
      <c r="BK178" s="140">
        <f>ROUND(I178*H178,2)</f>
        <v>0</v>
      </c>
      <c r="BL178" s="18" t="s">
        <v>142</v>
      </c>
      <c r="BM178" s="139" t="s">
        <v>1447</v>
      </c>
    </row>
    <row r="179" spans="2:65" s="1" customFormat="1" ht="14.45" customHeight="1">
      <c r="B179" s="33"/>
      <c r="C179" s="128" t="s">
        <v>294</v>
      </c>
      <c r="D179" s="128" t="s">
        <v>130</v>
      </c>
      <c r="E179" s="129" t="s">
        <v>386</v>
      </c>
      <c r="F179" s="130" t="s">
        <v>387</v>
      </c>
      <c r="G179" s="131" t="s">
        <v>194</v>
      </c>
      <c r="H179" s="132">
        <v>12.686999999999999</v>
      </c>
      <c r="I179" s="133"/>
      <c r="J179" s="134">
        <f>ROUND(I179*H179,2)</f>
        <v>0</v>
      </c>
      <c r="K179" s="130" t="s">
        <v>134</v>
      </c>
      <c r="L179" s="33"/>
      <c r="M179" s="135" t="s">
        <v>19</v>
      </c>
      <c r="N179" s="136" t="s">
        <v>42</v>
      </c>
      <c r="P179" s="137">
        <f>O179*H179</f>
        <v>0</v>
      </c>
      <c r="Q179" s="137">
        <v>3.0599999999999999E-2</v>
      </c>
      <c r="R179" s="137">
        <f>Q179*H179</f>
        <v>0.38822219999999996</v>
      </c>
      <c r="S179" s="137">
        <v>0</v>
      </c>
      <c r="T179" s="138">
        <f>S179*H179</f>
        <v>0</v>
      </c>
      <c r="AR179" s="139" t="s">
        <v>142</v>
      </c>
      <c r="AT179" s="139" t="s">
        <v>130</v>
      </c>
      <c r="AU179" s="139" t="s">
        <v>80</v>
      </c>
      <c r="AY179" s="18" t="s">
        <v>127</v>
      </c>
      <c r="BE179" s="140">
        <f>IF(N179="základní",J179,0)</f>
        <v>0</v>
      </c>
      <c r="BF179" s="140">
        <f>IF(N179="snížená",J179,0)</f>
        <v>0</v>
      </c>
      <c r="BG179" s="140">
        <f>IF(N179="zákl. přenesená",J179,0)</f>
        <v>0</v>
      </c>
      <c r="BH179" s="140">
        <f>IF(N179="sníž. přenesená",J179,0)</f>
        <v>0</v>
      </c>
      <c r="BI179" s="140">
        <f>IF(N179="nulová",J179,0)</f>
        <v>0</v>
      </c>
      <c r="BJ179" s="18" t="s">
        <v>78</v>
      </c>
      <c r="BK179" s="140">
        <f>ROUND(I179*H179,2)</f>
        <v>0</v>
      </c>
      <c r="BL179" s="18" t="s">
        <v>142</v>
      </c>
      <c r="BM179" s="139" t="s">
        <v>1448</v>
      </c>
    </row>
    <row r="180" spans="2:65" s="12" customFormat="1">
      <c r="B180" s="146"/>
      <c r="D180" s="147" t="s">
        <v>196</v>
      </c>
      <c r="E180" s="148" t="s">
        <v>19</v>
      </c>
      <c r="F180" s="149" t="s">
        <v>1449</v>
      </c>
      <c r="H180" s="150">
        <v>12.173</v>
      </c>
      <c r="I180" s="151"/>
      <c r="L180" s="146"/>
      <c r="M180" s="152"/>
      <c r="T180" s="153"/>
      <c r="AT180" s="148" t="s">
        <v>196</v>
      </c>
      <c r="AU180" s="148" t="s">
        <v>80</v>
      </c>
      <c r="AV180" s="12" t="s">
        <v>80</v>
      </c>
      <c r="AW180" s="12" t="s">
        <v>32</v>
      </c>
      <c r="AX180" s="12" t="s">
        <v>71</v>
      </c>
      <c r="AY180" s="148" t="s">
        <v>127</v>
      </c>
    </row>
    <row r="181" spans="2:65" s="12" customFormat="1">
      <c r="B181" s="146"/>
      <c r="D181" s="147" t="s">
        <v>196</v>
      </c>
      <c r="E181" s="148" t="s">
        <v>19</v>
      </c>
      <c r="F181" s="149" t="s">
        <v>1438</v>
      </c>
      <c r="H181" s="150">
        <v>0.42399999999999999</v>
      </c>
      <c r="I181" s="151"/>
      <c r="L181" s="146"/>
      <c r="M181" s="152"/>
      <c r="T181" s="153"/>
      <c r="AT181" s="148" t="s">
        <v>196</v>
      </c>
      <c r="AU181" s="148" t="s">
        <v>80</v>
      </c>
      <c r="AV181" s="12" t="s">
        <v>80</v>
      </c>
      <c r="AW181" s="12" t="s">
        <v>32</v>
      </c>
      <c r="AX181" s="12" t="s">
        <v>71</v>
      </c>
      <c r="AY181" s="148" t="s">
        <v>127</v>
      </c>
    </row>
    <row r="182" spans="2:65" s="12" customFormat="1">
      <c r="B182" s="146"/>
      <c r="D182" s="147" t="s">
        <v>196</v>
      </c>
      <c r="E182" s="148" t="s">
        <v>19</v>
      </c>
      <c r="F182" s="149" t="s">
        <v>518</v>
      </c>
      <c r="H182" s="150">
        <v>0.09</v>
      </c>
      <c r="I182" s="151"/>
      <c r="L182" s="146"/>
      <c r="M182" s="152"/>
      <c r="T182" s="153"/>
      <c r="AT182" s="148" t="s">
        <v>196</v>
      </c>
      <c r="AU182" s="148" t="s">
        <v>80</v>
      </c>
      <c r="AV182" s="12" t="s">
        <v>80</v>
      </c>
      <c r="AW182" s="12" t="s">
        <v>32</v>
      </c>
      <c r="AX182" s="12" t="s">
        <v>71</v>
      </c>
      <c r="AY182" s="148" t="s">
        <v>127</v>
      </c>
    </row>
    <row r="183" spans="2:65" s="13" customFormat="1">
      <c r="B183" s="154"/>
      <c r="D183" s="147" t="s">
        <v>196</v>
      </c>
      <c r="E183" s="155" t="s">
        <v>19</v>
      </c>
      <c r="F183" s="156" t="s">
        <v>199</v>
      </c>
      <c r="H183" s="157">
        <v>12.686999999999999</v>
      </c>
      <c r="I183" s="158"/>
      <c r="L183" s="154"/>
      <c r="M183" s="159"/>
      <c r="T183" s="160"/>
      <c r="AT183" s="155" t="s">
        <v>196</v>
      </c>
      <c r="AU183" s="155" t="s">
        <v>80</v>
      </c>
      <c r="AV183" s="13" t="s">
        <v>142</v>
      </c>
      <c r="AW183" s="13" t="s">
        <v>32</v>
      </c>
      <c r="AX183" s="13" t="s">
        <v>78</v>
      </c>
      <c r="AY183" s="155" t="s">
        <v>127</v>
      </c>
    </row>
    <row r="184" spans="2:65" s="1" customFormat="1" ht="24.2" customHeight="1">
      <c r="B184" s="33"/>
      <c r="C184" s="128" t="s">
        <v>298</v>
      </c>
      <c r="D184" s="128" t="s">
        <v>130</v>
      </c>
      <c r="E184" s="129" t="s">
        <v>390</v>
      </c>
      <c r="F184" s="130" t="s">
        <v>391</v>
      </c>
      <c r="G184" s="131" t="s">
        <v>222</v>
      </c>
      <c r="H184" s="132">
        <v>1</v>
      </c>
      <c r="I184" s="133"/>
      <c r="J184" s="134">
        <f>ROUND(I184*H184,2)</f>
        <v>0</v>
      </c>
      <c r="K184" s="130" t="s">
        <v>134</v>
      </c>
      <c r="L184" s="33"/>
      <c r="M184" s="135" t="s">
        <v>19</v>
      </c>
      <c r="N184" s="136" t="s">
        <v>42</v>
      </c>
      <c r="P184" s="137">
        <f>O184*H184</f>
        <v>0</v>
      </c>
      <c r="Q184" s="137">
        <v>1.7770000000000001E-2</v>
      </c>
      <c r="R184" s="137">
        <f>Q184*H184</f>
        <v>1.7770000000000001E-2</v>
      </c>
      <c r="S184" s="137">
        <v>0</v>
      </c>
      <c r="T184" s="138">
        <f>S184*H184</f>
        <v>0</v>
      </c>
      <c r="AR184" s="139" t="s">
        <v>142</v>
      </c>
      <c r="AT184" s="139" t="s">
        <v>130</v>
      </c>
      <c r="AU184" s="139" t="s">
        <v>80</v>
      </c>
      <c r="AY184" s="18" t="s">
        <v>127</v>
      </c>
      <c r="BE184" s="140">
        <f>IF(N184="základní",J184,0)</f>
        <v>0</v>
      </c>
      <c r="BF184" s="140">
        <f>IF(N184="snížená",J184,0)</f>
        <v>0</v>
      </c>
      <c r="BG184" s="140">
        <f>IF(N184="zákl. přenesená",J184,0)</f>
        <v>0</v>
      </c>
      <c r="BH184" s="140">
        <f>IF(N184="sníž. přenesená",J184,0)</f>
        <v>0</v>
      </c>
      <c r="BI184" s="140">
        <f>IF(N184="nulová",J184,0)</f>
        <v>0</v>
      </c>
      <c r="BJ184" s="18" t="s">
        <v>78</v>
      </c>
      <c r="BK184" s="140">
        <f>ROUND(I184*H184,2)</f>
        <v>0</v>
      </c>
      <c r="BL184" s="18" t="s">
        <v>142</v>
      </c>
      <c r="BM184" s="139" t="s">
        <v>1450</v>
      </c>
    </row>
    <row r="185" spans="2:65" s="1" customFormat="1" ht="126.75">
      <c r="B185" s="33"/>
      <c r="D185" s="147" t="s">
        <v>214</v>
      </c>
      <c r="F185" s="161" t="s">
        <v>393</v>
      </c>
      <c r="I185" s="162"/>
      <c r="L185" s="33"/>
      <c r="M185" s="163"/>
      <c r="T185" s="52"/>
      <c r="AT185" s="18" t="s">
        <v>214</v>
      </c>
      <c r="AU185" s="18" t="s">
        <v>80</v>
      </c>
    </row>
    <row r="186" spans="2:65" s="1" customFormat="1" ht="14.45" customHeight="1">
      <c r="B186" s="33"/>
      <c r="C186" s="177" t="s">
        <v>316</v>
      </c>
      <c r="D186" s="177" t="s">
        <v>368</v>
      </c>
      <c r="E186" s="178" t="s">
        <v>395</v>
      </c>
      <c r="F186" s="179" t="s">
        <v>396</v>
      </c>
      <c r="G186" s="180" t="s">
        <v>222</v>
      </c>
      <c r="H186" s="181">
        <v>1</v>
      </c>
      <c r="I186" s="182"/>
      <c r="J186" s="183">
        <f>ROUND(I186*H186,2)</f>
        <v>0</v>
      </c>
      <c r="K186" s="179" t="s">
        <v>134</v>
      </c>
      <c r="L186" s="184"/>
      <c r="M186" s="185" t="s">
        <v>19</v>
      </c>
      <c r="N186" s="186" t="s">
        <v>42</v>
      </c>
      <c r="P186" s="137">
        <f>O186*H186</f>
        <v>0</v>
      </c>
      <c r="Q186" s="137">
        <v>1.521E-2</v>
      </c>
      <c r="R186" s="137">
        <f>Q186*H186</f>
        <v>1.521E-2</v>
      </c>
      <c r="S186" s="137">
        <v>0</v>
      </c>
      <c r="T186" s="138">
        <f>S186*H186</f>
        <v>0</v>
      </c>
      <c r="AR186" s="139" t="s">
        <v>158</v>
      </c>
      <c r="AT186" s="139" t="s">
        <v>368</v>
      </c>
      <c r="AU186" s="139" t="s">
        <v>80</v>
      </c>
      <c r="AY186" s="18" t="s">
        <v>127</v>
      </c>
      <c r="BE186" s="140">
        <f>IF(N186="základní",J186,0)</f>
        <v>0</v>
      </c>
      <c r="BF186" s="140">
        <f>IF(N186="snížená",J186,0)</f>
        <v>0</v>
      </c>
      <c r="BG186" s="140">
        <f>IF(N186="zákl. přenesená",J186,0)</f>
        <v>0</v>
      </c>
      <c r="BH186" s="140">
        <f>IF(N186="sníž. přenesená",J186,0)</f>
        <v>0</v>
      </c>
      <c r="BI186" s="140">
        <f>IF(N186="nulová",J186,0)</f>
        <v>0</v>
      </c>
      <c r="BJ186" s="18" t="s">
        <v>78</v>
      </c>
      <c r="BK186" s="140">
        <f>ROUND(I186*H186,2)</f>
        <v>0</v>
      </c>
      <c r="BL186" s="18" t="s">
        <v>142</v>
      </c>
      <c r="BM186" s="139" t="s">
        <v>1451</v>
      </c>
    </row>
    <row r="187" spans="2:65" s="11" customFormat="1" ht="22.9" customHeight="1">
      <c r="B187" s="116"/>
      <c r="D187" s="117" t="s">
        <v>70</v>
      </c>
      <c r="E187" s="126" t="s">
        <v>164</v>
      </c>
      <c r="F187" s="126" t="s">
        <v>402</v>
      </c>
      <c r="I187" s="119"/>
      <c r="J187" s="127">
        <f>BK187</f>
        <v>0</v>
      </c>
      <c r="L187" s="116"/>
      <c r="M187" s="121"/>
      <c r="P187" s="122">
        <f>SUM(P188:P257)</f>
        <v>0</v>
      </c>
      <c r="R187" s="122">
        <f>SUM(R188:R257)</f>
        <v>2.1567899999999996E-3</v>
      </c>
      <c r="T187" s="123">
        <f>SUM(T188:T257)</f>
        <v>5.945068</v>
      </c>
      <c r="AR187" s="117" t="s">
        <v>78</v>
      </c>
      <c r="AT187" s="124" t="s">
        <v>70</v>
      </c>
      <c r="AU187" s="124" t="s">
        <v>78</v>
      </c>
      <c r="AY187" s="117" t="s">
        <v>127</v>
      </c>
      <c r="BK187" s="125">
        <f>SUM(BK188:BK257)</f>
        <v>0</v>
      </c>
    </row>
    <row r="188" spans="2:65" s="1" customFormat="1" ht="24.2" customHeight="1">
      <c r="B188" s="33"/>
      <c r="C188" s="128" t="s">
        <v>330</v>
      </c>
      <c r="D188" s="128" t="s">
        <v>130</v>
      </c>
      <c r="E188" s="129" t="s">
        <v>410</v>
      </c>
      <c r="F188" s="130" t="s">
        <v>411</v>
      </c>
      <c r="G188" s="131" t="s">
        <v>194</v>
      </c>
      <c r="H188" s="132">
        <v>5.319</v>
      </c>
      <c r="I188" s="133"/>
      <c r="J188" s="134">
        <f>ROUND(I188*H188,2)</f>
        <v>0</v>
      </c>
      <c r="K188" s="130" t="s">
        <v>134</v>
      </c>
      <c r="L188" s="33"/>
      <c r="M188" s="135" t="s">
        <v>19</v>
      </c>
      <c r="N188" s="136" t="s">
        <v>42</v>
      </c>
      <c r="P188" s="137">
        <f>O188*H188</f>
        <v>0</v>
      </c>
      <c r="Q188" s="137">
        <v>0</v>
      </c>
      <c r="R188" s="137">
        <f>Q188*H188</f>
        <v>0</v>
      </c>
      <c r="S188" s="137">
        <v>7.5999999999999998E-2</v>
      </c>
      <c r="T188" s="138">
        <f>S188*H188</f>
        <v>0.40424399999999999</v>
      </c>
      <c r="AR188" s="139" t="s">
        <v>142</v>
      </c>
      <c r="AT188" s="139" t="s">
        <v>130</v>
      </c>
      <c r="AU188" s="139" t="s">
        <v>80</v>
      </c>
      <c r="AY188" s="18" t="s">
        <v>127</v>
      </c>
      <c r="BE188" s="140">
        <f>IF(N188="základní",J188,0)</f>
        <v>0</v>
      </c>
      <c r="BF188" s="140">
        <f>IF(N188="snížená",J188,0)</f>
        <v>0</v>
      </c>
      <c r="BG188" s="140">
        <f>IF(N188="zákl. přenesená",J188,0)</f>
        <v>0</v>
      </c>
      <c r="BH188" s="140">
        <f>IF(N188="sníž. přenesená",J188,0)</f>
        <v>0</v>
      </c>
      <c r="BI188" s="140">
        <f>IF(N188="nulová",J188,0)</f>
        <v>0</v>
      </c>
      <c r="BJ188" s="18" t="s">
        <v>78</v>
      </c>
      <c r="BK188" s="140">
        <f>ROUND(I188*H188,2)</f>
        <v>0</v>
      </c>
      <c r="BL188" s="18" t="s">
        <v>142</v>
      </c>
      <c r="BM188" s="139" t="s">
        <v>1452</v>
      </c>
    </row>
    <row r="189" spans="2:65" s="1" customFormat="1" ht="39">
      <c r="B189" s="33"/>
      <c r="D189" s="147" t="s">
        <v>214</v>
      </c>
      <c r="F189" s="161" t="s">
        <v>413</v>
      </c>
      <c r="I189" s="162"/>
      <c r="L189" s="33"/>
      <c r="M189" s="163"/>
      <c r="T189" s="52"/>
      <c r="AT189" s="18" t="s">
        <v>214</v>
      </c>
      <c r="AU189" s="18" t="s">
        <v>80</v>
      </c>
    </row>
    <row r="190" spans="2:65" s="12" customFormat="1">
      <c r="B190" s="146"/>
      <c r="D190" s="147" t="s">
        <v>196</v>
      </c>
      <c r="E190" s="148" t="s">
        <v>19</v>
      </c>
      <c r="F190" s="149" t="s">
        <v>1453</v>
      </c>
      <c r="H190" s="150">
        <v>1.1819999999999999</v>
      </c>
      <c r="I190" s="151"/>
      <c r="L190" s="146"/>
      <c r="M190" s="152"/>
      <c r="T190" s="153"/>
      <c r="AT190" s="148" t="s">
        <v>196</v>
      </c>
      <c r="AU190" s="148" t="s">
        <v>80</v>
      </c>
      <c r="AV190" s="12" t="s">
        <v>80</v>
      </c>
      <c r="AW190" s="12" t="s">
        <v>32</v>
      </c>
      <c r="AX190" s="12" t="s">
        <v>71</v>
      </c>
      <c r="AY190" s="148" t="s">
        <v>127</v>
      </c>
    </row>
    <row r="191" spans="2:65" s="12" customFormat="1">
      <c r="B191" s="146"/>
      <c r="D191" s="147" t="s">
        <v>196</v>
      </c>
      <c r="E191" s="148" t="s">
        <v>19</v>
      </c>
      <c r="F191" s="149" t="s">
        <v>1454</v>
      </c>
      <c r="H191" s="150">
        <v>2.5609999999999999</v>
      </c>
      <c r="I191" s="151"/>
      <c r="L191" s="146"/>
      <c r="M191" s="152"/>
      <c r="T191" s="153"/>
      <c r="AT191" s="148" t="s">
        <v>196</v>
      </c>
      <c r="AU191" s="148" t="s">
        <v>80</v>
      </c>
      <c r="AV191" s="12" t="s">
        <v>80</v>
      </c>
      <c r="AW191" s="12" t="s">
        <v>32</v>
      </c>
      <c r="AX191" s="12" t="s">
        <v>71</v>
      </c>
      <c r="AY191" s="148" t="s">
        <v>127</v>
      </c>
    </row>
    <row r="192" spans="2:65" s="12" customFormat="1">
      <c r="B192" s="146"/>
      <c r="D192" s="147" t="s">
        <v>196</v>
      </c>
      <c r="E192" s="148" t="s">
        <v>19</v>
      </c>
      <c r="F192" s="149" t="s">
        <v>954</v>
      </c>
      <c r="H192" s="150">
        <v>1.5760000000000001</v>
      </c>
      <c r="I192" s="151"/>
      <c r="L192" s="146"/>
      <c r="M192" s="152"/>
      <c r="T192" s="153"/>
      <c r="AT192" s="148" t="s">
        <v>196</v>
      </c>
      <c r="AU192" s="148" t="s">
        <v>80</v>
      </c>
      <c r="AV192" s="12" t="s">
        <v>80</v>
      </c>
      <c r="AW192" s="12" t="s">
        <v>32</v>
      </c>
      <c r="AX192" s="12" t="s">
        <v>71</v>
      </c>
      <c r="AY192" s="148" t="s">
        <v>127</v>
      </c>
    </row>
    <row r="193" spans="2:65" s="13" customFormat="1">
      <c r="B193" s="154"/>
      <c r="D193" s="147" t="s">
        <v>196</v>
      </c>
      <c r="E193" s="155" t="s">
        <v>19</v>
      </c>
      <c r="F193" s="156" t="s">
        <v>199</v>
      </c>
      <c r="H193" s="157">
        <v>5.319</v>
      </c>
      <c r="I193" s="158"/>
      <c r="L193" s="154"/>
      <c r="M193" s="159"/>
      <c r="T193" s="160"/>
      <c r="AT193" s="155" t="s">
        <v>196</v>
      </c>
      <c r="AU193" s="155" t="s">
        <v>80</v>
      </c>
      <c r="AV193" s="13" t="s">
        <v>142</v>
      </c>
      <c r="AW193" s="13" t="s">
        <v>32</v>
      </c>
      <c r="AX193" s="13" t="s">
        <v>78</v>
      </c>
      <c r="AY193" s="155" t="s">
        <v>127</v>
      </c>
    </row>
    <row r="194" spans="2:65" s="1" customFormat="1" ht="24.2" customHeight="1">
      <c r="B194" s="33"/>
      <c r="C194" s="128" t="s">
        <v>334</v>
      </c>
      <c r="D194" s="128" t="s">
        <v>130</v>
      </c>
      <c r="E194" s="129" t="s">
        <v>417</v>
      </c>
      <c r="F194" s="130" t="s">
        <v>418</v>
      </c>
      <c r="G194" s="131" t="s">
        <v>194</v>
      </c>
      <c r="H194" s="132">
        <v>9.7609999999999992</v>
      </c>
      <c r="I194" s="133"/>
      <c r="J194" s="134">
        <f>ROUND(I194*H194,2)</f>
        <v>0</v>
      </c>
      <c r="K194" s="130" t="s">
        <v>134</v>
      </c>
      <c r="L194" s="33"/>
      <c r="M194" s="135" t="s">
        <v>19</v>
      </c>
      <c r="N194" s="136" t="s">
        <v>42</v>
      </c>
      <c r="P194" s="137">
        <f>O194*H194</f>
        <v>0</v>
      </c>
      <c r="Q194" s="137">
        <v>0</v>
      </c>
      <c r="R194" s="137">
        <f>Q194*H194</f>
        <v>0</v>
      </c>
      <c r="S194" s="137">
        <v>0.13100000000000001</v>
      </c>
      <c r="T194" s="138">
        <f>S194*H194</f>
        <v>1.278691</v>
      </c>
      <c r="AR194" s="139" t="s">
        <v>142</v>
      </c>
      <c r="AT194" s="139" t="s">
        <v>130</v>
      </c>
      <c r="AU194" s="139" t="s">
        <v>80</v>
      </c>
      <c r="AY194" s="18" t="s">
        <v>127</v>
      </c>
      <c r="BE194" s="140">
        <f>IF(N194="základní",J194,0)</f>
        <v>0</v>
      </c>
      <c r="BF194" s="140">
        <f>IF(N194="snížená",J194,0)</f>
        <v>0</v>
      </c>
      <c r="BG194" s="140">
        <f>IF(N194="zákl. přenesená",J194,0)</f>
        <v>0</v>
      </c>
      <c r="BH194" s="140">
        <f>IF(N194="sníž. přenesená",J194,0)</f>
        <v>0</v>
      </c>
      <c r="BI194" s="140">
        <f>IF(N194="nulová",J194,0)</f>
        <v>0</v>
      </c>
      <c r="BJ194" s="18" t="s">
        <v>78</v>
      </c>
      <c r="BK194" s="140">
        <f>ROUND(I194*H194,2)</f>
        <v>0</v>
      </c>
      <c r="BL194" s="18" t="s">
        <v>142</v>
      </c>
      <c r="BM194" s="139" t="s">
        <v>1455</v>
      </c>
    </row>
    <row r="195" spans="2:65" s="12" customFormat="1">
      <c r="B195" s="146"/>
      <c r="D195" s="147" t="s">
        <v>196</v>
      </c>
      <c r="E195" s="148" t="s">
        <v>19</v>
      </c>
      <c r="F195" s="149" t="s">
        <v>1456</v>
      </c>
      <c r="H195" s="150">
        <v>14.381</v>
      </c>
      <c r="I195" s="151"/>
      <c r="L195" s="146"/>
      <c r="M195" s="152"/>
      <c r="T195" s="153"/>
      <c r="AT195" s="148" t="s">
        <v>196</v>
      </c>
      <c r="AU195" s="148" t="s">
        <v>80</v>
      </c>
      <c r="AV195" s="12" t="s">
        <v>80</v>
      </c>
      <c r="AW195" s="12" t="s">
        <v>32</v>
      </c>
      <c r="AX195" s="12" t="s">
        <v>71</v>
      </c>
      <c r="AY195" s="148" t="s">
        <v>127</v>
      </c>
    </row>
    <row r="196" spans="2:65" s="12" customFormat="1">
      <c r="B196" s="146"/>
      <c r="D196" s="147" t="s">
        <v>196</v>
      </c>
      <c r="E196" s="148" t="s">
        <v>19</v>
      </c>
      <c r="F196" s="149" t="s">
        <v>1277</v>
      </c>
      <c r="H196" s="150">
        <v>-1.47</v>
      </c>
      <c r="I196" s="151"/>
      <c r="L196" s="146"/>
      <c r="M196" s="152"/>
      <c r="T196" s="153"/>
      <c r="AT196" s="148" t="s">
        <v>196</v>
      </c>
      <c r="AU196" s="148" t="s">
        <v>80</v>
      </c>
      <c r="AV196" s="12" t="s">
        <v>80</v>
      </c>
      <c r="AW196" s="12" t="s">
        <v>32</v>
      </c>
      <c r="AX196" s="12" t="s">
        <v>71</v>
      </c>
      <c r="AY196" s="148" t="s">
        <v>127</v>
      </c>
    </row>
    <row r="197" spans="2:65" s="12" customFormat="1">
      <c r="B197" s="146"/>
      <c r="D197" s="147" t="s">
        <v>196</v>
      </c>
      <c r="E197" s="148" t="s">
        <v>19</v>
      </c>
      <c r="F197" s="149" t="s">
        <v>1457</v>
      </c>
      <c r="H197" s="150">
        <v>-3.15</v>
      </c>
      <c r="I197" s="151"/>
      <c r="L197" s="146"/>
      <c r="M197" s="152"/>
      <c r="T197" s="153"/>
      <c r="AT197" s="148" t="s">
        <v>196</v>
      </c>
      <c r="AU197" s="148" t="s">
        <v>80</v>
      </c>
      <c r="AV197" s="12" t="s">
        <v>80</v>
      </c>
      <c r="AW197" s="12" t="s">
        <v>32</v>
      </c>
      <c r="AX197" s="12" t="s">
        <v>71</v>
      </c>
      <c r="AY197" s="148" t="s">
        <v>127</v>
      </c>
    </row>
    <row r="198" spans="2:65" s="13" customFormat="1">
      <c r="B198" s="154"/>
      <c r="D198" s="147" t="s">
        <v>196</v>
      </c>
      <c r="E198" s="155" t="s">
        <v>19</v>
      </c>
      <c r="F198" s="156" t="s">
        <v>199</v>
      </c>
      <c r="H198" s="157">
        <v>9.7609999999999992</v>
      </c>
      <c r="I198" s="158"/>
      <c r="L198" s="154"/>
      <c r="M198" s="159"/>
      <c r="T198" s="160"/>
      <c r="AT198" s="155" t="s">
        <v>196</v>
      </c>
      <c r="AU198" s="155" t="s">
        <v>80</v>
      </c>
      <c r="AV198" s="13" t="s">
        <v>142</v>
      </c>
      <c r="AW198" s="13" t="s">
        <v>32</v>
      </c>
      <c r="AX198" s="13" t="s">
        <v>78</v>
      </c>
      <c r="AY198" s="155" t="s">
        <v>127</v>
      </c>
    </row>
    <row r="199" spans="2:65" s="1" customFormat="1" ht="24.2" customHeight="1">
      <c r="B199" s="33"/>
      <c r="C199" s="128" t="s">
        <v>7</v>
      </c>
      <c r="D199" s="128" t="s">
        <v>130</v>
      </c>
      <c r="E199" s="129" t="s">
        <v>450</v>
      </c>
      <c r="F199" s="130" t="s">
        <v>451</v>
      </c>
      <c r="G199" s="131" t="s">
        <v>194</v>
      </c>
      <c r="H199" s="132">
        <v>47.448999999999998</v>
      </c>
      <c r="I199" s="133"/>
      <c r="J199" s="134">
        <f>ROUND(I199*H199,2)</f>
        <v>0</v>
      </c>
      <c r="K199" s="130" t="s">
        <v>134</v>
      </c>
      <c r="L199" s="33"/>
      <c r="M199" s="135" t="s">
        <v>19</v>
      </c>
      <c r="N199" s="136" t="s">
        <v>42</v>
      </c>
      <c r="P199" s="137">
        <f>O199*H199</f>
        <v>0</v>
      </c>
      <c r="Q199" s="137">
        <v>0</v>
      </c>
      <c r="R199" s="137">
        <f>Q199*H199</f>
        <v>0</v>
      </c>
      <c r="S199" s="137">
        <v>6.8000000000000005E-2</v>
      </c>
      <c r="T199" s="138">
        <f>S199*H199</f>
        <v>3.2265320000000002</v>
      </c>
      <c r="AR199" s="139" t="s">
        <v>142</v>
      </c>
      <c r="AT199" s="139" t="s">
        <v>130</v>
      </c>
      <c r="AU199" s="139" t="s">
        <v>80</v>
      </c>
      <c r="AY199" s="18" t="s">
        <v>127</v>
      </c>
      <c r="BE199" s="140">
        <f>IF(N199="základní",J199,0)</f>
        <v>0</v>
      </c>
      <c r="BF199" s="140">
        <f>IF(N199="snížená",J199,0)</f>
        <v>0</v>
      </c>
      <c r="BG199" s="140">
        <f>IF(N199="zákl. přenesená",J199,0)</f>
        <v>0</v>
      </c>
      <c r="BH199" s="140">
        <f>IF(N199="sníž. přenesená",J199,0)</f>
        <v>0</v>
      </c>
      <c r="BI199" s="140">
        <f>IF(N199="nulová",J199,0)</f>
        <v>0</v>
      </c>
      <c r="BJ199" s="18" t="s">
        <v>78</v>
      </c>
      <c r="BK199" s="140">
        <f>ROUND(I199*H199,2)</f>
        <v>0</v>
      </c>
      <c r="BL199" s="18" t="s">
        <v>142</v>
      </c>
      <c r="BM199" s="139" t="s">
        <v>1458</v>
      </c>
    </row>
    <row r="200" spans="2:65" s="1" customFormat="1" ht="29.25">
      <c r="B200" s="33"/>
      <c r="D200" s="147" t="s">
        <v>214</v>
      </c>
      <c r="F200" s="161" t="s">
        <v>453</v>
      </c>
      <c r="I200" s="162"/>
      <c r="L200" s="33"/>
      <c r="M200" s="163"/>
      <c r="T200" s="52"/>
      <c r="AT200" s="18" t="s">
        <v>214</v>
      </c>
      <c r="AU200" s="18" t="s">
        <v>80</v>
      </c>
    </row>
    <row r="201" spans="2:65" s="12" customFormat="1" ht="22.5">
      <c r="B201" s="146"/>
      <c r="D201" s="147" t="s">
        <v>196</v>
      </c>
      <c r="E201" s="148" t="s">
        <v>19</v>
      </c>
      <c r="F201" s="149" t="s">
        <v>1459</v>
      </c>
      <c r="H201" s="150">
        <v>59.094000000000001</v>
      </c>
      <c r="I201" s="151"/>
      <c r="L201" s="146"/>
      <c r="M201" s="152"/>
      <c r="T201" s="153"/>
      <c r="AT201" s="148" t="s">
        <v>196</v>
      </c>
      <c r="AU201" s="148" t="s">
        <v>80</v>
      </c>
      <c r="AV201" s="12" t="s">
        <v>80</v>
      </c>
      <c r="AW201" s="12" t="s">
        <v>32</v>
      </c>
      <c r="AX201" s="12" t="s">
        <v>71</v>
      </c>
      <c r="AY201" s="148" t="s">
        <v>127</v>
      </c>
    </row>
    <row r="202" spans="2:65" s="12" customFormat="1">
      <c r="B202" s="146"/>
      <c r="D202" s="147" t="s">
        <v>196</v>
      </c>
      <c r="E202" s="148" t="s">
        <v>19</v>
      </c>
      <c r="F202" s="149" t="s">
        <v>1460</v>
      </c>
      <c r="H202" s="150">
        <v>-2.226</v>
      </c>
      <c r="I202" s="151"/>
      <c r="L202" s="146"/>
      <c r="M202" s="152"/>
      <c r="T202" s="153"/>
      <c r="AT202" s="148" t="s">
        <v>196</v>
      </c>
      <c r="AU202" s="148" t="s">
        <v>80</v>
      </c>
      <c r="AV202" s="12" t="s">
        <v>80</v>
      </c>
      <c r="AW202" s="12" t="s">
        <v>32</v>
      </c>
      <c r="AX202" s="12" t="s">
        <v>71</v>
      </c>
      <c r="AY202" s="148" t="s">
        <v>127</v>
      </c>
    </row>
    <row r="203" spans="2:65" s="12" customFormat="1">
      <c r="B203" s="146"/>
      <c r="D203" s="147" t="s">
        <v>196</v>
      </c>
      <c r="E203" s="148" t="s">
        <v>19</v>
      </c>
      <c r="F203" s="149" t="s">
        <v>1461</v>
      </c>
      <c r="H203" s="150">
        <v>-2.94</v>
      </c>
      <c r="I203" s="151"/>
      <c r="L203" s="146"/>
      <c r="M203" s="152"/>
      <c r="T203" s="153"/>
      <c r="AT203" s="148" t="s">
        <v>196</v>
      </c>
      <c r="AU203" s="148" t="s">
        <v>80</v>
      </c>
      <c r="AV203" s="12" t="s">
        <v>80</v>
      </c>
      <c r="AW203" s="12" t="s">
        <v>32</v>
      </c>
      <c r="AX203" s="12" t="s">
        <v>71</v>
      </c>
      <c r="AY203" s="148" t="s">
        <v>127</v>
      </c>
    </row>
    <row r="204" spans="2:65" s="12" customFormat="1">
      <c r="B204" s="146"/>
      <c r="D204" s="147" t="s">
        <v>196</v>
      </c>
      <c r="E204" s="148" t="s">
        <v>19</v>
      </c>
      <c r="F204" s="149" t="s">
        <v>1462</v>
      </c>
      <c r="H204" s="150">
        <v>-6.3</v>
      </c>
      <c r="I204" s="151"/>
      <c r="L204" s="146"/>
      <c r="M204" s="152"/>
      <c r="T204" s="153"/>
      <c r="AT204" s="148" t="s">
        <v>196</v>
      </c>
      <c r="AU204" s="148" t="s">
        <v>80</v>
      </c>
      <c r="AV204" s="12" t="s">
        <v>80</v>
      </c>
      <c r="AW204" s="12" t="s">
        <v>32</v>
      </c>
      <c r="AX204" s="12" t="s">
        <v>71</v>
      </c>
      <c r="AY204" s="148" t="s">
        <v>127</v>
      </c>
    </row>
    <row r="205" spans="2:65" s="12" customFormat="1">
      <c r="B205" s="146"/>
      <c r="D205" s="147" t="s">
        <v>196</v>
      </c>
      <c r="E205" s="148" t="s">
        <v>19</v>
      </c>
      <c r="F205" s="149" t="s">
        <v>1431</v>
      </c>
      <c r="H205" s="150">
        <v>-9.9000000000000005E-2</v>
      </c>
      <c r="I205" s="151"/>
      <c r="L205" s="146"/>
      <c r="M205" s="152"/>
      <c r="T205" s="153"/>
      <c r="AT205" s="148" t="s">
        <v>196</v>
      </c>
      <c r="AU205" s="148" t="s">
        <v>80</v>
      </c>
      <c r="AV205" s="12" t="s">
        <v>80</v>
      </c>
      <c r="AW205" s="12" t="s">
        <v>32</v>
      </c>
      <c r="AX205" s="12" t="s">
        <v>71</v>
      </c>
      <c r="AY205" s="148" t="s">
        <v>127</v>
      </c>
    </row>
    <row r="206" spans="2:65" s="12" customFormat="1">
      <c r="B206" s="146"/>
      <c r="D206" s="147" t="s">
        <v>196</v>
      </c>
      <c r="E206" s="148" t="s">
        <v>19</v>
      </c>
      <c r="F206" s="149" t="s">
        <v>1463</v>
      </c>
      <c r="H206" s="150">
        <v>-0.47399999999999998</v>
      </c>
      <c r="I206" s="151"/>
      <c r="L206" s="146"/>
      <c r="M206" s="152"/>
      <c r="T206" s="153"/>
      <c r="AT206" s="148" t="s">
        <v>196</v>
      </c>
      <c r="AU206" s="148" t="s">
        <v>80</v>
      </c>
      <c r="AV206" s="12" t="s">
        <v>80</v>
      </c>
      <c r="AW206" s="12" t="s">
        <v>32</v>
      </c>
      <c r="AX206" s="12" t="s">
        <v>71</v>
      </c>
      <c r="AY206" s="148" t="s">
        <v>127</v>
      </c>
    </row>
    <row r="207" spans="2:65" s="12" customFormat="1">
      <c r="B207" s="146"/>
      <c r="D207" s="147" t="s">
        <v>196</v>
      </c>
      <c r="E207" s="148" t="s">
        <v>19</v>
      </c>
      <c r="F207" s="149" t="s">
        <v>1464</v>
      </c>
      <c r="H207" s="150">
        <v>0.39400000000000002</v>
      </c>
      <c r="I207" s="151"/>
      <c r="L207" s="146"/>
      <c r="M207" s="152"/>
      <c r="T207" s="153"/>
      <c r="AT207" s="148" t="s">
        <v>196</v>
      </c>
      <c r="AU207" s="148" t="s">
        <v>80</v>
      </c>
      <c r="AV207" s="12" t="s">
        <v>80</v>
      </c>
      <c r="AW207" s="12" t="s">
        <v>32</v>
      </c>
      <c r="AX207" s="12" t="s">
        <v>71</v>
      </c>
      <c r="AY207" s="148" t="s">
        <v>127</v>
      </c>
    </row>
    <row r="208" spans="2:65" s="13" customFormat="1">
      <c r="B208" s="154"/>
      <c r="D208" s="147" t="s">
        <v>196</v>
      </c>
      <c r="E208" s="155" t="s">
        <v>19</v>
      </c>
      <c r="F208" s="156" t="s">
        <v>199</v>
      </c>
      <c r="H208" s="157">
        <v>47.449000000000012</v>
      </c>
      <c r="I208" s="158"/>
      <c r="L208" s="154"/>
      <c r="M208" s="159"/>
      <c r="T208" s="160"/>
      <c r="AT208" s="155" t="s">
        <v>196</v>
      </c>
      <c r="AU208" s="155" t="s">
        <v>80</v>
      </c>
      <c r="AV208" s="13" t="s">
        <v>142</v>
      </c>
      <c r="AW208" s="13" t="s">
        <v>32</v>
      </c>
      <c r="AX208" s="13" t="s">
        <v>78</v>
      </c>
      <c r="AY208" s="155" t="s">
        <v>127</v>
      </c>
    </row>
    <row r="209" spans="2:65" s="1" customFormat="1" ht="14.45" customHeight="1">
      <c r="B209" s="33"/>
      <c r="C209" s="128" t="s">
        <v>361</v>
      </c>
      <c r="D209" s="128" t="s">
        <v>130</v>
      </c>
      <c r="E209" s="129" t="s">
        <v>460</v>
      </c>
      <c r="F209" s="130" t="s">
        <v>461</v>
      </c>
      <c r="G209" s="131" t="s">
        <v>194</v>
      </c>
      <c r="H209" s="132">
        <v>12.661</v>
      </c>
      <c r="I209" s="133"/>
      <c r="J209" s="134">
        <f>ROUND(I209*H209,2)</f>
        <v>0</v>
      </c>
      <c r="K209" s="130" t="s">
        <v>134</v>
      </c>
      <c r="L209" s="33"/>
      <c r="M209" s="135" t="s">
        <v>19</v>
      </c>
      <c r="N209" s="136" t="s">
        <v>42</v>
      </c>
      <c r="P209" s="137">
        <f>O209*H209</f>
        <v>0</v>
      </c>
      <c r="Q209" s="137">
        <v>0</v>
      </c>
      <c r="R209" s="137">
        <f>Q209*H209</f>
        <v>0</v>
      </c>
      <c r="S209" s="137">
        <v>4.0000000000000001E-3</v>
      </c>
      <c r="T209" s="138">
        <f>S209*H209</f>
        <v>5.0644000000000002E-2</v>
      </c>
      <c r="AR209" s="139" t="s">
        <v>142</v>
      </c>
      <c r="AT209" s="139" t="s">
        <v>130</v>
      </c>
      <c r="AU209" s="139" t="s">
        <v>80</v>
      </c>
      <c r="AY209" s="18" t="s">
        <v>127</v>
      </c>
      <c r="BE209" s="140">
        <f>IF(N209="základní",J209,0)</f>
        <v>0</v>
      </c>
      <c r="BF209" s="140">
        <f>IF(N209="snížená",J209,0)</f>
        <v>0</v>
      </c>
      <c r="BG209" s="140">
        <f>IF(N209="zákl. přenesená",J209,0)</f>
        <v>0</v>
      </c>
      <c r="BH209" s="140">
        <f>IF(N209="sníž. přenesená",J209,0)</f>
        <v>0</v>
      </c>
      <c r="BI209" s="140">
        <f>IF(N209="nulová",J209,0)</f>
        <v>0</v>
      </c>
      <c r="BJ209" s="18" t="s">
        <v>78</v>
      </c>
      <c r="BK209" s="140">
        <f>ROUND(I209*H209,2)</f>
        <v>0</v>
      </c>
      <c r="BL209" s="18" t="s">
        <v>142</v>
      </c>
      <c r="BM209" s="139" t="s">
        <v>1465</v>
      </c>
    </row>
    <row r="210" spans="2:65" s="1" customFormat="1" ht="29.25">
      <c r="B210" s="33"/>
      <c r="D210" s="147" t="s">
        <v>214</v>
      </c>
      <c r="F210" s="161" t="s">
        <v>463</v>
      </c>
      <c r="I210" s="162"/>
      <c r="L210" s="33"/>
      <c r="M210" s="163"/>
      <c r="T210" s="52"/>
      <c r="AT210" s="18" t="s">
        <v>214</v>
      </c>
      <c r="AU210" s="18" t="s">
        <v>80</v>
      </c>
    </row>
    <row r="211" spans="2:65" s="14" customFormat="1">
      <c r="B211" s="164"/>
      <c r="D211" s="147" t="s">
        <v>196</v>
      </c>
      <c r="E211" s="165" t="s">
        <v>19</v>
      </c>
      <c r="F211" s="166" t="s">
        <v>464</v>
      </c>
      <c r="H211" s="165" t="s">
        <v>19</v>
      </c>
      <c r="I211" s="167"/>
      <c r="L211" s="164"/>
      <c r="M211" s="168"/>
      <c r="T211" s="169"/>
      <c r="AT211" s="165" t="s">
        <v>196</v>
      </c>
      <c r="AU211" s="165" t="s">
        <v>80</v>
      </c>
      <c r="AV211" s="14" t="s">
        <v>78</v>
      </c>
      <c r="AW211" s="14" t="s">
        <v>32</v>
      </c>
      <c r="AX211" s="14" t="s">
        <v>71</v>
      </c>
      <c r="AY211" s="165" t="s">
        <v>127</v>
      </c>
    </row>
    <row r="212" spans="2:65" s="12" customFormat="1">
      <c r="B212" s="146"/>
      <c r="D212" s="147" t="s">
        <v>196</v>
      </c>
      <c r="E212" s="148" t="s">
        <v>19</v>
      </c>
      <c r="F212" s="149" t="s">
        <v>1466</v>
      </c>
      <c r="H212" s="150">
        <v>2.544</v>
      </c>
      <c r="I212" s="151"/>
      <c r="L212" s="146"/>
      <c r="M212" s="152"/>
      <c r="T212" s="153"/>
      <c r="AT212" s="148" t="s">
        <v>196</v>
      </c>
      <c r="AU212" s="148" t="s">
        <v>80</v>
      </c>
      <c r="AV212" s="12" t="s">
        <v>80</v>
      </c>
      <c r="AW212" s="12" t="s">
        <v>32</v>
      </c>
      <c r="AX212" s="12" t="s">
        <v>71</v>
      </c>
      <c r="AY212" s="148" t="s">
        <v>127</v>
      </c>
    </row>
    <row r="213" spans="2:65" s="12" customFormat="1">
      <c r="B213" s="146"/>
      <c r="D213" s="147" t="s">
        <v>196</v>
      </c>
      <c r="E213" s="148" t="s">
        <v>19</v>
      </c>
      <c r="F213" s="149" t="s">
        <v>1467</v>
      </c>
      <c r="H213" s="150">
        <v>0.92700000000000005</v>
      </c>
      <c r="I213" s="151"/>
      <c r="L213" s="146"/>
      <c r="M213" s="152"/>
      <c r="T213" s="153"/>
      <c r="AT213" s="148" t="s">
        <v>196</v>
      </c>
      <c r="AU213" s="148" t="s">
        <v>80</v>
      </c>
      <c r="AV213" s="12" t="s">
        <v>80</v>
      </c>
      <c r="AW213" s="12" t="s">
        <v>32</v>
      </c>
      <c r="AX213" s="12" t="s">
        <v>71</v>
      </c>
      <c r="AY213" s="148" t="s">
        <v>127</v>
      </c>
    </row>
    <row r="214" spans="2:65" s="12" customFormat="1">
      <c r="B214" s="146"/>
      <c r="D214" s="147" t="s">
        <v>196</v>
      </c>
      <c r="E214" s="148" t="s">
        <v>19</v>
      </c>
      <c r="F214" s="149" t="s">
        <v>1468</v>
      </c>
      <c r="H214" s="150">
        <v>0.90600000000000003</v>
      </c>
      <c r="I214" s="151"/>
      <c r="L214" s="146"/>
      <c r="M214" s="152"/>
      <c r="T214" s="153"/>
      <c r="AT214" s="148" t="s">
        <v>196</v>
      </c>
      <c r="AU214" s="148" t="s">
        <v>80</v>
      </c>
      <c r="AV214" s="12" t="s">
        <v>80</v>
      </c>
      <c r="AW214" s="12" t="s">
        <v>32</v>
      </c>
      <c r="AX214" s="12" t="s">
        <v>71</v>
      </c>
      <c r="AY214" s="148" t="s">
        <v>127</v>
      </c>
    </row>
    <row r="215" spans="2:65" s="12" customFormat="1">
      <c r="B215" s="146"/>
      <c r="D215" s="147" t="s">
        <v>196</v>
      </c>
      <c r="E215" s="148" t="s">
        <v>19</v>
      </c>
      <c r="F215" s="149" t="s">
        <v>1469</v>
      </c>
      <c r="H215" s="150">
        <v>5.274</v>
      </c>
      <c r="I215" s="151"/>
      <c r="L215" s="146"/>
      <c r="M215" s="152"/>
      <c r="T215" s="153"/>
      <c r="AT215" s="148" t="s">
        <v>196</v>
      </c>
      <c r="AU215" s="148" t="s">
        <v>80</v>
      </c>
      <c r="AV215" s="12" t="s">
        <v>80</v>
      </c>
      <c r="AW215" s="12" t="s">
        <v>32</v>
      </c>
      <c r="AX215" s="12" t="s">
        <v>71</v>
      </c>
      <c r="AY215" s="148" t="s">
        <v>127</v>
      </c>
    </row>
    <row r="216" spans="2:65" s="12" customFormat="1">
      <c r="B216" s="146"/>
      <c r="D216" s="147" t="s">
        <v>196</v>
      </c>
      <c r="E216" s="148" t="s">
        <v>19</v>
      </c>
      <c r="F216" s="149" t="s">
        <v>1470</v>
      </c>
      <c r="H216" s="150">
        <v>3.01</v>
      </c>
      <c r="I216" s="151"/>
      <c r="L216" s="146"/>
      <c r="M216" s="152"/>
      <c r="T216" s="153"/>
      <c r="AT216" s="148" t="s">
        <v>196</v>
      </c>
      <c r="AU216" s="148" t="s">
        <v>80</v>
      </c>
      <c r="AV216" s="12" t="s">
        <v>80</v>
      </c>
      <c r="AW216" s="12" t="s">
        <v>32</v>
      </c>
      <c r="AX216" s="12" t="s">
        <v>71</v>
      </c>
      <c r="AY216" s="148" t="s">
        <v>127</v>
      </c>
    </row>
    <row r="217" spans="2:65" s="13" customFormat="1">
      <c r="B217" s="154"/>
      <c r="D217" s="147" t="s">
        <v>196</v>
      </c>
      <c r="E217" s="155" t="s">
        <v>19</v>
      </c>
      <c r="F217" s="156" t="s">
        <v>199</v>
      </c>
      <c r="H217" s="157">
        <v>12.661</v>
      </c>
      <c r="I217" s="158"/>
      <c r="L217" s="154"/>
      <c r="M217" s="159"/>
      <c r="T217" s="160"/>
      <c r="AT217" s="155" t="s">
        <v>196</v>
      </c>
      <c r="AU217" s="155" t="s">
        <v>80</v>
      </c>
      <c r="AV217" s="13" t="s">
        <v>142</v>
      </c>
      <c r="AW217" s="13" t="s">
        <v>32</v>
      </c>
      <c r="AX217" s="13" t="s">
        <v>78</v>
      </c>
      <c r="AY217" s="155" t="s">
        <v>127</v>
      </c>
    </row>
    <row r="218" spans="2:65" s="1" customFormat="1" ht="24.2" customHeight="1">
      <c r="B218" s="33"/>
      <c r="C218" s="128" t="s">
        <v>367</v>
      </c>
      <c r="D218" s="128" t="s">
        <v>130</v>
      </c>
      <c r="E218" s="129" t="s">
        <v>474</v>
      </c>
      <c r="F218" s="130" t="s">
        <v>475</v>
      </c>
      <c r="G218" s="131" t="s">
        <v>194</v>
      </c>
      <c r="H218" s="132">
        <v>54.503999999999998</v>
      </c>
      <c r="I218" s="133"/>
      <c r="J218" s="134">
        <f>ROUND(I218*H218,2)</f>
        <v>0</v>
      </c>
      <c r="K218" s="130" t="s">
        <v>134</v>
      </c>
      <c r="L218" s="33"/>
      <c r="M218" s="135" t="s">
        <v>19</v>
      </c>
      <c r="N218" s="136" t="s">
        <v>42</v>
      </c>
      <c r="P218" s="137">
        <f>O218*H218</f>
        <v>0</v>
      </c>
      <c r="Q218" s="137">
        <v>0</v>
      </c>
      <c r="R218" s="137">
        <f>Q218*H218</f>
        <v>0</v>
      </c>
      <c r="S218" s="137">
        <v>4.0000000000000001E-3</v>
      </c>
      <c r="T218" s="138">
        <f>S218*H218</f>
        <v>0.21801599999999999</v>
      </c>
      <c r="AR218" s="139" t="s">
        <v>142</v>
      </c>
      <c r="AT218" s="139" t="s">
        <v>130</v>
      </c>
      <c r="AU218" s="139" t="s">
        <v>80</v>
      </c>
      <c r="AY218" s="18" t="s">
        <v>127</v>
      </c>
      <c r="BE218" s="140">
        <f>IF(N218="základní",J218,0)</f>
        <v>0</v>
      </c>
      <c r="BF218" s="140">
        <f>IF(N218="snížená",J218,0)</f>
        <v>0</v>
      </c>
      <c r="BG218" s="140">
        <f>IF(N218="zákl. přenesená",J218,0)</f>
        <v>0</v>
      </c>
      <c r="BH218" s="140">
        <f>IF(N218="sníž. přenesená",J218,0)</f>
        <v>0</v>
      </c>
      <c r="BI218" s="140">
        <f>IF(N218="nulová",J218,0)</f>
        <v>0</v>
      </c>
      <c r="BJ218" s="18" t="s">
        <v>78</v>
      </c>
      <c r="BK218" s="140">
        <f>ROUND(I218*H218,2)</f>
        <v>0</v>
      </c>
      <c r="BL218" s="18" t="s">
        <v>142</v>
      </c>
      <c r="BM218" s="139" t="s">
        <v>1471</v>
      </c>
    </row>
    <row r="219" spans="2:65" s="1" customFormat="1" ht="29.25">
      <c r="B219" s="33"/>
      <c r="D219" s="147" t="s">
        <v>214</v>
      </c>
      <c r="F219" s="161" t="s">
        <v>463</v>
      </c>
      <c r="I219" s="162"/>
      <c r="L219" s="33"/>
      <c r="M219" s="163"/>
      <c r="T219" s="52"/>
      <c r="AT219" s="18" t="s">
        <v>214</v>
      </c>
      <c r="AU219" s="18" t="s">
        <v>80</v>
      </c>
    </row>
    <row r="220" spans="2:65" s="14" customFormat="1">
      <c r="B220" s="164"/>
      <c r="D220" s="147" t="s">
        <v>196</v>
      </c>
      <c r="E220" s="165" t="s">
        <v>19</v>
      </c>
      <c r="F220" s="166" t="s">
        <v>464</v>
      </c>
      <c r="H220" s="165" t="s">
        <v>19</v>
      </c>
      <c r="I220" s="167"/>
      <c r="L220" s="164"/>
      <c r="M220" s="168"/>
      <c r="T220" s="169"/>
      <c r="AT220" s="165" t="s">
        <v>196</v>
      </c>
      <c r="AU220" s="165" t="s">
        <v>80</v>
      </c>
      <c r="AV220" s="14" t="s">
        <v>78</v>
      </c>
      <c r="AW220" s="14" t="s">
        <v>32</v>
      </c>
      <c r="AX220" s="14" t="s">
        <v>71</v>
      </c>
      <c r="AY220" s="165" t="s">
        <v>127</v>
      </c>
    </row>
    <row r="221" spans="2:65" s="12" customFormat="1">
      <c r="B221" s="146"/>
      <c r="D221" s="147" t="s">
        <v>196</v>
      </c>
      <c r="E221" s="148" t="s">
        <v>19</v>
      </c>
      <c r="F221" s="149" t="s">
        <v>1472</v>
      </c>
      <c r="H221" s="150">
        <v>58.045000000000002</v>
      </c>
      <c r="I221" s="151"/>
      <c r="L221" s="146"/>
      <c r="M221" s="152"/>
      <c r="T221" s="153"/>
      <c r="AT221" s="148" t="s">
        <v>196</v>
      </c>
      <c r="AU221" s="148" t="s">
        <v>80</v>
      </c>
      <c r="AV221" s="12" t="s">
        <v>80</v>
      </c>
      <c r="AW221" s="12" t="s">
        <v>32</v>
      </c>
      <c r="AX221" s="12" t="s">
        <v>71</v>
      </c>
      <c r="AY221" s="148" t="s">
        <v>127</v>
      </c>
    </row>
    <row r="222" spans="2:65" s="12" customFormat="1">
      <c r="B222" s="146"/>
      <c r="D222" s="147" t="s">
        <v>196</v>
      </c>
      <c r="E222" s="148" t="s">
        <v>19</v>
      </c>
      <c r="F222" s="149" t="s">
        <v>205</v>
      </c>
      <c r="H222" s="150">
        <v>-1.89</v>
      </c>
      <c r="I222" s="151"/>
      <c r="L222" s="146"/>
      <c r="M222" s="152"/>
      <c r="T222" s="153"/>
      <c r="AT222" s="148" t="s">
        <v>196</v>
      </c>
      <c r="AU222" s="148" t="s">
        <v>80</v>
      </c>
      <c r="AV222" s="12" t="s">
        <v>80</v>
      </c>
      <c r="AW222" s="12" t="s">
        <v>32</v>
      </c>
      <c r="AX222" s="12" t="s">
        <v>71</v>
      </c>
      <c r="AY222" s="148" t="s">
        <v>127</v>
      </c>
    </row>
    <row r="223" spans="2:65" s="12" customFormat="1">
      <c r="B223" s="146"/>
      <c r="D223" s="147" t="s">
        <v>196</v>
      </c>
      <c r="E223" s="148" t="s">
        <v>19</v>
      </c>
      <c r="F223" s="149" t="s">
        <v>1426</v>
      </c>
      <c r="H223" s="150">
        <v>2.1040000000000001</v>
      </c>
      <c r="I223" s="151"/>
      <c r="L223" s="146"/>
      <c r="M223" s="152"/>
      <c r="T223" s="153"/>
      <c r="AT223" s="148" t="s">
        <v>196</v>
      </c>
      <c r="AU223" s="148" t="s">
        <v>80</v>
      </c>
      <c r="AV223" s="12" t="s">
        <v>80</v>
      </c>
      <c r="AW223" s="12" t="s">
        <v>32</v>
      </c>
      <c r="AX223" s="12" t="s">
        <v>71</v>
      </c>
      <c r="AY223" s="148" t="s">
        <v>127</v>
      </c>
    </row>
    <row r="224" spans="2:65" s="12" customFormat="1">
      <c r="B224" s="146"/>
      <c r="D224" s="147" t="s">
        <v>196</v>
      </c>
      <c r="E224" s="148" t="s">
        <v>19</v>
      </c>
      <c r="F224" s="149" t="s">
        <v>1424</v>
      </c>
      <c r="H224" s="150">
        <v>-2.2970000000000002</v>
      </c>
      <c r="I224" s="151"/>
      <c r="L224" s="146"/>
      <c r="M224" s="152"/>
      <c r="T224" s="153"/>
      <c r="AT224" s="148" t="s">
        <v>196</v>
      </c>
      <c r="AU224" s="148" t="s">
        <v>80</v>
      </c>
      <c r="AV224" s="12" t="s">
        <v>80</v>
      </c>
      <c r="AW224" s="12" t="s">
        <v>32</v>
      </c>
      <c r="AX224" s="12" t="s">
        <v>71</v>
      </c>
      <c r="AY224" s="148" t="s">
        <v>127</v>
      </c>
    </row>
    <row r="225" spans="2:65" s="12" customFormat="1">
      <c r="B225" s="146"/>
      <c r="D225" s="147" t="s">
        <v>196</v>
      </c>
      <c r="E225" s="148" t="s">
        <v>19</v>
      </c>
      <c r="F225" s="149" t="s">
        <v>1425</v>
      </c>
      <c r="H225" s="150">
        <v>0.753</v>
      </c>
      <c r="I225" s="151"/>
      <c r="L225" s="146"/>
      <c r="M225" s="152"/>
      <c r="T225" s="153"/>
      <c r="AT225" s="148" t="s">
        <v>196</v>
      </c>
      <c r="AU225" s="148" t="s">
        <v>80</v>
      </c>
      <c r="AV225" s="12" t="s">
        <v>80</v>
      </c>
      <c r="AW225" s="12" t="s">
        <v>32</v>
      </c>
      <c r="AX225" s="12" t="s">
        <v>71</v>
      </c>
      <c r="AY225" s="148" t="s">
        <v>127</v>
      </c>
    </row>
    <row r="226" spans="2:65" s="12" customFormat="1">
      <c r="B226" s="146"/>
      <c r="D226" s="147" t="s">
        <v>196</v>
      </c>
      <c r="E226" s="148" t="s">
        <v>19</v>
      </c>
      <c r="F226" s="149" t="s">
        <v>1473</v>
      </c>
      <c r="H226" s="150">
        <v>-2.605</v>
      </c>
      <c r="I226" s="151"/>
      <c r="L226" s="146"/>
      <c r="M226" s="152"/>
      <c r="T226" s="153"/>
      <c r="AT226" s="148" t="s">
        <v>196</v>
      </c>
      <c r="AU226" s="148" t="s">
        <v>80</v>
      </c>
      <c r="AV226" s="12" t="s">
        <v>80</v>
      </c>
      <c r="AW226" s="12" t="s">
        <v>32</v>
      </c>
      <c r="AX226" s="12" t="s">
        <v>71</v>
      </c>
      <c r="AY226" s="148" t="s">
        <v>127</v>
      </c>
    </row>
    <row r="227" spans="2:65" s="12" customFormat="1">
      <c r="B227" s="146"/>
      <c r="D227" s="147" t="s">
        <v>196</v>
      </c>
      <c r="E227" s="148" t="s">
        <v>19</v>
      </c>
      <c r="F227" s="149" t="s">
        <v>1464</v>
      </c>
      <c r="H227" s="150">
        <v>0.39400000000000002</v>
      </c>
      <c r="I227" s="151"/>
      <c r="L227" s="146"/>
      <c r="M227" s="152"/>
      <c r="T227" s="153"/>
      <c r="AT227" s="148" t="s">
        <v>196</v>
      </c>
      <c r="AU227" s="148" t="s">
        <v>80</v>
      </c>
      <c r="AV227" s="12" t="s">
        <v>80</v>
      </c>
      <c r="AW227" s="12" t="s">
        <v>32</v>
      </c>
      <c r="AX227" s="12" t="s">
        <v>71</v>
      </c>
      <c r="AY227" s="148" t="s">
        <v>127</v>
      </c>
    </row>
    <row r="228" spans="2:65" s="13" customFormat="1">
      <c r="B228" s="154"/>
      <c r="D228" s="147" t="s">
        <v>196</v>
      </c>
      <c r="E228" s="155" t="s">
        <v>19</v>
      </c>
      <c r="F228" s="156" t="s">
        <v>199</v>
      </c>
      <c r="H228" s="157">
        <v>54.504000000000005</v>
      </c>
      <c r="I228" s="158"/>
      <c r="L228" s="154"/>
      <c r="M228" s="159"/>
      <c r="T228" s="160"/>
      <c r="AT228" s="155" t="s">
        <v>196</v>
      </c>
      <c r="AU228" s="155" t="s">
        <v>80</v>
      </c>
      <c r="AV228" s="13" t="s">
        <v>142</v>
      </c>
      <c r="AW228" s="13" t="s">
        <v>32</v>
      </c>
      <c r="AX228" s="13" t="s">
        <v>78</v>
      </c>
      <c r="AY228" s="155" t="s">
        <v>127</v>
      </c>
    </row>
    <row r="229" spans="2:65" s="1" customFormat="1" ht="24.2" customHeight="1">
      <c r="B229" s="33"/>
      <c r="C229" s="128" t="s">
        <v>373</v>
      </c>
      <c r="D229" s="128" t="s">
        <v>130</v>
      </c>
      <c r="E229" s="129" t="s">
        <v>499</v>
      </c>
      <c r="F229" s="130" t="s">
        <v>500</v>
      </c>
      <c r="G229" s="131" t="s">
        <v>194</v>
      </c>
      <c r="H229" s="132">
        <v>12.999000000000001</v>
      </c>
      <c r="I229" s="133"/>
      <c r="J229" s="134">
        <f>ROUND(I229*H229,2)</f>
        <v>0</v>
      </c>
      <c r="K229" s="130" t="s">
        <v>134</v>
      </c>
      <c r="L229" s="33"/>
      <c r="M229" s="135" t="s">
        <v>19</v>
      </c>
      <c r="N229" s="136" t="s">
        <v>42</v>
      </c>
      <c r="P229" s="137">
        <f>O229*H229</f>
        <v>0</v>
      </c>
      <c r="Q229" s="137">
        <v>0</v>
      </c>
      <c r="R229" s="137">
        <f>Q229*H229</f>
        <v>0</v>
      </c>
      <c r="S229" s="137">
        <v>5.8999999999999997E-2</v>
      </c>
      <c r="T229" s="138">
        <f>S229*H229</f>
        <v>0.76694099999999998</v>
      </c>
      <c r="AR229" s="139" t="s">
        <v>142</v>
      </c>
      <c r="AT229" s="139" t="s">
        <v>130</v>
      </c>
      <c r="AU229" s="139" t="s">
        <v>80</v>
      </c>
      <c r="AY229" s="18" t="s">
        <v>127</v>
      </c>
      <c r="BE229" s="140">
        <f>IF(N229="základní",J229,0)</f>
        <v>0</v>
      </c>
      <c r="BF229" s="140">
        <f>IF(N229="snížená",J229,0)</f>
        <v>0</v>
      </c>
      <c r="BG229" s="140">
        <f>IF(N229="zákl. přenesená",J229,0)</f>
        <v>0</v>
      </c>
      <c r="BH229" s="140">
        <f>IF(N229="sníž. přenesená",J229,0)</f>
        <v>0</v>
      </c>
      <c r="BI229" s="140">
        <f>IF(N229="nulová",J229,0)</f>
        <v>0</v>
      </c>
      <c r="BJ229" s="18" t="s">
        <v>78</v>
      </c>
      <c r="BK229" s="140">
        <f>ROUND(I229*H229,2)</f>
        <v>0</v>
      </c>
      <c r="BL229" s="18" t="s">
        <v>142</v>
      </c>
      <c r="BM229" s="139" t="s">
        <v>1474</v>
      </c>
    </row>
    <row r="230" spans="2:65" s="1" customFormat="1" ht="29.25">
      <c r="B230" s="33"/>
      <c r="D230" s="147" t="s">
        <v>214</v>
      </c>
      <c r="F230" s="161" t="s">
        <v>453</v>
      </c>
      <c r="I230" s="162"/>
      <c r="L230" s="33"/>
      <c r="M230" s="163"/>
      <c r="T230" s="52"/>
      <c r="AT230" s="18" t="s">
        <v>214</v>
      </c>
      <c r="AU230" s="18" t="s">
        <v>80</v>
      </c>
    </row>
    <row r="231" spans="2:65" s="12" customFormat="1">
      <c r="B231" s="146"/>
      <c r="D231" s="147" t="s">
        <v>196</v>
      </c>
      <c r="E231" s="148" t="s">
        <v>19</v>
      </c>
      <c r="F231" s="149" t="s">
        <v>1475</v>
      </c>
      <c r="H231" s="150">
        <v>2.4670000000000001</v>
      </c>
      <c r="I231" s="151"/>
      <c r="L231" s="146"/>
      <c r="M231" s="152"/>
      <c r="T231" s="153"/>
      <c r="AT231" s="148" t="s">
        <v>196</v>
      </c>
      <c r="AU231" s="148" t="s">
        <v>80</v>
      </c>
      <c r="AV231" s="12" t="s">
        <v>80</v>
      </c>
      <c r="AW231" s="12" t="s">
        <v>32</v>
      </c>
      <c r="AX231" s="12" t="s">
        <v>71</v>
      </c>
      <c r="AY231" s="148" t="s">
        <v>127</v>
      </c>
    </row>
    <row r="232" spans="2:65" s="12" customFormat="1">
      <c r="B232" s="146"/>
      <c r="D232" s="147" t="s">
        <v>196</v>
      </c>
      <c r="E232" s="148" t="s">
        <v>19</v>
      </c>
      <c r="F232" s="149" t="s">
        <v>1467</v>
      </c>
      <c r="H232" s="150">
        <v>0.92700000000000005</v>
      </c>
      <c r="I232" s="151"/>
      <c r="L232" s="146"/>
      <c r="M232" s="152"/>
      <c r="T232" s="153"/>
      <c r="AT232" s="148" t="s">
        <v>196</v>
      </c>
      <c r="AU232" s="148" t="s">
        <v>80</v>
      </c>
      <c r="AV232" s="12" t="s">
        <v>80</v>
      </c>
      <c r="AW232" s="12" t="s">
        <v>32</v>
      </c>
      <c r="AX232" s="12" t="s">
        <v>71</v>
      </c>
      <c r="AY232" s="148" t="s">
        <v>127</v>
      </c>
    </row>
    <row r="233" spans="2:65" s="12" customFormat="1">
      <c r="B233" s="146"/>
      <c r="D233" s="147" t="s">
        <v>196</v>
      </c>
      <c r="E233" s="148" t="s">
        <v>19</v>
      </c>
      <c r="F233" s="149" t="s">
        <v>1468</v>
      </c>
      <c r="H233" s="150">
        <v>0.90600000000000003</v>
      </c>
      <c r="I233" s="151"/>
      <c r="L233" s="146"/>
      <c r="M233" s="152"/>
      <c r="T233" s="153"/>
      <c r="AT233" s="148" t="s">
        <v>196</v>
      </c>
      <c r="AU233" s="148" t="s">
        <v>80</v>
      </c>
      <c r="AV233" s="12" t="s">
        <v>80</v>
      </c>
      <c r="AW233" s="12" t="s">
        <v>32</v>
      </c>
      <c r="AX233" s="12" t="s">
        <v>71</v>
      </c>
      <c r="AY233" s="148" t="s">
        <v>127</v>
      </c>
    </row>
    <row r="234" spans="2:65" s="12" customFormat="1">
      <c r="B234" s="146"/>
      <c r="D234" s="147" t="s">
        <v>196</v>
      </c>
      <c r="E234" s="148" t="s">
        <v>19</v>
      </c>
      <c r="F234" s="149" t="s">
        <v>1476</v>
      </c>
      <c r="H234" s="150">
        <v>5.1139999999999999</v>
      </c>
      <c r="I234" s="151"/>
      <c r="L234" s="146"/>
      <c r="M234" s="152"/>
      <c r="T234" s="153"/>
      <c r="AT234" s="148" t="s">
        <v>196</v>
      </c>
      <c r="AU234" s="148" t="s">
        <v>80</v>
      </c>
      <c r="AV234" s="12" t="s">
        <v>80</v>
      </c>
      <c r="AW234" s="12" t="s">
        <v>32</v>
      </c>
      <c r="AX234" s="12" t="s">
        <v>71</v>
      </c>
      <c r="AY234" s="148" t="s">
        <v>127</v>
      </c>
    </row>
    <row r="235" spans="2:65" s="12" customFormat="1">
      <c r="B235" s="146"/>
      <c r="D235" s="147" t="s">
        <v>196</v>
      </c>
      <c r="E235" s="148" t="s">
        <v>19</v>
      </c>
      <c r="F235" s="149" t="s">
        <v>1477</v>
      </c>
      <c r="H235" s="150">
        <v>2.851</v>
      </c>
      <c r="I235" s="151"/>
      <c r="L235" s="146"/>
      <c r="M235" s="152"/>
      <c r="T235" s="153"/>
      <c r="AT235" s="148" t="s">
        <v>196</v>
      </c>
      <c r="AU235" s="148" t="s">
        <v>80</v>
      </c>
      <c r="AV235" s="12" t="s">
        <v>80</v>
      </c>
      <c r="AW235" s="12" t="s">
        <v>32</v>
      </c>
      <c r="AX235" s="12" t="s">
        <v>71</v>
      </c>
      <c r="AY235" s="148" t="s">
        <v>127</v>
      </c>
    </row>
    <row r="236" spans="2:65" s="12" customFormat="1">
      <c r="B236" s="146"/>
      <c r="D236" s="147" t="s">
        <v>196</v>
      </c>
      <c r="E236" s="148" t="s">
        <v>19</v>
      </c>
      <c r="F236" s="149" t="s">
        <v>1438</v>
      </c>
      <c r="H236" s="150">
        <v>0.42399999999999999</v>
      </c>
      <c r="I236" s="151"/>
      <c r="L236" s="146"/>
      <c r="M236" s="152"/>
      <c r="T236" s="153"/>
      <c r="AT236" s="148" t="s">
        <v>196</v>
      </c>
      <c r="AU236" s="148" t="s">
        <v>80</v>
      </c>
      <c r="AV236" s="12" t="s">
        <v>80</v>
      </c>
      <c r="AW236" s="12" t="s">
        <v>32</v>
      </c>
      <c r="AX236" s="12" t="s">
        <v>71</v>
      </c>
      <c r="AY236" s="148" t="s">
        <v>127</v>
      </c>
    </row>
    <row r="237" spans="2:65" s="12" customFormat="1">
      <c r="B237" s="146"/>
      <c r="D237" s="147" t="s">
        <v>196</v>
      </c>
      <c r="E237" s="148" t="s">
        <v>19</v>
      </c>
      <c r="F237" s="149" t="s">
        <v>518</v>
      </c>
      <c r="H237" s="150">
        <v>0.09</v>
      </c>
      <c r="I237" s="151"/>
      <c r="L237" s="146"/>
      <c r="M237" s="152"/>
      <c r="T237" s="153"/>
      <c r="AT237" s="148" t="s">
        <v>196</v>
      </c>
      <c r="AU237" s="148" t="s">
        <v>80</v>
      </c>
      <c r="AV237" s="12" t="s">
        <v>80</v>
      </c>
      <c r="AW237" s="12" t="s">
        <v>32</v>
      </c>
      <c r="AX237" s="12" t="s">
        <v>71</v>
      </c>
      <c r="AY237" s="148" t="s">
        <v>127</v>
      </c>
    </row>
    <row r="238" spans="2:65" s="12" customFormat="1">
      <c r="B238" s="146"/>
      <c r="D238" s="147" t="s">
        <v>196</v>
      </c>
      <c r="E238" s="148" t="s">
        <v>19</v>
      </c>
      <c r="F238" s="149" t="s">
        <v>1478</v>
      </c>
      <c r="H238" s="150">
        <v>7.0000000000000007E-2</v>
      </c>
      <c r="I238" s="151"/>
      <c r="L238" s="146"/>
      <c r="M238" s="152"/>
      <c r="T238" s="153"/>
      <c r="AT238" s="148" t="s">
        <v>196</v>
      </c>
      <c r="AU238" s="148" t="s">
        <v>80</v>
      </c>
      <c r="AV238" s="12" t="s">
        <v>80</v>
      </c>
      <c r="AW238" s="12" t="s">
        <v>32</v>
      </c>
      <c r="AX238" s="12" t="s">
        <v>71</v>
      </c>
      <c r="AY238" s="148" t="s">
        <v>127</v>
      </c>
    </row>
    <row r="239" spans="2:65" s="12" customFormat="1">
      <c r="B239" s="146"/>
      <c r="D239" s="147" t="s">
        <v>196</v>
      </c>
      <c r="E239" s="148" t="s">
        <v>19</v>
      </c>
      <c r="F239" s="149" t="s">
        <v>1479</v>
      </c>
      <c r="H239" s="150">
        <v>0.15</v>
      </c>
      <c r="I239" s="151"/>
      <c r="L239" s="146"/>
      <c r="M239" s="152"/>
      <c r="T239" s="153"/>
      <c r="AT239" s="148" t="s">
        <v>196</v>
      </c>
      <c r="AU239" s="148" t="s">
        <v>80</v>
      </c>
      <c r="AV239" s="12" t="s">
        <v>80</v>
      </c>
      <c r="AW239" s="12" t="s">
        <v>32</v>
      </c>
      <c r="AX239" s="12" t="s">
        <v>71</v>
      </c>
      <c r="AY239" s="148" t="s">
        <v>127</v>
      </c>
    </row>
    <row r="240" spans="2:65" s="13" customFormat="1">
      <c r="B240" s="154"/>
      <c r="D240" s="147" t="s">
        <v>196</v>
      </c>
      <c r="E240" s="155" t="s">
        <v>19</v>
      </c>
      <c r="F240" s="156" t="s">
        <v>199</v>
      </c>
      <c r="H240" s="157">
        <v>12.999000000000001</v>
      </c>
      <c r="I240" s="158"/>
      <c r="L240" s="154"/>
      <c r="M240" s="159"/>
      <c r="T240" s="160"/>
      <c r="AT240" s="155" t="s">
        <v>196</v>
      </c>
      <c r="AU240" s="155" t="s">
        <v>80</v>
      </c>
      <c r="AV240" s="13" t="s">
        <v>142</v>
      </c>
      <c r="AW240" s="13" t="s">
        <v>32</v>
      </c>
      <c r="AX240" s="13" t="s">
        <v>78</v>
      </c>
      <c r="AY240" s="155" t="s">
        <v>127</v>
      </c>
    </row>
    <row r="241" spans="2:65" s="1" customFormat="1" ht="14.45" customHeight="1">
      <c r="B241" s="33"/>
      <c r="C241" s="128" t="s">
        <v>377</v>
      </c>
      <c r="D241" s="128" t="s">
        <v>130</v>
      </c>
      <c r="E241" s="129" t="s">
        <v>510</v>
      </c>
      <c r="F241" s="130" t="s">
        <v>511</v>
      </c>
      <c r="G241" s="131" t="s">
        <v>194</v>
      </c>
      <c r="H241" s="132">
        <v>12.686999999999999</v>
      </c>
      <c r="I241" s="133"/>
      <c r="J241" s="134">
        <f>ROUND(I241*H241,2)</f>
        <v>0</v>
      </c>
      <c r="K241" s="130" t="s">
        <v>134</v>
      </c>
      <c r="L241" s="33"/>
      <c r="M241" s="135" t="s">
        <v>19</v>
      </c>
      <c r="N241" s="136" t="s">
        <v>42</v>
      </c>
      <c r="P241" s="137">
        <f>O241*H241</f>
        <v>0</v>
      </c>
      <c r="Q241" s="137">
        <v>0</v>
      </c>
      <c r="R241" s="137">
        <f>Q241*H241</f>
        <v>0</v>
      </c>
      <c r="S241" s="137">
        <v>0</v>
      </c>
      <c r="T241" s="138">
        <f>S241*H241</f>
        <v>0</v>
      </c>
      <c r="AR241" s="139" t="s">
        <v>142</v>
      </c>
      <c r="AT241" s="139" t="s">
        <v>130</v>
      </c>
      <c r="AU241" s="139" t="s">
        <v>80</v>
      </c>
      <c r="AY241" s="18" t="s">
        <v>127</v>
      </c>
      <c r="BE241" s="140">
        <f>IF(N241="základní",J241,0)</f>
        <v>0</v>
      </c>
      <c r="BF241" s="140">
        <f>IF(N241="snížená",J241,0)</f>
        <v>0</v>
      </c>
      <c r="BG241" s="140">
        <f>IF(N241="zákl. přenesená",J241,0)</f>
        <v>0</v>
      </c>
      <c r="BH241" s="140">
        <f>IF(N241="sníž. přenesená",J241,0)</f>
        <v>0</v>
      </c>
      <c r="BI241" s="140">
        <f>IF(N241="nulová",J241,0)</f>
        <v>0</v>
      </c>
      <c r="BJ241" s="18" t="s">
        <v>78</v>
      </c>
      <c r="BK241" s="140">
        <f>ROUND(I241*H241,2)</f>
        <v>0</v>
      </c>
      <c r="BL241" s="18" t="s">
        <v>142</v>
      </c>
      <c r="BM241" s="139" t="s">
        <v>1480</v>
      </c>
    </row>
    <row r="242" spans="2:65" s="1" customFormat="1" ht="39">
      <c r="B242" s="33"/>
      <c r="D242" s="147" t="s">
        <v>214</v>
      </c>
      <c r="F242" s="161" t="s">
        <v>513</v>
      </c>
      <c r="I242" s="162"/>
      <c r="L242" s="33"/>
      <c r="M242" s="163"/>
      <c r="T242" s="52"/>
      <c r="AT242" s="18" t="s">
        <v>214</v>
      </c>
      <c r="AU242" s="18" t="s">
        <v>80</v>
      </c>
    </row>
    <row r="243" spans="2:65" s="14" customFormat="1">
      <c r="B243" s="164"/>
      <c r="D243" s="147" t="s">
        <v>196</v>
      </c>
      <c r="E243" s="165" t="s">
        <v>19</v>
      </c>
      <c r="F243" s="166" t="s">
        <v>514</v>
      </c>
      <c r="H243" s="165" t="s">
        <v>19</v>
      </c>
      <c r="I243" s="167"/>
      <c r="L243" s="164"/>
      <c r="M243" s="168"/>
      <c r="T243" s="169"/>
      <c r="AT243" s="165" t="s">
        <v>196</v>
      </c>
      <c r="AU243" s="165" t="s">
        <v>80</v>
      </c>
      <c r="AV243" s="14" t="s">
        <v>78</v>
      </c>
      <c r="AW243" s="14" t="s">
        <v>32</v>
      </c>
      <c r="AX243" s="14" t="s">
        <v>71</v>
      </c>
      <c r="AY243" s="165" t="s">
        <v>127</v>
      </c>
    </row>
    <row r="244" spans="2:65" s="12" customFormat="1">
      <c r="B244" s="146"/>
      <c r="D244" s="147" t="s">
        <v>196</v>
      </c>
      <c r="E244" s="148" t="s">
        <v>19</v>
      </c>
      <c r="F244" s="149" t="s">
        <v>1449</v>
      </c>
      <c r="H244" s="150">
        <v>12.173</v>
      </c>
      <c r="I244" s="151"/>
      <c r="L244" s="146"/>
      <c r="M244" s="152"/>
      <c r="T244" s="153"/>
      <c r="AT244" s="148" t="s">
        <v>196</v>
      </c>
      <c r="AU244" s="148" t="s">
        <v>80</v>
      </c>
      <c r="AV244" s="12" t="s">
        <v>80</v>
      </c>
      <c r="AW244" s="12" t="s">
        <v>32</v>
      </c>
      <c r="AX244" s="12" t="s">
        <v>71</v>
      </c>
      <c r="AY244" s="148" t="s">
        <v>127</v>
      </c>
    </row>
    <row r="245" spans="2:65" s="12" customFormat="1">
      <c r="B245" s="146"/>
      <c r="D245" s="147" t="s">
        <v>196</v>
      </c>
      <c r="E245" s="148" t="s">
        <v>19</v>
      </c>
      <c r="F245" s="149" t="s">
        <v>1438</v>
      </c>
      <c r="H245" s="150">
        <v>0.42399999999999999</v>
      </c>
      <c r="I245" s="151"/>
      <c r="L245" s="146"/>
      <c r="M245" s="152"/>
      <c r="T245" s="153"/>
      <c r="AT245" s="148" t="s">
        <v>196</v>
      </c>
      <c r="AU245" s="148" t="s">
        <v>80</v>
      </c>
      <c r="AV245" s="12" t="s">
        <v>80</v>
      </c>
      <c r="AW245" s="12" t="s">
        <v>32</v>
      </c>
      <c r="AX245" s="12" t="s">
        <v>71</v>
      </c>
      <c r="AY245" s="148" t="s">
        <v>127</v>
      </c>
    </row>
    <row r="246" spans="2:65" s="12" customFormat="1">
      <c r="B246" s="146"/>
      <c r="D246" s="147" t="s">
        <v>196</v>
      </c>
      <c r="E246" s="148" t="s">
        <v>19</v>
      </c>
      <c r="F246" s="149" t="s">
        <v>518</v>
      </c>
      <c r="H246" s="150">
        <v>0.09</v>
      </c>
      <c r="I246" s="151"/>
      <c r="L246" s="146"/>
      <c r="M246" s="152"/>
      <c r="T246" s="153"/>
      <c r="AT246" s="148" t="s">
        <v>196</v>
      </c>
      <c r="AU246" s="148" t="s">
        <v>80</v>
      </c>
      <c r="AV246" s="12" t="s">
        <v>80</v>
      </c>
      <c r="AW246" s="12" t="s">
        <v>32</v>
      </c>
      <c r="AX246" s="12" t="s">
        <v>71</v>
      </c>
      <c r="AY246" s="148" t="s">
        <v>127</v>
      </c>
    </row>
    <row r="247" spans="2:65" s="13" customFormat="1">
      <c r="B247" s="154"/>
      <c r="D247" s="147" t="s">
        <v>196</v>
      </c>
      <c r="E247" s="155" t="s">
        <v>19</v>
      </c>
      <c r="F247" s="156" t="s">
        <v>199</v>
      </c>
      <c r="H247" s="157">
        <v>12.686999999999999</v>
      </c>
      <c r="I247" s="158"/>
      <c r="L247" s="154"/>
      <c r="M247" s="159"/>
      <c r="T247" s="160"/>
      <c r="AT247" s="155" t="s">
        <v>196</v>
      </c>
      <c r="AU247" s="155" t="s">
        <v>80</v>
      </c>
      <c r="AV247" s="13" t="s">
        <v>142</v>
      </c>
      <c r="AW247" s="13" t="s">
        <v>32</v>
      </c>
      <c r="AX247" s="13" t="s">
        <v>78</v>
      </c>
      <c r="AY247" s="155" t="s">
        <v>127</v>
      </c>
    </row>
    <row r="248" spans="2:65" s="1" customFormat="1" ht="14.45" customHeight="1">
      <c r="B248" s="33"/>
      <c r="C248" s="128" t="s">
        <v>381</v>
      </c>
      <c r="D248" s="128" t="s">
        <v>130</v>
      </c>
      <c r="E248" s="129" t="s">
        <v>523</v>
      </c>
      <c r="F248" s="130" t="s">
        <v>524</v>
      </c>
      <c r="G248" s="131" t="s">
        <v>194</v>
      </c>
      <c r="H248" s="132">
        <v>25.373999999999999</v>
      </c>
      <c r="I248" s="133"/>
      <c r="J248" s="134">
        <f>ROUND(I248*H248,2)</f>
        <v>0</v>
      </c>
      <c r="K248" s="130" t="s">
        <v>134</v>
      </c>
      <c r="L248" s="33"/>
      <c r="M248" s="135" t="s">
        <v>19</v>
      </c>
      <c r="N248" s="136" t="s">
        <v>42</v>
      </c>
      <c r="P248" s="137">
        <f>O248*H248</f>
        <v>0</v>
      </c>
      <c r="Q248" s="137">
        <v>0</v>
      </c>
      <c r="R248" s="137">
        <f>Q248*H248</f>
        <v>0</v>
      </c>
      <c r="S248" s="137">
        <v>0</v>
      </c>
      <c r="T248" s="138">
        <f>S248*H248</f>
        <v>0</v>
      </c>
      <c r="AR248" s="139" t="s">
        <v>142</v>
      </c>
      <c r="AT248" s="139" t="s">
        <v>130</v>
      </c>
      <c r="AU248" s="139" t="s">
        <v>80</v>
      </c>
      <c r="AY248" s="18" t="s">
        <v>127</v>
      </c>
      <c r="BE248" s="140">
        <f>IF(N248="základní",J248,0)</f>
        <v>0</v>
      </c>
      <c r="BF248" s="140">
        <f>IF(N248="snížená",J248,0)</f>
        <v>0</v>
      </c>
      <c r="BG248" s="140">
        <f>IF(N248="zákl. přenesená",J248,0)</f>
        <v>0</v>
      </c>
      <c r="BH248" s="140">
        <f>IF(N248="sníž. přenesená",J248,0)</f>
        <v>0</v>
      </c>
      <c r="BI248" s="140">
        <f>IF(N248="nulová",J248,0)</f>
        <v>0</v>
      </c>
      <c r="BJ248" s="18" t="s">
        <v>78</v>
      </c>
      <c r="BK248" s="140">
        <f>ROUND(I248*H248,2)</f>
        <v>0</v>
      </c>
      <c r="BL248" s="18" t="s">
        <v>142</v>
      </c>
      <c r="BM248" s="139" t="s">
        <v>1481</v>
      </c>
    </row>
    <row r="249" spans="2:65" s="1" customFormat="1" ht="39">
      <c r="B249" s="33"/>
      <c r="D249" s="147" t="s">
        <v>214</v>
      </c>
      <c r="F249" s="161" t="s">
        <v>513</v>
      </c>
      <c r="I249" s="162"/>
      <c r="L249" s="33"/>
      <c r="M249" s="163"/>
      <c r="T249" s="52"/>
      <c r="AT249" s="18" t="s">
        <v>214</v>
      </c>
      <c r="AU249" s="18" t="s">
        <v>80</v>
      </c>
    </row>
    <row r="250" spans="2:65" s="12" customFormat="1">
      <c r="B250" s="146"/>
      <c r="D250" s="147" t="s">
        <v>196</v>
      </c>
      <c r="E250" s="148" t="s">
        <v>19</v>
      </c>
      <c r="F250" s="149" t="s">
        <v>1482</v>
      </c>
      <c r="H250" s="150">
        <v>25.373999999999999</v>
      </c>
      <c r="I250" s="151"/>
      <c r="L250" s="146"/>
      <c r="M250" s="152"/>
      <c r="T250" s="153"/>
      <c r="AT250" s="148" t="s">
        <v>196</v>
      </c>
      <c r="AU250" s="148" t="s">
        <v>80</v>
      </c>
      <c r="AV250" s="12" t="s">
        <v>80</v>
      </c>
      <c r="AW250" s="12" t="s">
        <v>32</v>
      </c>
      <c r="AX250" s="12" t="s">
        <v>78</v>
      </c>
      <c r="AY250" s="148" t="s">
        <v>127</v>
      </c>
    </row>
    <row r="251" spans="2:65" s="1" customFormat="1" ht="24.2" customHeight="1">
      <c r="B251" s="33"/>
      <c r="C251" s="128" t="s">
        <v>385</v>
      </c>
      <c r="D251" s="128" t="s">
        <v>130</v>
      </c>
      <c r="E251" s="129" t="s">
        <v>528</v>
      </c>
      <c r="F251" s="130" t="s">
        <v>529</v>
      </c>
      <c r="G251" s="131" t="s">
        <v>133</v>
      </c>
      <c r="H251" s="132">
        <v>1</v>
      </c>
      <c r="I251" s="133"/>
      <c r="J251" s="134">
        <f>ROUND(I251*H251,2)</f>
        <v>0</v>
      </c>
      <c r="K251" s="130" t="s">
        <v>19</v>
      </c>
      <c r="L251" s="33"/>
      <c r="M251" s="135" t="s">
        <v>19</v>
      </c>
      <c r="N251" s="136" t="s">
        <v>42</v>
      </c>
      <c r="P251" s="137">
        <f>O251*H251</f>
        <v>0</v>
      </c>
      <c r="Q251" s="137">
        <v>0</v>
      </c>
      <c r="R251" s="137">
        <f>Q251*H251</f>
        <v>0</v>
      </c>
      <c r="S251" s="137">
        <v>0</v>
      </c>
      <c r="T251" s="138">
        <f>S251*H251</f>
        <v>0</v>
      </c>
      <c r="AR251" s="139" t="s">
        <v>142</v>
      </c>
      <c r="AT251" s="139" t="s">
        <v>130</v>
      </c>
      <c r="AU251" s="139" t="s">
        <v>80</v>
      </c>
      <c r="AY251" s="18" t="s">
        <v>127</v>
      </c>
      <c r="BE251" s="140">
        <f>IF(N251="základní",J251,0)</f>
        <v>0</v>
      </c>
      <c r="BF251" s="140">
        <f>IF(N251="snížená",J251,0)</f>
        <v>0</v>
      </c>
      <c r="BG251" s="140">
        <f>IF(N251="zákl. přenesená",J251,0)</f>
        <v>0</v>
      </c>
      <c r="BH251" s="140">
        <f>IF(N251="sníž. přenesená",J251,0)</f>
        <v>0</v>
      </c>
      <c r="BI251" s="140">
        <f>IF(N251="nulová",J251,0)</f>
        <v>0</v>
      </c>
      <c r="BJ251" s="18" t="s">
        <v>78</v>
      </c>
      <c r="BK251" s="140">
        <f>ROUND(I251*H251,2)</f>
        <v>0</v>
      </c>
      <c r="BL251" s="18" t="s">
        <v>142</v>
      </c>
      <c r="BM251" s="139" t="s">
        <v>1483</v>
      </c>
    </row>
    <row r="252" spans="2:65" s="1" customFormat="1" ht="24.2" customHeight="1">
      <c r="B252" s="33"/>
      <c r="C252" s="128" t="s">
        <v>389</v>
      </c>
      <c r="D252" s="128" t="s">
        <v>130</v>
      </c>
      <c r="E252" s="129" t="s">
        <v>532</v>
      </c>
      <c r="F252" s="130" t="s">
        <v>533</v>
      </c>
      <c r="G252" s="131" t="s">
        <v>133</v>
      </c>
      <c r="H252" s="132">
        <v>1</v>
      </c>
      <c r="I252" s="133"/>
      <c r="J252" s="134">
        <f>ROUND(I252*H252,2)</f>
        <v>0</v>
      </c>
      <c r="K252" s="130" t="s">
        <v>19</v>
      </c>
      <c r="L252" s="33"/>
      <c r="M252" s="135" t="s">
        <v>19</v>
      </c>
      <c r="N252" s="136" t="s">
        <v>42</v>
      </c>
      <c r="P252" s="137">
        <f>O252*H252</f>
        <v>0</v>
      </c>
      <c r="Q252" s="137">
        <v>0</v>
      </c>
      <c r="R252" s="137">
        <f>Q252*H252</f>
        <v>0</v>
      </c>
      <c r="S252" s="137">
        <v>0</v>
      </c>
      <c r="T252" s="138">
        <f>S252*H252</f>
        <v>0</v>
      </c>
      <c r="AR252" s="139" t="s">
        <v>142</v>
      </c>
      <c r="AT252" s="139" t="s">
        <v>130</v>
      </c>
      <c r="AU252" s="139" t="s">
        <v>80</v>
      </c>
      <c r="AY252" s="18" t="s">
        <v>127</v>
      </c>
      <c r="BE252" s="140">
        <f>IF(N252="základní",J252,0)</f>
        <v>0</v>
      </c>
      <c r="BF252" s="140">
        <f>IF(N252="snížená",J252,0)</f>
        <v>0</v>
      </c>
      <c r="BG252" s="140">
        <f>IF(N252="zákl. přenesená",J252,0)</f>
        <v>0</v>
      </c>
      <c r="BH252" s="140">
        <f>IF(N252="sníž. přenesená",J252,0)</f>
        <v>0</v>
      </c>
      <c r="BI252" s="140">
        <f>IF(N252="nulová",J252,0)</f>
        <v>0</v>
      </c>
      <c r="BJ252" s="18" t="s">
        <v>78</v>
      </c>
      <c r="BK252" s="140">
        <f>ROUND(I252*H252,2)</f>
        <v>0</v>
      </c>
      <c r="BL252" s="18" t="s">
        <v>142</v>
      </c>
      <c r="BM252" s="139" t="s">
        <v>1484</v>
      </c>
    </row>
    <row r="253" spans="2:65" s="1" customFormat="1" ht="24.2" customHeight="1">
      <c r="B253" s="33"/>
      <c r="C253" s="128" t="s">
        <v>394</v>
      </c>
      <c r="D253" s="128" t="s">
        <v>130</v>
      </c>
      <c r="E253" s="129" t="s">
        <v>536</v>
      </c>
      <c r="F253" s="130" t="s">
        <v>537</v>
      </c>
      <c r="G253" s="131" t="s">
        <v>194</v>
      </c>
      <c r="H253" s="132">
        <v>12.686999999999999</v>
      </c>
      <c r="I253" s="133"/>
      <c r="J253" s="134">
        <f>ROUND(I253*H253,2)</f>
        <v>0</v>
      </c>
      <c r="K253" s="130" t="s">
        <v>134</v>
      </c>
      <c r="L253" s="33"/>
      <c r="M253" s="135" t="s">
        <v>19</v>
      </c>
      <c r="N253" s="136" t="s">
        <v>42</v>
      </c>
      <c r="P253" s="137">
        <f>O253*H253</f>
        <v>0</v>
      </c>
      <c r="Q253" s="137">
        <v>1.2999999999999999E-4</v>
      </c>
      <c r="R253" s="137">
        <f>Q253*H253</f>
        <v>1.6493099999999998E-3</v>
      </c>
      <c r="S253" s="137">
        <v>0</v>
      </c>
      <c r="T253" s="138">
        <f>S253*H253</f>
        <v>0</v>
      </c>
      <c r="AR253" s="139" t="s">
        <v>142</v>
      </c>
      <c r="AT253" s="139" t="s">
        <v>130</v>
      </c>
      <c r="AU253" s="139" t="s">
        <v>80</v>
      </c>
      <c r="AY253" s="18" t="s">
        <v>127</v>
      </c>
      <c r="BE253" s="140">
        <f>IF(N253="základní",J253,0)</f>
        <v>0</v>
      </c>
      <c r="BF253" s="140">
        <f>IF(N253="snížená",J253,0)</f>
        <v>0</v>
      </c>
      <c r="BG253" s="140">
        <f>IF(N253="zákl. přenesená",J253,0)</f>
        <v>0</v>
      </c>
      <c r="BH253" s="140">
        <f>IF(N253="sníž. přenesená",J253,0)</f>
        <v>0</v>
      </c>
      <c r="BI253" s="140">
        <f>IF(N253="nulová",J253,0)</f>
        <v>0</v>
      </c>
      <c r="BJ253" s="18" t="s">
        <v>78</v>
      </c>
      <c r="BK253" s="140">
        <f>ROUND(I253*H253,2)</f>
        <v>0</v>
      </c>
      <c r="BL253" s="18" t="s">
        <v>142</v>
      </c>
      <c r="BM253" s="139" t="s">
        <v>1485</v>
      </c>
    </row>
    <row r="254" spans="2:65" s="1" customFormat="1" ht="48.75">
      <c r="B254" s="33"/>
      <c r="D254" s="147" t="s">
        <v>214</v>
      </c>
      <c r="F254" s="161" t="s">
        <v>539</v>
      </c>
      <c r="I254" s="162"/>
      <c r="L254" s="33"/>
      <c r="M254" s="163"/>
      <c r="T254" s="52"/>
      <c r="AT254" s="18" t="s">
        <v>214</v>
      </c>
      <c r="AU254" s="18" t="s">
        <v>80</v>
      </c>
    </row>
    <row r="255" spans="2:65" s="12" customFormat="1">
      <c r="B255" s="146"/>
      <c r="D255" s="147" t="s">
        <v>196</v>
      </c>
      <c r="E255" s="148" t="s">
        <v>19</v>
      </c>
      <c r="F255" s="149" t="s">
        <v>1486</v>
      </c>
      <c r="H255" s="150">
        <v>12.686999999999999</v>
      </c>
      <c r="I255" s="151"/>
      <c r="L255" s="146"/>
      <c r="M255" s="152"/>
      <c r="T255" s="153"/>
      <c r="AT255" s="148" t="s">
        <v>196</v>
      </c>
      <c r="AU255" s="148" t="s">
        <v>80</v>
      </c>
      <c r="AV255" s="12" t="s">
        <v>80</v>
      </c>
      <c r="AW255" s="12" t="s">
        <v>32</v>
      </c>
      <c r="AX255" s="12" t="s">
        <v>78</v>
      </c>
      <c r="AY255" s="148" t="s">
        <v>127</v>
      </c>
    </row>
    <row r="256" spans="2:65" s="1" customFormat="1" ht="24.2" customHeight="1">
      <c r="B256" s="33"/>
      <c r="C256" s="128" t="s">
        <v>398</v>
      </c>
      <c r="D256" s="128" t="s">
        <v>130</v>
      </c>
      <c r="E256" s="129" t="s">
        <v>541</v>
      </c>
      <c r="F256" s="130" t="s">
        <v>542</v>
      </c>
      <c r="G256" s="131" t="s">
        <v>194</v>
      </c>
      <c r="H256" s="132">
        <v>12.686999999999999</v>
      </c>
      <c r="I256" s="133"/>
      <c r="J256" s="134">
        <f>ROUND(I256*H256,2)</f>
        <v>0</v>
      </c>
      <c r="K256" s="130" t="s">
        <v>134</v>
      </c>
      <c r="L256" s="33"/>
      <c r="M256" s="135" t="s">
        <v>19</v>
      </c>
      <c r="N256" s="136" t="s">
        <v>42</v>
      </c>
      <c r="P256" s="137">
        <f>O256*H256</f>
        <v>0</v>
      </c>
      <c r="Q256" s="137">
        <v>4.0000000000000003E-5</v>
      </c>
      <c r="R256" s="137">
        <f>Q256*H256</f>
        <v>5.0748000000000004E-4</v>
      </c>
      <c r="S256" s="137">
        <v>0</v>
      </c>
      <c r="T256" s="138">
        <f>S256*H256</f>
        <v>0</v>
      </c>
      <c r="AR256" s="139" t="s">
        <v>142</v>
      </c>
      <c r="AT256" s="139" t="s">
        <v>130</v>
      </c>
      <c r="AU256" s="139" t="s">
        <v>80</v>
      </c>
      <c r="AY256" s="18" t="s">
        <v>127</v>
      </c>
      <c r="BE256" s="140">
        <f>IF(N256="základní",J256,0)</f>
        <v>0</v>
      </c>
      <c r="BF256" s="140">
        <f>IF(N256="snížená",J256,0)</f>
        <v>0</v>
      </c>
      <c r="BG256" s="140">
        <f>IF(N256="zákl. přenesená",J256,0)</f>
        <v>0</v>
      </c>
      <c r="BH256" s="140">
        <f>IF(N256="sníž. přenesená",J256,0)</f>
        <v>0</v>
      </c>
      <c r="BI256" s="140">
        <f>IF(N256="nulová",J256,0)</f>
        <v>0</v>
      </c>
      <c r="BJ256" s="18" t="s">
        <v>78</v>
      </c>
      <c r="BK256" s="140">
        <f>ROUND(I256*H256,2)</f>
        <v>0</v>
      </c>
      <c r="BL256" s="18" t="s">
        <v>142</v>
      </c>
      <c r="BM256" s="139" t="s">
        <v>1487</v>
      </c>
    </row>
    <row r="257" spans="2:65" s="1" customFormat="1" ht="175.5">
      <c r="B257" s="33"/>
      <c r="D257" s="147" t="s">
        <v>214</v>
      </c>
      <c r="F257" s="161" t="s">
        <v>544</v>
      </c>
      <c r="I257" s="162"/>
      <c r="L257" s="33"/>
      <c r="M257" s="163"/>
      <c r="T257" s="52"/>
      <c r="AT257" s="18" t="s">
        <v>214</v>
      </c>
      <c r="AU257" s="18" t="s">
        <v>80</v>
      </c>
    </row>
    <row r="258" spans="2:65" s="11" customFormat="1" ht="22.9" customHeight="1">
      <c r="B258" s="116"/>
      <c r="D258" s="117" t="s">
        <v>70</v>
      </c>
      <c r="E258" s="126" t="s">
        <v>545</v>
      </c>
      <c r="F258" s="126" t="s">
        <v>546</v>
      </c>
      <c r="I258" s="119"/>
      <c r="J258" s="127">
        <f>BK258</f>
        <v>0</v>
      </c>
      <c r="L258" s="116"/>
      <c r="M258" s="121"/>
      <c r="P258" s="122">
        <f>SUM(P259:P275)</f>
        <v>0</v>
      </c>
      <c r="R258" s="122">
        <f>SUM(R259:R275)</f>
        <v>0</v>
      </c>
      <c r="T258" s="123">
        <f>SUM(T259:T275)</f>
        <v>0</v>
      </c>
      <c r="AR258" s="117" t="s">
        <v>78</v>
      </c>
      <c r="AT258" s="124" t="s">
        <v>70</v>
      </c>
      <c r="AU258" s="124" t="s">
        <v>78</v>
      </c>
      <c r="AY258" s="117" t="s">
        <v>127</v>
      </c>
      <c r="BK258" s="125">
        <f>SUM(BK259:BK275)</f>
        <v>0</v>
      </c>
    </row>
    <row r="259" spans="2:65" s="1" customFormat="1" ht="24.2" customHeight="1">
      <c r="B259" s="33"/>
      <c r="C259" s="128" t="s">
        <v>403</v>
      </c>
      <c r="D259" s="128" t="s">
        <v>130</v>
      </c>
      <c r="E259" s="129" t="s">
        <v>1289</v>
      </c>
      <c r="F259" s="130" t="s">
        <v>1290</v>
      </c>
      <c r="G259" s="131" t="s">
        <v>227</v>
      </c>
      <c r="H259" s="132">
        <v>6.0730000000000004</v>
      </c>
      <c r="I259" s="133"/>
      <c r="J259" s="134">
        <f>ROUND(I259*H259,2)</f>
        <v>0</v>
      </c>
      <c r="K259" s="130" t="s">
        <v>134</v>
      </c>
      <c r="L259" s="33"/>
      <c r="M259" s="135" t="s">
        <v>19</v>
      </c>
      <c r="N259" s="136" t="s">
        <v>42</v>
      </c>
      <c r="P259" s="137">
        <f>O259*H259</f>
        <v>0</v>
      </c>
      <c r="Q259" s="137">
        <v>0</v>
      </c>
      <c r="R259" s="137">
        <f>Q259*H259</f>
        <v>0</v>
      </c>
      <c r="S259" s="137">
        <v>0</v>
      </c>
      <c r="T259" s="138">
        <f>S259*H259</f>
        <v>0</v>
      </c>
      <c r="AR259" s="139" t="s">
        <v>142</v>
      </c>
      <c r="AT259" s="139" t="s">
        <v>130</v>
      </c>
      <c r="AU259" s="139" t="s">
        <v>80</v>
      </c>
      <c r="AY259" s="18" t="s">
        <v>127</v>
      </c>
      <c r="BE259" s="140">
        <f>IF(N259="základní",J259,0)</f>
        <v>0</v>
      </c>
      <c r="BF259" s="140">
        <f>IF(N259="snížená",J259,0)</f>
        <v>0</v>
      </c>
      <c r="BG259" s="140">
        <f>IF(N259="zákl. přenesená",J259,0)</f>
        <v>0</v>
      </c>
      <c r="BH259" s="140">
        <f>IF(N259="sníž. přenesená",J259,0)</f>
        <v>0</v>
      </c>
      <c r="BI259" s="140">
        <f>IF(N259="nulová",J259,0)</f>
        <v>0</v>
      </c>
      <c r="BJ259" s="18" t="s">
        <v>78</v>
      </c>
      <c r="BK259" s="140">
        <f>ROUND(I259*H259,2)</f>
        <v>0</v>
      </c>
      <c r="BL259" s="18" t="s">
        <v>142</v>
      </c>
      <c r="BM259" s="139" t="s">
        <v>1488</v>
      </c>
    </row>
    <row r="260" spans="2:65" s="1" customFormat="1" ht="107.25">
      <c r="B260" s="33"/>
      <c r="D260" s="147" t="s">
        <v>214</v>
      </c>
      <c r="F260" s="161" t="s">
        <v>551</v>
      </c>
      <c r="I260" s="162"/>
      <c r="L260" s="33"/>
      <c r="M260" s="163"/>
      <c r="T260" s="52"/>
      <c r="AT260" s="18" t="s">
        <v>214</v>
      </c>
      <c r="AU260" s="18" t="s">
        <v>80</v>
      </c>
    </row>
    <row r="261" spans="2:65" s="1" customFormat="1" ht="14.45" customHeight="1">
      <c r="B261" s="33"/>
      <c r="C261" s="128" t="s">
        <v>409</v>
      </c>
      <c r="D261" s="128" t="s">
        <v>130</v>
      </c>
      <c r="E261" s="129" t="s">
        <v>553</v>
      </c>
      <c r="F261" s="130" t="s">
        <v>554</v>
      </c>
      <c r="G261" s="131" t="s">
        <v>227</v>
      </c>
      <c r="H261" s="132">
        <v>6.0730000000000004</v>
      </c>
      <c r="I261" s="133"/>
      <c r="J261" s="134">
        <f>ROUND(I261*H261,2)</f>
        <v>0</v>
      </c>
      <c r="K261" s="130" t="s">
        <v>134</v>
      </c>
      <c r="L261" s="33"/>
      <c r="M261" s="135" t="s">
        <v>19</v>
      </c>
      <c r="N261" s="136" t="s">
        <v>42</v>
      </c>
      <c r="P261" s="137">
        <f>O261*H261</f>
        <v>0</v>
      </c>
      <c r="Q261" s="137">
        <v>0</v>
      </c>
      <c r="R261" s="137">
        <f>Q261*H261</f>
        <v>0</v>
      </c>
      <c r="S261" s="137">
        <v>0</v>
      </c>
      <c r="T261" s="138">
        <f>S261*H261</f>
        <v>0</v>
      </c>
      <c r="AR261" s="139" t="s">
        <v>142</v>
      </c>
      <c r="AT261" s="139" t="s">
        <v>130</v>
      </c>
      <c r="AU261" s="139" t="s">
        <v>80</v>
      </c>
      <c r="AY261" s="18" t="s">
        <v>127</v>
      </c>
      <c r="BE261" s="140">
        <f>IF(N261="základní",J261,0)</f>
        <v>0</v>
      </c>
      <c r="BF261" s="140">
        <f>IF(N261="snížená",J261,0)</f>
        <v>0</v>
      </c>
      <c r="BG261" s="140">
        <f>IF(N261="zákl. přenesená",J261,0)</f>
        <v>0</v>
      </c>
      <c r="BH261" s="140">
        <f>IF(N261="sníž. přenesená",J261,0)</f>
        <v>0</v>
      </c>
      <c r="BI261" s="140">
        <f>IF(N261="nulová",J261,0)</f>
        <v>0</v>
      </c>
      <c r="BJ261" s="18" t="s">
        <v>78</v>
      </c>
      <c r="BK261" s="140">
        <f>ROUND(I261*H261,2)</f>
        <v>0</v>
      </c>
      <c r="BL261" s="18" t="s">
        <v>142</v>
      </c>
      <c r="BM261" s="139" t="s">
        <v>1489</v>
      </c>
    </row>
    <row r="262" spans="2:65" s="1" customFormat="1" ht="39">
      <c r="B262" s="33"/>
      <c r="D262" s="147" t="s">
        <v>214</v>
      </c>
      <c r="F262" s="161" t="s">
        <v>556</v>
      </c>
      <c r="I262" s="162"/>
      <c r="L262" s="33"/>
      <c r="M262" s="163"/>
      <c r="T262" s="52"/>
      <c r="AT262" s="18" t="s">
        <v>214</v>
      </c>
      <c r="AU262" s="18" t="s">
        <v>80</v>
      </c>
    </row>
    <row r="263" spans="2:65" s="1" customFormat="1" ht="14.45" customHeight="1">
      <c r="B263" s="33"/>
      <c r="C263" s="128" t="s">
        <v>416</v>
      </c>
      <c r="D263" s="128" t="s">
        <v>130</v>
      </c>
      <c r="E263" s="129" t="s">
        <v>558</v>
      </c>
      <c r="F263" s="130" t="s">
        <v>559</v>
      </c>
      <c r="G263" s="131" t="s">
        <v>227</v>
      </c>
      <c r="H263" s="132">
        <v>6.0730000000000004</v>
      </c>
      <c r="I263" s="133"/>
      <c r="J263" s="134">
        <f>ROUND(I263*H263,2)</f>
        <v>0</v>
      </c>
      <c r="K263" s="130" t="s">
        <v>134</v>
      </c>
      <c r="L263" s="33"/>
      <c r="M263" s="135" t="s">
        <v>19</v>
      </c>
      <c r="N263" s="136" t="s">
        <v>42</v>
      </c>
      <c r="P263" s="137">
        <f>O263*H263</f>
        <v>0</v>
      </c>
      <c r="Q263" s="137">
        <v>0</v>
      </c>
      <c r="R263" s="137">
        <f>Q263*H263</f>
        <v>0</v>
      </c>
      <c r="S263" s="137">
        <v>0</v>
      </c>
      <c r="T263" s="138">
        <f>S263*H263</f>
        <v>0</v>
      </c>
      <c r="AR263" s="139" t="s">
        <v>142</v>
      </c>
      <c r="AT263" s="139" t="s">
        <v>130</v>
      </c>
      <c r="AU263" s="139" t="s">
        <v>80</v>
      </c>
      <c r="AY263" s="18" t="s">
        <v>127</v>
      </c>
      <c r="BE263" s="140">
        <f>IF(N263="základní",J263,0)</f>
        <v>0</v>
      </c>
      <c r="BF263" s="140">
        <f>IF(N263="snížená",J263,0)</f>
        <v>0</v>
      </c>
      <c r="BG263" s="140">
        <f>IF(N263="zákl. přenesená",J263,0)</f>
        <v>0</v>
      </c>
      <c r="BH263" s="140">
        <f>IF(N263="sníž. přenesená",J263,0)</f>
        <v>0</v>
      </c>
      <c r="BI263" s="140">
        <f>IF(N263="nulová",J263,0)</f>
        <v>0</v>
      </c>
      <c r="BJ263" s="18" t="s">
        <v>78</v>
      </c>
      <c r="BK263" s="140">
        <f>ROUND(I263*H263,2)</f>
        <v>0</v>
      </c>
      <c r="BL263" s="18" t="s">
        <v>142</v>
      </c>
      <c r="BM263" s="139" t="s">
        <v>1490</v>
      </c>
    </row>
    <row r="264" spans="2:65" s="1" customFormat="1" ht="68.25">
      <c r="B264" s="33"/>
      <c r="D264" s="147" t="s">
        <v>214</v>
      </c>
      <c r="F264" s="161" t="s">
        <v>561</v>
      </c>
      <c r="I264" s="162"/>
      <c r="L264" s="33"/>
      <c r="M264" s="163"/>
      <c r="T264" s="52"/>
      <c r="AT264" s="18" t="s">
        <v>214</v>
      </c>
      <c r="AU264" s="18" t="s">
        <v>80</v>
      </c>
    </row>
    <row r="265" spans="2:65" s="1" customFormat="1" ht="24.2" customHeight="1">
      <c r="B265" s="33"/>
      <c r="C265" s="128" t="s">
        <v>423</v>
      </c>
      <c r="D265" s="128" t="s">
        <v>130</v>
      </c>
      <c r="E265" s="129" t="s">
        <v>563</v>
      </c>
      <c r="F265" s="130" t="s">
        <v>564</v>
      </c>
      <c r="G265" s="131" t="s">
        <v>227</v>
      </c>
      <c r="H265" s="132">
        <v>60.73</v>
      </c>
      <c r="I265" s="133"/>
      <c r="J265" s="134">
        <f>ROUND(I265*H265,2)</f>
        <v>0</v>
      </c>
      <c r="K265" s="130" t="s">
        <v>134</v>
      </c>
      <c r="L265" s="33"/>
      <c r="M265" s="135" t="s">
        <v>19</v>
      </c>
      <c r="N265" s="136" t="s">
        <v>42</v>
      </c>
      <c r="P265" s="137">
        <f>O265*H265</f>
        <v>0</v>
      </c>
      <c r="Q265" s="137">
        <v>0</v>
      </c>
      <c r="R265" s="137">
        <f>Q265*H265</f>
        <v>0</v>
      </c>
      <c r="S265" s="137">
        <v>0</v>
      </c>
      <c r="T265" s="138">
        <f>S265*H265</f>
        <v>0</v>
      </c>
      <c r="AR265" s="139" t="s">
        <v>142</v>
      </c>
      <c r="AT265" s="139" t="s">
        <v>130</v>
      </c>
      <c r="AU265" s="139" t="s">
        <v>80</v>
      </c>
      <c r="AY265" s="18" t="s">
        <v>127</v>
      </c>
      <c r="BE265" s="140">
        <f>IF(N265="základní",J265,0)</f>
        <v>0</v>
      </c>
      <c r="BF265" s="140">
        <f>IF(N265="snížená",J265,0)</f>
        <v>0</v>
      </c>
      <c r="BG265" s="140">
        <f>IF(N265="zákl. přenesená",J265,0)</f>
        <v>0</v>
      </c>
      <c r="BH265" s="140">
        <f>IF(N265="sníž. přenesená",J265,0)</f>
        <v>0</v>
      </c>
      <c r="BI265" s="140">
        <f>IF(N265="nulová",J265,0)</f>
        <v>0</v>
      </c>
      <c r="BJ265" s="18" t="s">
        <v>78</v>
      </c>
      <c r="BK265" s="140">
        <f>ROUND(I265*H265,2)</f>
        <v>0</v>
      </c>
      <c r="BL265" s="18" t="s">
        <v>142</v>
      </c>
      <c r="BM265" s="139" t="s">
        <v>1491</v>
      </c>
    </row>
    <row r="266" spans="2:65" s="1" customFormat="1" ht="68.25">
      <c r="B266" s="33"/>
      <c r="D266" s="147" t="s">
        <v>214</v>
      </c>
      <c r="F266" s="161" t="s">
        <v>561</v>
      </c>
      <c r="I266" s="162"/>
      <c r="L266" s="33"/>
      <c r="M266" s="163"/>
      <c r="T266" s="52"/>
      <c r="AT266" s="18" t="s">
        <v>214</v>
      </c>
      <c r="AU266" s="18" t="s">
        <v>80</v>
      </c>
    </row>
    <row r="267" spans="2:65" s="12" customFormat="1">
      <c r="B267" s="146"/>
      <c r="D267" s="147" t="s">
        <v>196</v>
      </c>
      <c r="E267" s="148" t="s">
        <v>19</v>
      </c>
      <c r="F267" s="149" t="s">
        <v>1492</v>
      </c>
      <c r="H267" s="150">
        <v>60.73</v>
      </c>
      <c r="I267" s="151"/>
      <c r="L267" s="146"/>
      <c r="M267" s="152"/>
      <c r="T267" s="153"/>
      <c r="AT267" s="148" t="s">
        <v>196</v>
      </c>
      <c r="AU267" s="148" t="s">
        <v>80</v>
      </c>
      <c r="AV267" s="12" t="s">
        <v>80</v>
      </c>
      <c r="AW267" s="12" t="s">
        <v>32</v>
      </c>
      <c r="AX267" s="12" t="s">
        <v>78</v>
      </c>
      <c r="AY267" s="148" t="s">
        <v>127</v>
      </c>
    </row>
    <row r="268" spans="2:65" s="1" customFormat="1" ht="24.2" customHeight="1">
      <c r="B268" s="33"/>
      <c r="C268" s="128" t="s">
        <v>428</v>
      </c>
      <c r="D268" s="128" t="s">
        <v>130</v>
      </c>
      <c r="E268" s="129" t="s">
        <v>568</v>
      </c>
      <c r="F268" s="130" t="s">
        <v>569</v>
      </c>
      <c r="G268" s="131" t="s">
        <v>227</v>
      </c>
      <c r="H268" s="132">
        <v>0.76700000000000002</v>
      </c>
      <c r="I268" s="133"/>
      <c r="J268" s="134">
        <f>ROUND(I268*H268,2)</f>
        <v>0</v>
      </c>
      <c r="K268" s="130" t="s">
        <v>134</v>
      </c>
      <c r="L268" s="33"/>
      <c r="M268" s="135" t="s">
        <v>19</v>
      </c>
      <c r="N268" s="136" t="s">
        <v>42</v>
      </c>
      <c r="P268" s="137">
        <f>O268*H268</f>
        <v>0</v>
      </c>
      <c r="Q268" s="137">
        <v>0</v>
      </c>
      <c r="R268" s="137">
        <f>Q268*H268</f>
        <v>0</v>
      </c>
      <c r="S268" s="137">
        <v>0</v>
      </c>
      <c r="T268" s="138">
        <f>S268*H268</f>
        <v>0</v>
      </c>
      <c r="AR268" s="139" t="s">
        <v>142</v>
      </c>
      <c r="AT268" s="139" t="s">
        <v>130</v>
      </c>
      <c r="AU268" s="139" t="s">
        <v>80</v>
      </c>
      <c r="AY268" s="18" t="s">
        <v>127</v>
      </c>
      <c r="BE268" s="140">
        <f>IF(N268="základní",J268,0)</f>
        <v>0</v>
      </c>
      <c r="BF268" s="140">
        <f>IF(N268="snížená",J268,0)</f>
        <v>0</v>
      </c>
      <c r="BG268" s="140">
        <f>IF(N268="zákl. přenesená",J268,0)</f>
        <v>0</v>
      </c>
      <c r="BH268" s="140">
        <f>IF(N268="sníž. přenesená",J268,0)</f>
        <v>0</v>
      </c>
      <c r="BI268" s="140">
        <f>IF(N268="nulová",J268,0)</f>
        <v>0</v>
      </c>
      <c r="BJ268" s="18" t="s">
        <v>78</v>
      </c>
      <c r="BK268" s="140">
        <f>ROUND(I268*H268,2)</f>
        <v>0</v>
      </c>
      <c r="BL268" s="18" t="s">
        <v>142</v>
      </c>
      <c r="BM268" s="139" t="s">
        <v>1493</v>
      </c>
    </row>
    <row r="269" spans="2:65" s="1" customFormat="1" ht="58.5">
      <c r="B269" s="33"/>
      <c r="D269" s="147" t="s">
        <v>214</v>
      </c>
      <c r="F269" s="161" t="s">
        <v>571</v>
      </c>
      <c r="I269" s="162"/>
      <c r="L269" s="33"/>
      <c r="M269" s="163"/>
      <c r="T269" s="52"/>
      <c r="AT269" s="18" t="s">
        <v>214</v>
      </c>
      <c r="AU269" s="18" t="s">
        <v>80</v>
      </c>
    </row>
    <row r="270" spans="2:65" s="1" customFormat="1" ht="24.2" customHeight="1">
      <c r="B270" s="33"/>
      <c r="C270" s="128" t="s">
        <v>435</v>
      </c>
      <c r="D270" s="128" t="s">
        <v>130</v>
      </c>
      <c r="E270" s="129" t="s">
        <v>573</v>
      </c>
      <c r="F270" s="130" t="s">
        <v>574</v>
      </c>
      <c r="G270" s="131" t="s">
        <v>227</v>
      </c>
      <c r="H270" s="132">
        <v>1.548</v>
      </c>
      <c r="I270" s="133"/>
      <c r="J270" s="134">
        <f>ROUND(I270*H270,2)</f>
        <v>0</v>
      </c>
      <c r="K270" s="130" t="s">
        <v>134</v>
      </c>
      <c r="L270" s="33"/>
      <c r="M270" s="135" t="s">
        <v>19</v>
      </c>
      <c r="N270" s="136" t="s">
        <v>42</v>
      </c>
      <c r="P270" s="137">
        <f>O270*H270</f>
        <v>0</v>
      </c>
      <c r="Q270" s="137">
        <v>0</v>
      </c>
      <c r="R270" s="137">
        <f>Q270*H270</f>
        <v>0</v>
      </c>
      <c r="S270" s="137">
        <v>0</v>
      </c>
      <c r="T270" s="138">
        <f>S270*H270</f>
        <v>0</v>
      </c>
      <c r="AR270" s="139" t="s">
        <v>142</v>
      </c>
      <c r="AT270" s="139" t="s">
        <v>130</v>
      </c>
      <c r="AU270" s="139" t="s">
        <v>80</v>
      </c>
      <c r="AY270" s="18" t="s">
        <v>127</v>
      </c>
      <c r="BE270" s="140">
        <f>IF(N270="základní",J270,0)</f>
        <v>0</v>
      </c>
      <c r="BF270" s="140">
        <f>IF(N270="snížená",J270,0)</f>
        <v>0</v>
      </c>
      <c r="BG270" s="140">
        <f>IF(N270="zákl. přenesená",J270,0)</f>
        <v>0</v>
      </c>
      <c r="BH270" s="140">
        <f>IF(N270="sníž. přenesená",J270,0)</f>
        <v>0</v>
      </c>
      <c r="BI270" s="140">
        <f>IF(N270="nulová",J270,0)</f>
        <v>0</v>
      </c>
      <c r="BJ270" s="18" t="s">
        <v>78</v>
      </c>
      <c r="BK270" s="140">
        <f>ROUND(I270*H270,2)</f>
        <v>0</v>
      </c>
      <c r="BL270" s="18" t="s">
        <v>142</v>
      </c>
      <c r="BM270" s="139" t="s">
        <v>1494</v>
      </c>
    </row>
    <row r="271" spans="2:65" s="1" customFormat="1" ht="58.5">
      <c r="B271" s="33"/>
      <c r="D271" s="147" t="s">
        <v>214</v>
      </c>
      <c r="F271" s="161" t="s">
        <v>571</v>
      </c>
      <c r="I271" s="162"/>
      <c r="L271" s="33"/>
      <c r="M271" s="163"/>
      <c r="T271" s="52"/>
      <c r="AT271" s="18" t="s">
        <v>214</v>
      </c>
      <c r="AU271" s="18" t="s">
        <v>80</v>
      </c>
    </row>
    <row r="272" spans="2:65" s="1" customFormat="1" ht="24.2" customHeight="1">
      <c r="B272" s="33"/>
      <c r="C272" s="128" t="s">
        <v>440</v>
      </c>
      <c r="D272" s="128" t="s">
        <v>130</v>
      </c>
      <c r="E272" s="129" t="s">
        <v>577</v>
      </c>
      <c r="F272" s="130" t="s">
        <v>578</v>
      </c>
      <c r="G272" s="131" t="s">
        <v>227</v>
      </c>
      <c r="H272" s="132">
        <v>3.2269999999999999</v>
      </c>
      <c r="I272" s="133"/>
      <c r="J272" s="134">
        <f>ROUND(I272*H272,2)</f>
        <v>0</v>
      </c>
      <c r="K272" s="130" t="s">
        <v>134</v>
      </c>
      <c r="L272" s="33"/>
      <c r="M272" s="135" t="s">
        <v>19</v>
      </c>
      <c r="N272" s="136" t="s">
        <v>42</v>
      </c>
      <c r="P272" s="137">
        <f>O272*H272</f>
        <v>0</v>
      </c>
      <c r="Q272" s="137">
        <v>0</v>
      </c>
      <c r="R272" s="137">
        <f>Q272*H272</f>
        <v>0</v>
      </c>
      <c r="S272" s="137">
        <v>0</v>
      </c>
      <c r="T272" s="138">
        <f>S272*H272</f>
        <v>0</v>
      </c>
      <c r="AR272" s="139" t="s">
        <v>142</v>
      </c>
      <c r="AT272" s="139" t="s">
        <v>130</v>
      </c>
      <c r="AU272" s="139" t="s">
        <v>80</v>
      </c>
      <c r="AY272" s="18" t="s">
        <v>127</v>
      </c>
      <c r="BE272" s="140">
        <f>IF(N272="základní",J272,0)</f>
        <v>0</v>
      </c>
      <c r="BF272" s="140">
        <f>IF(N272="snížená",J272,0)</f>
        <v>0</v>
      </c>
      <c r="BG272" s="140">
        <f>IF(N272="zákl. přenesená",J272,0)</f>
        <v>0</v>
      </c>
      <c r="BH272" s="140">
        <f>IF(N272="sníž. přenesená",J272,0)</f>
        <v>0</v>
      </c>
      <c r="BI272" s="140">
        <f>IF(N272="nulová",J272,0)</f>
        <v>0</v>
      </c>
      <c r="BJ272" s="18" t="s">
        <v>78</v>
      </c>
      <c r="BK272" s="140">
        <f>ROUND(I272*H272,2)</f>
        <v>0</v>
      </c>
      <c r="BL272" s="18" t="s">
        <v>142</v>
      </c>
      <c r="BM272" s="139" t="s">
        <v>1495</v>
      </c>
    </row>
    <row r="273" spans="2:65" s="1" customFormat="1" ht="58.5">
      <c r="B273" s="33"/>
      <c r="D273" s="147" t="s">
        <v>214</v>
      </c>
      <c r="F273" s="161" t="s">
        <v>571</v>
      </c>
      <c r="I273" s="162"/>
      <c r="L273" s="33"/>
      <c r="M273" s="163"/>
      <c r="T273" s="52"/>
      <c r="AT273" s="18" t="s">
        <v>214</v>
      </c>
      <c r="AU273" s="18" t="s">
        <v>80</v>
      </c>
    </row>
    <row r="274" spans="2:65" s="1" customFormat="1" ht="24.2" customHeight="1">
      <c r="B274" s="33"/>
      <c r="C274" s="128" t="s">
        <v>445</v>
      </c>
      <c r="D274" s="128" t="s">
        <v>130</v>
      </c>
      <c r="E274" s="129" t="s">
        <v>581</v>
      </c>
      <c r="F274" s="130" t="s">
        <v>582</v>
      </c>
      <c r="G274" s="131" t="s">
        <v>227</v>
      </c>
      <c r="H274" s="132">
        <v>0.53100000000000003</v>
      </c>
      <c r="I274" s="133"/>
      <c r="J274" s="134">
        <f>ROUND(I274*H274,2)</f>
        <v>0</v>
      </c>
      <c r="K274" s="130" t="s">
        <v>134</v>
      </c>
      <c r="L274" s="33"/>
      <c r="M274" s="135" t="s">
        <v>19</v>
      </c>
      <c r="N274" s="136" t="s">
        <v>42</v>
      </c>
      <c r="P274" s="137">
        <f>O274*H274</f>
        <v>0</v>
      </c>
      <c r="Q274" s="137">
        <v>0</v>
      </c>
      <c r="R274" s="137">
        <f>Q274*H274</f>
        <v>0</v>
      </c>
      <c r="S274" s="137">
        <v>0</v>
      </c>
      <c r="T274" s="138">
        <f>S274*H274</f>
        <v>0</v>
      </c>
      <c r="AR274" s="139" t="s">
        <v>142</v>
      </c>
      <c r="AT274" s="139" t="s">
        <v>130</v>
      </c>
      <c r="AU274" s="139" t="s">
        <v>80</v>
      </c>
      <c r="AY274" s="18" t="s">
        <v>127</v>
      </c>
      <c r="BE274" s="140">
        <f>IF(N274="základní",J274,0)</f>
        <v>0</v>
      </c>
      <c r="BF274" s="140">
        <f>IF(N274="snížená",J274,0)</f>
        <v>0</v>
      </c>
      <c r="BG274" s="140">
        <f>IF(N274="zákl. přenesená",J274,0)</f>
        <v>0</v>
      </c>
      <c r="BH274" s="140">
        <f>IF(N274="sníž. přenesená",J274,0)</f>
        <v>0</v>
      </c>
      <c r="BI274" s="140">
        <f>IF(N274="nulová",J274,0)</f>
        <v>0</v>
      </c>
      <c r="BJ274" s="18" t="s">
        <v>78</v>
      </c>
      <c r="BK274" s="140">
        <f>ROUND(I274*H274,2)</f>
        <v>0</v>
      </c>
      <c r="BL274" s="18" t="s">
        <v>142</v>
      </c>
      <c r="BM274" s="139" t="s">
        <v>1496</v>
      </c>
    </row>
    <row r="275" spans="2:65" s="1" customFormat="1" ht="58.5">
      <c r="B275" s="33"/>
      <c r="D275" s="147" t="s">
        <v>214</v>
      </c>
      <c r="F275" s="161" t="s">
        <v>571</v>
      </c>
      <c r="I275" s="162"/>
      <c r="L275" s="33"/>
      <c r="M275" s="163"/>
      <c r="T275" s="52"/>
      <c r="AT275" s="18" t="s">
        <v>214</v>
      </c>
      <c r="AU275" s="18" t="s">
        <v>80</v>
      </c>
    </row>
    <row r="276" spans="2:65" s="11" customFormat="1" ht="22.9" customHeight="1">
      <c r="B276" s="116"/>
      <c r="D276" s="117" t="s">
        <v>70</v>
      </c>
      <c r="E276" s="126" t="s">
        <v>584</v>
      </c>
      <c r="F276" s="126" t="s">
        <v>585</v>
      </c>
      <c r="I276" s="119"/>
      <c r="J276" s="127">
        <f>BK276</f>
        <v>0</v>
      </c>
      <c r="L276" s="116"/>
      <c r="M276" s="121"/>
      <c r="P276" s="122">
        <f>SUM(P277:P278)</f>
        <v>0</v>
      </c>
      <c r="R276" s="122">
        <f>SUM(R277:R278)</f>
        <v>0</v>
      </c>
      <c r="T276" s="123">
        <f>SUM(T277:T278)</f>
        <v>0</v>
      </c>
      <c r="AR276" s="117" t="s">
        <v>78</v>
      </c>
      <c r="AT276" s="124" t="s">
        <v>70</v>
      </c>
      <c r="AU276" s="124" t="s">
        <v>78</v>
      </c>
      <c r="AY276" s="117" t="s">
        <v>127</v>
      </c>
      <c r="BK276" s="125">
        <f>SUM(BK277:BK278)</f>
        <v>0</v>
      </c>
    </row>
    <row r="277" spans="2:65" s="1" customFormat="1" ht="24.2" customHeight="1">
      <c r="B277" s="33"/>
      <c r="C277" s="128" t="s">
        <v>449</v>
      </c>
      <c r="D277" s="128" t="s">
        <v>130</v>
      </c>
      <c r="E277" s="129" t="s">
        <v>1299</v>
      </c>
      <c r="F277" s="130" t="s">
        <v>1300</v>
      </c>
      <c r="G277" s="131" t="s">
        <v>227</v>
      </c>
      <c r="H277" s="132">
        <v>3.234</v>
      </c>
      <c r="I277" s="133"/>
      <c r="J277" s="134">
        <f>ROUND(I277*H277,2)</f>
        <v>0</v>
      </c>
      <c r="K277" s="130" t="s">
        <v>134</v>
      </c>
      <c r="L277" s="33"/>
      <c r="M277" s="135" t="s">
        <v>19</v>
      </c>
      <c r="N277" s="136" t="s">
        <v>42</v>
      </c>
      <c r="P277" s="137">
        <f>O277*H277</f>
        <v>0</v>
      </c>
      <c r="Q277" s="137">
        <v>0</v>
      </c>
      <c r="R277" s="137">
        <f>Q277*H277</f>
        <v>0</v>
      </c>
      <c r="S277" s="137">
        <v>0</v>
      </c>
      <c r="T277" s="138">
        <f>S277*H277</f>
        <v>0</v>
      </c>
      <c r="AR277" s="139" t="s">
        <v>142</v>
      </c>
      <c r="AT277" s="139" t="s">
        <v>130</v>
      </c>
      <c r="AU277" s="139" t="s">
        <v>80</v>
      </c>
      <c r="AY277" s="18" t="s">
        <v>127</v>
      </c>
      <c r="BE277" s="140">
        <f>IF(N277="základní",J277,0)</f>
        <v>0</v>
      </c>
      <c r="BF277" s="140">
        <f>IF(N277="snížená",J277,0)</f>
        <v>0</v>
      </c>
      <c r="BG277" s="140">
        <f>IF(N277="zákl. přenesená",J277,0)</f>
        <v>0</v>
      </c>
      <c r="BH277" s="140">
        <f>IF(N277="sníž. přenesená",J277,0)</f>
        <v>0</v>
      </c>
      <c r="BI277" s="140">
        <f>IF(N277="nulová",J277,0)</f>
        <v>0</v>
      </c>
      <c r="BJ277" s="18" t="s">
        <v>78</v>
      </c>
      <c r="BK277" s="140">
        <f>ROUND(I277*H277,2)</f>
        <v>0</v>
      </c>
      <c r="BL277" s="18" t="s">
        <v>142</v>
      </c>
      <c r="BM277" s="139" t="s">
        <v>1497</v>
      </c>
    </row>
    <row r="278" spans="2:65" s="1" customFormat="1" ht="58.5">
      <c r="B278" s="33"/>
      <c r="D278" s="147" t="s">
        <v>214</v>
      </c>
      <c r="F278" s="161" t="s">
        <v>590</v>
      </c>
      <c r="I278" s="162"/>
      <c r="L278" s="33"/>
      <c r="M278" s="163"/>
      <c r="T278" s="52"/>
      <c r="AT278" s="18" t="s">
        <v>214</v>
      </c>
      <c r="AU278" s="18" t="s">
        <v>80</v>
      </c>
    </row>
    <row r="279" spans="2:65" s="11" customFormat="1" ht="25.9" customHeight="1">
      <c r="B279" s="116"/>
      <c r="D279" s="117" t="s">
        <v>70</v>
      </c>
      <c r="E279" s="118" t="s">
        <v>591</v>
      </c>
      <c r="F279" s="118" t="s">
        <v>592</v>
      </c>
      <c r="I279" s="119"/>
      <c r="J279" s="120">
        <f>BK279</f>
        <v>0</v>
      </c>
      <c r="L279" s="116"/>
      <c r="M279" s="121"/>
      <c r="P279" s="122">
        <f>P280+P303+P312+P325+P338+P359+P392+P398</f>
        <v>0</v>
      </c>
      <c r="R279" s="122">
        <f>R280+R303+R312+R325+R338+R359+R392+R398</f>
        <v>1.47972214</v>
      </c>
      <c r="T279" s="123">
        <f>T280+T303+T312+T325+T338+T359+T392+T398</f>
        <v>0.12762115000000002</v>
      </c>
      <c r="AR279" s="117" t="s">
        <v>80</v>
      </c>
      <c r="AT279" s="124" t="s">
        <v>70</v>
      </c>
      <c r="AU279" s="124" t="s">
        <v>71</v>
      </c>
      <c r="AY279" s="117" t="s">
        <v>127</v>
      </c>
      <c r="BK279" s="125">
        <f>BK280+BK303+BK312+BK325+BK338+BK359+BK392+BK398</f>
        <v>0</v>
      </c>
    </row>
    <row r="280" spans="2:65" s="11" customFormat="1" ht="22.9" customHeight="1">
      <c r="B280" s="116"/>
      <c r="D280" s="117" t="s">
        <v>70</v>
      </c>
      <c r="E280" s="126" t="s">
        <v>593</v>
      </c>
      <c r="F280" s="126" t="s">
        <v>594</v>
      </c>
      <c r="I280" s="119"/>
      <c r="J280" s="127">
        <f>BK280</f>
        <v>0</v>
      </c>
      <c r="L280" s="116"/>
      <c r="M280" s="121"/>
      <c r="P280" s="122">
        <f>SUM(P281:P302)</f>
        <v>0</v>
      </c>
      <c r="R280" s="122">
        <f>SUM(R281:R302)</f>
        <v>2.3202600000000004E-2</v>
      </c>
      <c r="T280" s="123">
        <f>SUM(T281:T302)</f>
        <v>0</v>
      </c>
      <c r="AR280" s="117" t="s">
        <v>80</v>
      </c>
      <c r="AT280" s="124" t="s">
        <v>70</v>
      </c>
      <c r="AU280" s="124" t="s">
        <v>78</v>
      </c>
      <c r="AY280" s="117" t="s">
        <v>127</v>
      </c>
      <c r="BK280" s="125">
        <f>SUM(BK281:BK302)</f>
        <v>0</v>
      </c>
    </row>
    <row r="281" spans="2:65" s="1" customFormat="1" ht="14.45" customHeight="1">
      <c r="B281" s="33"/>
      <c r="C281" s="128" t="s">
        <v>459</v>
      </c>
      <c r="D281" s="128" t="s">
        <v>130</v>
      </c>
      <c r="E281" s="129" t="s">
        <v>596</v>
      </c>
      <c r="F281" s="130" t="s">
        <v>597</v>
      </c>
      <c r="G281" s="131" t="s">
        <v>194</v>
      </c>
      <c r="H281" s="132">
        <v>12.686999999999999</v>
      </c>
      <c r="I281" s="133"/>
      <c r="J281" s="134">
        <f>ROUND(I281*H281,2)</f>
        <v>0</v>
      </c>
      <c r="K281" s="130" t="s">
        <v>134</v>
      </c>
      <c r="L281" s="33"/>
      <c r="M281" s="135" t="s">
        <v>19</v>
      </c>
      <c r="N281" s="136" t="s">
        <v>42</v>
      </c>
      <c r="P281" s="137">
        <f>O281*H281</f>
        <v>0</v>
      </c>
      <c r="Q281" s="137">
        <v>0</v>
      </c>
      <c r="R281" s="137">
        <f>Q281*H281</f>
        <v>0</v>
      </c>
      <c r="S281" s="137">
        <v>0</v>
      </c>
      <c r="T281" s="138">
        <f>S281*H281</f>
        <v>0</v>
      </c>
      <c r="AR281" s="139" t="s">
        <v>294</v>
      </c>
      <c r="AT281" s="139" t="s">
        <v>130</v>
      </c>
      <c r="AU281" s="139" t="s">
        <v>80</v>
      </c>
      <c r="AY281" s="18" t="s">
        <v>127</v>
      </c>
      <c r="BE281" s="140">
        <f>IF(N281="základní",J281,0)</f>
        <v>0</v>
      </c>
      <c r="BF281" s="140">
        <f>IF(N281="snížená",J281,0)</f>
        <v>0</v>
      </c>
      <c r="BG281" s="140">
        <f>IF(N281="zákl. přenesená",J281,0)</f>
        <v>0</v>
      </c>
      <c r="BH281" s="140">
        <f>IF(N281="sníž. přenesená",J281,0)</f>
        <v>0</v>
      </c>
      <c r="BI281" s="140">
        <f>IF(N281="nulová",J281,0)</f>
        <v>0</v>
      </c>
      <c r="BJ281" s="18" t="s">
        <v>78</v>
      </c>
      <c r="BK281" s="140">
        <f>ROUND(I281*H281,2)</f>
        <v>0</v>
      </c>
      <c r="BL281" s="18" t="s">
        <v>294</v>
      </c>
      <c r="BM281" s="139" t="s">
        <v>1498</v>
      </c>
    </row>
    <row r="282" spans="2:65" s="1" customFormat="1" ht="29.25">
      <c r="B282" s="33"/>
      <c r="D282" s="147" t="s">
        <v>214</v>
      </c>
      <c r="F282" s="161" t="s">
        <v>599</v>
      </c>
      <c r="I282" s="162"/>
      <c r="L282" s="33"/>
      <c r="M282" s="163"/>
      <c r="T282" s="52"/>
      <c r="AT282" s="18" t="s">
        <v>214</v>
      </c>
      <c r="AU282" s="18" t="s">
        <v>80</v>
      </c>
    </row>
    <row r="283" spans="2:65" s="12" customFormat="1">
      <c r="B283" s="146"/>
      <c r="D283" s="147" t="s">
        <v>196</v>
      </c>
      <c r="E283" s="148" t="s">
        <v>19</v>
      </c>
      <c r="F283" s="149" t="s">
        <v>1449</v>
      </c>
      <c r="H283" s="150">
        <v>12.173</v>
      </c>
      <c r="I283" s="151"/>
      <c r="L283" s="146"/>
      <c r="M283" s="152"/>
      <c r="T283" s="153"/>
      <c r="AT283" s="148" t="s">
        <v>196</v>
      </c>
      <c r="AU283" s="148" t="s">
        <v>80</v>
      </c>
      <c r="AV283" s="12" t="s">
        <v>80</v>
      </c>
      <c r="AW283" s="12" t="s">
        <v>32</v>
      </c>
      <c r="AX283" s="12" t="s">
        <v>71</v>
      </c>
      <c r="AY283" s="148" t="s">
        <v>127</v>
      </c>
    </row>
    <row r="284" spans="2:65" s="12" customFormat="1">
      <c r="B284" s="146"/>
      <c r="D284" s="147" t="s">
        <v>196</v>
      </c>
      <c r="E284" s="148" t="s">
        <v>19</v>
      </c>
      <c r="F284" s="149" t="s">
        <v>1438</v>
      </c>
      <c r="H284" s="150">
        <v>0.42399999999999999</v>
      </c>
      <c r="I284" s="151"/>
      <c r="L284" s="146"/>
      <c r="M284" s="152"/>
      <c r="T284" s="153"/>
      <c r="AT284" s="148" t="s">
        <v>196</v>
      </c>
      <c r="AU284" s="148" t="s">
        <v>80</v>
      </c>
      <c r="AV284" s="12" t="s">
        <v>80</v>
      </c>
      <c r="AW284" s="12" t="s">
        <v>32</v>
      </c>
      <c r="AX284" s="12" t="s">
        <v>71</v>
      </c>
      <c r="AY284" s="148" t="s">
        <v>127</v>
      </c>
    </row>
    <row r="285" spans="2:65" s="12" customFormat="1">
      <c r="B285" s="146"/>
      <c r="D285" s="147" t="s">
        <v>196</v>
      </c>
      <c r="E285" s="148" t="s">
        <v>19</v>
      </c>
      <c r="F285" s="149" t="s">
        <v>518</v>
      </c>
      <c r="H285" s="150">
        <v>0.09</v>
      </c>
      <c r="I285" s="151"/>
      <c r="L285" s="146"/>
      <c r="M285" s="152"/>
      <c r="T285" s="153"/>
      <c r="AT285" s="148" t="s">
        <v>196</v>
      </c>
      <c r="AU285" s="148" t="s">
        <v>80</v>
      </c>
      <c r="AV285" s="12" t="s">
        <v>80</v>
      </c>
      <c r="AW285" s="12" t="s">
        <v>32</v>
      </c>
      <c r="AX285" s="12" t="s">
        <v>71</v>
      </c>
      <c r="AY285" s="148" t="s">
        <v>127</v>
      </c>
    </row>
    <row r="286" spans="2:65" s="13" customFormat="1">
      <c r="B286" s="154"/>
      <c r="D286" s="147" t="s">
        <v>196</v>
      </c>
      <c r="E286" s="155" t="s">
        <v>19</v>
      </c>
      <c r="F286" s="156" t="s">
        <v>199</v>
      </c>
      <c r="H286" s="157">
        <v>12.686999999999999</v>
      </c>
      <c r="I286" s="158"/>
      <c r="L286" s="154"/>
      <c r="M286" s="159"/>
      <c r="T286" s="160"/>
      <c r="AT286" s="155" t="s">
        <v>196</v>
      </c>
      <c r="AU286" s="155" t="s">
        <v>80</v>
      </c>
      <c r="AV286" s="13" t="s">
        <v>142</v>
      </c>
      <c r="AW286" s="13" t="s">
        <v>32</v>
      </c>
      <c r="AX286" s="13" t="s">
        <v>78</v>
      </c>
      <c r="AY286" s="155" t="s">
        <v>127</v>
      </c>
    </row>
    <row r="287" spans="2:65" s="1" customFormat="1" ht="14.45" customHeight="1">
      <c r="B287" s="33"/>
      <c r="C287" s="128" t="s">
        <v>473</v>
      </c>
      <c r="D287" s="128" t="s">
        <v>130</v>
      </c>
      <c r="E287" s="129" t="s">
        <v>601</v>
      </c>
      <c r="F287" s="130" t="s">
        <v>602</v>
      </c>
      <c r="G287" s="131" t="s">
        <v>194</v>
      </c>
      <c r="H287" s="132">
        <v>2.2200000000000002</v>
      </c>
      <c r="I287" s="133"/>
      <c r="J287" s="134">
        <f>ROUND(I287*H287,2)</f>
        <v>0</v>
      </c>
      <c r="K287" s="130" t="s">
        <v>134</v>
      </c>
      <c r="L287" s="33"/>
      <c r="M287" s="135" t="s">
        <v>19</v>
      </c>
      <c r="N287" s="136" t="s">
        <v>42</v>
      </c>
      <c r="P287" s="137">
        <f>O287*H287</f>
        <v>0</v>
      </c>
      <c r="Q287" s="137">
        <v>0</v>
      </c>
      <c r="R287" s="137">
        <f>Q287*H287</f>
        <v>0</v>
      </c>
      <c r="S287" s="137">
        <v>0</v>
      </c>
      <c r="T287" s="138">
        <f>S287*H287</f>
        <v>0</v>
      </c>
      <c r="AR287" s="139" t="s">
        <v>294</v>
      </c>
      <c r="AT287" s="139" t="s">
        <v>130</v>
      </c>
      <c r="AU287" s="139" t="s">
        <v>80</v>
      </c>
      <c r="AY287" s="18" t="s">
        <v>127</v>
      </c>
      <c r="BE287" s="140">
        <f>IF(N287="základní",J287,0)</f>
        <v>0</v>
      </c>
      <c r="BF287" s="140">
        <f>IF(N287="snížená",J287,0)</f>
        <v>0</v>
      </c>
      <c r="BG287" s="140">
        <f>IF(N287="zákl. přenesená",J287,0)</f>
        <v>0</v>
      </c>
      <c r="BH287" s="140">
        <f>IF(N287="sníž. přenesená",J287,0)</f>
        <v>0</v>
      </c>
      <c r="BI287" s="140">
        <f>IF(N287="nulová",J287,0)</f>
        <v>0</v>
      </c>
      <c r="BJ287" s="18" t="s">
        <v>78</v>
      </c>
      <c r="BK287" s="140">
        <f>ROUND(I287*H287,2)</f>
        <v>0</v>
      </c>
      <c r="BL287" s="18" t="s">
        <v>294</v>
      </c>
      <c r="BM287" s="139" t="s">
        <v>1499</v>
      </c>
    </row>
    <row r="288" spans="2:65" s="1" customFormat="1" ht="29.25">
      <c r="B288" s="33"/>
      <c r="D288" s="147" t="s">
        <v>214</v>
      </c>
      <c r="F288" s="161" t="s">
        <v>599</v>
      </c>
      <c r="I288" s="162"/>
      <c r="L288" s="33"/>
      <c r="M288" s="163"/>
      <c r="T288" s="52"/>
      <c r="AT288" s="18" t="s">
        <v>214</v>
      </c>
      <c r="AU288" s="18" t="s">
        <v>80</v>
      </c>
    </row>
    <row r="289" spans="2:65" s="12" customFormat="1">
      <c r="B289" s="146"/>
      <c r="D289" s="147" t="s">
        <v>196</v>
      </c>
      <c r="E289" s="148" t="s">
        <v>19</v>
      </c>
      <c r="F289" s="149" t="s">
        <v>1500</v>
      </c>
      <c r="H289" s="150">
        <v>2.2200000000000002</v>
      </c>
      <c r="I289" s="151"/>
      <c r="L289" s="146"/>
      <c r="M289" s="152"/>
      <c r="T289" s="153"/>
      <c r="AT289" s="148" t="s">
        <v>196</v>
      </c>
      <c r="AU289" s="148" t="s">
        <v>80</v>
      </c>
      <c r="AV289" s="12" t="s">
        <v>80</v>
      </c>
      <c r="AW289" s="12" t="s">
        <v>32</v>
      </c>
      <c r="AX289" s="12" t="s">
        <v>78</v>
      </c>
      <c r="AY289" s="148" t="s">
        <v>127</v>
      </c>
    </row>
    <row r="290" spans="2:65" s="1" customFormat="1" ht="14.45" customHeight="1">
      <c r="B290" s="33"/>
      <c r="C290" s="177" t="s">
        <v>485</v>
      </c>
      <c r="D290" s="177" t="s">
        <v>368</v>
      </c>
      <c r="E290" s="178" t="s">
        <v>607</v>
      </c>
      <c r="F290" s="179" t="s">
        <v>608</v>
      </c>
      <c r="G290" s="180" t="s">
        <v>609</v>
      </c>
      <c r="H290" s="181">
        <v>22.361000000000001</v>
      </c>
      <c r="I290" s="182"/>
      <c r="J290" s="183">
        <f>ROUND(I290*H290,2)</f>
        <v>0</v>
      </c>
      <c r="K290" s="179" t="s">
        <v>134</v>
      </c>
      <c r="L290" s="184"/>
      <c r="M290" s="185" t="s">
        <v>19</v>
      </c>
      <c r="N290" s="186" t="s">
        <v>42</v>
      </c>
      <c r="P290" s="137">
        <f>O290*H290</f>
        <v>0</v>
      </c>
      <c r="Q290" s="137">
        <v>1E-3</v>
      </c>
      <c r="R290" s="137">
        <f>Q290*H290</f>
        <v>2.2361000000000002E-2</v>
      </c>
      <c r="S290" s="137">
        <v>0</v>
      </c>
      <c r="T290" s="138">
        <f>S290*H290</f>
        <v>0</v>
      </c>
      <c r="AR290" s="139" t="s">
        <v>409</v>
      </c>
      <c r="AT290" s="139" t="s">
        <v>368</v>
      </c>
      <c r="AU290" s="139" t="s">
        <v>80</v>
      </c>
      <c r="AY290" s="18" t="s">
        <v>127</v>
      </c>
      <c r="BE290" s="140">
        <f>IF(N290="základní",J290,0)</f>
        <v>0</v>
      </c>
      <c r="BF290" s="140">
        <f>IF(N290="snížená",J290,0)</f>
        <v>0</v>
      </c>
      <c r="BG290" s="140">
        <f>IF(N290="zákl. přenesená",J290,0)</f>
        <v>0</v>
      </c>
      <c r="BH290" s="140">
        <f>IF(N290="sníž. přenesená",J290,0)</f>
        <v>0</v>
      </c>
      <c r="BI290" s="140">
        <f>IF(N290="nulová",J290,0)</f>
        <v>0</v>
      </c>
      <c r="BJ290" s="18" t="s">
        <v>78</v>
      </c>
      <c r="BK290" s="140">
        <f>ROUND(I290*H290,2)</f>
        <v>0</v>
      </c>
      <c r="BL290" s="18" t="s">
        <v>294</v>
      </c>
      <c r="BM290" s="139" t="s">
        <v>1501</v>
      </c>
    </row>
    <row r="291" spans="2:65" s="12" customFormat="1">
      <c r="B291" s="146"/>
      <c r="D291" s="147" t="s">
        <v>196</v>
      </c>
      <c r="E291" s="148" t="s">
        <v>19</v>
      </c>
      <c r="F291" s="149" t="s">
        <v>1502</v>
      </c>
      <c r="H291" s="150">
        <v>22.361000000000001</v>
      </c>
      <c r="I291" s="151"/>
      <c r="L291" s="146"/>
      <c r="M291" s="152"/>
      <c r="T291" s="153"/>
      <c r="AT291" s="148" t="s">
        <v>196</v>
      </c>
      <c r="AU291" s="148" t="s">
        <v>80</v>
      </c>
      <c r="AV291" s="12" t="s">
        <v>80</v>
      </c>
      <c r="AW291" s="12" t="s">
        <v>32</v>
      </c>
      <c r="AX291" s="12" t="s">
        <v>78</v>
      </c>
      <c r="AY291" s="148" t="s">
        <v>127</v>
      </c>
    </row>
    <row r="292" spans="2:65" s="1" customFormat="1" ht="24.2" customHeight="1">
      <c r="B292" s="33"/>
      <c r="C292" s="128" t="s">
        <v>498</v>
      </c>
      <c r="D292" s="128" t="s">
        <v>130</v>
      </c>
      <c r="E292" s="129" t="s">
        <v>613</v>
      </c>
      <c r="F292" s="130" t="s">
        <v>614</v>
      </c>
      <c r="G292" s="131" t="s">
        <v>212</v>
      </c>
      <c r="H292" s="132">
        <v>14.8</v>
      </c>
      <c r="I292" s="133"/>
      <c r="J292" s="134">
        <f>ROUND(I292*H292,2)</f>
        <v>0</v>
      </c>
      <c r="K292" s="130" t="s">
        <v>134</v>
      </c>
      <c r="L292" s="33"/>
      <c r="M292" s="135" t="s">
        <v>19</v>
      </c>
      <c r="N292" s="136" t="s">
        <v>42</v>
      </c>
      <c r="P292" s="137">
        <f>O292*H292</f>
        <v>0</v>
      </c>
      <c r="Q292" s="137">
        <v>0</v>
      </c>
      <c r="R292" s="137">
        <f>Q292*H292</f>
        <v>0</v>
      </c>
      <c r="S292" s="137">
        <v>0</v>
      </c>
      <c r="T292" s="138">
        <f>S292*H292</f>
        <v>0</v>
      </c>
      <c r="AR292" s="139" t="s">
        <v>294</v>
      </c>
      <c r="AT292" s="139" t="s">
        <v>130</v>
      </c>
      <c r="AU292" s="139" t="s">
        <v>80</v>
      </c>
      <c r="AY292" s="18" t="s">
        <v>127</v>
      </c>
      <c r="BE292" s="140">
        <f>IF(N292="základní",J292,0)</f>
        <v>0</v>
      </c>
      <c r="BF292" s="140">
        <f>IF(N292="snížená",J292,0)</f>
        <v>0</v>
      </c>
      <c r="BG292" s="140">
        <f>IF(N292="zákl. přenesená",J292,0)</f>
        <v>0</v>
      </c>
      <c r="BH292" s="140">
        <f>IF(N292="sníž. přenesená",J292,0)</f>
        <v>0</v>
      </c>
      <c r="BI292" s="140">
        <f>IF(N292="nulová",J292,0)</f>
        <v>0</v>
      </c>
      <c r="BJ292" s="18" t="s">
        <v>78</v>
      </c>
      <c r="BK292" s="140">
        <f>ROUND(I292*H292,2)</f>
        <v>0</v>
      </c>
      <c r="BL292" s="18" t="s">
        <v>294</v>
      </c>
      <c r="BM292" s="139" t="s">
        <v>1503</v>
      </c>
    </row>
    <row r="293" spans="2:65" s="1" customFormat="1" ht="29.25">
      <c r="B293" s="33"/>
      <c r="D293" s="147" t="s">
        <v>214</v>
      </c>
      <c r="F293" s="161" t="s">
        <v>599</v>
      </c>
      <c r="I293" s="162"/>
      <c r="L293" s="33"/>
      <c r="M293" s="163"/>
      <c r="T293" s="52"/>
      <c r="AT293" s="18" t="s">
        <v>214</v>
      </c>
      <c r="AU293" s="18" t="s">
        <v>80</v>
      </c>
    </row>
    <row r="294" spans="2:65" s="12" customFormat="1">
      <c r="B294" s="146"/>
      <c r="D294" s="147" t="s">
        <v>196</v>
      </c>
      <c r="E294" s="148" t="s">
        <v>19</v>
      </c>
      <c r="F294" s="149" t="s">
        <v>1504</v>
      </c>
      <c r="H294" s="150">
        <v>14.8</v>
      </c>
      <c r="I294" s="151"/>
      <c r="L294" s="146"/>
      <c r="M294" s="152"/>
      <c r="T294" s="153"/>
      <c r="AT294" s="148" t="s">
        <v>196</v>
      </c>
      <c r="AU294" s="148" t="s">
        <v>80</v>
      </c>
      <c r="AV294" s="12" t="s">
        <v>80</v>
      </c>
      <c r="AW294" s="12" t="s">
        <v>32</v>
      </c>
      <c r="AX294" s="12" t="s">
        <v>78</v>
      </c>
      <c r="AY294" s="148" t="s">
        <v>127</v>
      </c>
    </row>
    <row r="295" spans="2:65" s="1" customFormat="1" ht="14.45" customHeight="1">
      <c r="B295" s="33"/>
      <c r="C295" s="177" t="s">
        <v>504</v>
      </c>
      <c r="D295" s="177" t="s">
        <v>368</v>
      </c>
      <c r="E295" s="178" t="s">
        <v>619</v>
      </c>
      <c r="F295" s="179" t="s">
        <v>620</v>
      </c>
      <c r="G295" s="180" t="s">
        <v>212</v>
      </c>
      <c r="H295" s="181">
        <v>15.54</v>
      </c>
      <c r="I295" s="182"/>
      <c r="J295" s="183">
        <f>ROUND(I295*H295,2)</f>
        <v>0</v>
      </c>
      <c r="K295" s="179" t="s">
        <v>134</v>
      </c>
      <c r="L295" s="184"/>
      <c r="M295" s="185" t="s">
        <v>19</v>
      </c>
      <c r="N295" s="186" t="s">
        <v>42</v>
      </c>
      <c r="P295" s="137">
        <f>O295*H295</f>
        <v>0</v>
      </c>
      <c r="Q295" s="137">
        <v>4.0000000000000003E-5</v>
      </c>
      <c r="R295" s="137">
        <f>Q295*H295</f>
        <v>6.2160000000000004E-4</v>
      </c>
      <c r="S295" s="137">
        <v>0</v>
      </c>
      <c r="T295" s="138">
        <f>S295*H295</f>
        <v>0</v>
      </c>
      <c r="AR295" s="139" t="s">
        <v>409</v>
      </c>
      <c r="AT295" s="139" t="s">
        <v>368</v>
      </c>
      <c r="AU295" s="139" t="s">
        <v>80</v>
      </c>
      <c r="AY295" s="18" t="s">
        <v>127</v>
      </c>
      <c r="BE295" s="140">
        <f>IF(N295="základní",J295,0)</f>
        <v>0</v>
      </c>
      <c r="BF295" s="140">
        <f>IF(N295="snížená",J295,0)</f>
        <v>0</v>
      </c>
      <c r="BG295" s="140">
        <f>IF(N295="zákl. přenesená",J295,0)</f>
        <v>0</v>
      </c>
      <c r="BH295" s="140">
        <f>IF(N295="sníž. přenesená",J295,0)</f>
        <v>0</v>
      </c>
      <c r="BI295" s="140">
        <f>IF(N295="nulová",J295,0)</f>
        <v>0</v>
      </c>
      <c r="BJ295" s="18" t="s">
        <v>78</v>
      </c>
      <c r="BK295" s="140">
        <f>ROUND(I295*H295,2)</f>
        <v>0</v>
      </c>
      <c r="BL295" s="18" t="s">
        <v>294</v>
      </c>
      <c r="BM295" s="139" t="s">
        <v>1505</v>
      </c>
    </row>
    <row r="296" spans="2:65" s="12" customFormat="1">
      <c r="B296" s="146"/>
      <c r="D296" s="147" t="s">
        <v>196</v>
      </c>
      <c r="F296" s="149" t="s">
        <v>1506</v>
      </c>
      <c r="H296" s="150">
        <v>15.54</v>
      </c>
      <c r="I296" s="151"/>
      <c r="L296" s="146"/>
      <c r="M296" s="152"/>
      <c r="T296" s="153"/>
      <c r="AT296" s="148" t="s">
        <v>196</v>
      </c>
      <c r="AU296" s="148" t="s">
        <v>80</v>
      </c>
      <c r="AV296" s="12" t="s">
        <v>80</v>
      </c>
      <c r="AW296" s="12" t="s">
        <v>4</v>
      </c>
      <c r="AX296" s="12" t="s">
        <v>78</v>
      </c>
      <c r="AY296" s="148" t="s">
        <v>127</v>
      </c>
    </row>
    <row r="297" spans="2:65" s="1" customFormat="1" ht="24.2" customHeight="1">
      <c r="B297" s="33"/>
      <c r="C297" s="128" t="s">
        <v>509</v>
      </c>
      <c r="D297" s="128" t="s">
        <v>130</v>
      </c>
      <c r="E297" s="129" t="s">
        <v>624</v>
      </c>
      <c r="F297" s="130" t="s">
        <v>625</v>
      </c>
      <c r="G297" s="131" t="s">
        <v>222</v>
      </c>
      <c r="H297" s="132">
        <v>6</v>
      </c>
      <c r="I297" s="133"/>
      <c r="J297" s="134">
        <f>ROUND(I297*H297,2)</f>
        <v>0</v>
      </c>
      <c r="K297" s="130" t="s">
        <v>134</v>
      </c>
      <c r="L297" s="33"/>
      <c r="M297" s="135" t="s">
        <v>19</v>
      </c>
      <c r="N297" s="136" t="s">
        <v>42</v>
      </c>
      <c r="P297" s="137">
        <f>O297*H297</f>
        <v>0</v>
      </c>
      <c r="Q297" s="137">
        <v>0</v>
      </c>
      <c r="R297" s="137">
        <f>Q297*H297</f>
        <v>0</v>
      </c>
      <c r="S297" s="137">
        <v>0</v>
      </c>
      <c r="T297" s="138">
        <f>S297*H297</f>
        <v>0</v>
      </c>
      <c r="AR297" s="139" t="s">
        <v>294</v>
      </c>
      <c r="AT297" s="139" t="s">
        <v>130</v>
      </c>
      <c r="AU297" s="139" t="s">
        <v>80</v>
      </c>
      <c r="AY297" s="18" t="s">
        <v>127</v>
      </c>
      <c r="BE297" s="140">
        <f>IF(N297="základní",J297,0)</f>
        <v>0</v>
      </c>
      <c r="BF297" s="140">
        <f>IF(N297="snížená",J297,0)</f>
        <v>0</v>
      </c>
      <c r="BG297" s="140">
        <f>IF(N297="zákl. přenesená",J297,0)</f>
        <v>0</v>
      </c>
      <c r="BH297" s="140">
        <f>IF(N297="sníž. přenesená",J297,0)</f>
        <v>0</v>
      </c>
      <c r="BI297" s="140">
        <f>IF(N297="nulová",J297,0)</f>
        <v>0</v>
      </c>
      <c r="BJ297" s="18" t="s">
        <v>78</v>
      </c>
      <c r="BK297" s="140">
        <f>ROUND(I297*H297,2)</f>
        <v>0</v>
      </c>
      <c r="BL297" s="18" t="s">
        <v>294</v>
      </c>
      <c r="BM297" s="139" t="s">
        <v>1507</v>
      </c>
    </row>
    <row r="298" spans="2:65" s="1" customFormat="1" ht="29.25">
      <c r="B298" s="33"/>
      <c r="D298" s="147" t="s">
        <v>214</v>
      </c>
      <c r="F298" s="161" t="s">
        <v>599</v>
      </c>
      <c r="I298" s="162"/>
      <c r="L298" s="33"/>
      <c r="M298" s="163"/>
      <c r="T298" s="52"/>
      <c r="AT298" s="18" t="s">
        <v>214</v>
      </c>
      <c r="AU298" s="18" t="s">
        <v>80</v>
      </c>
    </row>
    <row r="299" spans="2:65" s="1" customFormat="1" ht="14.45" customHeight="1">
      <c r="B299" s="33"/>
      <c r="C299" s="177" t="s">
        <v>522</v>
      </c>
      <c r="D299" s="177" t="s">
        <v>368</v>
      </c>
      <c r="E299" s="178" t="s">
        <v>628</v>
      </c>
      <c r="F299" s="179" t="s">
        <v>629</v>
      </c>
      <c r="G299" s="180" t="s">
        <v>222</v>
      </c>
      <c r="H299" s="181">
        <v>2</v>
      </c>
      <c r="I299" s="182"/>
      <c r="J299" s="183">
        <f>ROUND(I299*H299,2)</f>
        <v>0</v>
      </c>
      <c r="K299" s="179" t="s">
        <v>134</v>
      </c>
      <c r="L299" s="184"/>
      <c r="M299" s="185" t="s">
        <v>19</v>
      </c>
      <c r="N299" s="186" t="s">
        <v>42</v>
      </c>
      <c r="P299" s="137">
        <f>O299*H299</f>
        <v>0</v>
      </c>
      <c r="Q299" s="137">
        <v>3.0000000000000001E-5</v>
      </c>
      <c r="R299" s="137">
        <f>Q299*H299</f>
        <v>6.0000000000000002E-5</v>
      </c>
      <c r="S299" s="137">
        <v>0</v>
      </c>
      <c r="T299" s="138">
        <f>S299*H299</f>
        <v>0</v>
      </c>
      <c r="AR299" s="139" t="s">
        <v>409</v>
      </c>
      <c r="AT299" s="139" t="s">
        <v>368</v>
      </c>
      <c r="AU299" s="139" t="s">
        <v>80</v>
      </c>
      <c r="AY299" s="18" t="s">
        <v>127</v>
      </c>
      <c r="BE299" s="140">
        <f>IF(N299="základní",J299,0)</f>
        <v>0</v>
      </c>
      <c r="BF299" s="140">
        <f>IF(N299="snížená",J299,0)</f>
        <v>0</v>
      </c>
      <c r="BG299" s="140">
        <f>IF(N299="zákl. přenesená",J299,0)</f>
        <v>0</v>
      </c>
      <c r="BH299" s="140">
        <f>IF(N299="sníž. přenesená",J299,0)</f>
        <v>0</v>
      </c>
      <c r="BI299" s="140">
        <f>IF(N299="nulová",J299,0)</f>
        <v>0</v>
      </c>
      <c r="BJ299" s="18" t="s">
        <v>78</v>
      </c>
      <c r="BK299" s="140">
        <f>ROUND(I299*H299,2)</f>
        <v>0</v>
      </c>
      <c r="BL299" s="18" t="s">
        <v>294</v>
      </c>
      <c r="BM299" s="139" t="s">
        <v>1508</v>
      </c>
    </row>
    <row r="300" spans="2:65" s="1" customFormat="1" ht="14.45" customHeight="1">
      <c r="B300" s="33"/>
      <c r="C300" s="177" t="s">
        <v>527</v>
      </c>
      <c r="D300" s="177" t="s">
        <v>368</v>
      </c>
      <c r="E300" s="178" t="s">
        <v>632</v>
      </c>
      <c r="F300" s="179" t="s">
        <v>633</v>
      </c>
      <c r="G300" s="180" t="s">
        <v>222</v>
      </c>
      <c r="H300" s="181">
        <v>4</v>
      </c>
      <c r="I300" s="182"/>
      <c r="J300" s="183">
        <f>ROUND(I300*H300,2)</f>
        <v>0</v>
      </c>
      <c r="K300" s="179" t="s">
        <v>134</v>
      </c>
      <c r="L300" s="184"/>
      <c r="M300" s="185" t="s">
        <v>19</v>
      </c>
      <c r="N300" s="186" t="s">
        <v>42</v>
      </c>
      <c r="P300" s="137">
        <f>O300*H300</f>
        <v>0</v>
      </c>
      <c r="Q300" s="137">
        <v>4.0000000000000003E-5</v>
      </c>
      <c r="R300" s="137">
        <f>Q300*H300</f>
        <v>1.6000000000000001E-4</v>
      </c>
      <c r="S300" s="137">
        <v>0</v>
      </c>
      <c r="T300" s="138">
        <f>S300*H300</f>
        <v>0</v>
      </c>
      <c r="AR300" s="139" t="s">
        <v>409</v>
      </c>
      <c r="AT300" s="139" t="s">
        <v>368</v>
      </c>
      <c r="AU300" s="139" t="s">
        <v>80</v>
      </c>
      <c r="AY300" s="18" t="s">
        <v>127</v>
      </c>
      <c r="BE300" s="140">
        <f>IF(N300="základní",J300,0)</f>
        <v>0</v>
      </c>
      <c r="BF300" s="140">
        <f>IF(N300="snížená",J300,0)</f>
        <v>0</v>
      </c>
      <c r="BG300" s="140">
        <f>IF(N300="zákl. přenesená",J300,0)</f>
        <v>0</v>
      </c>
      <c r="BH300" s="140">
        <f>IF(N300="sníž. přenesená",J300,0)</f>
        <v>0</v>
      </c>
      <c r="BI300" s="140">
        <f>IF(N300="nulová",J300,0)</f>
        <v>0</v>
      </c>
      <c r="BJ300" s="18" t="s">
        <v>78</v>
      </c>
      <c r="BK300" s="140">
        <f>ROUND(I300*H300,2)</f>
        <v>0</v>
      </c>
      <c r="BL300" s="18" t="s">
        <v>294</v>
      </c>
      <c r="BM300" s="139" t="s">
        <v>1509</v>
      </c>
    </row>
    <row r="301" spans="2:65" s="1" customFormat="1" ht="24.2" customHeight="1">
      <c r="B301" s="33"/>
      <c r="C301" s="128" t="s">
        <v>531</v>
      </c>
      <c r="D301" s="128" t="s">
        <v>130</v>
      </c>
      <c r="E301" s="129" t="s">
        <v>1316</v>
      </c>
      <c r="F301" s="130" t="s">
        <v>1317</v>
      </c>
      <c r="G301" s="131" t="s">
        <v>638</v>
      </c>
      <c r="H301" s="187"/>
      <c r="I301" s="133"/>
      <c r="J301" s="134">
        <f>ROUND(I301*H301,2)</f>
        <v>0</v>
      </c>
      <c r="K301" s="130" t="s">
        <v>134</v>
      </c>
      <c r="L301" s="33"/>
      <c r="M301" s="135" t="s">
        <v>19</v>
      </c>
      <c r="N301" s="136" t="s">
        <v>42</v>
      </c>
      <c r="P301" s="137">
        <f>O301*H301</f>
        <v>0</v>
      </c>
      <c r="Q301" s="137">
        <v>0</v>
      </c>
      <c r="R301" s="137">
        <f>Q301*H301</f>
        <v>0</v>
      </c>
      <c r="S301" s="137">
        <v>0</v>
      </c>
      <c r="T301" s="138">
        <f>S301*H301</f>
        <v>0</v>
      </c>
      <c r="AR301" s="139" t="s">
        <v>294</v>
      </c>
      <c r="AT301" s="139" t="s">
        <v>130</v>
      </c>
      <c r="AU301" s="139" t="s">
        <v>80</v>
      </c>
      <c r="AY301" s="18" t="s">
        <v>127</v>
      </c>
      <c r="BE301" s="140">
        <f>IF(N301="základní",J301,0)</f>
        <v>0</v>
      </c>
      <c r="BF301" s="140">
        <f>IF(N301="snížená",J301,0)</f>
        <v>0</v>
      </c>
      <c r="BG301" s="140">
        <f>IF(N301="zákl. přenesená",J301,0)</f>
        <v>0</v>
      </c>
      <c r="BH301" s="140">
        <f>IF(N301="sníž. přenesená",J301,0)</f>
        <v>0</v>
      </c>
      <c r="BI301" s="140">
        <f>IF(N301="nulová",J301,0)</f>
        <v>0</v>
      </c>
      <c r="BJ301" s="18" t="s">
        <v>78</v>
      </c>
      <c r="BK301" s="140">
        <f>ROUND(I301*H301,2)</f>
        <v>0</v>
      </c>
      <c r="BL301" s="18" t="s">
        <v>294</v>
      </c>
      <c r="BM301" s="139" t="s">
        <v>1510</v>
      </c>
    </row>
    <row r="302" spans="2:65" s="1" customFormat="1" ht="78">
      <c r="B302" s="33"/>
      <c r="D302" s="147" t="s">
        <v>214</v>
      </c>
      <c r="F302" s="161" t="s">
        <v>640</v>
      </c>
      <c r="I302" s="162"/>
      <c r="L302" s="33"/>
      <c r="M302" s="163"/>
      <c r="T302" s="52"/>
      <c r="AT302" s="18" t="s">
        <v>214</v>
      </c>
      <c r="AU302" s="18" t="s">
        <v>80</v>
      </c>
    </row>
    <row r="303" spans="2:65" s="11" customFormat="1" ht="22.9" customHeight="1">
      <c r="B303" s="116"/>
      <c r="D303" s="117" t="s">
        <v>70</v>
      </c>
      <c r="E303" s="126" t="s">
        <v>641</v>
      </c>
      <c r="F303" s="126" t="s">
        <v>642</v>
      </c>
      <c r="I303" s="119"/>
      <c r="J303" s="127">
        <f>BK303</f>
        <v>0</v>
      </c>
      <c r="L303" s="116"/>
      <c r="M303" s="121"/>
      <c r="P303" s="122">
        <f>SUM(P304:P311)</f>
        <v>0</v>
      </c>
      <c r="R303" s="122">
        <f>SUM(R304:R311)</f>
        <v>4.1599999999999996E-3</v>
      </c>
      <c r="T303" s="123">
        <f>SUM(T304:T311)</f>
        <v>0</v>
      </c>
      <c r="AR303" s="117" t="s">
        <v>80</v>
      </c>
      <c r="AT303" s="124" t="s">
        <v>70</v>
      </c>
      <c r="AU303" s="124" t="s">
        <v>78</v>
      </c>
      <c r="AY303" s="117" t="s">
        <v>127</v>
      </c>
      <c r="BK303" s="125">
        <f>SUM(BK304:BK311)</f>
        <v>0</v>
      </c>
    </row>
    <row r="304" spans="2:65" s="1" customFormat="1" ht="14.45" customHeight="1">
      <c r="B304" s="33"/>
      <c r="C304" s="128" t="s">
        <v>535</v>
      </c>
      <c r="D304" s="128" t="s">
        <v>130</v>
      </c>
      <c r="E304" s="129" t="s">
        <v>644</v>
      </c>
      <c r="F304" s="130" t="s">
        <v>645</v>
      </c>
      <c r="G304" s="131" t="s">
        <v>133</v>
      </c>
      <c r="H304" s="132">
        <v>3</v>
      </c>
      <c r="I304" s="133"/>
      <c r="J304" s="134">
        <f t="shared" ref="J304:J310" si="0">ROUND(I304*H304,2)</f>
        <v>0</v>
      </c>
      <c r="K304" s="130" t="s">
        <v>19</v>
      </c>
      <c r="L304" s="33"/>
      <c r="M304" s="135" t="s">
        <v>19</v>
      </c>
      <c r="N304" s="136" t="s">
        <v>42</v>
      </c>
      <c r="P304" s="137">
        <f t="shared" ref="P304:P310" si="1">O304*H304</f>
        <v>0</v>
      </c>
      <c r="Q304" s="137">
        <v>5.1999999999999995E-4</v>
      </c>
      <c r="R304" s="137">
        <f t="shared" ref="R304:R310" si="2">Q304*H304</f>
        <v>1.5599999999999998E-3</v>
      </c>
      <c r="S304" s="137">
        <v>0</v>
      </c>
      <c r="T304" s="138">
        <f t="shared" ref="T304:T310" si="3">S304*H304</f>
        <v>0</v>
      </c>
      <c r="AR304" s="139" t="s">
        <v>294</v>
      </c>
      <c r="AT304" s="139" t="s">
        <v>130</v>
      </c>
      <c r="AU304" s="139" t="s">
        <v>80</v>
      </c>
      <c r="AY304" s="18" t="s">
        <v>127</v>
      </c>
      <c r="BE304" s="140">
        <f t="shared" ref="BE304:BE310" si="4">IF(N304="základní",J304,0)</f>
        <v>0</v>
      </c>
      <c r="BF304" s="140">
        <f t="shared" ref="BF304:BF310" si="5">IF(N304="snížená",J304,0)</f>
        <v>0</v>
      </c>
      <c r="BG304" s="140">
        <f t="shared" ref="BG304:BG310" si="6">IF(N304="zákl. přenesená",J304,0)</f>
        <v>0</v>
      </c>
      <c r="BH304" s="140">
        <f t="shared" ref="BH304:BH310" si="7">IF(N304="sníž. přenesená",J304,0)</f>
        <v>0</v>
      </c>
      <c r="BI304" s="140">
        <f t="shared" ref="BI304:BI310" si="8">IF(N304="nulová",J304,0)</f>
        <v>0</v>
      </c>
      <c r="BJ304" s="18" t="s">
        <v>78</v>
      </c>
      <c r="BK304" s="140">
        <f t="shared" ref="BK304:BK310" si="9">ROUND(I304*H304,2)</f>
        <v>0</v>
      </c>
      <c r="BL304" s="18" t="s">
        <v>294</v>
      </c>
      <c r="BM304" s="139" t="s">
        <v>1511</v>
      </c>
    </row>
    <row r="305" spans="2:65" s="1" customFormat="1" ht="14.45" customHeight="1">
      <c r="B305" s="33"/>
      <c r="C305" s="128" t="s">
        <v>540</v>
      </c>
      <c r="D305" s="128" t="s">
        <v>130</v>
      </c>
      <c r="E305" s="129" t="s">
        <v>648</v>
      </c>
      <c r="F305" s="130" t="s">
        <v>649</v>
      </c>
      <c r="G305" s="131" t="s">
        <v>133</v>
      </c>
      <c r="H305" s="132">
        <v>3</v>
      </c>
      <c r="I305" s="133"/>
      <c r="J305" s="134">
        <f t="shared" si="0"/>
        <v>0</v>
      </c>
      <c r="K305" s="130" t="s">
        <v>134</v>
      </c>
      <c r="L305" s="33"/>
      <c r="M305" s="135" t="s">
        <v>19</v>
      </c>
      <c r="N305" s="136" t="s">
        <v>42</v>
      </c>
      <c r="P305" s="137">
        <f t="shared" si="1"/>
        <v>0</v>
      </c>
      <c r="Q305" s="137">
        <v>5.1999999999999995E-4</v>
      </c>
      <c r="R305" s="137">
        <f t="shared" si="2"/>
        <v>1.5599999999999998E-3</v>
      </c>
      <c r="S305" s="137">
        <v>0</v>
      </c>
      <c r="T305" s="138">
        <f t="shared" si="3"/>
        <v>0</v>
      </c>
      <c r="AR305" s="139" t="s">
        <v>294</v>
      </c>
      <c r="AT305" s="139" t="s">
        <v>130</v>
      </c>
      <c r="AU305" s="139" t="s">
        <v>80</v>
      </c>
      <c r="AY305" s="18" t="s">
        <v>127</v>
      </c>
      <c r="BE305" s="140">
        <f t="shared" si="4"/>
        <v>0</v>
      </c>
      <c r="BF305" s="140">
        <f t="shared" si="5"/>
        <v>0</v>
      </c>
      <c r="BG305" s="140">
        <f t="shared" si="6"/>
        <v>0</v>
      </c>
      <c r="BH305" s="140">
        <f t="shared" si="7"/>
        <v>0</v>
      </c>
      <c r="BI305" s="140">
        <f t="shared" si="8"/>
        <v>0</v>
      </c>
      <c r="BJ305" s="18" t="s">
        <v>78</v>
      </c>
      <c r="BK305" s="140">
        <f t="shared" si="9"/>
        <v>0</v>
      </c>
      <c r="BL305" s="18" t="s">
        <v>294</v>
      </c>
      <c r="BM305" s="139" t="s">
        <v>1512</v>
      </c>
    </row>
    <row r="306" spans="2:65" s="1" customFormat="1" ht="14.45" customHeight="1">
      <c r="B306" s="33"/>
      <c r="C306" s="128" t="s">
        <v>547</v>
      </c>
      <c r="D306" s="128" t="s">
        <v>130</v>
      </c>
      <c r="E306" s="129" t="s">
        <v>652</v>
      </c>
      <c r="F306" s="130" t="s">
        <v>653</v>
      </c>
      <c r="G306" s="131" t="s">
        <v>133</v>
      </c>
      <c r="H306" s="132">
        <v>2</v>
      </c>
      <c r="I306" s="133"/>
      <c r="J306" s="134">
        <f t="shared" si="0"/>
        <v>0</v>
      </c>
      <c r="K306" s="130" t="s">
        <v>134</v>
      </c>
      <c r="L306" s="33"/>
      <c r="M306" s="135" t="s">
        <v>19</v>
      </c>
      <c r="N306" s="136" t="s">
        <v>42</v>
      </c>
      <c r="P306" s="137">
        <f t="shared" si="1"/>
        <v>0</v>
      </c>
      <c r="Q306" s="137">
        <v>5.1999999999999995E-4</v>
      </c>
      <c r="R306" s="137">
        <f t="shared" si="2"/>
        <v>1.0399999999999999E-3</v>
      </c>
      <c r="S306" s="137">
        <v>0</v>
      </c>
      <c r="T306" s="138">
        <f t="shared" si="3"/>
        <v>0</v>
      </c>
      <c r="AR306" s="139" t="s">
        <v>294</v>
      </c>
      <c r="AT306" s="139" t="s">
        <v>130</v>
      </c>
      <c r="AU306" s="139" t="s">
        <v>80</v>
      </c>
      <c r="AY306" s="18" t="s">
        <v>127</v>
      </c>
      <c r="BE306" s="140">
        <f t="shared" si="4"/>
        <v>0</v>
      </c>
      <c r="BF306" s="140">
        <f t="shared" si="5"/>
        <v>0</v>
      </c>
      <c r="BG306" s="140">
        <f t="shared" si="6"/>
        <v>0</v>
      </c>
      <c r="BH306" s="140">
        <f t="shared" si="7"/>
        <v>0</v>
      </c>
      <c r="BI306" s="140">
        <f t="shared" si="8"/>
        <v>0</v>
      </c>
      <c r="BJ306" s="18" t="s">
        <v>78</v>
      </c>
      <c r="BK306" s="140">
        <f t="shared" si="9"/>
        <v>0</v>
      </c>
      <c r="BL306" s="18" t="s">
        <v>294</v>
      </c>
      <c r="BM306" s="139" t="s">
        <v>1513</v>
      </c>
    </row>
    <row r="307" spans="2:65" s="1" customFormat="1" ht="14.45" customHeight="1">
      <c r="B307" s="33"/>
      <c r="C307" s="128" t="s">
        <v>552</v>
      </c>
      <c r="D307" s="128" t="s">
        <v>130</v>
      </c>
      <c r="E307" s="129" t="s">
        <v>656</v>
      </c>
      <c r="F307" s="130" t="s">
        <v>657</v>
      </c>
      <c r="G307" s="131" t="s">
        <v>222</v>
      </c>
      <c r="H307" s="132">
        <v>3</v>
      </c>
      <c r="I307" s="133"/>
      <c r="J307" s="134">
        <f t="shared" si="0"/>
        <v>0</v>
      </c>
      <c r="K307" s="130" t="s">
        <v>19</v>
      </c>
      <c r="L307" s="33"/>
      <c r="M307" s="135" t="s">
        <v>19</v>
      </c>
      <c r="N307" s="136" t="s">
        <v>42</v>
      </c>
      <c r="P307" s="137">
        <f t="shared" si="1"/>
        <v>0</v>
      </c>
      <c r="Q307" s="137">
        <v>0</v>
      </c>
      <c r="R307" s="137">
        <f t="shared" si="2"/>
        <v>0</v>
      </c>
      <c r="S307" s="137">
        <v>0</v>
      </c>
      <c r="T307" s="138">
        <f t="shared" si="3"/>
        <v>0</v>
      </c>
      <c r="AR307" s="139" t="s">
        <v>294</v>
      </c>
      <c r="AT307" s="139" t="s">
        <v>130</v>
      </c>
      <c r="AU307" s="139" t="s">
        <v>80</v>
      </c>
      <c r="AY307" s="18" t="s">
        <v>127</v>
      </c>
      <c r="BE307" s="140">
        <f t="shared" si="4"/>
        <v>0</v>
      </c>
      <c r="BF307" s="140">
        <f t="shared" si="5"/>
        <v>0</v>
      </c>
      <c r="BG307" s="140">
        <f t="shared" si="6"/>
        <v>0</v>
      </c>
      <c r="BH307" s="140">
        <f t="shared" si="7"/>
        <v>0</v>
      </c>
      <c r="BI307" s="140">
        <f t="shared" si="8"/>
        <v>0</v>
      </c>
      <c r="BJ307" s="18" t="s">
        <v>78</v>
      </c>
      <c r="BK307" s="140">
        <f t="shared" si="9"/>
        <v>0</v>
      </c>
      <c r="BL307" s="18" t="s">
        <v>294</v>
      </c>
      <c r="BM307" s="139" t="s">
        <v>1514</v>
      </c>
    </row>
    <row r="308" spans="2:65" s="1" customFormat="1" ht="14.45" customHeight="1">
      <c r="B308" s="33"/>
      <c r="C308" s="128" t="s">
        <v>557</v>
      </c>
      <c r="D308" s="128" t="s">
        <v>130</v>
      </c>
      <c r="E308" s="129" t="s">
        <v>660</v>
      </c>
      <c r="F308" s="130" t="s">
        <v>661</v>
      </c>
      <c r="G308" s="131" t="s">
        <v>222</v>
      </c>
      <c r="H308" s="132">
        <v>3</v>
      </c>
      <c r="I308" s="133"/>
      <c r="J308" s="134">
        <f t="shared" si="0"/>
        <v>0</v>
      </c>
      <c r="K308" s="130" t="s">
        <v>19</v>
      </c>
      <c r="L308" s="33"/>
      <c r="M308" s="135" t="s">
        <v>19</v>
      </c>
      <c r="N308" s="136" t="s">
        <v>42</v>
      </c>
      <c r="P308" s="137">
        <f t="shared" si="1"/>
        <v>0</v>
      </c>
      <c r="Q308" s="137">
        <v>0</v>
      </c>
      <c r="R308" s="137">
        <f t="shared" si="2"/>
        <v>0</v>
      </c>
      <c r="S308" s="137">
        <v>0</v>
      </c>
      <c r="T308" s="138">
        <f t="shared" si="3"/>
        <v>0</v>
      </c>
      <c r="AR308" s="139" t="s">
        <v>294</v>
      </c>
      <c r="AT308" s="139" t="s">
        <v>130</v>
      </c>
      <c r="AU308" s="139" t="s">
        <v>80</v>
      </c>
      <c r="AY308" s="18" t="s">
        <v>127</v>
      </c>
      <c r="BE308" s="140">
        <f t="shared" si="4"/>
        <v>0</v>
      </c>
      <c r="BF308" s="140">
        <f t="shared" si="5"/>
        <v>0</v>
      </c>
      <c r="BG308" s="140">
        <f t="shared" si="6"/>
        <v>0</v>
      </c>
      <c r="BH308" s="140">
        <f t="shared" si="7"/>
        <v>0</v>
      </c>
      <c r="BI308" s="140">
        <f t="shared" si="8"/>
        <v>0</v>
      </c>
      <c r="BJ308" s="18" t="s">
        <v>78</v>
      </c>
      <c r="BK308" s="140">
        <f t="shared" si="9"/>
        <v>0</v>
      </c>
      <c r="BL308" s="18" t="s">
        <v>294</v>
      </c>
      <c r="BM308" s="139" t="s">
        <v>1515</v>
      </c>
    </row>
    <row r="309" spans="2:65" s="1" customFormat="1" ht="14.45" customHeight="1">
      <c r="B309" s="33"/>
      <c r="C309" s="128" t="s">
        <v>562</v>
      </c>
      <c r="D309" s="128" t="s">
        <v>130</v>
      </c>
      <c r="E309" s="129" t="s">
        <v>664</v>
      </c>
      <c r="F309" s="130" t="s">
        <v>665</v>
      </c>
      <c r="G309" s="131" t="s">
        <v>222</v>
      </c>
      <c r="H309" s="132">
        <v>2</v>
      </c>
      <c r="I309" s="133"/>
      <c r="J309" s="134">
        <f t="shared" si="0"/>
        <v>0</v>
      </c>
      <c r="K309" s="130" t="s">
        <v>19</v>
      </c>
      <c r="L309" s="33"/>
      <c r="M309" s="135" t="s">
        <v>19</v>
      </c>
      <c r="N309" s="136" t="s">
        <v>42</v>
      </c>
      <c r="P309" s="137">
        <f t="shared" si="1"/>
        <v>0</v>
      </c>
      <c r="Q309" s="137">
        <v>0</v>
      </c>
      <c r="R309" s="137">
        <f t="shared" si="2"/>
        <v>0</v>
      </c>
      <c r="S309" s="137">
        <v>0</v>
      </c>
      <c r="T309" s="138">
        <f t="shared" si="3"/>
        <v>0</v>
      </c>
      <c r="AR309" s="139" t="s">
        <v>294</v>
      </c>
      <c r="AT309" s="139" t="s">
        <v>130</v>
      </c>
      <c r="AU309" s="139" t="s">
        <v>80</v>
      </c>
      <c r="AY309" s="18" t="s">
        <v>127</v>
      </c>
      <c r="BE309" s="140">
        <f t="shared" si="4"/>
        <v>0</v>
      </c>
      <c r="BF309" s="140">
        <f t="shared" si="5"/>
        <v>0</v>
      </c>
      <c r="BG309" s="140">
        <f t="shared" si="6"/>
        <v>0</v>
      </c>
      <c r="BH309" s="140">
        <f t="shared" si="7"/>
        <v>0</v>
      </c>
      <c r="BI309" s="140">
        <f t="shared" si="8"/>
        <v>0</v>
      </c>
      <c r="BJ309" s="18" t="s">
        <v>78</v>
      </c>
      <c r="BK309" s="140">
        <f t="shared" si="9"/>
        <v>0</v>
      </c>
      <c r="BL309" s="18" t="s">
        <v>294</v>
      </c>
      <c r="BM309" s="139" t="s">
        <v>1516</v>
      </c>
    </row>
    <row r="310" spans="2:65" s="1" customFormat="1" ht="24.2" customHeight="1">
      <c r="B310" s="33"/>
      <c r="C310" s="128" t="s">
        <v>567</v>
      </c>
      <c r="D310" s="128" t="s">
        <v>130</v>
      </c>
      <c r="E310" s="129" t="s">
        <v>1325</v>
      </c>
      <c r="F310" s="130" t="s">
        <v>1326</v>
      </c>
      <c r="G310" s="131" t="s">
        <v>638</v>
      </c>
      <c r="H310" s="187"/>
      <c r="I310" s="133"/>
      <c r="J310" s="134">
        <f t="shared" si="0"/>
        <v>0</v>
      </c>
      <c r="K310" s="130" t="s">
        <v>134</v>
      </c>
      <c r="L310" s="33"/>
      <c r="M310" s="135" t="s">
        <v>19</v>
      </c>
      <c r="N310" s="136" t="s">
        <v>42</v>
      </c>
      <c r="P310" s="137">
        <f t="shared" si="1"/>
        <v>0</v>
      </c>
      <c r="Q310" s="137">
        <v>0</v>
      </c>
      <c r="R310" s="137">
        <f t="shared" si="2"/>
        <v>0</v>
      </c>
      <c r="S310" s="137">
        <v>0</v>
      </c>
      <c r="T310" s="138">
        <f t="shared" si="3"/>
        <v>0</v>
      </c>
      <c r="AR310" s="139" t="s">
        <v>294</v>
      </c>
      <c r="AT310" s="139" t="s">
        <v>130</v>
      </c>
      <c r="AU310" s="139" t="s">
        <v>80</v>
      </c>
      <c r="AY310" s="18" t="s">
        <v>127</v>
      </c>
      <c r="BE310" s="140">
        <f t="shared" si="4"/>
        <v>0</v>
      </c>
      <c r="BF310" s="140">
        <f t="shared" si="5"/>
        <v>0</v>
      </c>
      <c r="BG310" s="140">
        <f t="shared" si="6"/>
        <v>0</v>
      </c>
      <c r="BH310" s="140">
        <f t="shared" si="7"/>
        <v>0</v>
      </c>
      <c r="BI310" s="140">
        <f t="shared" si="8"/>
        <v>0</v>
      </c>
      <c r="BJ310" s="18" t="s">
        <v>78</v>
      </c>
      <c r="BK310" s="140">
        <f t="shared" si="9"/>
        <v>0</v>
      </c>
      <c r="BL310" s="18" t="s">
        <v>294</v>
      </c>
      <c r="BM310" s="139" t="s">
        <v>1517</v>
      </c>
    </row>
    <row r="311" spans="2:65" s="1" customFormat="1" ht="78">
      <c r="B311" s="33"/>
      <c r="D311" s="147" t="s">
        <v>214</v>
      </c>
      <c r="F311" s="161" t="s">
        <v>671</v>
      </c>
      <c r="I311" s="162"/>
      <c r="L311" s="33"/>
      <c r="M311" s="163"/>
      <c r="T311" s="52"/>
      <c r="AT311" s="18" t="s">
        <v>214</v>
      </c>
      <c r="AU311" s="18" t="s">
        <v>80</v>
      </c>
    </row>
    <row r="312" spans="2:65" s="11" customFormat="1" ht="22.9" customHeight="1">
      <c r="B312" s="116"/>
      <c r="D312" s="117" t="s">
        <v>70</v>
      </c>
      <c r="E312" s="126" t="s">
        <v>672</v>
      </c>
      <c r="F312" s="126" t="s">
        <v>673</v>
      </c>
      <c r="I312" s="119"/>
      <c r="J312" s="127">
        <f>BK312</f>
        <v>0</v>
      </c>
      <c r="L312" s="116"/>
      <c r="M312" s="121"/>
      <c r="P312" s="122">
        <f>SUM(P313:P324)</f>
        <v>0</v>
      </c>
      <c r="R312" s="122">
        <f>SUM(R313:R324)</f>
        <v>0.35293543999999999</v>
      </c>
      <c r="T312" s="123">
        <f>SUM(T313:T324)</f>
        <v>0</v>
      </c>
      <c r="AR312" s="117" t="s">
        <v>80</v>
      </c>
      <c r="AT312" s="124" t="s">
        <v>70</v>
      </c>
      <c r="AU312" s="124" t="s">
        <v>78</v>
      </c>
      <c r="AY312" s="117" t="s">
        <v>127</v>
      </c>
      <c r="BK312" s="125">
        <f>SUM(BK313:BK324)</f>
        <v>0</v>
      </c>
    </row>
    <row r="313" spans="2:65" s="1" customFormat="1" ht="14.45" customHeight="1">
      <c r="B313" s="33"/>
      <c r="C313" s="128" t="s">
        <v>572</v>
      </c>
      <c r="D313" s="128" t="s">
        <v>130</v>
      </c>
      <c r="E313" s="129" t="s">
        <v>675</v>
      </c>
      <c r="F313" s="130" t="s">
        <v>676</v>
      </c>
      <c r="G313" s="131" t="s">
        <v>194</v>
      </c>
      <c r="H313" s="132">
        <v>11.462</v>
      </c>
      <c r="I313" s="133"/>
      <c r="J313" s="134">
        <f>ROUND(I313*H313,2)</f>
        <v>0</v>
      </c>
      <c r="K313" s="130" t="s">
        <v>134</v>
      </c>
      <c r="L313" s="33"/>
      <c r="M313" s="135" t="s">
        <v>19</v>
      </c>
      <c r="N313" s="136" t="s">
        <v>42</v>
      </c>
      <c r="P313" s="137">
        <f>O313*H313</f>
        <v>0</v>
      </c>
      <c r="Q313" s="137">
        <v>2.0119999999999999E-2</v>
      </c>
      <c r="R313" s="137">
        <f>Q313*H313</f>
        <v>0.23061543999999998</v>
      </c>
      <c r="S313" s="137">
        <v>0</v>
      </c>
      <c r="T313" s="138">
        <f>S313*H313</f>
        <v>0</v>
      </c>
      <c r="AR313" s="139" t="s">
        <v>294</v>
      </c>
      <c r="AT313" s="139" t="s">
        <v>130</v>
      </c>
      <c r="AU313" s="139" t="s">
        <v>80</v>
      </c>
      <c r="AY313" s="18" t="s">
        <v>127</v>
      </c>
      <c r="BE313" s="140">
        <f>IF(N313="základní",J313,0)</f>
        <v>0</v>
      </c>
      <c r="BF313" s="140">
        <f>IF(N313="snížená",J313,0)</f>
        <v>0</v>
      </c>
      <c r="BG313" s="140">
        <f>IF(N313="zákl. přenesená",J313,0)</f>
        <v>0</v>
      </c>
      <c r="BH313" s="140">
        <f>IF(N313="sníž. přenesená",J313,0)</f>
        <v>0</v>
      </c>
      <c r="BI313" s="140">
        <f>IF(N313="nulová",J313,0)</f>
        <v>0</v>
      </c>
      <c r="BJ313" s="18" t="s">
        <v>78</v>
      </c>
      <c r="BK313" s="140">
        <f>ROUND(I313*H313,2)</f>
        <v>0</v>
      </c>
      <c r="BL313" s="18" t="s">
        <v>294</v>
      </c>
      <c r="BM313" s="139" t="s">
        <v>1518</v>
      </c>
    </row>
    <row r="314" spans="2:65" s="1" customFormat="1" ht="48.75">
      <c r="B314" s="33"/>
      <c r="D314" s="147" t="s">
        <v>214</v>
      </c>
      <c r="F314" s="161" t="s">
        <v>678</v>
      </c>
      <c r="I314" s="162"/>
      <c r="L314" s="33"/>
      <c r="M314" s="163"/>
      <c r="T314" s="52"/>
      <c r="AT314" s="18" t="s">
        <v>214</v>
      </c>
      <c r="AU314" s="18" t="s">
        <v>80</v>
      </c>
    </row>
    <row r="315" spans="2:65" s="12" customFormat="1">
      <c r="B315" s="146"/>
      <c r="D315" s="147" t="s">
        <v>196</v>
      </c>
      <c r="E315" s="148" t="s">
        <v>19</v>
      </c>
      <c r="F315" s="149" t="s">
        <v>1519</v>
      </c>
      <c r="H315" s="150">
        <v>16.757999999999999</v>
      </c>
      <c r="I315" s="151"/>
      <c r="L315" s="146"/>
      <c r="M315" s="152"/>
      <c r="T315" s="153"/>
      <c r="AT315" s="148" t="s">
        <v>196</v>
      </c>
      <c r="AU315" s="148" t="s">
        <v>80</v>
      </c>
      <c r="AV315" s="12" t="s">
        <v>80</v>
      </c>
      <c r="AW315" s="12" t="s">
        <v>32</v>
      </c>
      <c r="AX315" s="12" t="s">
        <v>71</v>
      </c>
      <c r="AY315" s="148" t="s">
        <v>127</v>
      </c>
    </row>
    <row r="316" spans="2:65" s="12" customFormat="1">
      <c r="B316" s="146"/>
      <c r="D316" s="147" t="s">
        <v>196</v>
      </c>
      <c r="E316" s="148" t="s">
        <v>19</v>
      </c>
      <c r="F316" s="149" t="s">
        <v>1520</v>
      </c>
      <c r="H316" s="150">
        <v>0.40500000000000003</v>
      </c>
      <c r="I316" s="151"/>
      <c r="L316" s="146"/>
      <c r="M316" s="152"/>
      <c r="T316" s="153"/>
      <c r="AT316" s="148" t="s">
        <v>196</v>
      </c>
      <c r="AU316" s="148" t="s">
        <v>80</v>
      </c>
      <c r="AV316" s="12" t="s">
        <v>80</v>
      </c>
      <c r="AW316" s="12" t="s">
        <v>32</v>
      </c>
      <c r="AX316" s="12" t="s">
        <v>71</v>
      </c>
      <c r="AY316" s="148" t="s">
        <v>127</v>
      </c>
    </row>
    <row r="317" spans="2:65" s="12" customFormat="1">
      <c r="B317" s="146"/>
      <c r="D317" s="147" t="s">
        <v>196</v>
      </c>
      <c r="E317" s="148" t="s">
        <v>19</v>
      </c>
      <c r="F317" s="149" t="s">
        <v>1521</v>
      </c>
      <c r="H317" s="150">
        <v>9.9000000000000005E-2</v>
      </c>
      <c r="I317" s="151"/>
      <c r="L317" s="146"/>
      <c r="M317" s="152"/>
      <c r="T317" s="153"/>
      <c r="AT317" s="148" t="s">
        <v>196</v>
      </c>
      <c r="AU317" s="148" t="s">
        <v>80</v>
      </c>
      <c r="AV317" s="12" t="s">
        <v>80</v>
      </c>
      <c r="AW317" s="12" t="s">
        <v>32</v>
      </c>
      <c r="AX317" s="12" t="s">
        <v>71</v>
      </c>
      <c r="AY317" s="148" t="s">
        <v>127</v>
      </c>
    </row>
    <row r="318" spans="2:65" s="12" customFormat="1">
      <c r="B318" s="146"/>
      <c r="D318" s="147" t="s">
        <v>196</v>
      </c>
      <c r="E318" s="148" t="s">
        <v>19</v>
      </c>
      <c r="F318" s="149" t="s">
        <v>1016</v>
      </c>
      <c r="H318" s="150">
        <v>-4.2</v>
      </c>
      <c r="I318" s="151"/>
      <c r="L318" s="146"/>
      <c r="M318" s="152"/>
      <c r="T318" s="153"/>
      <c r="AT318" s="148" t="s">
        <v>196</v>
      </c>
      <c r="AU318" s="148" t="s">
        <v>80</v>
      </c>
      <c r="AV318" s="12" t="s">
        <v>80</v>
      </c>
      <c r="AW318" s="12" t="s">
        <v>32</v>
      </c>
      <c r="AX318" s="12" t="s">
        <v>71</v>
      </c>
      <c r="AY318" s="148" t="s">
        <v>127</v>
      </c>
    </row>
    <row r="319" spans="2:65" s="12" customFormat="1">
      <c r="B319" s="146"/>
      <c r="D319" s="147" t="s">
        <v>196</v>
      </c>
      <c r="E319" s="148" t="s">
        <v>19</v>
      </c>
      <c r="F319" s="149" t="s">
        <v>1522</v>
      </c>
      <c r="H319" s="150">
        <v>-1.6</v>
      </c>
      <c r="I319" s="151"/>
      <c r="L319" s="146"/>
      <c r="M319" s="152"/>
      <c r="T319" s="153"/>
      <c r="AT319" s="148" t="s">
        <v>196</v>
      </c>
      <c r="AU319" s="148" t="s">
        <v>80</v>
      </c>
      <c r="AV319" s="12" t="s">
        <v>80</v>
      </c>
      <c r="AW319" s="12" t="s">
        <v>32</v>
      </c>
      <c r="AX319" s="12" t="s">
        <v>71</v>
      </c>
      <c r="AY319" s="148" t="s">
        <v>127</v>
      </c>
    </row>
    <row r="320" spans="2:65" s="13" customFormat="1">
      <c r="B320" s="154"/>
      <c r="D320" s="147" t="s">
        <v>196</v>
      </c>
      <c r="E320" s="155" t="s">
        <v>19</v>
      </c>
      <c r="F320" s="156" t="s">
        <v>199</v>
      </c>
      <c r="H320" s="157">
        <v>11.462000000000002</v>
      </c>
      <c r="I320" s="158"/>
      <c r="L320" s="154"/>
      <c r="M320" s="159"/>
      <c r="T320" s="160"/>
      <c r="AT320" s="155" t="s">
        <v>196</v>
      </c>
      <c r="AU320" s="155" t="s">
        <v>80</v>
      </c>
      <c r="AV320" s="13" t="s">
        <v>142</v>
      </c>
      <c r="AW320" s="13" t="s">
        <v>32</v>
      </c>
      <c r="AX320" s="13" t="s">
        <v>78</v>
      </c>
      <c r="AY320" s="155" t="s">
        <v>127</v>
      </c>
    </row>
    <row r="321" spans="2:65" s="1" customFormat="1" ht="24.2" customHeight="1">
      <c r="B321" s="33"/>
      <c r="C321" s="128" t="s">
        <v>576</v>
      </c>
      <c r="D321" s="128" t="s">
        <v>130</v>
      </c>
      <c r="E321" s="129" t="s">
        <v>685</v>
      </c>
      <c r="F321" s="130" t="s">
        <v>686</v>
      </c>
      <c r="G321" s="131" t="s">
        <v>222</v>
      </c>
      <c r="H321" s="132">
        <v>4</v>
      </c>
      <c r="I321" s="133"/>
      <c r="J321" s="134">
        <f>ROUND(I321*H321,2)</f>
        <v>0</v>
      </c>
      <c r="K321" s="130" t="s">
        <v>134</v>
      </c>
      <c r="L321" s="33"/>
      <c r="M321" s="135" t="s">
        <v>19</v>
      </c>
      <c r="N321" s="136" t="s">
        <v>42</v>
      </c>
      <c r="P321" s="137">
        <f>O321*H321</f>
        <v>0</v>
      </c>
      <c r="Q321" s="137">
        <v>3.058E-2</v>
      </c>
      <c r="R321" s="137">
        <f>Q321*H321</f>
        <v>0.12232</v>
      </c>
      <c r="S321" s="137">
        <v>0</v>
      </c>
      <c r="T321" s="138">
        <f>S321*H321</f>
        <v>0</v>
      </c>
      <c r="AR321" s="139" t="s">
        <v>294</v>
      </c>
      <c r="AT321" s="139" t="s">
        <v>130</v>
      </c>
      <c r="AU321" s="139" t="s">
        <v>80</v>
      </c>
      <c r="AY321" s="18" t="s">
        <v>127</v>
      </c>
      <c r="BE321" s="140">
        <f>IF(N321="základní",J321,0)</f>
        <v>0</v>
      </c>
      <c r="BF321" s="140">
        <f>IF(N321="snížená",J321,0)</f>
        <v>0</v>
      </c>
      <c r="BG321" s="140">
        <f>IF(N321="zákl. přenesená",J321,0)</f>
        <v>0</v>
      </c>
      <c r="BH321" s="140">
        <f>IF(N321="sníž. přenesená",J321,0)</f>
        <v>0</v>
      </c>
      <c r="BI321" s="140">
        <f>IF(N321="nulová",J321,0)</f>
        <v>0</v>
      </c>
      <c r="BJ321" s="18" t="s">
        <v>78</v>
      </c>
      <c r="BK321" s="140">
        <f>ROUND(I321*H321,2)</f>
        <v>0</v>
      </c>
      <c r="BL321" s="18" t="s">
        <v>294</v>
      </c>
      <c r="BM321" s="139" t="s">
        <v>1523</v>
      </c>
    </row>
    <row r="322" spans="2:65" s="1" customFormat="1" ht="48.75">
      <c r="B322" s="33"/>
      <c r="D322" s="147" t="s">
        <v>214</v>
      </c>
      <c r="F322" s="161" t="s">
        <v>678</v>
      </c>
      <c r="I322" s="162"/>
      <c r="L322" s="33"/>
      <c r="M322" s="163"/>
      <c r="T322" s="52"/>
      <c r="AT322" s="18" t="s">
        <v>214</v>
      </c>
      <c r="AU322" s="18" t="s">
        <v>80</v>
      </c>
    </row>
    <row r="323" spans="2:65" s="1" customFormat="1" ht="24.2" customHeight="1">
      <c r="B323" s="33"/>
      <c r="C323" s="128" t="s">
        <v>580</v>
      </c>
      <c r="D323" s="128" t="s">
        <v>130</v>
      </c>
      <c r="E323" s="129" t="s">
        <v>1332</v>
      </c>
      <c r="F323" s="130" t="s">
        <v>1333</v>
      </c>
      <c r="G323" s="131" t="s">
        <v>638</v>
      </c>
      <c r="H323" s="187"/>
      <c r="I323" s="133"/>
      <c r="J323" s="134">
        <f>ROUND(I323*H323,2)</f>
        <v>0</v>
      </c>
      <c r="K323" s="130" t="s">
        <v>134</v>
      </c>
      <c r="L323" s="33"/>
      <c r="M323" s="135" t="s">
        <v>19</v>
      </c>
      <c r="N323" s="136" t="s">
        <v>42</v>
      </c>
      <c r="P323" s="137">
        <f>O323*H323</f>
        <v>0</v>
      </c>
      <c r="Q323" s="137">
        <v>0</v>
      </c>
      <c r="R323" s="137">
        <f>Q323*H323</f>
        <v>0</v>
      </c>
      <c r="S323" s="137">
        <v>0</v>
      </c>
      <c r="T323" s="138">
        <f>S323*H323</f>
        <v>0</v>
      </c>
      <c r="AR323" s="139" t="s">
        <v>294</v>
      </c>
      <c r="AT323" s="139" t="s">
        <v>130</v>
      </c>
      <c r="AU323" s="139" t="s">
        <v>80</v>
      </c>
      <c r="AY323" s="18" t="s">
        <v>127</v>
      </c>
      <c r="BE323" s="140">
        <f>IF(N323="základní",J323,0)</f>
        <v>0</v>
      </c>
      <c r="BF323" s="140">
        <f>IF(N323="snížená",J323,0)</f>
        <v>0</v>
      </c>
      <c r="BG323" s="140">
        <f>IF(N323="zákl. přenesená",J323,0)</f>
        <v>0</v>
      </c>
      <c r="BH323" s="140">
        <f>IF(N323="sníž. přenesená",J323,0)</f>
        <v>0</v>
      </c>
      <c r="BI323" s="140">
        <f>IF(N323="nulová",J323,0)</f>
        <v>0</v>
      </c>
      <c r="BJ323" s="18" t="s">
        <v>78</v>
      </c>
      <c r="BK323" s="140">
        <f>ROUND(I323*H323,2)</f>
        <v>0</v>
      </c>
      <c r="BL323" s="18" t="s">
        <v>294</v>
      </c>
      <c r="BM323" s="139" t="s">
        <v>1524</v>
      </c>
    </row>
    <row r="324" spans="2:65" s="1" customFormat="1" ht="78">
      <c r="B324" s="33"/>
      <c r="D324" s="147" t="s">
        <v>214</v>
      </c>
      <c r="F324" s="161" t="s">
        <v>692</v>
      </c>
      <c r="I324" s="162"/>
      <c r="L324" s="33"/>
      <c r="M324" s="163"/>
      <c r="T324" s="52"/>
      <c r="AT324" s="18" t="s">
        <v>214</v>
      </c>
      <c r="AU324" s="18" t="s">
        <v>80</v>
      </c>
    </row>
    <row r="325" spans="2:65" s="11" customFormat="1" ht="22.9" customHeight="1">
      <c r="B325" s="116"/>
      <c r="D325" s="117" t="s">
        <v>70</v>
      </c>
      <c r="E325" s="126" t="s">
        <v>700</v>
      </c>
      <c r="F325" s="126" t="s">
        <v>701</v>
      </c>
      <c r="I325" s="119"/>
      <c r="J325" s="127">
        <f>BK325</f>
        <v>0</v>
      </c>
      <c r="L325" s="116"/>
      <c r="M325" s="121"/>
      <c r="P325" s="122">
        <f>SUM(P326:P337)</f>
        <v>0</v>
      </c>
      <c r="R325" s="122">
        <f>SUM(R326:R337)</f>
        <v>2.085E-2</v>
      </c>
      <c r="T325" s="123">
        <f>SUM(T326:T337)</f>
        <v>0.10680000000000001</v>
      </c>
      <c r="AR325" s="117" t="s">
        <v>80</v>
      </c>
      <c r="AT325" s="124" t="s">
        <v>70</v>
      </c>
      <c r="AU325" s="124" t="s">
        <v>78</v>
      </c>
      <c r="AY325" s="117" t="s">
        <v>127</v>
      </c>
      <c r="BK325" s="125">
        <f>SUM(BK326:BK337)</f>
        <v>0</v>
      </c>
    </row>
    <row r="326" spans="2:65" s="1" customFormat="1" ht="24.2" customHeight="1">
      <c r="B326" s="33"/>
      <c r="C326" s="128" t="s">
        <v>586</v>
      </c>
      <c r="D326" s="128" t="s">
        <v>130</v>
      </c>
      <c r="E326" s="129" t="s">
        <v>703</v>
      </c>
      <c r="F326" s="130" t="s">
        <v>704</v>
      </c>
      <c r="G326" s="131" t="s">
        <v>222</v>
      </c>
      <c r="H326" s="132">
        <v>4</v>
      </c>
      <c r="I326" s="133"/>
      <c r="J326" s="134">
        <f>ROUND(I326*H326,2)</f>
        <v>0</v>
      </c>
      <c r="K326" s="130" t="s">
        <v>134</v>
      </c>
      <c r="L326" s="33"/>
      <c r="M326" s="135" t="s">
        <v>19</v>
      </c>
      <c r="N326" s="136" t="s">
        <v>42</v>
      </c>
      <c r="P326" s="137">
        <f>O326*H326</f>
        <v>0</v>
      </c>
      <c r="Q326" s="137">
        <v>0</v>
      </c>
      <c r="R326" s="137">
        <f>Q326*H326</f>
        <v>0</v>
      </c>
      <c r="S326" s="137">
        <v>2.4E-2</v>
      </c>
      <c r="T326" s="138">
        <f>S326*H326</f>
        <v>9.6000000000000002E-2</v>
      </c>
      <c r="AR326" s="139" t="s">
        <v>294</v>
      </c>
      <c r="AT326" s="139" t="s">
        <v>130</v>
      </c>
      <c r="AU326" s="139" t="s">
        <v>80</v>
      </c>
      <c r="AY326" s="18" t="s">
        <v>127</v>
      </c>
      <c r="BE326" s="140">
        <f>IF(N326="základní",J326,0)</f>
        <v>0</v>
      </c>
      <c r="BF326" s="140">
        <f>IF(N326="snížená",J326,0)</f>
        <v>0</v>
      </c>
      <c r="BG326" s="140">
        <f>IF(N326="zákl. přenesená",J326,0)</f>
        <v>0</v>
      </c>
      <c r="BH326" s="140">
        <f>IF(N326="sníž. přenesená",J326,0)</f>
        <v>0</v>
      </c>
      <c r="BI326" s="140">
        <f>IF(N326="nulová",J326,0)</f>
        <v>0</v>
      </c>
      <c r="BJ326" s="18" t="s">
        <v>78</v>
      </c>
      <c r="BK326" s="140">
        <f>ROUND(I326*H326,2)</f>
        <v>0</v>
      </c>
      <c r="BL326" s="18" t="s">
        <v>294</v>
      </c>
      <c r="BM326" s="139" t="s">
        <v>1525</v>
      </c>
    </row>
    <row r="327" spans="2:65" s="1" customFormat="1" ht="29.25">
      <c r="B327" s="33"/>
      <c r="D327" s="147" t="s">
        <v>214</v>
      </c>
      <c r="F327" s="161" t="s">
        <v>706</v>
      </c>
      <c r="I327" s="162"/>
      <c r="L327" s="33"/>
      <c r="M327" s="163"/>
      <c r="T327" s="52"/>
      <c r="AT327" s="18" t="s">
        <v>214</v>
      </c>
      <c r="AU327" s="18" t="s">
        <v>80</v>
      </c>
    </row>
    <row r="328" spans="2:65" s="1" customFormat="1" ht="14.45" customHeight="1">
      <c r="B328" s="33"/>
      <c r="C328" s="128" t="s">
        <v>595</v>
      </c>
      <c r="D328" s="128" t="s">
        <v>130</v>
      </c>
      <c r="E328" s="129" t="s">
        <v>708</v>
      </c>
      <c r="F328" s="130" t="s">
        <v>709</v>
      </c>
      <c r="G328" s="131" t="s">
        <v>222</v>
      </c>
      <c r="H328" s="132">
        <v>6</v>
      </c>
      <c r="I328" s="133"/>
      <c r="J328" s="134">
        <f>ROUND(I328*H328,2)</f>
        <v>0</v>
      </c>
      <c r="K328" s="130" t="s">
        <v>19</v>
      </c>
      <c r="L328" s="33"/>
      <c r="M328" s="135" t="s">
        <v>19</v>
      </c>
      <c r="N328" s="136" t="s">
        <v>42</v>
      </c>
      <c r="P328" s="137">
        <f>O328*H328</f>
        <v>0</v>
      </c>
      <c r="Q328" s="137">
        <v>0</v>
      </c>
      <c r="R328" s="137">
        <f>Q328*H328</f>
        <v>0</v>
      </c>
      <c r="S328" s="137">
        <v>1.8E-3</v>
      </c>
      <c r="T328" s="138">
        <f>S328*H328</f>
        <v>1.0800000000000001E-2</v>
      </c>
      <c r="AR328" s="139" t="s">
        <v>294</v>
      </c>
      <c r="AT328" s="139" t="s">
        <v>130</v>
      </c>
      <c r="AU328" s="139" t="s">
        <v>80</v>
      </c>
      <c r="AY328" s="18" t="s">
        <v>127</v>
      </c>
      <c r="BE328" s="140">
        <f>IF(N328="základní",J328,0)</f>
        <v>0</v>
      </c>
      <c r="BF328" s="140">
        <f>IF(N328="snížená",J328,0)</f>
        <v>0</v>
      </c>
      <c r="BG328" s="140">
        <f>IF(N328="zákl. přenesená",J328,0)</f>
        <v>0</v>
      </c>
      <c r="BH328" s="140">
        <f>IF(N328="sníž. přenesená",J328,0)</f>
        <v>0</v>
      </c>
      <c r="BI328" s="140">
        <f>IF(N328="nulová",J328,0)</f>
        <v>0</v>
      </c>
      <c r="BJ328" s="18" t="s">
        <v>78</v>
      </c>
      <c r="BK328" s="140">
        <f>ROUND(I328*H328,2)</f>
        <v>0</v>
      </c>
      <c r="BL328" s="18" t="s">
        <v>294</v>
      </c>
      <c r="BM328" s="139" t="s">
        <v>1526</v>
      </c>
    </row>
    <row r="329" spans="2:65" s="1" customFormat="1" ht="24.2" customHeight="1">
      <c r="B329" s="33"/>
      <c r="C329" s="128" t="s">
        <v>600</v>
      </c>
      <c r="D329" s="128" t="s">
        <v>130</v>
      </c>
      <c r="E329" s="129" t="s">
        <v>716</v>
      </c>
      <c r="F329" s="130" t="s">
        <v>717</v>
      </c>
      <c r="G329" s="131" t="s">
        <v>222</v>
      </c>
      <c r="H329" s="132">
        <v>1</v>
      </c>
      <c r="I329" s="133"/>
      <c r="J329" s="134">
        <f>ROUND(I329*H329,2)</f>
        <v>0</v>
      </c>
      <c r="K329" s="130" t="s">
        <v>134</v>
      </c>
      <c r="L329" s="33"/>
      <c r="M329" s="135" t="s">
        <v>19</v>
      </c>
      <c r="N329" s="136" t="s">
        <v>42</v>
      </c>
      <c r="P329" s="137">
        <f>O329*H329</f>
        <v>0</v>
      </c>
      <c r="Q329" s="137">
        <v>0</v>
      </c>
      <c r="R329" s="137">
        <f>Q329*H329</f>
        <v>0</v>
      </c>
      <c r="S329" s="137">
        <v>0</v>
      </c>
      <c r="T329" s="138">
        <f>S329*H329</f>
        <v>0</v>
      </c>
      <c r="AR329" s="139" t="s">
        <v>294</v>
      </c>
      <c r="AT329" s="139" t="s">
        <v>130</v>
      </c>
      <c r="AU329" s="139" t="s">
        <v>80</v>
      </c>
      <c r="AY329" s="18" t="s">
        <v>127</v>
      </c>
      <c r="BE329" s="140">
        <f>IF(N329="základní",J329,0)</f>
        <v>0</v>
      </c>
      <c r="BF329" s="140">
        <f>IF(N329="snížená",J329,0)</f>
        <v>0</v>
      </c>
      <c r="BG329" s="140">
        <f>IF(N329="zákl. přenesená",J329,0)</f>
        <v>0</v>
      </c>
      <c r="BH329" s="140">
        <f>IF(N329="sníž. přenesená",J329,0)</f>
        <v>0</v>
      </c>
      <c r="BI329" s="140">
        <f>IF(N329="nulová",J329,0)</f>
        <v>0</v>
      </c>
      <c r="BJ329" s="18" t="s">
        <v>78</v>
      </c>
      <c r="BK329" s="140">
        <f>ROUND(I329*H329,2)</f>
        <v>0</v>
      </c>
      <c r="BL329" s="18" t="s">
        <v>294</v>
      </c>
      <c r="BM329" s="139" t="s">
        <v>1527</v>
      </c>
    </row>
    <row r="330" spans="2:65" s="1" customFormat="1" ht="87.75">
      <c r="B330" s="33"/>
      <c r="D330" s="147" t="s">
        <v>214</v>
      </c>
      <c r="F330" s="161" t="s">
        <v>719</v>
      </c>
      <c r="I330" s="162"/>
      <c r="L330" s="33"/>
      <c r="M330" s="163"/>
      <c r="T330" s="52"/>
      <c r="AT330" s="18" t="s">
        <v>214</v>
      </c>
      <c r="AU330" s="18" t="s">
        <v>80</v>
      </c>
    </row>
    <row r="331" spans="2:65" s="1" customFormat="1" ht="14.45" customHeight="1">
      <c r="B331" s="33"/>
      <c r="C331" s="177" t="s">
        <v>606</v>
      </c>
      <c r="D331" s="177" t="s">
        <v>368</v>
      </c>
      <c r="E331" s="178" t="s">
        <v>721</v>
      </c>
      <c r="F331" s="179" t="s">
        <v>722</v>
      </c>
      <c r="G331" s="180" t="s">
        <v>222</v>
      </c>
      <c r="H331" s="181">
        <v>1</v>
      </c>
      <c r="I331" s="182"/>
      <c r="J331" s="183">
        <f t="shared" ref="J331:J336" si="10">ROUND(I331*H331,2)</f>
        <v>0</v>
      </c>
      <c r="K331" s="179" t="s">
        <v>134</v>
      </c>
      <c r="L331" s="184"/>
      <c r="M331" s="185" t="s">
        <v>19</v>
      </c>
      <c r="N331" s="186" t="s">
        <v>42</v>
      </c>
      <c r="P331" s="137">
        <f t="shared" ref="P331:P336" si="11">O331*H331</f>
        <v>0</v>
      </c>
      <c r="Q331" s="137">
        <v>1.95E-2</v>
      </c>
      <c r="R331" s="137">
        <f t="shared" ref="R331:R336" si="12">Q331*H331</f>
        <v>1.95E-2</v>
      </c>
      <c r="S331" s="137">
        <v>0</v>
      </c>
      <c r="T331" s="138">
        <f t="shared" ref="T331:T336" si="13">S331*H331</f>
        <v>0</v>
      </c>
      <c r="AR331" s="139" t="s">
        <v>409</v>
      </c>
      <c r="AT331" s="139" t="s">
        <v>368</v>
      </c>
      <c r="AU331" s="139" t="s">
        <v>80</v>
      </c>
      <c r="AY331" s="18" t="s">
        <v>127</v>
      </c>
      <c r="BE331" s="140">
        <f t="shared" ref="BE331:BE336" si="14">IF(N331="základní",J331,0)</f>
        <v>0</v>
      </c>
      <c r="BF331" s="140">
        <f t="shared" ref="BF331:BF336" si="15">IF(N331="snížená",J331,0)</f>
        <v>0</v>
      </c>
      <c r="BG331" s="140">
        <f t="shared" ref="BG331:BG336" si="16">IF(N331="zákl. přenesená",J331,0)</f>
        <v>0</v>
      </c>
      <c r="BH331" s="140">
        <f t="shared" ref="BH331:BH336" si="17">IF(N331="sníž. přenesená",J331,0)</f>
        <v>0</v>
      </c>
      <c r="BI331" s="140">
        <f t="shared" ref="BI331:BI336" si="18">IF(N331="nulová",J331,0)</f>
        <v>0</v>
      </c>
      <c r="BJ331" s="18" t="s">
        <v>78</v>
      </c>
      <c r="BK331" s="140">
        <f t="shared" ref="BK331:BK336" si="19">ROUND(I331*H331,2)</f>
        <v>0</v>
      </c>
      <c r="BL331" s="18" t="s">
        <v>294</v>
      </c>
      <c r="BM331" s="139" t="s">
        <v>1528</v>
      </c>
    </row>
    <row r="332" spans="2:65" s="1" customFormat="1" ht="14.45" customHeight="1">
      <c r="B332" s="33"/>
      <c r="C332" s="128" t="s">
        <v>612</v>
      </c>
      <c r="D332" s="128" t="s">
        <v>130</v>
      </c>
      <c r="E332" s="129" t="s">
        <v>725</v>
      </c>
      <c r="F332" s="130" t="s">
        <v>726</v>
      </c>
      <c r="G332" s="131" t="s">
        <v>222</v>
      </c>
      <c r="H332" s="132">
        <v>1</v>
      </c>
      <c r="I332" s="133"/>
      <c r="J332" s="134">
        <f t="shared" si="10"/>
        <v>0</v>
      </c>
      <c r="K332" s="130" t="s">
        <v>134</v>
      </c>
      <c r="L332" s="33"/>
      <c r="M332" s="135" t="s">
        <v>19</v>
      </c>
      <c r="N332" s="136" t="s">
        <v>42</v>
      </c>
      <c r="P332" s="137">
        <f t="shared" si="11"/>
        <v>0</v>
      </c>
      <c r="Q332" s="137">
        <v>0</v>
      </c>
      <c r="R332" s="137">
        <f t="shared" si="12"/>
        <v>0</v>
      </c>
      <c r="S332" s="137">
        <v>0</v>
      </c>
      <c r="T332" s="138">
        <f t="shared" si="13"/>
        <v>0</v>
      </c>
      <c r="AR332" s="139" t="s">
        <v>294</v>
      </c>
      <c r="AT332" s="139" t="s">
        <v>130</v>
      </c>
      <c r="AU332" s="139" t="s">
        <v>80</v>
      </c>
      <c r="AY332" s="18" t="s">
        <v>127</v>
      </c>
      <c r="BE332" s="140">
        <f t="shared" si="14"/>
        <v>0</v>
      </c>
      <c r="BF332" s="140">
        <f t="shared" si="15"/>
        <v>0</v>
      </c>
      <c r="BG332" s="140">
        <f t="shared" si="16"/>
        <v>0</v>
      </c>
      <c r="BH332" s="140">
        <f t="shared" si="17"/>
        <v>0</v>
      </c>
      <c r="BI332" s="140">
        <f t="shared" si="18"/>
        <v>0</v>
      </c>
      <c r="BJ332" s="18" t="s">
        <v>78</v>
      </c>
      <c r="BK332" s="140">
        <f t="shared" si="19"/>
        <v>0</v>
      </c>
      <c r="BL332" s="18" t="s">
        <v>294</v>
      </c>
      <c r="BM332" s="139" t="s">
        <v>1529</v>
      </c>
    </row>
    <row r="333" spans="2:65" s="1" customFormat="1" ht="14.45" customHeight="1">
      <c r="B333" s="33"/>
      <c r="C333" s="177" t="s">
        <v>618</v>
      </c>
      <c r="D333" s="177" t="s">
        <v>368</v>
      </c>
      <c r="E333" s="178" t="s">
        <v>729</v>
      </c>
      <c r="F333" s="179" t="s">
        <v>730</v>
      </c>
      <c r="G333" s="180" t="s">
        <v>222</v>
      </c>
      <c r="H333" s="181">
        <v>1</v>
      </c>
      <c r="I333" s="182"/>
      <c r="J333" s="183">
        <f t="shared" si="10"/>
        <v>0</v>
      </c>
      <c r="K333" s="179" t="s">
        <v>134</v>
      </c>
      <c r="L333" s="184"/>
      <c r="M333" s="185" t="s">
        <v>19</v>
      </c>
      <c r="N333" s="186" t="s">
        <v>42</v>
      </c>
      <c r="P333" s="137">
        <f t="shared" si="11"/>
        <v>0</v>
      </c>
      <c r="Q333" s="137">
        <v>1.1999999999999999E-3</v>
      </c>
      <c r="R333" s="137">
        <f t="shared" si="12"/>
        <v>1.1999999999999999E-3</v>
      </c>
      <c r="S333" s="137">
        <v>0</v>
      </c>
      <c r="T333" s="138">
        <f t="shared" si="13"/>
        <v>0</v>
      </c>
      <c r="AR333" s="139" t="s">
        <v>409</v>
      </c>
      <c r="AT333" s="139" t="s">
        <v>368</v>
      </c>
      <c r="AU333" s="139" t="s">
        <v>80</v>
      </c>
      <c r="AY333" s="18" t="s">
        <v>127</v>
      </c>
      <c r="BE333" s="140">
        <f t="shared" si="14"/>
        <v>0</v>
      </c>
      <c r="BF333" s="140">
        <f t="shared" si="15"/>
        <v>0</v>
      </c>
      <c r="BG333" s="140">
        <f t="shared" si="16"/>
        <v>0</v>
      </c>
      <c r="BH333" s="140">
        <f t="shared" si="17"/>
        <v>0</v>
      </c>
      <c r="BI333" s="140">
        <f t="shared" si="18"/>
        <v>0</v>
      </c>
      <c r="BJ333" s="18" t="s">
        <v>78</v>
      </c>
      <c r="BK333" s="140">
        <f t="shared" si="19"/>
        <v>0</v>
      </c>
      <c r="BL333" s="18" t="s">
        <v>294</v>
      </c>
      <c r="BM333" s="139" t="s">
        <v>1530</v>
      </c>
    </row>
    <row r="334" spans="2:65" s="1" customFormat="1" ht="14.45" customHeight="1">
      <c r="B334" s="33"/>
      <c r="C334" s="128" t="s">
        <v>623</v>
      </c>
      <c r="D334" s="128" t="s">
        <v>130</v>
      </c>
      <c r="E334" s="129" t="s">
        <v>733</v>
      </c>
      <c r="F334" s="130" t="s">
        <v>734</v>
      </c>
      <c r="G334" s="131" t="s">
        <v>222</v>
      </c>
      <c r="H334" s="132">
        <v>1</v>
      </c>
      <c r="I334" s="133"/>
      <c r="J334" s="134">
        <f t="shared" si="10"/>
        <v>0</v>
      </c>
      <c r="K334" s="130" t="s">
        <v>134</v>
      </c>
      <c r="L334" s="33"/>
      <c r="M334" s="135" t="s">
        <v>19</v>
      </c>
      <c r="N334" s="136" t="s">
        <v>42</v>
      </c>
      <c r="P334" s="137">
        <f t="shared" si="11"/>
        <v>0</v>
      </c>
      <c r="Q334" s="137">
        <v>0</v>
      </c>
      <c r="R334" s="137">
        <f t="shared" si="12"/>
        <v>0</v>
      </c>
      <c r="S334" s="137">
        <v>0</v>
      </c>
      <c r="T334" s="138">
        <f t="shared" si="13"/>
        <v>0</v>
      </c>
      <c r="AR334" s="139" t="s">
        <v>294</v>
      </c>
      <c r="AT334" s="139" t="s">
        <v>130</v>
      </c>
      <c r="AU334" s="139" t="s">
        <v>80</v>
      </c>
      <c r="AY334" s="18" t="s">
        <v>127</v>
      </c>
      <c r="BE334" s="140">
        <f t="shared" si="14"/>
        <v>0</v>
      </c>
      <c r="BF334" s="140">
        <f t="shared" si="15"/>
        <v>0</v>
      </c>
      <c r="BG334" s="140">
        <f t="shared" si="16"/>
        <v>0</v>
      </c>
      <c r="BH334" s="140">
        <f t="shared" si="17"/>
        <v>0</v>
      </c>
      <c r="BI334" s="140">
        <f t="shared" si="18"/>
        <v>0</v>
      </c>
      <c r="BJ334" s="18" t="s">
        <v>78</v>
      </c>
      <c r="BK334" s="140">
        <f t="shared" si="19"/>
        <v>0</v>
      </c>
      <c r="BL334" s="18" t="s">
        <v>294</v>
      </c>
      <c r="BM334" s="139" t="s">
        <v>1531</v>
      </c>
    </row>
    <row r="335" spans="2:65" s="1" customFormat="1" ht="14.45" customHeight="1">
      <c r="B335" s="33"/>
      <c r="C335" s="177" t="s">
        <v>627</v>
      </c>
      <c r="D335" s="177" t="s">
        <v>368</v>
      </c>
      <c r="E335" s="178" t="s">
        <v>737</v>
      </c>
      <c r="F335" s="179" t="s">
        <v>738</v>
      </c>
      <c r="G335" s="180" t="s">
        <v>222</v>
      </c>
      <c r="H335" s="181">
        <v>1</v>
      </c>
      <c r="I335" s="182"/>
      <c r="J335" s="183">
        <f t="shared" si="10"/>
        <v>0</v>
      </c>
      <c r="K335" s="179" t="s">
        <v>134</v>
      </c>
      <c r="L335" s="184"/>
      <c r="M335" s="185" t="s">
        <v>19</v>
      </c>
      <c r="N335" s="186" t="s">
        <v>42</v>
      </c>
      <c r="P335" s="137">
        <f t="shared" si="11"/>
        <v>0</v>
      </c>
      <c r="Q335" s="137">
        <v>1.4999999999999999E-4</v>
      </c>
      <c r="R335" s="137">
        <f t="shared" si="12"/>
        <v>1.4999999999999999E-4</v>
      </c>
      <c r="S335" s="137">
        <v>0</v>
      </c>
      <c r="T335" s="138">
        <f t="shared" si="13"/>
        <v>0</v>
      </c>
      <c r="AR335" s="139" t="s">
        <v>409</v>
      </c>
      <c r="AT335" s="139" t="s">
        <v>368</v>
      </c>
      <c r="AU335" s="139" t="s">
        <v>80</v>
      </c>
      <c r="AY335" s="18" t="s">
        <v>127</v>
      </c>
      <c r="BE335" s="140">
        <f t="shared" si="14"/>
        <v>0</v>
      </c>
      <c r="BF335" s="140">
        <f t="shared" si="15"/>
        <v>0</v>
      </c>
      <c r="BG335" s="140">
        <f t="shared" si="16"/>
        <v>0</v>
      </c>
      <c r="BH335" s="140">
        <f t="shared" si="17"/>
        <v>0</v>
      </c>
      <c r="BI335" s="140">
        <f t="shared" si="18"/>
        <v>0</v>
      </c>
      <c r="BJ335" s="18" t="s">
        <v>78</v>
      </c>
      <c r="BK335" s="140">
        <f t="shared" si="19"/>
        <v>0</v>
      </c>
      <c r="BL335" s="18" t="s">
        <v>294</v>
      </c>
      <c r="BM335" s="139" t="s">
        <v>1532</v>
      </c>
    </row>
    <row r="336" spans="2:65" s="1" customFormat="1" ht="24.2" customHeight="1">
      <c r="B336" s="33"/>
      <c r="C336" s="128" t="s">
        <v>631</v>
      </c>
      <c r="D336" s="128" t="s">
        <v>130</v>
      </c>
      <c r="E336" s="129" t="s">
        <v>1355</v>
      </c>
      <c r="F336" s="130" t="s">
        <v>1356</v>
      </c>
      <c r="G336" s="131" t="s">
        <v>638</v>
      </c>
      <c r="H336" s="187"/>
      <c r="I336" s="133"/>
      <c r="J336" s="134">
        <f t="shared" si="10"/>
        <v>0</v>
      </c>
      <c r="K336" s="130" t="s">
        <v>134</v>
      </c>
      <c r="L336" s="33"/>
      <c r="M336" s="135" t="s">
        <v>19</v>
      </c>
      <c r="N336" s="136" t="s">
        <v>42</v>
      </c>
      <c r="P336" s="137">
        <f t="shared" si="11"/>
        <v>0</v>
      </c>
      <c r="Q336" s="137">
        <v>0</v>
      </c>
      <c r="R336" s="137">
        <f t="shared" si="12"/>
        <v>0</v>
      </c>
      <c r="S336" s="137">
        <v>0</v>
      </c>
      <c r="T336" s="138">
        <f t="shared" si="13"/>
        <v>0</v>
      </c>
      <c r="AR336" s="139" t="s">
        <v>294</v>
      </c>
      <c r="AT336" s="139" t="s">
        <v>130</v>
      </c>
      <c r="AU336" s="139" t="s">
        <v>80</v>
      </c>
      <c r="AY336" s="18" t="s">
        <v>127</v>
      </c>
      <c r="BE336" s="140">
        <f t="shared" si="14"/>
        <v>0</v>
      </c>
      <c r="BF336" s="140">
        <f t="shared" si="15"/>
        <v>0</v>
      </c>
      <c r="BG336" s="140">
        <f t="shared" si="16"/>
        <v>0</v>
      </c>
      <c r="BH336" s="140">
        <f t="shared" si="17"/>
        <v>0</v>
      </c>
      <c r="BI336" s="140">
        <f t="shared" si="18"/>
        <v>0</v>
      </c>
      <c r="BJ336" s="18" t="s">
        <v>78</v>
      </c>
      <c r="BK336" s="140">
        <f t="shared" si="19"/>
        <v>0</v>
      </c>
      <c r="BL336" s="18" t="s">
        <v>294</v>
      </c>
      <c r="BM336" s="139" t="s">
        <v>1533</v>
      </c>
    </row>
    <row r="337" spans="2:65" s="1" customFormat="1" ht="78">
      <c r="B337" s="33"/>
      <c r="D337" s="147" t="s">
        <v>214</v>
      </c>
      <c r="F337" s="161" t="s">
        <v>748</v>
      </c>
      <c r="I337" s="162"/>
      <c r="L337" s="33"/>
      <c r="M337" s="163"/>
      <c r="T337" s="52"/>
      <c r="AT337" s="18" t="s">
        <v>214</v>
      </c>
      <c r="AU337" s="18" t="s">
        <v>80</v>
      </c>
    </row>
    <row r="338" spans="2:65" s="11" customFormat="1" ht="22.9" customHeight="1">
      <c r="B338" s="116"/>
      <c r="D338" s="117" t="s">
        <v>70</v>
      </c>
      <c r="E338" s="126" t="s">
        <v>749</v>
      </c>
      <c r="F338" s="126" t="s">
        <v>750</v>
      </c>
      <c r="I338" s="119"/>
      <c r="J338" s="127">
        <f>BK338</f>
        <v>0</v>
      </c>
      <c r="L338" s="116"/>
      <c r="M338" s="121"/>
      <c r="P338" s="122">
        <f>SUM(P339:P358)</f>
        <v>0</v>
      </c>
      <c r="R338" s="122">
        <f>SUM(R339:R358)</f>
        <v>0.33568059999999994</v>
      </c>
      <c r="T338" s="123">
        <f>SUM(T339:T358)</f>
        <v>0</v>
      </c>
      <c r="AR338" s="117" t="s">
        <v>80</v>
      </c>
      <c r="AT338" s="124" t="s">
        <v>70</v>
      </c>
      <c r="AU338" s="124" t="s">
        <v>78</v>
      </c>
      <c r="AY338" s="117" t="s">
        <v>127</v>
      </c>
      <c r="BK338" s="125">
        <f>SUM(BK339:BK358)</f>
        <v>0</v>
      </c>
    </row>
    <row r="339" spans="2:65" s="1" customFormat="1" ht="14.45" customHeight="1">
      <c r="B339" s="33"/>
      <c r="C339" s="128" t="s">
        <v>635</v>
      </c>
      <c r="D339" s="128" t="s">
        <v>130</v>
      </c>
      <c r="E339" s="129" t="s">
        <v>752</v>
      </c>
      <c r="F339" s="130" t="s">
        <v>753</v>
      </c>
      <c r="G339" s="131" t="s">
        <v>194</v>
      </c>
      <c r="H339" s="132">
        <v>12.686999999999999</v>
      </c>
      <c r="I339" s="133"/>
      <c r="J339" s="134">
        <f>ROUND(I339*H339,2)</f>
        <v>0</v>
      </c>
      <c r="K339" s="130" t="s">
        <v>134</v>
      </c>
      <c r="L339" s="33"/>
      <c r="M339" s="135" t="s">
        <v>19</v>
      </c>
      <c r="N339" s="136" t="s">
        <v>42</v>
      </c>
      <c r="P339" s="137">
        <f>O339*H339</f>
        <v>0</v>
      </c>
      <c r="Q339" s="137">
        <v>2.9999999999999997E-4</v>
      </c>
      <c r="R339" s="137">
        <f>Q339*H339</f>
        <v>3.8060999999999993E-3</v>
      </c>
      <c r="S339" s="137">
        <v>0</v>
      </c>
      <c r="T339" s="138">
        <f>S339*H339</f>
        <v>0</v>
      </c>
      <c r="AR339" s="139" t="s">
        <v>294</v>
      </c>
      <c r="AT339" s="139" t="s">
        <v>130</v>
      </c>
      <c r="AU339" s="139" t="s">
        <v>80</v>
      </c>
      <c r="AY339" s="18" t="s">
        <v>127</v>
      </c>
      <c r="BE339" s="140">
        <f>IF(N339="základní",J339,0)</f>
        <v>0</v>
      </c>
      <c r="BF339" s="140">
        <f>IF(N339="snížená",J339,0)</f>
        <v>0</v>
      </c>
      <c r="BG339" s="140">
        <f>IF(N339="zákl. přenesená",J339,0)</f>
        <v>0</v>
      </c>
      <c r="BH339" s="140">
        <f>IF(N339="sníž. přenesená",J339,0)</f>
        <v>0</v>
      </c>
      <c r="BI339" s="140">
        <f>IF(N339="nulová",J339,0)</f>
        <v>0</v>
      </c>
      <c r="BJ339" s="18" t="s">
        <v>78</v>
      </c>
      <c r="BK339" s="140">
        <f>ROUND(I339*H339,2)</f>
        <v>0</v>
      </c>
      <c r="BL339" s="18" t="s">
        <v>294</v>
      </c>
      <c r="BM339" s="139" t="s">
        <v>1534</v>
      </c>
    </row>
    <row r="340" spans="2:65" s="1" customFormat="1" ht="48.75">
      <c r="B340" s="33"/>
      <c r="D340" s="147" t="s">
        <v>214</v>
      </c>
      <c r="F340" s="161" t="s">
        <v>755</v>
      </c>
      <c r="I340" s="162"/>
      <c r="L340" s="33"/>
      <c r="M340" s="163"/>
      <c r="T340" s="52"/>
      <c r="AT340" s="18" t="s">
        <v>214</v>
      </c>
      <c r="AU340" s="18" t="s">
        <v>80</v>
      </c>
    </row>
    <row r="341" spans="2:65" s="12" customFormat="1">
      <c r="B341" s="146"/>
      <c r="D341" s="147" t="s">
        <v>196</v>
      </c>
      <c r="E341" s="148" t="s">
        <v>19</v>
      </c>
      <c r="F341" s="149" t="s">
        <v>1449</v>
      </c>
      <c r="H341" s="150">
        <v>12.173</v>
      </c>
      <c r="I341" s="151"/>
      <c r="L341" s="146"/>
      <c r="M341" s="152"/>
      <c r="T341" s="153"/>
      <c r="AT341" s="148" t="s">
        <v>196</v>
      </c>
      <c r="AU341" s="148" t="s">
        <v>80</v>
      </c>
      <c r="AV341" s="12" t="s">
        <v>80</v>
      </c>
      <c r="AW341" s="12" t="s">
        <v>32</v>
      </c>
      <c r="AX341" s="12" t="s">
        <v>71</v>
      </c>
      <c r="AY341" s="148" t="s">
        <v>127</v>
      </c>
    </row>
    <row r="342" spans="2:65" s="12" customFormat="1">
      <c r="B342" s="146"/>
      <c r="D342" s="147" t="s">
        <v>196</v>
      </c>
      <c r="E342" s="148" t="s">
        <v>19</v>
      </c>
      <c r="F342" s="149" t="s">
        <v>1438</v>
      </c>
      <c r="H342" s="150">
        <v>0.42399999999999999</v>
      </c>
      <c r="I342" s="151"/>
      <c r="L342" s="146"/>
      <c r="M342" s="152"/>
      <c r="T342" s="153"/>
      <c r="AT342" s="148" t="s">
        <v>196</v>
      </c>
      <c r="AU342" s="148" t="s">
        <v>80</v>
      </c>
      <c r="AV342" s="12" t="s">
        <v>80</v>
      </c>
      <c r="AW342" s="12" t="s">
        <v>32</v>
      </c>
      <c r="AX342" s="12" t="s">
        <v>71</v>
      </c>
      <c r="AY342" s="148" t="s">
        <v>127</v>
      </c>
    </row>
    <row r="343" spans="2:65" s="12" customFormat="1">
      <c r="B343" s="146"/>
      <c r="D343" s="147" t="s">
        <v>196</v>
      </c>
      <c r="E343" s="148" t="s">
        <v>19</v>
      </c>
      <c r="F343" s="149" t="s">
        <v>518</v>
      </c>
      <c r="H343" s="150">
        <v>0.09</v>
      </c>
      <c r="I343" s="151"/>
      <c r="L343" s="146"/>
      <c r="M343" s="152"/>
      <c r="T343" s="153"/>
      <c r="AT343" s="148" t="s">
        <v>196</v>
      </c>
      <c r="AU343" s="148" t="s">
        <v>80</v>
      </c>
      <c r="AV343" s="12" t="s">
        <v>80</v>
      </c>
      <c r="AW343" s="12" t="s">
        <v>32</v>
      </c>
      <c r="AX343" s="12" t="s">
        <v>71</v>
      </c>
      <c r="AY343" s="148" t="s">
        <v>127</v>
      </c>
    </row>
    <row r="344" spans="2:65" s="13" customFormat="1">
      <c r="B344" s="154"/>
      <c r="D344" s="147" t="s">
        <v>196</v>
      </c>
      <c r="E344" s="155" t="s">
        <v>19</v>
      </c>
      <c r="F344" s="156" t="s">
        <v>199</v>
      </c>
      <c r="H344" s="157">
        <v>12.686999999999999</v>
      </c>
      <c r="I344" s="158"/>
      <c r="L344" s="154"/>
      <c r="M344" s="159"/>
      <c r="T344" s="160"/>
      <c r="AT344" s="155" t="s">
        <v>196</v>
      </c>
      <c r="AU344" s="155" t="s">
        <v>80</v>
      </c>
      <c r="AV344" s="13" t="s">
        <v>142</v>
      </c>
      <c r="AW344" s="13" t="s">
        <v>32</v>
      </c>
      <c r="AX344" s="13" t="s">
        <v>78</v>
      </c>
      <c r="AY344" s="155" t="s">
        <v>127</v>
      </c>
    </row>
    <row r="345" spans="2:65" s="1" customFormat="1" ht="24.2" customHeight="1">
      <c r="B345" s="33"/>
      <c r="C345" s="128" t="s">
        <v>643</v>
      </c>
      <c r="D345" s="128" t="s">
        <v>130</v>
      </c>
      <c r="E345" s="129" t="s">
        <v>757</v>
      </c>
      <c r="F345" s="130" t="s">
        <v>758</v>
      </c>
      <c r="G345" s="131" t="s">
        <v>194</v>
      </c>
      <c r="H345" s="132">
        <v>12.686999999999999</v>
      </c>
      <c r="I345" s="133"/>
      <c r="J345" s="134">
        <f>ROUND(I345*H345,2)</f>
        <v>0</v>
      </c>
      <c r="K345" s="130" t="s">
        <v>134</v>
      </c>
      <c r="L345" s="33"/>
      <c r="M345" s="135" t="s">
        <v>19</v>
      </c>
      <c r="N345" s="136" t="s">
        <v>42</v>
      </c>
      <c r="P345" s="137">
        <f>O345*H345</f>
        <v>0</v>
      </c>
      <c r="Q345" s="137">
        <v>6.3E-3</v>
      </c>
      <c r="R345" s="137">
        <f>Q345*H345</f>
        <v>7.9928100000000002E-2</v>
      </c>
      <c r="S345" s="137">
        <v>0</v>
      </c>
      <c r="T345" s="138">
        <f>S345*H345</f>
        <v>0</v>
      </c>
      <c r="AR345" s="139" t="s">
        <v>294</v>
      </c>
      <c r="AT345" s="139" t="s">
        <v>130</v>
      </c>
      <c r="AU345" s="139" t="s">
        <v>80</v>
      </c>
      <c r="AY345" s="18" t="s">
        <v>127</v>
      </c>
      <c r="BE345" s="140">
        <f>IF(N345="základní",J345,0)</f>
        <v>0</v>
      </c>
      <c r="BF345" s="140">
        <f>IF(N345="snížená",J345,0)</f>
        <v>0</v>
      </c>
      <c r="BG345" s="140">
        <f>IF(N345="zákl. přenesená",J345,0)</f>
        <v>0</v>
      </c>
      <c r="BH345" s="140">
        <f>IF(N345="sníž. přenesená",J345,0)</f>
        <v>0</v>
      </c>
      <c r="BI345" s="140">
        <f>IF(N345="nulová",J345,0)</f>
        <v>0</v>
      </c>
      <c r="BJ345" s="18" t="s">
        <v>78</v>
      </c>
      <c r="BK345" s="140">
        <f>ROUND(I345*H345,2)</f>
        <v>0</v>
      </c>
      <c r="BL345" s="18" t="s">
        <v>294</v>
      </c>
      <c r="BM345" s="139" t="s">
        <v>1535</v>
      </c>
    </row>
    <row r="346" spans="2:65" s="1" customFormat="1" ht="29.25">
      <c r="B346" s="33"/>
      <c r="D346" s="147" t="s">
        <v>214</v>
      </c>
      <c r="F346" s="161" t="s">
        <v>760</v>
      </c>
      <c r="I346" s="162"/>
      <c r="L346" s="33"/>
      <c r="M346" s="163"/>
      <c r="T346" s="52"/>
      <c r="AT346" s="18" t="s">
        <v>214</v>
      </c>
      <c r="AU346" s="18" t="s">
        <v>80</v>
      </c>
    </row>
    <row r="347" spans="2:65" s="1" customFormat="1" ht="14.45" customHeight="1">
      <c r="B347" s="33"/>
      <c r="C347" s="177" t="s">
        <v>647</v>
      </c>
      <c r="D347" s="177" t="s">
        <v>368</v>
      </c>
      <c r="E347" s="178" t="s">
        <v>762</v>
      </c>
      <c r="F347" s="179" t="s">
        <v>763</v>
      </c>
      <c r="G347" s="180" t="s">
        <v>194</v>
      </c>
      <c r="H347" s="181">
        <v>13.956</v>
      </c>
      <c r="I347" s="182"/>
      <c r="J347" s="183">
        <f>ROUND(I347*H347,2)</f>
        <v>0</v>
      </c>
      <c r="K347" s="179" t="s">
        <v>134</v>
      </c>
      <c r="L347" s="184"/>
      <c r="M347" s="185" t="s">
        <v>19</v>
      </c>
      <c r="N347" s="186" t="s">
        <v>42</v>
      </c>
      <c r="P347" s="137">
        <f>O347*H347</f>
        <v>0</v>
      </c>
      <c r="Q347" s="137">
        <v>1.7999999999999999E-2</v>
      </c>
      <c r="R347" s="137">
        <f>Q347*H347</f>
        <v>0.25120799999999999</v>
      </c>
      <c r="S347" s="137">
        <v>0</v>
      </c>
      <c r="T347" s="138">
        <f>S347*H347</f>
        <v>0</v>
      </c>
      <c r="AR347" s="139" t="s">
        <v>409</v>
      </c>
      <c r="AT347" s="139" t="s">
        <v>368</v>
      </c>
      <c r="AU347" s="139" t="s">
        <v>80</v>
      </c>
      <c r="AY347" s="18" t="s">
        <v>127</v>
      </c>
      <c r="BE347" s="140">
        <f>IF(N347="základní",J347,0)</f>
        <v>0</v>
      </c>
      <c r="BF347" s="140">
        <f>IF(N347="snížená",J347,0)</f>
        <v>0</v>
      </c>
      <c r="BG347" s="140">
        <f>IF(N347="zákl. přenesená",J347,0)</f>
        <v>0</v>
      </c>
      <c r="BH347" s="140">
        <f>IF(N347="sníž. přenesená",J347,0)</f>
        <v>0</v>
      </c>
      <c r="BI347" s="140">
        <f>IF(N347="nulová",J347,0)</f>
        <v>0</v>
      </c>
      <c r="BJ347" s="18" t="s">
        <v>78</v>
      </c>
      <c r="BK347" s="140">
        <f>ROUND(I347*H347,2)</f>
        <v>0</v>
      </c>
      <c r="BL347" s="18" t="s">
        <v>294</v>
      </c>
      <c r="BM347" s="139" t="s">
        <v>1536</v>
      </c>
    </row>
    <row r="348" spans="2:65" s="12" customFormat="1">
      <c r="B348" s="146"/>
      <c r="D348" s="147" t="s">
        <v>196</v>
      </c>
      <c r="F348" s="149" t="s">
        <v>1537</v>
      </c>
      <c r="H348" s="150">
        <v>13.956</v>
      </c>
      <c r="I348" s="151"/>
      <c r="L348" s="146"/>
      <c r="M348" s="152"/>
      <c r="T348" s="153"/>
      <c r="AT348" s="148" t="s">
        <v>196</v>
      </c>
      <c r="AU348" s="148" t="s">
        <v>80</v>
      </c>
      <c r="AV348" s="12" t="s">
        <v>80</v>
      </c>
      <c r="AW348" s="12" t="s">
        <v>4</v>
      </c>
      <c r="AX348" s="12" t="s">
        <v>78</v>
      </c>
      <c r="AY348" s="148" t="s">
        <v>127</v>
      </c>
    </row>
    <row r="349" spans="2:65" s="1" customFormat="1" ht="14.45" customHeight="1">
      <c r="B349" s="33"/>
      <c r="C349" s="128" t="s">
        <v>651</v>
      </c>
      <c r="D349" s="128" t="s">
        <v>130</v>
      </c>
      <c r="E349" s="129" t="s">
        <v>778</v>
      </c>
      <c r="F349" s="130" t="s">
        <v>779</v>
      </c>
      <c r="G349" s="131" t="s">
        <v>212</v>
      </c>
      <c r="H349" s="132">
        <v>14.8</v>
      </c>
      <c r="I349" s="133"/>
      <c r="J349" s="134">
        <f>ROUND(I349*H349,2)</f>
        <v>0</v>
      </c>
      <c r="K349" s="130" t="s">
        <v>134</v>
      </c>
      <c r="L349" s="33"/>
      <c r="M349" s="135" t="s">
        <v>19</v>
      </c>
      <c r="N349" s="136" t="s">
        <v>42</v>
      </c>
      <c r="P349" s="137">
        <f>O349*H349</f>
        <v>0</v>
      </c>
      <c r="Q349" s="137">
        <v>3.0000000000000001E-5</v>
      </c>
      <c r="R349" s="137">
        <f>Q349*H349</f>
        <v>4.4400000000000006E-4</v>
      </c>
      <c r="S349" s="137">
        <v>0</v>
      </c>
      <c r="T349" s="138">
        <f>S349*H349</f>
        <v>0</v>
      </c>
      <c r="AR349" s="139" t="s">
        <v>294</v>
      </c>
      <c r="AT349" s="139" t="s">
        <v>130</v>
      </c>
      <c r="AU349" s="139" t="s">
        <v>80</v>
      </c>
      <c r="AY349" s="18" t="s">
        <v>127</v>
      </c>
      <c r="BE349" s="140">
        <f>IF(N349="základní",J349,0)</f>
        <v>0</v>
      </c>
      <c r="BF349" s="140">
        <f>IF(N349="snížená",J349,0)</f>
        <v>0</v>
      </c>
      <c r="BG349" s="140">
        <f>IF(N349="zákl. přenesená",J349,0)</f>
        <v>0</v>
      </c>
      <c r="BH349" s="140">
        <f>IF(N349="sníž. přenesená",J349,0)</f>
        <v>0</v>
      </c>
      <c r="BI349" s="140">
        <f>IF(N349="nulová",J349,0)</f>
        <v>0</v>
      </c>
      <c r="BJ349" s="18" t="s">
        <v>78</v>
      </c>
      <c r="BK349" s="140">
        <f>ROUND(I349*H349,2)</f>
        <v>0</v>
      </c>
      <c r="BL349" s="18" t="s">
        <v>294</v>
      </c>
      <c r="BM349" s="139" t="s">
        <v>1538</v>
      </c>
    </row>
    <row r="350" spans="2:65" s="1" customFormat="1" ht="48.75">
      <c r="B350" s="33"/>
      <c r="D350" s="147" t="s">
        <v>214</v>
      </c>
      <c r="F350" s="161" t="s">
        <v>781</v>
      </c>
      <c r="I350" s="162"/>
      <c r="L350" s="33"/>
      <c r="M350" s="163"/>
      <c r="T350" s="52"/>
      <c r="AT350" s="18" t="s">
        <v>214</v>
      </c>
      <c r="AU350" s="18" t="s">
        <v>80</v>
      </c>
    </row>
    <row r="351" spans="2:65" s="12" customFormat="1">
      <c r="B351" s="146"/>
      <c r="D351" s="147" t="s">
        <v>196</v>
      </c>
      <c r="E351" s="148" t="s">
        <v>19</v>
      </c>
      <c r="F351" s="149" t="s">
        <v>1504</v>
      </c>
      <c r="H351" s="150">
        <v>14.8</v>
      </c>
      <c r="I351" s="151"/>
      <c r="L351" s="146"/>
      <c r="M351" s="152"/>
      <c r="T351" s="153"/>
      <c r="AT351" s="148" t="s">
        <v>196</v>
      </c>
      <c r="AU351" s="148" t="s">
        <v>80</v>
      </c>
      <c r="AV351" s="12" t="s">
        <v>80</v>
      </c>
      <c r="AW351" s="12" t="s">
        <v>32</v>
      </c>
      <c r="AX351" s="12" t="s">
        <v>78</v>
      </c>
      <c r="AY351" s="148" t="s">
        <v>127</v>
      </c>
    </row>
    <row r="352" spans="2:65" s="1" customFormat="1" ht="24.2" customHeight="1">
      <c r="B352" s="33"/>
      <c r="C352" s="128" t="s">
        <v>655</v>
      </c>
      <c r="D352" s="128" t="s">
        <v>130</v>
      </c>
      <c r="E352" s="129" t="s">
        <v>784</v>
      </c>
      <c r="F352" s="130" t="s">
        <v>785</v>
      </c>
      <c r="G352" s="131" t="s">
        <v>212</v>
      </c>
      <c r="H352" s="132">
        <v>0.8</v>
      </c>
      <c r="I352" s="133"/>
      <c r="J352" s="134">
        <f>ROUND(I352*H352,2)</f>
        <v>0</v>
      </c>
      <c r="K352" s="130" t="s">
        <v>134</v>
      </c>
      <c r="L352" s="33"/>
      <c r="M352" s="135" t="s">
        <v>19</v>
      </c>
      <c r="N352" s="136" t="s">
        <v>42</v>
      </c>
      <c r="P352" s="137">
        <f>O352*H352</f>
        <v>0</v>
      </c>
      <c r="Q352" s="137">
        <v>2.0000000000000001E-4</v>
      </c>
      <c r="R352" s="137">
        <f>Q352*H352</f>
        <v>1.6000000000000001E-4</v>
      </c>
      <c r="S352" s="137">
        <v>0</v>
      </c>
      <c r="T352" s="138">
        <f>S352*H352</f>
        <v>0</v>
      </c>
      <c r="AR352" s="139" t="s">
        <v>294</v>
      </c>
      <c r="AT352" s="139" t="s">
        <v>130</v>
      </c>
      <c r="AU352" s="139" t="s">
        <v>80</v>
      </c>
      <c r="AY352" s="18" t="s">
        <v>127</v>
      </c>
      <c r="BE352" s="140">
        <f>IF(N352="základní",J352,0)</f>
        <v>0</v>
      </c>
      <c r="BF352" s="140">
        <f>IF(N352="snížená",J352,0)</f>
        <v>0</v>
      </c>
      <c r="BG352" s="140">
        <f>IF(N352="zákl. přenesená",J352,0)</f>
        <v>0</v>
      </c>
      <c r="BH352" s="140">
        <f>IF(N352="sníž. přenesená",J352,0)</f>
        <v>0</v>
      </c>
      <c r="BI352" s="140">
        <f>IF(N352="nulová",J352,0)</f>
        <v>0</v>
      </c>
      <c r="BJ352" s="18" t="s">
        <v>78</v>
      </c>
      <c r="BK352" s="140">
        <f>ROUND(I352*H352,2)</f>
        <v>0</v>
      </c>
      <c r="BL352" s="18" t="s">
        <v>294</v>
      </c>
      <c r="BM352" s="139" t="s">
        <v>1539</v>
      </c>
    </row>
    <row r="353" spans="2:65" s="1" customFormat="1" ht="48.75">
      <c r="B353" s="33"/>
      <c r="D353" s="147" t="s">
        <v>214</v>
      </c>
      <c r="F353" s="161" t="s">
        <v>755</v>
      </c>
      <c r="I353" s="162"/>
      <c r="L353" s="33"/>
      <c r="M353" s="163"/>
      <c r="T353" s="52"/>
      <c r="AT353" s="18" t="s">
        <v>214</v>
      </c>
      <c r="AU353" s="18" t="s">
        <v>80</v>
      </c>
    </row>
    <row r="354" spans="2:65" s="12" customFormat="1">
      <c r="B354" s="146"/>
      <c r="D354" s="147" t="s">
        <v>196</v>
      </c>
      <c r="E354" s="148" t="s">
        <v>19</v>
      </c>
      <c r="F354" s="149" t="s">
        <v>1035</v>
      </c>
      <c r="H354" s="150">
        <v>0.8</v>
      </c>
      <c r="I354" s="151"/>
      <c r="L354" s="146"/>
      <c r="M354" s="152"/>
      <c r="T354" s="153"/>
      <c r="AT354" s="148" t="s">
        <v>196</v>
      </c>
      <c r="AU354" s="148" t="s">
        <v>80</v>
      </c>
      <c r="AV354" s="12" t="s">
        <v>80</v>
      </c>
      <c r="AW354" s="12" t="s">
        <v>32</v>
      </c>
      <c r="AX354" s="12" t="s">
        <v>78</v>
      </c>
      <c r="AY354" s="148" t="s">
        <v>127</v>
      </c>
    </row>
    <row r="355" spans="2:65" s="1" customFormat="1" ht="14.45" customHeight="1">
      <c r="B355" s="33"/>
      <c r="C355" s="177" t="s">
        <v>659</v>
      </c>
      <c r="D355" s="177" t="s">
        <v>368</v>
      </c>
      <c r="E355" s="178" t="s">
        <v>789</v>
      </c>
      <c r="F355" s="179" t="s">
        <v>790</v>
      </c>
      <c r="G355" s="180" t="s">
        <v>212</v>
      </c>
      <c r="H355" s="181">
        <v>0.84</v>
      </c>
      <c r="I355" s="182"/>
      <c r="J355" s="183">
        <f>ROUND(I355*H355,2)</f>
        <v>0</v>
      </c>
      <c r="K355" s="179" t="s">
        <v>134</v>
      </c>
      <c r="L355" s="184"/>
      <c r="M355" s="185" t="s">
        <v>19</v>
      </c>
      <c r="N355" s="186" t="s">
        <v>42</v>
      </c>
      <c r="P355" s="137">
        <f>O355*H355</f>
        <v>0</v>
      </c>
      <c r="Q355" s="137">
        <v>1.6000000000000001E-4</v>
      </c>
      <c r="R355" s="137">
        <f>Q355*H355</f>
        <v>1.3440000000000001E-4</v>
      </c>
      <c r="S355" s="137">
        <v>0</v>
      </c>
      <c r="T355" s="138">
        <f>S355*H355</f>
        <v>0</v>
      </c>
      <c r="AR355" s="139" t="s">
        <v>409</v>
      </c>
      <c r="AT355" s="139" t="s">
        <v>368</v>
      </c>
      <c r="AU355" s="139" t="s">
        <v>80</v>
      </c>
      <c r="AY355" s="18" t="s">
        <v>127</v>
      </c>
      <c r="BE355" s="140">
        <f>IF(N355="základní",J355,0)</f>
        <v>0</v>
      </c>
      <c r="BF355" s="140">
        <f>IF(N355="snížená",J355,0)</f>
        <v>0</v>
      </c>
      <c r="BG355" s="140">
        <f>IF(N355="zákl. přenesená",J355,0)</f>
        <v>0</v>
      </c>
      <c r="BH355" s="140">
        <f>IF(N355="sníž. přenesená",J355,0)</f>
        <v>0</v>
      </c>
      <c r="BI355" s="140">
        <f>IF(N355="nulová",J355,0)</f>
        <v>0</v>
      </c>
      <c r="BJ355" s="18" t="s">
        <v>78</v>
      </c>
      <c r="BK355" s="140">
        <f>ROUND(I355*H355,2)</f>
        <v>0</v>
      </c>
      <c r="BL355" s="18" t="s">
        <v>294</v>
      </c>
      <c r="BM355" s="139" t="s">
        <v>1540</v>
      </c>
    </row>
    <row r="356" spans="2:65" s="12" customFormat="1">
      <c r="B356" s="146"/>
      <c r="D356" s="147" t="s">
        <v>196</v>
      </c>
      <c r="F356" s="149" t="s">
        <v>1037</v>
      </c>
      <c r="H356" s="150">
        <v>0.84</v>
      </c>
      <c r="I356" s="151"/>
      <c r="L356" s="146"/>
      <c r="M356" s="152"/>
      <c r="T356" s="153"/>
      <c r="AT356" s="148" t="s">
        <v>196</v>
      </c>
      <c r="AU356" s="148" t="s">
        <v>80</v>
      </c>
      <c r="AV356" s="12" t="s">
        <v>80</v>
      </c>
      <c r="AW356" s="12" t="s">
        <v>4</v>
      </c>
      <c r="AX356" s="12" t="s">
        <v>78</v>
      </c>
      <c r="AY356" s="148" t="s">
        <v>127</v>
      </c>
    </row>
    <row r="357" spans="2:65" s="1" customFormat="1" ht="24.2" customHeight="1">
      <c r="B357" s="33"/>
      <c r="C357" s="128" t="s">
        <v>663</v>
      </c>
      <c r="D357" s="128" t="s">
        <v>130</v>
      </c>
      <c r="E357" s="129" t="s">
        <v>1365</v>
      </c>
      <c r="F357" s="130" t="s">
        <v>1366</v>
      </c>
      <c r="G357" s="131" t="s">
        <v>638</v>
      </c>
      <c r="H357" s="187"/>
      <c r="I357" s="133"/>
      <c r="J357" s="134">
        <f>ROUND(I357*H357,2)</f>
        <v>0</v>
      </c>
      <c r="K357" s="130" t="s">
        <v>134</v>
      </c>
      <c r="L357" s="33"/>
      <c r="M357" s="135" t="s">
        <v>19</v>
      </c>
      <c r="N357" s="136" t="s">
        <v>42</v>
      </c>
      <c r="P357" s="137">
        <f>O357*H357</f>
        <v>0</v>
      </c>
      <c r="Q357" s="137">
        <v>0</v>
      </c>
      <c r="R357" s="137">
        <f>Q357*H357</f>
        <v>0</v>
      </c>
      <c r="S357" s="137">
        <v>0</v>
      </c>
      <c r="T357" s="138">
        <f>S357*H357</f>
        <v>0</v>
      </c>
      <c r="AR357" s="139" t="s">
        <v>294</v>
      </c>
      <c r="AT357" s="139" t="s">
        <v>130</v>
      </c>
      <c r="AU357" s="139" t="s">
        <v>80</v>
      </c>
      <c r="AY357" s="18" t="s">
        <v>127</v>
      </c>
      <c r="BE357" s="140">
        <f>IF(N357="základní",J357,0)</f>
        <v>0</v>
      </c>
      <c r="BF357" s="140">
        <f>IF(N357="snížená",J357,0)</f>
        <v>0</v>
      </c>
      <c r="BG357" s="140">
        <f>IF(N357="zákl. přenesená",J357,0)</f>
        <v>0</v>
      </c>
      <c r="BH357" s="140">
        <f>IF(N357="sníž. přenesená",J357,0)</f>
        <v>0</v>
      </c>
      <c r="BI357" s="140">
        <f>IF(N357="nulová",J357,0)</f>
        <v>0</v>
      </c>
      <c r="BJ357" s="18" t="s">
        <v>78</v>
      </c>
      <c r="BK357" s="140">
        <f>ROUND(I357*H357,2)</f>
        <v>0</v>
      </c>
      <c r="BL357" s="18" t="s">
        <v>294</v>
      </c>
      <c r="BM357" s="139" t="s">
        <v>1541</v>
      </c>
    </row>
    <row r="358" spans="2:65" s="1" customFormat="1" ht="78">
      <c r="B358" s="33"/>
      <c r="D358" s="147" t="s">
        <v>214</v>
      </c>
      <c r="F358" s="161" t="s">
        <v>640</v>
      </c>
      <c r="I358" s="162"/>
      <c r="L358" s="33"/>
      <c r="M358" s="163"/>
      <c r="T358" s="52"/>
      <c r="AT358" s="18" t="s">
        <v>214</v>
      </c>
      <c r="AU358" s="18" t="s">
        <v>80</v>
      </c>
    </row>
    <row r="359" spans="2:65" s="11" customFormat="1" ht="22.9" customHeight="1">
      <c r="B359" s="116"/>
      <c r="D359" s="117" t="s">
        <v>70</v>
      </c>
      <c r="E359" s="126" t="s">
        <v>797</v>
      </c>
      <c r="F359" s="126" t="s">
        <v>798</v>
      </c>
      <c r="I359" s="119"/>
      <c r="J359" s="127">
        <f>BK359</f>
        <v>0</v>
      </c>
      <c r="L359" s="116"/>
      <c r="M359" s="121"/>
      <c r="P359" s="122">
        <f>SUM(P360:P391)</f>
        <v>0</v>
      </c>
      <c r="R359" s="122">
        <f>SUM(R360:R391)</f>
        <v>0.6572051000000001</v>
      </c>
      <c r="T359" s="123">
        <f>SUM(T360:T391)</f>
        <v>0</v>
      </c>
      <c r="AR359" s="117" t="s">
        <v>80</v>
      </c>
      <c r="AT359" s="124" t="s">
        <v>70</v>
      </c>
      <c r="AU359" s="124" t="s">
        <v>78</v>
      </c>
      <c r="AY359" s="117" t="s">
        <v>127</v>
      </c>
      <c r="BK359" s="125">
        <f>SUM(BK360:BK391)</f>
        <v>0</v>
      </c>
    </row>
    <row r="360" spans="2:65" s="1" customFormat="1" ht="14.45" customHeight="1">
      <c r="B360" s="33"/>
      <c r="C360" s="128" t="s">
        <v>667</v>
      </c>
      <c r="D360" s="128" t="s">
        <v>130</v>
      </c>
      <c r="E360" s="129" t="s">
        <v>800</v>
      </c>
      <c r="F360" s="130" t="s">
        <v>801</v>
      </c>
      <c r="G360" s="131" t="s">
        <v>194</v>
      </c>
      <c r="H360" s="132">
        <v>32.506999999999998</v>
      </c>
      <c r="I360" s="133"/>
      <c r="J360" s="134">
        <f>ROUND(I360*H360,2)</f>
        <v>0</v>
      </c>
      <c r="K360" s="130" t="s">
        <v>134</v>
      </c>
      <c r="L360" s="33"/>
      <c r="M360" s="135" t="s">
        <v>19</v>
      </c>
      <c r="N360" s="136" t="s">
        <v>42</v>
      </c>
      <c r="P360" s="137">
        <f>O360*H360</f>
        <v>0</v>
      </c>
      <c r="Q360" s="137">
        <v>2.9999999999999997E-4</v>
      </c>
      <c r="R360" s="137">
        <f>Q360*H360</f>
        <v>9.7520999999999979E-3</v>
      </c>
      <c r="S360" s="137">
        <v>0</v>
      </c>
      <c r="T360" s="138">
        <f>S360*H360</f>
        <v>0</v>
      </c>
      <c r="AR360" s="139" t="s">
        <v>294</v>
      </c>
      <c r="AT360" s="139" t="s">
        <v>130</v>
      </c>
      <c r="AU360" s="139" t="s">
        <v>80</v>
      </c>
      <c r="AY360" s="18" t="s">
        <v>127</v>
      </c>
      <c r="BE360" s="140">
        <f>IF(N360="základní",J360,0)</f>
        <v>0</v>
      </c>
      <c r="BF360" s="140">
        <f>IF(N360="snížená",J360,0)</f>
        <v>0</v>
      </c>
      <c r="BG360" s="140">
        <f>IF(N360="zákl. přenesená",J360,0)</f>
        <v>0</v>
      </c>
      <c r="BH360" s="140">
        <f>IF(N360="sníž. přenesená",J360,0)</f>
        <v>0</v>
      </c>
      <c r="BI360" s="140">
        <f>IF(N360="nulová",J360,0)</f>
        <v>0</v>
      </c>
      <c r="BJ360" s="18" t="s">
        <v>78</v>
      </c>
      <c r="BK360" s="140">
        <f>ROUND(I360*H360,2)</f>
        <v>0</v>
      </c>
      <c r="BL360" s="18" t="s">
        <v>294</v>
      </c>
      <c r="BM360" s="139" t="s">
        <v>1542</v>
      </c>
    </row>
    <row r="361" spans="2:65" s="1" customFormat="1" ht="68.25">
      <c r="B361" s="33"/>
      <c r="D361" s="147" t="s">
        <v>214</v>
      </c>
      <c r="F361" s="161" t="s">
        <v>803</v>
      </c>
      <c r="I361" s="162"/>
      <c r="L361" s="33"/>
      <c r="M361" s="163"/>
      <c r="T361" s="52"/>
      <c r="AT361" s="18" t="s">
        <v>214</v>
      </c>
      <c r="AU361" s="18" t="s">
        <v>80</v>
      </c>
    </row>
    <row r="362" spans="2:65" s="12" customFormat="1">
      <c r="B362" s="146"/>
      <c r="D362" s="147" t="s">
        <v>196</v>
      </c>
      <c r="E362" s="148" t="s">
        <v>19</v>
      </c>
      <c r="F362" s="149" t="s">
        <v>1543</v>
      </c>
      <c r="H362" s="150">
        <v>32.256</v>
      </c>
      <c r="I362" s="151"/>
      <c r="L362" s="146"/>
      <c r="M362" s="152"/>
      <c r="T362" s="153"/>
      <c r="AT362" s="148" t="s">
        <v>196</v>
      </c>
      <c r="AU362" s="148" t="s">
        <v>80</v>
      </c>
      <c r="AV362" s="12" t="s">
        <v>80</v>
      </c>
      <c r="AW362" s="12" t="s">
        <v>32</v>
      </c>
      <c r="AX362" s="12" t="s">
        <v>71</v>
      </c>
      <c r="AY362" s="148" t="s">
        <v>127</v>
      </c>
    </row>
    <row r="363" spans="2:65" s="12" customFormat="1">
      <c r="B363" s="146"/>
      <c r="D363" s="147" t="s">
        <v>196</v>
      </c>
      <c r="E363" s="148" t="s">
        <v>19</v>
      </c>
      <c r="F363" s="149" t="s">
        <v>1544</v>
      </c>
      <c r="H363" s="150">
        <v>-0.36</v>
      </c>
      <c r="I363" s="151"/>
      <c r="L363" s="146"/>
      <c r="M363" s="152"/>
      <c r="T363" s="153"/>
      <c r="AT363" s="148" t="s">
        <v>196</v>
      </c>
      <c r="AU363" s="148" t="s">
        <v>80</v>
      </c>
      <c r="AV363" s="12" t="s">
        <v>80</v>
      </c>
      <c r="AW363" s="12" t="s">
        <v>32</v>
      </c>
      <c r="AX363" s="12" t="s">
        <v>71</v>
      </c>
      <c r="AY363" s="148" t="s">
        <v>127</v>
      </c>
    </row>
    <row r="364" spans="2:65" s="12" customFormat="1">
      <c r="B364" s="146"/>
      <c r="D364" s="147" t="s">
        <v>196</v>
      </c>
      <c r="E364" s="148" t="s">
        <v>19</v>
      </c>
      <c r="F364" s="149" t="s">
        <v>1441</v>
      </c>
      <c r="H364" s="150">
        <v>-0.23699999999999999</v>
      </c>
      <c r="I364" s="151"/>
      <c r="L364" s="146"/>
      <c r="M364" s="152"/>
      <c r="T364" s="153"/>
      <c r="AT364" s="148" t="s">
        <v>196</v>
      </c>
      <c r="AU364" s="148" t="s">
        <v>80</v>
      </c>
      <c r="AV364" s="12" t="s">
        <v>80</v>
      </c>
      <c r="AW364" s="12" t="s">
        <v>32</v>
      </c>
      <c r="AX364" s="12" t="s">
        <v>71</v>
      </c>
      <c r="AY364" s="148" t="s">
        <v>127</v>
      </c>
    </row>
    <row r="365" spans="2:65" s="12" customFormat="1">
      <c r="B365" s="146"/>
      <c r="D365" s="147" t="s">
        <v>196</v>
      </c>
      <c r="E365" s="148" t="s">
        <v>19</v>
      </c>
      <c r="F365" s="149" t="s">
        <v>1442</v>
      </c>
      <c r="H365" s="150">
        <v>0.755</v>
      </c>
      <c r="I365" s="151"/>
      <c r="L365" s="146"/>
      <c r="M365" s="152"/>
      <c r="T365" s="153"/>
      <c r="AT365" s="148" t="s">
        <v>196</v>
      </c>
      <c r="AU365" s="148" t="s">
        <v>80</v>
      </c>
      <c r="AV365" s="12" t="s">
        <v>80</v>
      </c>
      <c r="AW365" s="12" t="s">
        <v>32</v>
      </c>
      <c r="AX365" s="12" t="s">
        <v>71</v>
      </c>
      <c r="AY365" s="148" t="s">
        <v>127</v>
      </c>
    </row>
    <row r="366" spans="2:65" s="12" customFormat="1">
      <c r="B366" s="146"/>
      <c r="D366" s="147" t="s">
        <v>196</v>
      </c>
      <c r="E366" s="148" t="s">
        <v>19</v>
      </c>
      <c r="F366" s="149" t="s">
        <v>1423</v>
      </c>
      <c r="H366" s="150">
        <v>0.40200000000000002</v>
      </c>
      <c r="I366" s="151"/>
      <c r="L366" s="146"/>
      <c r="M366" s="152"/>
      <c r="T366" s="153"/>
      <c r="AT366" s="148" t="s">
        <v>196</v>
      </c>
      <c r="AU366" s="148" t="s">
        <v>80</v>
      </c>
      <c r="AV366" s="12" t="s">
        <v>80</v>
      </c>
      <c r="AW366" s="12" t="s">
        <v>32</v>
      </c>
      <c r="AX366" s="12" t="s">
        <v>71</v>
      </c>
      <c r="AY366" s="148" t="s">
        <v>127</v>
      </c>
    </row>
    <row r="367" spans="2:65" s="12" customFormat="1">
      <c r="B367" s="146"/>
      <c r="D367" s="147" t="s">
        <v>196</v>
      </c>
      <c r="E367" s="148" t="s">
        <v>19</v>
      </c>
      <c r="F367" s="149" t="s">
        <v>1431</v>
      </c>
      <c r="H367" s="150">
        <v>-9.9000000000000005E-2</v>
      </c>
      <c r="I367" s="151"/>
      <c r="L367" s="146"/>
      <c r="M367" s="152"/>
      <c r="T367" s="153"/>
      <c r="AT367" s="148" t="s">
        <v>196</v>
      </c>
      <c r="AU367" s="148" t="s">
        <v>80</v>
      </c>
      <c r="AV367" s="12" t="s">
        <v>80</v>
      </c>
      <c r="AW367" s="12" t="s">
        <v>32</v>
      </c>
      <c r="AX367" s="12" t="s">
        <v>71</v>
      </c>
      <c r="AY367" s="148" t="s">
        <v>127</v>
      </c>
    </row>
    <row r="368" spans="2:65" s="12" customFormat="1">
      <c r="B368" s="146"/>
      <c r="D368" s="147" t="s">
        <v>196</v>
      </c>
      <c r="E368" s="148" t="s">
        <v>19</v>
      </c>
      <c r="F368" s="149" t="s">
        <v>205</v>
      </c>
      <c r="H368" s="150">
        <v>-1.89</v>
      </c>
      <c r="I368" s="151"/>
      <c r="L368" s="146"/>
      <c r="M368" s="152"/>
      <c r="T368" s="153"/>
      <c r="AT368" s="148" t="s">
        <v>196</v>
      </c>
      <c r="AU368" s="148" t="s">
        <v>80</v>
      </c>
      <c r="AV368" s="12" t="s">
        <v>80</v>
      </c>
      <c r="AW368" s="12" t="s">
        <v>32</v>
      </c>
      <c r="AX368" s="12" t="s">
        <v>71</v>
      </c>
      <c r="AY368" s="148" t="s">
        <v>127</v>
      </c>
    </row>
    <row r="369" spans="2:65" s="12" customFormat="1">
      <c r="B369" s="146"/>
      <c r="D369" s="147" t="s">
        <v>196</v>
      </c>
      <c r="E369" s="148" t="s">
        <v>19</v>
      </c>
      <c r="F369" s="149" t="s">
        <v>1430</v>
      </c>
      <c r="H369" s="150">
        <v>1.68</v>
      </c>
      <c r="I369" s="151"/>
      <c r="L369" s="146"/>
      <c r="M369" s="152"/>
      <c r="T369" s="153"/>
      <c r="AT369" s="148" t="s">
        <v>196</v>
      </c>
      <c r="AU369" s="148" t="s">
        <v>80</v>
      </c>
      <c r="AV369" s="12" t="s">
        <v>80</v>
      </c>
      <c r="AW369" s="12" t="s">
        <v>32</v>
      </c>
      <c r="AX369" s="12" t="s">
        <v>71</v>
      </c>
      <c r="AY369" s="148" t="s">
        <v>127</v>
      </c>
    </row>
    <row r="370" spans="2:65" s="13" customFormat="1">
      <c r="B370" s="154"/>
      <c r="D370" s="147" t="s">
        <v>196</v>
      </c>
      <c r="E370" s="155" t="s">
        <v>19</v>
      </c>
      <c r="F370" s="156" t="s">
        <v>199</v>
      </c>
      <c r="H370" s="157">
        <v>32.507000000000005</v>
      </c>
      <c r="I370" s="158"/>
      <c r="L370" s="154"/>
      <c r="M370" s="159"/>
      <c r="T370" s="160"/>
      <c r="AT370" s="155" t="s">
        <v>196</v>
      </c>
      <c r="AU370" s="155" t="s">
        <v>80</v>
      </c>
      <c r="AV370" s="13" t="s">
        <v>142</v>
      </c>
      <c r="AW370" s="13" t="s">
        <v>32</v>
      </c>
      <c r="AX370" s="13" t="s">
        <v>78</v>
      </c>
      <c r="AY370" s="155" t="s">
        <v>127</v>
      </c>
    </row>
    <row r="371" spans="2:65" s="1" customFormat="1" ht="24.2" customHeight="1">
      <c r="B371" s="33"/>
      <c r="C371" s="128" t="s">
        <v>674</v>
      </c>
      <c r="D371" s="128" t="s">
        <v>130</v>
      </c>
      <c r="E371" s="129" t="s">
        <v>808</v>
      </c>
      <c r="F371" s="130" t="s">
        <v>809</v>
      </c>
      <c r="G371" s="131" t="s">
        <v>194</v>
      </c>
      <c r="H371" s="132">
        <v>32.506999999999998</v>
      </c>
      <c r="I371" s="133"/>
      <c r="J371" s="134">
        <f>ROUND(I371*H371,2)</f>
        <v>0</v>
      </c>
      <c r="K371" s="130" t="s">
        <v>134</v>
      </c>
      <c r="L371" s="33"/>
      <c r="M371" s="135" t="s">
        <v>19</v>
      </c>
      <c r="N371" s="136" t="s">
        <v>42</v>
      </c>
      <c r="P371" s="137">
        <f>O371*H371</f>
        <v>0</v>
      </c>
      <c r="Q371" s="137">
        <v>5.1999999999999998E-3</v>
      </c>
      <c r="R371" s="137">
        <f>Q371*H371</f>
        <v>0.16903639999999998</v>
      </c>
      <c r="S371" s="137">
        <v>0</v>
      </c>
      <c r="T371" s="138">
        <f>S371*H371</f>
        <v>0</v>
      </c>
      <c r="AR371" s="139" t="s">
        <v>294</v>
      </c>
      <c r="AT371" s="139" t="s">
        <v>130</v>
      </c>
      <c r="AU371" s="139" t="s">
        <v>80</v>
      </c>
      <c r="AY371" s="18" t="s">
        <v>127</v>
      </c>
      <c r="BE371" s="140">
        <f>IF(N371="základní",J371,0)</f>
        <v>0</v>
      </c>
      <c r="BF371" s="140">
        <f>IF(N371="snížená",J371,0)</f>
        <v>0</v>
      </c>
      <c r="BG371" s="140">
        <f>IF(N371="zákl. přenesená",J371,0)</f>
        <v>0</v>
      </c>
      <c r="BH371" s="140">
        <f>IF(N371="sníž. přenesená",J371,0)</f>
        <v>0</v>
      </c>
      <c r="BI371" s="140">
        <f>IF(N371="nulová",J371,0)</f>
        <v>0</v>
      </c>
      <c r="BJ371" s="18" t="s">
        <v>78</v>
      </c>
      <c r="BK371" s="140">
        <f>ROUND(I371*H371,2)</f>
        <v>0</v>
      </c>
      <c r="BL371" s="18" t="s">
        <v>294</v>
      </c>
      <c r="BM371" s="139" t="s">
        <v>1545</v>
      </c>
    </row>
    <row r="372" spans="2:65" s="1" customFormat="1" ht="29.25">
      <c r="B372" s="33"/>
      <c r="D372" s="147" t="s">
        <v>214</v>
      </c>
      <c r="F372" s="161" t="s">
        <v>811</v>
      </c>
      <c r="I372" s="162"/>
      <c r="L372" s="33"/>
      <c r="M372" s="163"/>
      <c r="T372" s="52"/>
      <c r="AT372" s="18" t="s">
        <v>214</v>
      </c>
      <c r="AU372" s="18" t="s">
        <v>80</v>
      </c>
    </row>
    <row r="373" spans="2:65" s="1" customFormat="1" ht="14.45" customHeight="1">
      <c r="B373" s="33"/>
      <c r="C373" s="177" t="s">
        <v>684</v>
      </c>
      <c r="D373" s="177" t="s">
        <v>368</v>
      </c>
      <c r="E373" s="178" t="s">
        <v>813</v>
      </c>
      <c r="F373" s="179" t="s">
        <v>814</v>
      </c>
      <c r="G373" s="180" t="s">
        <v>194</v>
      </c>
      <c r="H373" s="181">
        <v>35.758000000000003</v>
      </c>
      <c r="I373" s="182"/>
      <c r="J373" s="183">
        <f>ROUND(I373*H373,2)</f>
        <v>0</v>
      </c>
      <c r="K373" s="179" t="s">
        <v>134</v>
      </c>
      <c r="L373" s="184"/>
      <c r="M373" s="185" t="s">
        <v>19</v>
      </c>
      <c r="N373" s="186" t="s">
        <v>42</v>
      </c>
      <c r="P373" s="137">
        <f>O373*H373</f>
        <v>0</v>
      </c>
      <c r="Q373" s="137">
        <v>1.26E-2</v>
      </c>
      <c r="R373" s="137">
        <f>Q373*H373</f>
        <v>0.45055080000000003</v>
      </c>
      <c r="S373" s="137">
        <v>0</v>
      </c>
      <c r="T373" s="138">
        <f>S373*H373</f>
        <v>0</v>
      </c>
      <c r="AR373" s="139" t="s">
        <v>409</v>
      </c>
      <c r="AT373" s="139" t="s">
        <v>368</v>
      </c>
      <c r="AU373" s="139" t="s">
        <v>80</v>
      </c>
      <c r="AY373" s="18" t="s">
        <v>127</v>
      </c>
      <c r="BE373" s="140">
        <f>IF(N373="základní",J373,0)</f>
        <v>0</v>
      </c>
      <c r="BF373" s="140">
        <f>IF(N373="snížená",J373,0)</f>
        <v>0</v>
      </c>
      <c r="BG373" s="140">
        <f>IF(N373="zákl. přenesená",J373,0)</f>
        <v>0</v>
      </c>
      <c r="BH373" s="140">
        <f>IF(N373="sníž. přenesená",J373,0)</f>
        <v>0</v>
      </c>
      <c r="BI373" s="140">
        <f>IF(N373="nulová",J373,0)</f>
        <v>0</v>
      </c>
      <c r="BJ373" s="18" t="s">
        <v>78</v>
      </c>
      <c r="BK373" s="140">
        <f>ROUND(I373*H373,2)</f>
        <v>0</v>
      </c>
      <c r="BL373" s="18" t="s">
        <v>294</v>
      </c>
      <c r="BM373" s="139" t="s">
        <v>1546</v>
      </c>
    </row>
    <row r="374" spans="2:65" s="12" customFormat="1">
      <c r="B374" s="146"/>
      <c r="D374" s="147" t="s">
        <v>196</v>
      </c>
      <c r="F374" s="149" t="s">
        <v>1547</v>
      </c>
      <c r="H374" s="150">
        <v>35.758000000000003</v>
      </c>
      <c r="I374" s="151"/>
      <c r="L374" s="146"/>
      <c r="M374" s="152"/>
      <c r="T374" s="153"/>
      <c r="AT374" s="148" t="s">
        <v>196</v>
      </c>
      <c r="AU374" s="148" t="s">
        <v>80</v>
      </c>
      <c r="AV374" s="12" t="s">
        <v>80</v>
      </c>
      <c r="AW374" s="12" t="s">
        <v>4</v>
      </c>
      <c r="AX374" s="12" t="s">
        <v>78</v>
      </c>
      <c r="AY374" s="148" t="s">
        <v>127</v>
      </c>
    </row>
    <row r="375" spans="2:65" s="1" customFormat="1" ht="14.45" customHeight="1">
      <c r="B375" s="33"/>
      <c r="C375" s="128" t="s">
        <v>688</v>
      </c>
      <c r="D375" s="128" t="s">
        <v>130</v>
      </c>
      <c r="E375" s="129" t="s">
        <v>818</v>
      </c>
      <c r="F375" s="130" t="s">
        <v>819</v>
      </c>
      <c r="G375" s="131" t="s">
        <v>212</v>
      </c>
      <c r="H375" s="132">
        <v>14.26</v>
      </c>
      <c r="I375" s="133"/>
      <c r="J375" s="134">
        <f>ROUND(I375*H375,2)</f>
        <v>0</v>
      </c>
      <c r="K375" s="130" t="s">
        <v>134</v>
      </c>
      <c r="L375" s="33"/>
      <c r="M375" s="135" t="s">
        <v>19</v>
      </c>
      <c r="N375" s="136" t="s">
        <v>42</v>
      </c>
      <c r="P375" s="137">
        <f>O375*H375</f>
        <v>0</v>
      </c>
      <c r="Q375" s="137">
        <v>5.5000000000000003E-4</v>
      </c>
      <c r="R375" s="137">
        <f>Q375*H375</f>
        <v>7.843000000000001E-3</v>
      </c>
      <c r="S375" s="137">
        <v>0</v>
      </c>
      <c r="T375" s="138">
        <f>S375*H375</f>
        <v>0</v>
      </c>
      <c r="AR375" s="139" t="s">
        <v>294</v>
      </c>
      <c r="AT375" s="139" t="s">
        <v>130</v>
      </c>
      <c r="AU375" s="139" t="s">
        <v>80</v>
      </c>
      <c r="AY375" s="18" t="s">
        <v>127</v>
      </c>
      <c r="BE375" s="140">
        <f>IF(N375="základní",J375,0)</f>
        <v>0</v>
      </c>
      <c r="BF375" s="140">
        <f>IF(N375="snížená",J375,0)</f>
        <v>0</v>
      </c>
      <c r="BG375" s="140">
        <f>IF(N375="zákl. přenesená",J375,0)</f>
        <v>0</v>
      </c>
      <c r="BH375" s="140">
        <f>IF(N375="sníž. přenesená",J375,0)</f>
        <v>0</v>
      </c>
      <c r="BI375" s="140">
        <f>IF(N375="nulová",J375,0)</f>
        <v>0</v>
      </c>
      <c r="BJ375" s="18" t="s">
        <v>78</v>
      </c>
      <c r="BK375" s="140">
        <f>ROUND(I375*H375,2)</f>
        <v>0</v>
      </c>
      <c r="BL375" s="18" t="s">
        <v>294</v>
      </c>
      <c r="BM375" s="139" t="s">
        <v>1548</v>
      </c>
    </row>
    <row r="376" spans="2:65" s="1" customFormat="1" ht="39">
      <c r="B376" s="33"/>
      <c r="D376" s="147" t="s">
        <v>214</v>
      </c>
      <c r="F376" s="161" t="s">
        <v>821</v>
      </c>
      <c r="I376" s="162"/>
      <c r="L376" s="33"/>
      <c r="M376" s="163"/>
      <c r="T376" s="52"/>
      <c r="AT376" s="18" t="s">
        <v>214</v>
      </c>
      <c r="AU376" s="18" t="s">
        <v>80</v>
      </c>
    </row>
    <row r="377" spans="2:65" s="12" customFormat="1">
      <c r="B377" s="146"/>
      <c r="D377" s="147" t="s">
        <v>196</v>
      </c>
      <c r="E377" s="148" t="s">
        <v>19</v>
      </c>
      <c r="F377" s="149" t="s">
        <v>1549</v>
      </c>
      <c r="H377" s="150">
        <v>14.26</v>
      </c>
      <c r="I377" s="151"/>
      <c r="L377" s="146"/>
      <c r="M377" s="152"/>
      <c r="T377" s="153"/>
      <c r="AT377" s="148" t="s">
        <v>196</v>
      </c>
      <c r="AU377" s="148" t="s">
        <v>80</v>
      </c>
      <c r="AV377" s="12" t="s">
        <v>80</v>
      </c>
      <c r="AW377" s="12" t="s">
        <v>32</v>
      </c>
      <c r="AX377" s="12" t="s">
        <v>78</v>
      </c>
      <c r="AY377" s="148" t="s">
        <v>127</v>
      </c>
    </row>
    <row r="378" spans="2:65" s="1" customFormat="1" ht="14.45" customHeight="1">
      <c r="B378" s="33"/>
      <c r="C378" s="128" t="s">
        <v>695</v>
      </c>
      <c r="D378" s="128" t="s">
        <v>130</v>
      </c>
      <c r="E378" s="129" t="s">
        <v>824</v>
      </c>
      <c r="F378" s="130" t="s">
        <v>825</v>
      </c>
      <c r="G378" s="131" t="s">
        <v>212</v>
      </c>
      <c r="H378" s="132">
        <v>13.48</v>
      </c>
      <c r="I378" s="133"/>
      <c r="J378" s="134">
        <f>ROUND(I378*H378,2)</f>
        <v>0</v>
      </c>
      <c r="K378" s="130" t="s">
        <v>134</v>
      </c>
      <c r="L378" s="33"/>
      <c r="M378" s="135" t="s">
        <v>19</v>
      </c>
      <c r="N378" s="136" t="s">
        <v>42</v>
      </c>
      <c r="P378" s="137">
        <f>O378*H378</f>
        <v>0</v>
      </c>
      <c r="Q378" s="137">
        <v>5.0000000000000001E-4</v>
      </c>
      <c r="R378" s="137">
        <f>Q378*H378</f>
        <v>6.7400000000000003E-3</v>
      </c>
      <c r="S378" s="137">
        <v>0</v>
      </c>
      <c r="T378" s="138">
        <f>S378*H378</f>
        <v>0</v>
      </c>
      <c r="AR378" s="139" t="s">
        <v>294</v>
      </c>
      <c r="AT378" s="139" t="s">
        <v>130</v>
      </c>
      <c r="AU378" s="139" t="s">
        <v>80</v>
      </c>
      <c r="AY378" s="18" t="s">
        <v>127</v>
      </c>
      <c r="BE378" s="140">
        <f>IF(N378="základní",J378,0)</f>
        <v>0</v>
      </c>
      <c r="BF378" s="140">
        <f>IF(N378="snížená",J378,0)</f>
        <v>0</v>
      </c>
      <c r="BG378" s="140">
        <f>IF(N378="zákl. přenesená",J378,0)</f>
        <v>0</v>
      </c>
      <c r="BH378" s="140">
        <f>IF(N378="sníž. přenesená",J378,0)</f>
        <v>0</v>
      </c>
      <c r="BI378" s="140">
        <f>IF(N378="nulová",J378,0)</f>
        <v>0</v>
      </c>
      <c r="BJ378" s="18" t="s">
        <v>78</v>
      </c>
      <c r="BK378" s="140">
        <f>ROUND(I378*H378,2)</f>
        <v>0</v>
      </c>
      <c r="BL378" s="18" t="s">
        <v>294</v>
      </c>
      <c r="BM378" s="139" t="s">
        <v>1550</v>
      </c>
    </row>
    <row r="379" spans="2:65" s="1" customFormat="1" ht="39">
      <c r="B379" s="33"/>
      <c r="D379" s="147" t="s">
        <v>214</v>
      </c>
      <c r="F379" s="161" t="s">
        <v>821</v>
      </c>
      <c r="I379" s="162"/>
      <c r="L379" s="33"/>
      <c r="M379" s="163"/>
      <c r="T379" s="52"/>
      <c r="AT379" s="18" t="s">
        <v>214</v>
      </c>
      <c r="AU379" s="18" t="s">
        <v>80</v>
      </c>
    </row>
    <row r="380" spans="2:65" s="12" customFormat="1">
      <c r="B380" s="146"/>
      <c r="D380" s="147" t="s">
        <v>196</v>
      </c>
      <c r="E380" s="148" t="s">
        <v>19</v>
      </c>
      <c r="F380" s="149" t="s">
        <v>1551</v>
      </c>
      <c r="H380" s="150">
        <v>13.48</v>
      </c>
      <c r="I380" s="151"/>
      <c r="L380" s="146"/>
      <c r="M380" s="152"/>
      <c r="T380" s="153"/>
      <c r="AT380" s="148" t="s">
        <v>196</v>
      </c>
      <c r="AU380" s="148" t="s">
        <v>80</v>
      </c>
      <c r="AV380" s="12" t="s">
        <v>80</v>
      </c>
      <c r="AW380" s="12" t="s">
        <v>32</v>
      </c>
      <c r="AX380" s="12" t="s">
        <v>78</v>
      </c>
      <c r="AY380" s="148" t="s">
        <v>127</v>
      </c>
    </row>
    <row r="381" spans="2:65" s="1" customFormat="1" ht="14.45" customHeight="1">
      <c r="B381" s="33"/>
      <c r="C381" s="128" t="s">
        <v>702</v>
      </c>
      <c r="D381" s="128" t="s">
        <v>130</v>
      </c>
      <c r="E381" s="129" t="s">
        <v>830</v>
      </c>
      <c r="F381" s="130" t="s">
        <v>831</v>
      </c>
      <c r="G381" s="131" t="s">
        <v>212</v>
      </c>
      <c r="H381" s="132">
        <v>18.920000000000002</v>
      </c>
      <c r="I381" s="133"/>
      <c r="J381" s="134">
        <f>ROUND(I381*H381,2)</f>
        <v>0</v>
      </c>
      <c r="K381" s="130" t="s">
        <v>134</v>
      </c>
      <c r="L381" s="33"/>
      <c r="M381" s="135" t="s">
        <v>19</v>
      </c>
      <c r="N381" s="136" t="s">
        <v>42</v>
      </c>
      <c r="P381" s="137">
        <f>O381*H381</f>
        <v>0</v>
      </c>
      <c r="Q381" s="137">
        <v>3.0000000000000001E-5</v>
      </c>
      <c r="R381" s="137">
        <f>Q381*H381</f>
        <v>5.6760000000000003E-4</v>
      </c>
      <c r="S381" s="137">
        <v>0</v>
      </c>
      <c r="T381" s="138">
        <f>S381*H381</f>
        <v>0</v>
      </c>
      <c r="AR381" s="139" t="s">
        <v>294</v>
      </c>
      <c r="AT381" s="139" t="s">
        <v>130</v>
      </c>
      <c r="AU381" s="139" t="s">
        <v>80</v>
      </c>
      <c r="AY381" s="18" t="s">
        <v>127</v>
      </c>
      <c r="BE381" s="140">
        <f>IF(N381="základní",J381,0)</f>
        <v>0</v>
      </c>
      <c r="BF381" s="140">
        <f>IF(N381="snížená",J381,0)</f>
        <v>0</v>
      </c>
      <c r="BG381" s="140">
        <f>IF(N381="zákl. přenesená",J381,0)</f>
        <v>0</v>
      </c>
      <c r="BH381" s="140">
        <f>IF(N381="sníž. přenesená",J381,0)</f>
        <v>0</v>
      </c>
      <c r="BI381" s="140">
        <f>IF(N381="nulová",J381,0)</f>
        <v>0</v>
      </c>
      <c r="BJ381" s="18" t="s">
        <v>78</v>
      </c>
      <c r="BK381" s="140">
        <f>ROUND(I381*H381,2)</f>
        <v>0</v>
      </c>
      <c r="BL381" s="18" t="s">
        <v>294</v>
      </c>
      <c r="BM381" s="139" t="s">
        <v>1552</v>
      </c>
    </row>
    <row r="382" spans="2:65" s="1" customFormat="1" ht="39">
      <c r="B382" s="33"/>
      <c r="D382" s="147" t="s">
        <v>214</v>
      </c>
      <c r="F382" s="161" t="s">
        <v>821</v>
      </c>
      <c r="I382" s="162"/>
      <c r="L382" s="33"/>
      <c r="M382" s="163"/>
      <c r="T382" s="52"/>
      <c r="AT382" s="18" t="s">
        <v>214</v>
      </c>
      <c r="AU382" s="18" t="s">
        <v>80</v>
      </c>
    </row>
    <row r="383" spans="2:65" s="12" customFormat="1">
      <c r="B383" s="146"/>
      <c r="D383" s="147" t="s">
        <v>196</v>
      </c>
      <c r="E383" s="148" t="s">
        <v>19</v>
      </c>
      <c r="F383" s="149" t="s">
        <v>1553</v>
      </c>
      <c r="H383" s="150">
        <v>8.4</v>
      </c>
      <c r="I383" s="151"/>
      <c r="L383" s="146"/>
      <c r="M383" s="152"/>
      <c r="T383" s="153"/>
      <c r="AT383" s="148" t="s">
        <v>196</v>
      </c>
      <c r="AU383" s="148" t="s">
        <v>80</v>
      </c>
      <c r="AV383" s="12" t="s">
        <v>80</v>
      </c>
      <c r="AW383" s="12" t="s">
        <v>32</v>
      </c>
      <c r="AX383" s="12" t="s">
        <v>71</v>
      </c>
      <c r="AY383" s="148" t="s">
        <v>127</v>
      </c>
    </row>
    <row r="384" spans="2:65" s="12" customFormat="1">
      <c r="B384" s="146"/>
      <c r="D384" s="147" t="s">
        <v>196</v>
      </c>
      <c r="E384" s="148" t="s">
        <v>19</v>
      </c>
      <c r="F384" s="149" t="s">
        <v>1554</v>
      </c>
      <c r="H384" s="150">
        <v>10.52</v>
      </c>
      <c r="I384" s="151"/>
      <c r="L384" s="146"/>
      <c r="M384" s="152"/>
      <c r="T384" s="153"/>
      <c r="AT384" s="148" t="s">
        <v>196</v>
      </c>
      <c r="AU384" s="148" t="s">
        <v>80</v>
      </c>
      <c r="AV384" s="12" t="s">
        <v>80</v>
      </c>
      <c r="AW384" s="12" t="s">
        <v>32</v>
      </c>
      <c r="AX384" s="12" t="s">
        <v>71</v>
      </c>
      <c r="AY384" s="148" t="s">
        <v>127</v>
      </c>
    </row>
    <row r="385" spans="2:65" s="13" customFormat="1">
      <c r="B385" s="154"/>
      <c r="D385" s="147" t="s">
        <v>196</v>
      </c>
      <c r="E385" s="155" t="s">
        <v>19</v>
      </c>
      <c r="F385" s="156" t="s">
        <v>199</v>
      </c>
      <c r="H385" s="157">
        <v>18.920000000000002</v>
      </c>
      <c r="I385" s="158"/>
      <c r="L385" s="154"/>
      <c r="M385" s="159"/>
      <c r="T385" s="160"/>
      <c r="AT385" s="155" t="s">
        <v>196</v>
      </c>
      <c r="AU385" s="155" t="s">
        <v>80</v>
      </c>
      <c r="AV385" s="13" t="s">
        <v>142</v>
      </c>
      <c r="AW385" s="13" t="s">
        <v>32</v>
      </c>
      <c r="AX385" s="13" t="s">
        <v>78</v>
      </c>
      <c r="AY385" s="155" t="s">
        <v>127</v>
      </c>
    </row>
    <row r="386" spans="2:65" s="1" customFormat="1" ht="14.45" customHeight="1">
      <c r="B386" s="33"/>
      <c r="C386" s="128" t="s">
        <v>707</v>
      </c>
      <c r="D386" s="128" t="s">
        <v>130</v>
      </c>
      <c r="E386" s="129" t="s">
        <v>835</v>
      </c>
      <c r="F386" s="130" t="s">
        <v>836</v>
      </c>
      <c r="G386" s="131" t="s">
        <v>194</v>
      </c>
      <c r="H386" s="132">
        <v>1.44</v>
      </c>
      <c r="I386" s="133"/>
      <c r="J386" s="134">
        <f>ROUND(I386*H386,2)</f>
        <v>0</v>
      </c>
      <c r="K386" s="130" t="s">
        <v>134</v>
      </c>
      <c r="L386" s="33"/>
      <c r="M386" s="135" t="s">
        <v>19</v>
      </c>
      <c r="N386" s="136" t="s">
        <v>42</v>
      </c>
      <c r="P386" s="137">
        <f>O386*H386</f>
        <v>0</v>
      </c>
      <c r="Q386" s="137">
        <v>5.8E-4</v>
      </c>
      <c r="R386" s="137">
        <f>Q386*H386</f>
        <v>8.3520000000000003E-4</v>
      </c>
      <c r="S386" s="137">
        <v>0</v>
      </c>
      <c r="T386" s="138">
        <f>S386*H386</f>
        <v>0</v>
      </c>
      <c r="AR386" s="139" t="s">
        <v>294</v>
      </c>
      <c r="AT386" s="139" t="s">
        <v>130</v>
      </c>
      <c r="AU386" s="139" t="s">
        <v>80</v>
      </c>
      <c r="AY386" s="18" t="s">
        <v>127</v>
      </c>
      <c r="BE386" s="140">
        <f>IF(N386="základní",J386,0)</f>
        <v>0</v>
      </c>
      <c r="BF386" s="140">
        <f>IF(N386="snížená",J386,0)</f>
        <v>0</v>
      </c>
      <c r="BG386" s="140">
        <f>IF(N386="zákl. přenesená",J386,0)</f>
        <v>0</v>
      </c>
      <c r="BH386" s="140">
        <f>IF(N386="sníž. přenesená",J386,0)</f>
        <v>0</v>
      </c>
      <c r="BI386" s="140">
        <f>IF(N386="nulová",J386,0)</f>
        <v>0</v>
      </c>
      <c r="BJ386" s="18" t="s">
        <v>78</v>
      </c>
      <c r="BK386" s="140">
        <f>ROUND(I386*H386,2)</f>
        <v>0</v>
      </c>
      <c r="BL386" s="18" t="s">
        <v>294</v>
      </c>
      <c r="BM386" s="139" t="s">
        <v>1555</v>
      </c>
    </row>
    <row r="387" spans="2:65" s="12" customFormat="1">
      <c r="B387" s="146"/>
      <c r="D387" s="147" t="s">
        <v>196</v>
      </c>
      <c r="E387" s="148" t="s">
        <v>19</v>
      </c>
      <c r="F387" s="149" t="s">
        <v>1389</v>
      </c>
      <c r="H387" s="150">
        <v>1.44</v>
      </c>
      <c r="I387" s="151"/>
      <c r="L387" s="146"/>
      <c r="M387" s="152"/>
      <c r="T387" s="153"/>
      <c r="AT387" s="148" t="s">
        <v>196</v>
      </c>
      <c r="AU387" s="148" t="s">
        <v>80</v>
      </c>
      <c r="AV387" s="12" t="s">
        <v>80</v>
      </c>
      <c r="AW387" s="12" t="s">
        <v>32</v>
      </c>
      <c r="AX387" s="12" t="s">
        <v>78</v>
      </c>
      <c r="AY387" s="148" t="s">
        <v>127</v>
      </c>
    </row>
    <row r="388" spans="2:65" s="1" customFormat="1" ht="14.45" customHeight="1">
      <c r="B388" s="33"/>
      <c r="C388" s="177" t="s">
        <v>711</v>
      </c>
      <c r="D388" s="177" t="s">
        <v>368</v>
      </c>
      <c r="E388" s="178" t="s">
        <v>840</v>
      </c>
      <c r="F388" s="179" t="s">
        <v>841</v>
      </c>
      <c r="G388" s="180" t="s">
        <v>194</v>
      </c>
      <c r="H388" s="181">
        <v>1.5840000000000001</v>
      </c>
      <c r="I388" s="182"/>
      <c r="J388" s="183">
        <f>ROUND(I388*H388,2)</f>
        <v>0</v>
      </c>
      <c r="K388" s="179" t="s">
        <v>134</v>
      </c>
      <c r="L388" s="184"/>
      <c r="M388" s="185" t="s">
        <v>19</v>
      </c>
      <c r="N388" s="186" t="s">
        <v>42</v>
      </c>
      <c r="P388" s="137">
        <f>O388*H388</f>
        <v>0</v>
      </c>
      <c r="Q388" s="137">
        <v>7.4999999999999997E-3</v>
      </c>
      <c r="R388" s="137">
        <f>Q388*H388</f>
        <v>1.188E-2</v>
      </c>
      <c r="S388" s="137">
        <v>0</v>
      </c>
      <c r="T388" s="138">
        <f>S388*H388</f>
        <v>0</v>
      </c>
      <c r="AR388" s="139" t="s">
        <v>409</v>
      </c>
      <c r="AT388" s="139" t="s">
        <v>368</v>
      </c>
      <c r="AU388" s="139" t="s">
        <v>80</v>
      </c>
      <c r="AY388" s="18" t="s">
        <v>127</v>
      </c>
      <c r="BE388" s="140">
        <f>IF(N388="základní",J388,0)</f>
        <v>0</v>
      </c>
      <c r="BF388" s="140">
        <f>IF(N388="snížená",J388,0)</f>
        <v>0</v>
      </c>
      <c r="BG388" s="140">
        <f>IF(N388="zákl. přenesená",J388,0)</f>
        <v>0</v>
      </c>
      <c r="BH388" s="140">
        <f>IF(N388="sníž. přenesená",J388,0)</f>
        <v>0</v>
      </c>
      <c r="BI388" s="140">
        <f>IF(N388="nulová",J388,0)</f>
        <v>0</v>
      </c>
      <c r="BJ388" s="18" t="s">
        <v>78</v>
      </c>
      <c r="BK388" s="140">
        <f>ROUND(I388*H388,2)</f>
        <v>0</v>
      </c>
      <c r="BL388" s="18" t="s">
        <v>294</v>
      </c>
      <c r="BM388" s="139" t="s">
        <v>1556</v>
      </c>
    </row>
    <row r="389" spans="2:65" s="12" customFormat="1">
      <c r="B389" s="146"/>
      <c r="D389" s="147" t="s">
        <v>196</v>
      </c>
      <c r="F389" s="149" t="s">
        <v>1391</v>
      </c>
      <c r="H389" s="150">
        <v>1.5840000000000001</v>
      </c>
      <c r="I389" s="151"/>
      <c r="L389" s="146"/>
      <c r="M389" s="152"/>
      <c r="T389" s="153"/>
      <c r="AT389" s="148" t="s">
        <v>196</v>
      </c>
      <c r="AU389" s="148" t="s">
        <v>80</v>
      </c>
      <c r="AV389" s="12" t="s">
        <v>80</v>
      </c>
      <c r="AW389" s="12" t="s">
        <v>4</v>
      </c>
      <c r="AX389" s="12" t="s">
        <v>78</v>
      </c>
      <c r="AY389" s="148" t="s">
        <v>127</v>
      </c>
    </row>
    <row r="390" spans="2:65" s="1" customFormat="1" ht="24.2" customHeight="1">
      <c r="B390" s="33"/>
      <c r="C390" s="128" t="s">
        <v>715</v>
      </c>
      <c r="D390" s="128" t="s">
        <v>130</v>
      </c>
      <c r="E390" s="129" t="s">
        <v>1392</v>
      </c>
      <c r="F390" s="130" t="s">
        <v>1393</v>
      </c>
      <c r="G390" s="131" t="s">
        <v>638</v>
      </c>
      <c r="H390" s="187"/>
      <c r="I390" s="133"/>
      <c r="J390" s="134">
        <f>ROUND(I390*H390,2)</f>
        <v>0</v>
      </c>
      <c r="K390" s="130" t="s">
        <v>134</v>
      </c>
      <c r="L390" s="33"/>
      <c r="M390" s="135" t="s">
        <v>19</v>
      </c>
      <c r="N390" s="136" t="s">
        <v>42</v>
      </c>
      <c r="P390" s="137">
        <f>O390*H390</f>
        <v>0</v>
      </c>
      <c r="Q390" s="137">
        <v>0</v>
      </c>
      <c r="R390" s="137">
        <f>Q390*H390</f>
        <v>0</v>
      </c>
      <c r="S390" s="137">
        <v>0</v>
      </c>
      <c r="T390" s="138">
        <f>S390*H390</f>
        <v>0</v>
      </c>
      <c r="AR390" s="139" t="s">
        <v>294</v>
      </c>
      <c r="AT390" s="139" t="s">
        <v>130</v>
      </c>
      <c r="AU390" s="139" t="s">
        <v>80</v>
      </c>
      <c r="AY390" s="18" t="s">
        <v>127</v>
      </c>
      <c r="BE390" s="140">
        <f>IF(N390="základní",J390,0)</f>
        <v>0</v>
      </c>
      <c r="BF390" s="140">
        <f>IF(N390="snížená",J390,0)</f>
        <v>0</v>
      </c>
      <c r="BG390" s="140">
        <f>IF(N390="zákl. přenesená",J390,0)</f>
        <v>0</v>
      </c>
      <c r="BH390" s="140">
        <f>IF(N390="sníž. přenesená",J390,0)</f>
        <v>0</v>
      </c>
      <c r="BI390" s="140">
        <f>IF(N390="nulová",J390,0)</f>
        <v>0</v>
      </c>
      <c r="BJ390" s="18" t="s">
        <v>78</v>
      </c>
      <c r="BK390" s="140">
        <f>ROUND(I390*H390,2)</f>
        <v>0</v>
      </c>
      <c r="BL390" s="18" t="s">
        <v>294</v>
      </c>
      <c r="BM390" s="139" t="s">
        <v>1557</v>
      </c>
    </row>
    <row r="391" spans="2:65" s="1" customFormat="1" ht="78">
      <c r="B391" s="33"/>
      <c r="D391" s="147" t="s">
        <v>214</v>
      </c>
      <c r="F391" s="161" t="s">
        <v>640</v>
      </c>
      <c r="I391" s="162"/>
      <c r="L391" s="33"/>
      <c r="M391" s="163"/>
      <c r="T391" s="52"/>
      <c r="AT391" s="18" t="s">
        <v>214</v>
      </c>
      <c r="AU391" s="18" t="s">
        <v>80</v>
      </c>
    </row>
    <row r="392" spans="2:65" s="11" customFormat="1" ht="22.9" customHeight="1">
      <c r="B392" s="116"/>
      <c r="D392" s="117" t="s">
        <v>70</v>
      </c>
      <c r="E392" s="126" t="s">
        <v>848</v>
      </c>
      <c r="F392" s="126" t="s">
        <v>849</v>
      </c>
      <c r="I392" s="119"/>
      <c r="J392" s="127">
        <f>BK392</f>
        <v>0</v>
      </c>
      <c r="L392" s="116"/>
      <c r="M392" s="121"/>
      <c r="P392" s="122">
        <f>SUM(P393:P397)</f>
        <v>0</v>
      </c>
      <c r="R392" s="122">
        <f>SUM(R393:R397)</f>
        <v>2.8440000000000003E-4</v>
      </c>
      <c r="T392" s="123">
        <f>SUM(T393:T397)</f>
        <v>0</v>
      </c>
      <c r="AR392" s="117" t="s">
        <v>80</v>
      </c>
      <c r="AT392" s="124" t="s">
        <v>70</v>
      </c>
      <c r="AU392" s="124" t="s">
        <v>78</v>
      </c>
      <c r="AY392" s="117" t="s">
        <v>127</v>
      </c>
      <c r="BK392" s="125">
        <f>SUM(BK393:BK397)</f>
        <v>0</v>
      </c>
    </row>
    <row r="393" spans="2:65" s="1" customFormat="1" ht="14.45" customHeight="1">
      <c r="B393" s="33"/>
      <c r="C393" s="128" t="s">
        <v>720</v>
      </c>
      <c r="D393" s="128" t="s">
        <v>130</v>
      </c>
      <c r="E393" s="129" t="s">
        <v>861</v>
      </c>
      <c r="F393" s="130" t="s">
        <v>862</v>
      </c>
      <c r="G393" s="131" t="s">
        <v>194</v>
      </c>
      <c r="H393" s="132">
        <v>1.1850000000000001</v>
      </c>
      <c r="I393" s="133"/>
      <c r="J393" s="134">
        <f>ROUND(I393*H393,2)</f>
        <v>0</v>
      </c>
      <c r="K393" s="130" t="s">
        <v>134</v>
      </c>
      <c r="L393" s="33"/>
      <c r="M393" s="135" t="s">
        <v>19</v>
      </c>
      <c r="N393" s="136" t="s">
        <v>42</v>
      </c>
      <c r="P393" s="137">
        <f>O393*H393</f>
        <v>0</v>
      </c>
      <c r="Q393" s="137">
        <v>1.2E-4</v>
      </c>
      <c r="R393" s="137">
        <f>Q393*H393</f>
        <v>1.4220000000000001E-4</v>
      </c>
      <c r="S393" s="137">
        <v>0</v>
      </c>
      <c r="T393" s="138">
        <f>S393*H393</f>
        <v>0</v>
      </c>
      <c r="AR393" s="139" t="s">
        <v>294</v>
      </c>
      <c r="AT393" s="139" t="s">
        <v>130</v>
      </c>
      <c r="AU393" s="139" t="s">
        <v>80</v>
      </c>
      <c r="AY393" s="18" t="s">
        <v>127</v>
      </c>
      <c r="BE393" s="140">
        <f>IF(N393="základní",J393,0)</f>
        <v>0</v>
      </c>
      <c r="BF393" s="140">
        <f>IF(N393="snížená",J393,0)</f>
        <v>0</v>
      </c>
      <c r="BG393" s="140">
        <f>IF(N393="zákl. přenesená",J393,0)</f>
        <v>0</v>
      </c>
      <c r="BH393" s="140">
        <f>IF(N393="sníž. přenesená",J393,0)</f>
        <v>0</v>
      </c>
      <c r="BI393" s="140">
        <f>IF(N393="nulová",J393,0)</f>
        <v>0</v>
      </c>
      <c r="BJ393" s="18" t="s">
        <v>78</v>
      </c>
      <c r="BK393" s="140">
        <f>ROUND(I393*H393,2)</f>
        <v>0</v>
      </c>
      <c r="BL393" s="18" t="s">
        <v>294</v>
      </c>
      <c r="BM393" s="139" t="s">
        <v>1558</v>
      </c>
    </row>
    <row r="394" spans="2:65" s="14" customFormat="1">
      <c r="B394" s="164"/>
      <c r="D394" s="147" t="s">
        <v>196</v>
      </c>
      <c r="E394" s="165" t="s">
        <v>19</v>
      </c>
      <c r="F394" s="166" t="s">
        <v>864</v>
      </c>
      <c r="H394" s="165" t="s">
        <v>19</v>
      </c>
      <c r="I394" s="167"/>
      <c r="L394" s="164"/>
      <c r="M394" s="168"/>
      <c r="T394" s="169"/>
      <c r="AT394" s="165" t="s">
        <v>196</v>
      </c>
      <c r="AU394" s="165" t="s">
        <v>80</v>
      </c>
      <c r="AV394" s="14" t="s">
        <v>78</v>
      </c>
      <c r="AW394" s="14" t="s">
        <v>32</v>
      </c>
      <c r="AX394" s="14" t="s">
        <v>71</v>
      </c>
      <c r="AY394" s="165" t="s">
        <v>127</v>
      </c>
    </row>
    <row r="395" spans="2:65" s="12" customFormat="1">
      <c r="B395" s="146"/>
      <c r="D395" s="147" t="s">
        <v>196</v>
      </c>
      <c r="E395" s="148" t="s">
        <v>19</v>
      </c>
      <c r="F395" s="149" t="s">
        <v>1057</v>
      </c>
      <c r="H395" s="150">
        <v>1.1850000000000001</v>
      </c>
      <c r="I395" s="151"/>
      <c r="L395" s="146"/>
      <c r="M395" s="152"/>
      <c r="T395" s="153"/>
      <c r="AT395" s="148" t="s">
        <v>196</v>
      </c>
      <c r="AU395" s="148" t="s">
        <v>80</v>
      </c>
      <c r="AV395" s="12" t="s">
        <v>80</v>
      </c>
      <c r="AW395" s="12" t="s">
        <v>32</v>
      </c>
      <c r="AX395" s="12" t="s">
        <v>78</v>
      </c>
      <c r="AY395" s="148" t="s">
        <v>127</v>
      </c>
    </row>
    <row r="396" spans="2:65" s="1" customFormat="1" ht="14.45" customHeight="1">
      <c r="B396" s="33"/>
      <c r="C396" s="128" t="s">
        <v>724</v>
      </c>
      <c r="D396" s="128" t="s">
        <v>130</v>
      </c>
      <c r="E396" s="129" t="s">
        <v>868</v>
      </c>
      <c r="F396" s="130" t="s">
        <v>869</v>
      </c>
      <c r="G396" s="131" t="s">
        <v>194</v>
      </c>
      <c r="H396" s="132">
        <v>1.1850000000000001</v>
      </c>
      <c r="I396" s="133"/>
      <c r="J396" s="134">
        <f>ROUND(I396*H396,2)</f>
        <v>0</v>
      </c>
      <c r="K396" s="130" t="s">
        <v>134</v>
      </c>
      <c r="L396" s="33"/>
      <c r="M396" s="135" t="s">
        <v>19</v>
      </c>
      <c r="N396" s="136" t="s">
        <v>42</v>
      </c>
      <c r="P396" s="137">
        <f>O396*H396</f>
        <v>0</v>
      </c>
      <c r="Q396" s="137">
        <v>1.2E-4</v>
      </c>
      <c r="R396" s="137">
        <f>Q396*H396</f>
        <v>1.4220000000000001E-4</v>
      </c>
      <c r="S396" s="137">
        <v>0</v>
      </c>
      <c r="T396" s="138">
        <f>S396*H396</f>
        <v>0</v>
      </c>
      <c r="AR396" s="139" t="s">
        <v>294</v>
      </c>
      <c r="AT396" s="139" t="s">
        <v>130</v>
      </c>
      <c r="AU396" s="139" t="s">
        <v>80</v>
      </c>
      <c r="AY396" s="18" t="s">
        <v>127</v>
      </c>
      <c r="BE396" s="140">
        <f>IF(N396="základní",J396,0)</f>
        <v>0</v>
      </c>
      <c r="BF396" s="140">
        <f>IF(N396="snížená",J396,0)</f>
        <v>0</v>
      </c>
      <c r="BG396" s="140">
        <f>IF(N396="zákl. přenesená",J396,0)</f>
        <v>0</v>
      </c>
      <c r="BH396" s="140">
        <f>IF(N396="sníž. přenesená",J396,0)</f>
        <v>0</v>
      </c>
      <c r="BI396" s="140">
        <f>IF(N396="nulová",J396,0)</f>
        <v>0</v>
      </c>
      <c r="BJ396" s="18" t="s">
        <v>78</v>
      </c>
      <c r="BK396" s="140">
        <f>ROUND(I396*H396,2)</f>
        <v>0</v>
      </c>
      <c r="BL396" s="18" t="s">
        <v>294</v>
      </c>
      <c r="BM396" s="139" t="s">
        <v>1559</v>
      </c>
    </row>
    <row r="397" spans="2:65" s="12" customFormat="1">
      <c r="B397" s="146"/>
      <c r="D397" s="147" t="s">
        <v>196</v>
      </c>
      <c r="E397" s="148" t="s">
        <v>19</v>
      </c>
      <c r="F397" s="149" t="s">
        <v>1059</v>
      </c>
      <c r="H397" s="150">
        <v>1.1850000000000001</v>
      </c>
      <c r="I397" s="151"/>
      <c r="L397" s="146"/>
      <c r="M397" s="152"/>
      <c r="T397" s="153"/>
      <c r="AT397" s="148" t="s">
        <v>196</v>
      </c>
      <c r="AU397" s="148" t="s">
        <v>80</v>
      </c>
      <c r="AV397" s="12" t="s">
        <v>80</v>
      </c>
      <c r="AW397" s="12" t="s">
        <v>32</v>
      </c>
      <c r="AX397" s="12" t="s">
        <v>78</v>
      </c>
      <c r="AY397" s="148" t="s">
        <v>127</v>
      </c>
    </row>
    <row r="398" spans="2:65" s="11" customFormat="1" ht="22.9" customHeight="1">
      <c r="B398" s="116"/>
      <c r="D398" s="117" t="s">
        <v>70</v>
      </c>
      <c r="E398" s="126" t="s">
        <v>876</v>
      </c>
      <c r="F398" s="126" t="s">
        <v>877</v>
      </c>
      <c r="I398" s="119"/>
      <c r="J398" s="127">
        <f>BK398</f>
        <v>0</v>
      </c>
      <c r="L398" s="116"/>
      <c r="M398" s="121"/>
      <c r="P398" s="122">
        <f>SUM(P399:P416)</f>
        <v>0</v>
      </c>
      <c r="R398" s="122">
        <f>SUM(R399:R416)</f>
        <v>8.5403999999999994E-2</v>
      </c>
      <c r="T398" s="123">
        <f>SUM(T399:T416)</f>
        <v>2.0821150000000004E-2</v>
      </c>
      <c r="AR398" s="117" t="s">
        <v>80</v>
      </c>
      <c r="AT398" s="124" t="s">
        <v>70</v>
      </c>
      <c r="AU398" s="124" t="s">
        <v>78</v>
      </c>
      <c r="AY398" s="117" t="s">
        <v>127</v>
      </c>
      <c r="BK398" s="125">
        <f>SUM(BK399:BK416)</f>
        <v>0</v>
      </c>
    </row>
    <row r="399" spans="2:65" s="1" customFormat="1" ht="14.45" customHeight="1">
      <c r="B399" s="33"/>
      <c r="C399" s="128" t="s">
        <v>728</v>
      </c>
      <c r="D399" s="128" t="s">
        <v>130</v>
      </c>
      <c r="E399" s="129" t="s">
        <v>879</v>
      </c>
      <c r="F399" s="130" t="s">
        <v>880</v>
      </c>
      <c r="G399" s="131" t="s">
        <v>194</v>
      </c>
      <c r="H399" s="132">
        <v>67.165000000000006</v>
      </c>
      <c r="I399" s="133"/>
      <c r="J399" s="134">
        <f>ROUND(I399*H399,2)</f>
        <v>0</v>
      </c>
      <c r="K399" s="130" t="s">
        <v>134</v>
      </c>
      <c r="L399" s="33"/>
      <c r="M399" s="135" t="s">
        <v>19</v>
      </c>
      <c r="N399" s="136" t="s">
        <v>42</v>
      </c>
      <c r="P399" s="137">
        <f>O399*H399</f>
        <v>0</v>
      </c>
      <c r="Q399" s="137">
        <v>1E-3</v>
      </c>
      <c r="R399" s="137">
        <f>Q399*H399</f>
        <v>6.7165000000000002E-2</v>
      </c>
      <c r="S399" s="137">
        <v>3.1E-4</v>
      </c>
      <c r="T399" s="138">
        <f>S399*H399</f>
        <v>2.0821150000000004E-2</v>
      </c>
      <c r="AR399" s="139" t="s">
        <v>294</v>
      </c>
      <c r="AT399" s="139" t="s">
        <v>130</v>
      </c>
      <c r="AU399" s="139" t="s">
        <v>80</v>
      </c>
      <c r="AY399" s="18" t="s">
        <v>127</v>
      </c>
      <c r="BE399" s="140">
        <f>IF(N399="základní",J399,0)</f>
        <v>0</v>
      </c>
      <c r="BF399" s="140">
        <f>IF(N399="snížená",J399,0)</f>
        <v>0</v>
      </c>
      <c r="BG399" s="140">
        <f>IF(N399="zákl. přenesená",J399,0)</f>
        <v>0</v>
      </c>
      <c r="BH399" s="140">
        <f>IF(N399="sníž. přenesená",J399,0)</f>
        <v>0</v>
      </c>
      <c r="BI399" s="140">
        <f>IF(N399="nulová",J399,0)</f>
        <v>0</v>
      </c>
      <c r="BJ399" s="18" t="s">
        <v>78</v>
      </c>
      <c r="BK399" s="140">
        <f>ROUND(I399*H399,2)</f>
        <v>0</v>
      </c>
      <c r="BL399" s="18" t="s">
        <v>294</v>
      </c>
      <c r="BM399" s="139" t="s">
        <v>1560</v>
      </c>
    </row>
    <row r="400" spans="2:65" s="1" customFormat="1" ht="29.25">
      <c r="B400" s="33"/>
      <c r="D400" s="147" t="s">
        <v>214</v>
      </c>
      <c r="F400" s="161" t="s">
        <v>882</v>
      </c>
      <c r="I400" s="162"/>
      <c r="L400" s="33"/>
      <c r="M400" s="163"/>
      <c r="T400" s="52"/>
      <c r="AT400" s="18" t="s">
        <v>214</v>
      </c>
      <c r="AU400" s="18" t="s">
        <v>80</v>
      </c>
    </row>
    <row r="401" spans="2:65" s="12" customFormat="1">
      <c r="B401" s="146"/>
      <c r="D401" s="147" t="s">
        <v>196</v>
      </c>
      <c r="E401" s="148" t="s">
        <v>19</v>
      </c>
      <c r="F401" s="149" t="s">
        <v>1466</v>
      </c>
      <c r="H401" s="150">
        <v>2.544</v>
      </c>
      <c r="I401" s="151"/>
      <c r="L401" s="146"/>
      <c r="M401" s="152"/>
      <c r="T401" s="153"/>
      <c r="AT401" s="148" t="s">
        <v>196</v>
      </c>
      <c r="AU401" s="148" t="s">
        <v>80</v>
      </c>
      <c r="AV401" s="12" t="s">
        <v>80</v>
      </c>
      <c r="AW401" s="12" t="s">
        <v>32</v>
      </c>
      <c r="AX401" s="12" t="s">
        <v>71</v>
      </c>
      <c r="AY401" s="148" t="s">
        <v>127</v>
      </c>
    </row>
    <row r="402" spans="2:65" s="12" customFormat="1">
      <c r="B402" s="146"/>
      <c r="D402" s="147" t="s">
        <v>196</v>
      </c>
      <c r="E402" s="148" t="s">
        <v>19</v>
      </c>
      <c r="F402" s="149" t="s">
        <v>1467</v>
      </c>
      <c r="H402" s="150">
        <v>0.92700000000000005</v>
      </c>
      <c r="I402" s="151"/>
      <c r="L402" s="146"/>
      <c r="M402" s="152"/>
      <c r="T402" s="153"/>
      <c r="AT402" s="148" t="s">
        <v>196</v>
      </c>
      <c r="AU402" s="148" t="s">
        <v>80</v>
      </c>
      <c r="AV402" s="12" t="s">
        <v>80</v>
      </c>
      <c r="AW402" s="12" t="s">
        <v>32</v>
      </c>
      <c r="AX402" s="12" t="s">
        <v>71</v>
      </c>
      <c r="AY402" s="148" t="s">
        <v>127</v>
      </c>
    </row>
    <row r="403" spans="2:65" s="12" customFormat="1">
      <c r="B403" s="146"/>
      <c r="D403" s="147" t="s">
        <v>196</v>
      </c>
      <c r="E403" s="148" t="s">
        <v>19</v>
      </c>
      <c r="F403" s="149" t="s">
        <v>1468</v>
      </c>
      <c r="H403" s="150">
        <v>0.90600000000000003</v>
      </c>
      <c r="I403" s="151"/>
      <c r="L403" s="146"/>
      <c r="M403" s="152"/>
      <c r="T403" s="153"/>
      <c r="AT403" s="148" t="s">
        <v>196</v>
      </c>
      <c r="AU403" s="148" t="s">
        <v>80</v>
      </c>
      <c r="AV403" s="12" t="s">
        <v>80</v>
      </c>
      <c r="AW403" s="12" t="s">
        <v>32</v>
      </c>
      <c r="AX403" s="12" t="s">
        <v>71</v>
      </c>
      <c r="AY403" s="148" t="s">
        <v>127</v>
      </c>
    </row>
    <row r="404" spans="2:65" s="12" customFormat="1">
      <c r="B404" s="146"/>
      <c r="D404" s="147" t="s">
        <v>196</v>
      </c>
      <c r="E404" s="148" t="s">
        <v>19</v>
      </c>
      <c r="F404" s="149" t="s">
        <v>1469</v>
      </c>
      <c r="H404" s="150">
        <v>5.274</v>
      </c>
      <c r="I404" s="151"/>
      <c r="L404" s="146"/>
      <c r="M404" s="152"/>
      <c r="T404" s="153"/>
      <c r="AT404" s="148" t="s">
        <v>196</v>
      </c>
      <c r="AU404" s="148" t="s">
        <v>80</v>
      </c>
      <c r="AV404" s="12" t="s">
        <v>80</v>
      </c>
      <c r="AW404" s="12" t="s">
        <v>32</v>
      </c>
      <c r="AX404" s="12" t="s">
        <v>71</v>
      </c>
      <c r="AY404" s="148" t="s">
        <v>127</v>
      </c>
    </row>
    <row r="405" spans="2:65" s="12" customFormat="1">
      <c r="B405" s="146"/>
      <c r="D405" s="147" t="s">
        <v>196</v>
      </c>
      <c r="E405" s="148" t="s">
        <v>19</v>
      </c>
      <c r="F405" s="149" t="s">
        <v>1470</v>
      </c>
      <c r="H405" s="150">
        <v>3.01</v>
      </c>
      <c r="I405" s="151"/>
      <c r="L405" s="146"/>
      <c r="M405" s="152"/>
      <c r="T405" s="153"/>
      <c r="AT405" s="148" t="s">
        <v>196</v>
      </c>
      <c r="AU405" s="148" t="s">
        <v>80</v>
      </c>
      <c r="AV405" s="12" t="s">
        <v>80</v>
      </c>
      <c r="AW405" s="12" t="s">
        <v>32</v>
      </c>
      <c r="AX405" s="12" t="s">
        <v>71</v>
      </c>
      <c r="AY405" s="148" t="s">
        <v>127</v>
      </c>
    </row>
    <row r="406" spans="2:65" s="12" customFormat="1">
      <c r="B406" s="146"/>
      <c r="D406" s="147" t="s">
        <v>196</v>
      </c>
      <c r="E406" s="148" t="s">
        <v>19</v>
      </c>
      <c r="F406" s="149" t="s">
        <v>1472</v>
      </c>
      <c r="H406" s="150">
        <v>58.045000000000002</v>
      </c>
      <c r="I406" s="151"/>
      <c r="L406" s="146"/>
      <c r="M406" s="152"/>
      <c r="T406" s="153"/>
      <c r="AT406" s="148" t="s">
        <v>196</v>
      </c>
      <c r="AU406" s="148" t="s">
        <v>80</v>
      </c>
      <c r="AV406" s="12" t="s">
        <v>80</v>
      </c>
      <c r="AW406" s="12" t="s">
        <v>32</v>
      </c>
      <c r="AX406" s="12" t="s">
        <v>71</v>
      </c>
      <c r="AY406" s="148" t="s">
        <v>127</v>
      </c>
    </row>
    <row r="407" spans="2:65" s="12" customFormat="1">
      <c r="B407" s="146"/>
      <c r="D407" s="147" t="s">
        <v>196</v>
      </c>
      <c r="E407" s="148" t="s">
        <v>19</v>
      </c>
      <c r="F407" s="149" t="s">
        <v>205</v>
      </c>
      <c r="H407" s="150">
        <v>-1.89</v>
      </c>
      <c r="I407" s="151"/>
      <c r="L407" s="146"/>
      <c r="M407" s="152"/>
      <c r="T407" s="153"/>
      <c r="AT407" s="148" t="s">
        <v>196</v>
      </c>
      <c r="AU407" s="148" t="s">
        <v>80</v>
      </c>
      <c r="AV407" s="12" t="s">
        <v>80</v>
      </c>
      <c r="AW407" s="12" t="s">
        <v>32</v>
      </c>
      <c r="AX407" s="12" t="s">
        <v>71</v>
      </c>
      <c r="AY407" s="148" t="s">
        <v>127</v>
      </c>
    </row>
    <row r="408" spans="2:65" s="12" customFormat="1">
      <c r="B408" s="146"/>
      <c r="D408" s="147" t="s">
        <v>196</v>
      </c>
      <c r="E408" s="148" t="s">
        <v>19</v>
      </c>
      <c r="F408" s="149" t="s">
        <v>1426</v>
      </c>
      <c r="H408" s="150">
        <v>2.1040000000000001</v>
      </c>
      <c r="I408" s="151"/>
      <c r="L408" s="146"/>
      <c r="M408" s="152"/>
      <c r="T408" s="153"/>
      <c r="AT408" s="148" t="s">
        <v>196</v>
      </c>
      <c r="AU408" s="148" t="s">
        <v>80</v>
      </c>
      <c r="AV408" s="12" t="s">
        <v>80</v>
      </c>
      <c r="AW408" s="12" t="s">
        <v>32</v>
      </c>
      <c r="AX408" s="12" t="s">
        <v>71</v>
      </c>
      <c r="AY408" s="148" t="s">
        <v>127</v>
      </c>
    </row>
    <row r="409" spans="2:65" s="12" customFormat="1">
      <c r="B409" s="146"/>
      <c r="D409" s="147" t="s">
        <v>196</v>
      </c>
      <c r="E409" s="148" t="s">
        <v>19</v>
      </c>
      <c r="F409" s="149" t="s">
        <v>1424</v>
      </c>
      <c r="H409" s="150">
        <v>-2.2970000000000002</v>
      </c>
      <c r="I409" s="151"/>
      <c r="L409" s="146"/>
      <c r="M409" s="152"/>
      <c r="T409" s="153"/>
      <c r="AT409" s="148" t="s">
        <v>196</v>
      </c>
      <c r="AU409" s="148" t="s">
        <v>80</v>
      </c>
      <c r="AV409" s="12" t="s">
        <v>80</v>
      </c>
      <c r="AW409" s="12" t="s">
        <v>32</v>
      </c>
      <c r="AX409" s="12" t="s">
        <v>71</v>
      </c>
      <c r="AY409" s="148" t="s">
        <v>127</v>
      </c>
    </row>
    <row r="410" spans="2:65" s="12" customFormat="1">
      <c r="B410" s="146"/>
      <c r="D410" s="147" t="s">
        <v>196</v>
      </c>
      <c r="E410" s="148" t="s">
        <v>19</v>
      </c>
      <c r="F410" s="149" t="s">
        <v>1425</v>
      </c>
      <c r="H410" s="150">
        <v>0.753</v>
      </c>
      <c r="I410" s="151"/>
      <c r="L410" s="146"/>
      <c r="M410" s="152"/>
      <c r="T410" s="153"/>
      <c r="AT410" s="148" t="s">
        <v>196</v>
      </c>
      <c r="AU410" s="148" t="s">
        <v>80</v>
      </c>
      <c r="AV410" s="12" t="s">
        <v>80</v>
      </c>
      <c r="AW410" s="12" t="s">
        <v>32</v>
      </c>
      <c r="AX410" s="12" t="s">
        <v>71</v>
      </c>
      <c r="AY410" s="148" t="s">
        <v>127</v>
      </c>
    </row>
    <row r="411" spans="2:65" s="12" customFormat="1">
      <c r="B411" s="146"/>
      <c r="D411" s="147" t="s">
        <v>196</v>
      </c>
      <c r="E411" s="148" t="s">
        <v>19</v>
      </c>
      <c r="F411" s="149" t="s">
        <v>1473</v>
      </c>
      <c r="H411" s="150">
        <v>-2.605</v>
      </c>
      <c r="I411" s="151"/>
      <c r="L411" s="146"/>
      <c r="M411" s="152"/>
      <c r="T411" s="153"/>
      <c r="AT411" s="148" t="s">
        <v>196</v>
      </c>
      <c r="AU411" s="148" t="s">
        <v>80</v>
      </c>
      <c r="AV411" s="12" t="s">
        <v>80</v>
      </c>
      <c r="AW411" s="12" t="s">
        <v>32</v>
      </c>
      <c r="AX411" s="12" t="s">
        <v>71</v>
      </c>
      <c r="AY411" s="148" t="s">
        <v>127</v>
      </c>
    </row>
    <row r="412" spans="2:65" s="12" customFormat="1">
      <c r="B412" s="146"/>
      <c r="D412" s="147" t="s">
        <v>196</v>
      </c>
      <c r="E412" s="148" t="s">
        <v>19</v>
      </c>
      <c r="F412" s="149" t="s">
        <v>1464</v>
      </c>
      <c r="H412" s="150">
        <v>0.39400000000000002</v>
      </c>
      <c r="I412" s="151"/>
      <c r="L412" s="146"/>
      <c r="M412" s="152"/>
      <c r="T412" s="153"/>
      <c r="AT412" s="148" t="s">
        <v>196</v>
      </c>
      <c r="AU412" s="148" t="s">
        <v>80</v>
      </c>
      <c r="AV412" s="12" t="s">
        <v>80</v>
      </c>
      <c r="AW412" s="12" t="s">
        <v>32</v>
      </c>
      <c r="AX412" s="12" t="s">
        <v>71</v>
      </c>
      <c r="AY412" s="148" t="s">
        <v>127</v>
      </c>
    </row>
    <row r="413" spans="2:65" s="13" customFormat="1">
      <c r="B413" s="154"/>
      <c r="D413" s="147" t="s">
        <v>196</v>
      </c>
      <c r="E413" s="155" t="s">
        <v>19</v>
      </c>
      <c r="F413" s="156" t="s">
        <v>199</v>
      </c>
      <c r="H413" s="157">
        <v>67.165000000000006</v>
      </c>
      <c r="I413" s="158"/>
      <c r="L413" s="154"/>
      <c r="M413" s="159"/>
      <c r="T413" s="160"/>
      <c r="AT413" s="155" t="s">
        <v>196</v>
      </c>
      <c r="AU413" s="155" t="s">
        <v>80</v>
      </c>
      <c r="AV413" s="13" t="s">
        <v>142</v>
      </c>
      <c r="AW413" s="13" t="s">
        <v>32</v>
      </c>
      <c r="AX413" s="13" t="s">
        <v>78</v>
      </c>
      <c r="AY413" s="155" t="s">
        <v>127</v>
      </c>
    </row>
    <row r="414" spans="2:65" s="1" customFormat="1" ht="14.45" customHeight="1">
      <c r="B414" s="33"/>
      <c r="C414" s="128" t="s">
        <v>732</v>
      </c>
      <c r="D414" s="128" t="s">
        <v>130</v>
      </c>
      <c r="E414" s="129" t="s">
        <v>901</v>
      </c>
      <c r="F414" s="130" t="s">
        <v>902</v>
      </c>
      <c r="G414" s="131" t="s">
        <v>194</v>
      </c>
      <c r="H414" s="132">
        <v>39.65</v>
      </c>
      <c r="I414" s="133"/>
      <c r="J414" s="134">
        <f>ROUND(I414*H414,2)</f>
        <v>0</v>
      </c>
      <c r="K414" s="130" t="s">
        <v>134</v>
      </c>
      <c r="L414" s="33"/>
      <c r="M414" s="135" t="s">
        <v>19</v>
      </c>
      <c r="N414" s="136" t="s">
        <v>42</v>
      </c>
      <c r="P414" s="137">
        <f>O414*H414</f>
        <v>0</v>
      </c>
      <c r="Q414" s="137">
        <v>2.0000000000000001E-4</v>
      </c>
      <c r="R414" s="137">
        <f>Q414*H414</f>
        <v>7.9299999999999995E-3</v>
      </c>
      <c r="S414" s="137">
        <v>0</v>
      </c>
      <c r="T414" s="138">
        <f>S414*H414</f>
        <v>0</v>
      </c>
      <c r="AR414" s="139" t="s">
        <v>294</v>
      </c>
      <c r="AT414" s="139" t="s">
        <v>130</v>
      </c>
      <c r="AU414" s="139" t="s">
        <v>80</v>
      </c>
      <c r="AY414" s="18" t="s">
        <v>127</v>
      </c>
      <c r="BE414" s="140">
        <f>IF(N414="základní",J414,0)</f>
        <v>0</v>
      </c>
      <c r="BF414" s="140">
        <f>IF(N414="snížená",J414,0)</f>
        <v>0</v>
      </c>
      <c r="BG414" s="140">
        <f>IF(N414="zákl. přenesená",J414,0)</f>
        <v>0</v>
      </c>
      <c r="BH414" s="140">
        <f>IF(N414="sníž. přenesená",J414,0)</f>
        <v>0</v>
      </c>
      <c r="BI414" s="140">
        <f>IF(N414="nulová",J414,0)</f>
        <v>0</v>
      </c>
      <c r="BJ414" s="18" t="s">
        <v>78</v>
      </c>
      <c r="BK414" s="140">
        <f>ROUND(I414*H414,2)</f>
        <v>0</v>
      </c>
      <c r="BL414" s="18" t="s">
        <v>294</v>
      </c>
      <c r="BM414" s="139" t="s">
        <v>1561</v>
      </c>
    </row>
    <row r="415" spans="2:65" s="12" customFormat="1">
      <c r="B415" s="146"/>
      <c r="D415" s="147" t="s">
        <v>196</v>
      </c>
      <c r="E415" s="148" t="s">
        <v>19</v>
      </c>
      <c r="F415" s="149" t="s">
        <v>1562</v>
      </c>
      <c r="H415" s="150">
        <v>39.65</v>
      </c>
      <c r="I415" s="151"/>
      <c r="L415" s="146"/>
      <c r="M415" s="152"/>
      <c r="T415" s="153"/>
      <c r="AT415" s="148" t="s">
        <v>196</v>
      </c>
      <c r="AU415" s="148" t="s">
        <v>80</v>
      </c>
      <c r="AV415" s="12" t="s">
        <v>80</v>
      </c>
      <c r="AW415" s="12" t="s">
        <v>32</v>
      </c>
      <c r="AX415" s="12" t="s">
        <v>78</v>
      </c>
      <c r="AY415" s="148" t="s">
        <v>127</v>
      </c>
    </row>
    <row r="416" spans="2:65" s="1" customFormat="1" ht="24.2" customHeight="1">
      <c r="B416" s="33"/>
      <c r="C416" s="128" t="s">
        <v>736</v>
      </c>
      <c r="D416" s="128" t="s">
        <v>130</v>
      </c>
      <c r="E416" s="129" t="s">
        <v>906</v>
      </c>
      <c r="F416" s="130" t="s">
        <v>907</v>
      </c>
      <c r="G416" s="131" t="s">
        <v>194</v>
      </c>
      <c r="H416" s="132">
        <v>39.65</v>
      </c>
      <c r="I416" s="133"/>
      <c r="J416" s="134">
        <f>ROUND(I416*H416,2)</f>
        <v>0</v>
      </c>
      <c r="K416" s="130" t="s">
        <v>134</v>
      </c>
      <c r="L416" s="33"/>
      <c r="M416" s="141" t="s">
        <v>19</v>
      </c>
      <c r="N416" s="142" t="s">
        <v>42</v>
      </c>
      <c r="O416" s="143"/>
      <c r="P416" s="144">
        <f>O416*H416</f>
        <v>0</v>
      </c>
      <c r="Q416" s="144">
        <v>2.5999999999999998E-4</v>
      </c>
      <c r="R416" s="144">
        <f>Q416*H416</f>
        <v>1.0308999999999999E-2</v>
      </c>
      <c r="S416" s="144">
        <v>0</v>
      </c>
      <c r="T416" s="145">
        <f>S416*H416</f>
        <v>0</v>
      </c>
      <c r="AR416" s="139" t="s">
        <v>294</v>
      </c>
      <c r="AT416" s="139" t="s">
        <v>130</v>
      </c>
      <c r="AU416" s="139" t="s">
        <v>80</v>
      </c>
      <c r="AY416" s="18" t="s">
        <v>127</v>
      </c>
      <c r="BE416" s="140">
        <f>IF(N416="základní",J416,0)</f>
        <v>0</v>
      </c>
      <c r="BF416" s="140">
        <f>IF(N416="snížená",J416,0)</f>
        <v>0</v>
      </c>
      <c r="BG416" s="140">
        <f>IF(N416="zákl. přenesená",J416,0)</f>
        <v>0</v>
      </c>
      <c r="BH416" s="140">
        <f>IF(N416="sníž. přenesená",J416,0)</f>
        <v>0</v>
      </c>
      <c r="BI416" s="140">
        <f>IF(N416="nulová",J416,0)</f>
        <v>0</v>
      </c>
      <c r="BJ416" s="18" t="s">
        <v>78</v>
      </c>
      <c r="BK416" s="140">
        <f>ROUND(I416*H416,2)</f>
        <v>0</v>
      </c>
      <c r="BL416" s="18" t="s">
        <v>294</v>
      </c>
      <c r="BM416" s="139" t="s">
        <v>1563</v>
      </c>
    </row>
    <row r="417" spans="2:12" s="1" customFormat="1" ht="6.95" customHeight="1">
      <c r="B417" s="41"/>
      <c r="C417" s="42"/>
      <c r="D417" s="42"/>
      <c r="E417" s="42"/>
      <c r="F417" s="42"/>
      <c r="G417" s="42"/>
      <c r="H417" s="42"/>
      <c r="I417" s="42"/>
      <c r="J417" s="42"/>
      <c r="K417" s="42"/>
      <c r="L417" s="33"/>
    </row>
  </sheetData>
  <sheetProtection algorithmName="SHA-512" hashValue="HMkCCw+B0C4VYJGORT6fDtZTzEeVfPTPo/4BZO/+xwbKkH0Igff34RF67j2IQyMZJk3YPf3HqfDJmM7iaOjQ5w==" saltValue="nTRKhAGfPl7Ggu+bdxj1buvU+a7r82ziZ8p3kvqfknf7VIn5Ztw1SALfbG9fkTeCvGSoMUMllU4IIBQDb/camw==" spinCount="100000" sheet="1" objects="1" scenarios="1" formatColumns="0" formatRows="0" autoFilter="0"/>
  <autoFilter ref="C93:K416" xr:uid="{00000000-0009-0000-0000-000006000000}"/>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EF8E-3A1B-425C-88EE-77E08D6AAA84}">
  <dimension ref="A4:I126"/>
  <sheetViews>
    <sheetView topLeftCell="A7" zoomScaleNormal="100" workbookViewId="0">
      <selection activeCell="H10" sqref="H10"/>
    </sheetView>
  </sheetViews>
  <sheetFormatPr defaultRowHeight="12.75"/>
  <cols>
    <col min="1" max="1" width="9.33203125" style="267"/>
    <col min="2" max="2" width="25.6640625" style="267" customWidth="1"/>
    <col min="3" max="3" width="94.1640625" style="267" customWidth="1"/>
    <col min="4" max="4" width="11" style="267" customWidth="1"/>
    <col min="5" max="5" width="11.33203125" style="267" customWidth="1"/>
    <col min="6" max="6" width="0.33203125" style="267" hidden="1" customWidth="1"/>
    <col min="7" max="7" width="19.33203125" style="267" customWidth="1"/>
    <col min="8" max="8" width="24.83203125" style="267" customWidth="1"/>
    <col min="9" max="16384" width="9.33203125" style="267"/>
  </cols>
  <sheetData>
    <row r="4" spans="1:9" ht="18">
      <c r="A4" s="270"/>
      <c r="B4" s="270"/>
      <c r="C4" s="270"/>
      <c r="D4" s="270"/>
      <c r="E4" s="270"/>
      <c r="F4" s="270"/>
      <c r="G4" s="270"/>
      <c r="H4" s="270"/>
      <c r="I4" s="270"/>
    </row>
    <row r="5" spans="1:9" ht="18">
      <c r="A5" s="270"/>
      <c r="B5" s="270"/>
      <c r="C5" s="270"/>
      <c r="D5" s="270"/>
      <c r="E5" s="270"/>
      <c r="F5" s="270"/>
      <c r="G5" s="270"/>
      <c r="H5" s="270"/>
      <c r="I5" s="270"/>
    </row>
    <row r="6" spans="1:9" ht="27.75">
      <c r="A6" s="270"/>
      <c r="B6" s="286" t="s">
        <v>1899</v>
      </c>
      <c r="C6" s="285"/>
      <c r="D6" s="270"/>
      <c r="E6" s="270"/>
      <c r="F6" s="270"/>
      <c r="G6" s="270"/>
      <c r="H6" s="270"/>
      <c r="I6" s="270"/>
    </row>
    <row r="7" spans="1:9" ht="18">
      <c r="A7" s="270"/>
      <c r="B7" s="271"/>
      <c r="C7" s="270"/>
      <c r="D7" s="270"/>
      <c r="E7" s="270"/>
      <c r="F7" s="270"/>
      <c r="G7" s="270"/>
      <c r="H7" s="270"/>
      <c r="I7" s="270"/>
    </row>
    <row r="8" spans="1:9" ht="18">
      <c r="A8" s="270"/>
      <c r="B8" s="271"/>
      <c r="C8" s="270"/>
      <c r="D8" s="270"/>
      <c r="E8" s="270"/>
      <c r="F8" s="270"/>
      <c r="G8" s="270"/>
      <c r="H8" s="270"/>
      <c r="I8" s="270"/>
    </row>
    <row r="9" spans="1:9" ht="18">
      <c r="A9" s="270"/>
      <c r="B9" s="283">
        <v>721</v>
      </c>
      <c r="C9" s="270" t="s">
        <v>1895</v>
      </c>
      <c r="D9" s="270"/>
      <c r="E9" s="270"/>
      <c r="F9" s="270"/>
      <c r="G9" s="270"/>
      <c r="H9" s="284">
        <f>SUM(H45)</f>
        <v>0</v>
      </c>
      <c r="I9" s="270"/>
    </row>
    <row r="10" spans="1:9" ht="18">
      <c r="A10" s="270"/>
      <c r="B10" s="283">
        <v>722</v>
      </c>
      <c r="C10" s="270" t="s">
        <v>1862</v>
      </c>
      <c r="D10" s="270"/>
      <c r="E10" s="270"/>
      <c r="F10" s="270"/>
      <c r="G10" s="270"/>
      <c r="H10" s="284">
        <f>SUM(H78)</f>
        <v>0</v>
      </c>
      <c r="I10" s="270"/>
    </row>
    <row r="11" spans="1:9" ht="18">
      <c r="A11" s="270"/>
      <c r="B11" s="283">
        <v>725</v>
      </c>
      <c r="C11" s="270" t="s">
        <v>1811</v>
      </c>
      <c r="D11" s="270"/>
      <c r="E11" s="270"/>
      <c r="F11" s="270"/>
      <c r="G11" s="270"/>
      <c r="H11" s="284">
        <f>SUM(H111)</f>
        <v>0</v>
      </c>
      <c r="I11" s="270"/>
    </row>
    <row r="12" spans="1:9" ht="18">
      <c r="A12" s="270"/>
      <c r="B12" s="283">
        <v>726</v>
      </c>
      <c r="C12" s="269" t="s">
        <v>1760</v>
      </c>
      <c r="D12" s="270"/>
      <c r="E12" s="270"/>
      <c r="F12" s="270"/>
      <c r="G12" s="270"/>
      <c r="H12" s="284">
        <f>SUM(H121)</f>
        <v>0</v>
      </c>
      <c r="I12" s="270"/>
    </row>
    <row r="13" spans="1:9" ht="18">
      <c r="A13" s="270"/>
      <c r="B13" s="283"/>
      <c r="C13" s="270" t="s">
        <v>1898</v>
      </c>
      <c r="D13" s="270" t="s">
        <v>1764</v>
      </c>
      <c r="E13" s="270">
        <v>2</v>
      </c>
      <c r="F13" s="270"/>
      <c r="G13" s="270">
        <v>0</v>
      </c>
      <c r="H13" s="282">
        <f>SUM(G13*E13)</f>
        <v>0</v>
      </c>
      <c r="I13" s="270"/>
    </row>
    <row r="14" spans="1:9" ht="18">
      <c r="A14" s="270"/>
      <c r="B14" s="270"/>
      <c r="C14" s="270" t="s">
        <v>1897</v>
      </c>
      <c r="D14" s="270" t="s">
        <v>133</v>
      </c>
      <c r="E14" s="270">
        <v>1</v>
      </c>
      <c r="F14" s="270"/>
      <c r="G14" s="270">
        <v>0</v>
      </c>
      <c r="H14" s="282">
        <f>SUM(G14*E14)</f>
        <v>0</v>
      </c>
      <c r="I14" s="270"/>
    </row>
    <row r="15" spans="1:9" ht="18">
      <c r="A15" s="270"/>
      <c r="B15" s="270"/>
      <c r="C15" s="270"/>
      <c r="D15" s="270"/>
      <c r="E15" s="270"/>
      <c r="F15" s="270"/>
      <c r="G15" s="270"/>
      <c r="H15" s="271"/>
      <c r="I15" s="270"/>
    </row>
    <row r="16" spans="1:9" ht="18">
      <c r="A16" s="270"/>
      <c r="B16" s="270"/>
      <c r="C16" s="273" t="s">
        <v>1896</v>
      </c>
      <c r="D16" s="270"/>
      <c r="E16" s="270"/>
      <c r="F16" s="270"/>
      <c r="G16" s="270"/>
      <c r="H16" s="281">
        <f>SUM(H9:H14)</f>
        <v>0</v>
      </c>
      <c r="I16" s="270"/>
    </row>
    <row r="17" spans="1:9" ht="18">
      <c r="A17" s="270"/>
      <c r="B17" s="270"/>
      <c r="C17" s="273"/>
      <c r="D17" s="270"/>
      <c r="E17" s="270"/>
      <c r="F17" s="270"/>
      <c r="G17" s="270"/>
      <c r="H17" s="270"/>
      <c r="I17" s="270"/>
    </row>
    <row r="18" spans="1:9" ht="18">
      <c r="A18" s="270"/>
      <c r="B18" s="270"/>
      <c r="C18" s="270"/>
      <c r="D18" s="270"/>
      <c r="E18" s="270"/>
      <c r="F18" s="270"/>
      <c r="G18" s="270"/>
      <c r="H18" s="270"/>
      <c r="I18" s="270"/>
    </row>
    <row r="19" spans="1:9" ht="18">
      <c r="A19" s="270"/>
      <c r="B19" s="270"/>
      <c r="C19" s="270"/>
      <c r="D19" s="270"/>
      <c r="E19" s="270"/>
      <c r="F19" s="270"/>
      <c r="G19" s="270"/>
      <c r="H19" s="270"/>
      <c r="I19" s="270"/>
    </row>
    <row r="20" spans="1:9" ht="18">
      <c r="A20" s="270"/>
      <c r="B20" s="270"/>
      <c r="C20" s="271"/>
      <c r="D20" s="270"/>
      <c r="E20" s="270"/>
      <c r="F20" s="270"/>
      <c r="G20" s="270"/>
      <c r="H20" s="270"/>
      <c r="I20" s="270"/>
    </row>
    <row r="21" spans="1:9" ht="18">
      <c r="A21" s="270"/>
      <c r="B21" s="270"/>
      <c r="C21" s="270"/>
      <c r="D21" s="270"/>
      <c r="E21" s="270"/>
      <c r="F21" s="270"/>
      <c r="G21" s="270"/>
      <c r="H21" s="270"/>
      <c r="I21" s="270"/>
    </row>
    <row r="22" spans="1:9" ht="18">
      <c r="A22" s="270"/>
      <c r="B22" s="270"/>
      <c r="C22" s="270"/>
      <c r="D22" s="270"/>
      <c r="E22" s="270"/>
      <c r="F22" s="270"/>
      <c r="G22" s="270"/>
      <c r="H22" s="270"/>
      <c r="I22" s="270"/>
    </row>
    <row r="23" spans="1:9" ht="18">
      <c r="A23" s="270"/>
      <c r="B23" s="271">
        <v>721</v>
      </c>
      <c r="C23" s="271" t="s">
        <v>1895</v>
      </c>
      <c r="D23" s="270"/>
      <c r="E23" s="270"/>
      <c r="F23" s="270"/>
      <c r="G23" s="270"/>
      <c r="H23" s="270"/>
      <c r="I23" s="270"/>
    </row>
    <row r="24" spans="1:9" ht="18">
      <c r="A24" s="270"/>
      <c r="B24" s="270"/>
      <c r="C24" s="270"/>
      <c r="D24" s="270"/>
      <c r="E24" s="270"/>
      <c r="F24" s="270"/>
      <c r="G24" s="270"/>
      <c r="H24" s="270"/>
      <c r="I24" s="270"/>
    </row>
    <row r="25" spans="1:9" ht="18">
      <c r="A25" s="270">
        <v>1</v>
      </c>
      <c r="B25" s="270" t="s">
        <v>1894</v>
      </c>
      <c r="C25" s="270" t="s">
        <v>1893</v>
      </c>
      <c r="D25" s="270" t="s">
        <v>212</v>
      </c>
      <c r="E25" s="270">
        <v>6</v>
      </c>
      <c r="F25" s="270"/>
      <c r="G25" s="270">
        <v>0</v>
      </c>
      <c r="H25" s="275">
        <f t="shared" ref="H25:H42" si="0">PRODUCT(E25:G25)</f>
        <v>0</v>
      </c>
      <c r="I25" s="270"/>
    </row>
    <row r="26" spans="1:9" ht="18">
      <c r="A26" s="270">
        <v>2</v>
      </c>
      <c r="B26" s="270" t="s">
        <v>1892</v>
      </c>
      <c r="C26" s="270" t="s">
        <v>1891</v>
      </c>
      <c r="D26" s="270" t="s">
        <v>212</v>
      </c>
      <c r="E26" s="270">
        <v>10</v>
      </c>
      <c r="F26" s="270"/>
      <c r="G26" s="270">
        <v>0</v>
      </c>
      <c r="H26" s="275">
        <f t="shared" si="0"/>
        <v>0</v>
      </c>
      <c r="I26" s="270"/>
    </row>
    <row r="27" spans="1:9" ht="18">
      <c r="A27" s="270">
        <v>3</v>
      </c>
      <c r="B27" s="270" t="s">
        <v>1890</v>
      </c>
      <c r="C27" s="270" t="s">
        <v>1889</v>
      </c>
      <c r="D27" s="270" t="s">
        <v>212</v>
      </c>
      <c r="E27" s="270">
        <v>7</v>
      </c>
      <c r="F27" s="270"/>
      <c r="G27" s="270">
        <v>0</v>
      </c>
      <c r="H27" s="275">
        <f t="shared" si="0"/>
        <v>0</v>
      </c>
      <c r="I27" s="270"/>
    </row>
    <row r="28" spans="1:9" ht="18">
      <c r="A28" s="270">
        <v>4</v>
      </c>
      <c r="B28" s="270" t="s">
        <v>1888</v>
      </c>
      <c r="C28" s="270" t="s">
        <v>1887</v>
      </c>
      <c r="D28" s="270" t="s">
        <v>212</v>
      </c>
      <c r="E28" s="270">
        <v>14</v>
      </c>
      <c r="F28" s="270"/>
      <c r="G28" s="270">
        <v>0</v>
      </c>
      <c r="H28" s="275">
        <f t="shared" si="0"/>
        <v>0</v>
      </c>
      <c r="I28" s="270"/>
    </row>
    <row r="29" spans="1:9" ht="18">
      <c r="A29" s="270">
        <v>5</v>
      </c>
      <c r="B29" s="270" t="s">
        <v>1886</v>
      </c>
      <c r="C29" s="270" t="s">
        <v>1885</v>
      </c>
      <c r="D29" s="270" t="s">
        <v>212</v>
      </c>
      <c r="E29" s="270">
        <v>12</v>
      </c>
      <c r="F29" s="270"/>
      <c r="G29" s="270">
        <v>0</v>
      </c>
      <c r="H29" s="275">
        <f t="shared" si="0"/>
        <v>0</v>
      </c>
      <c r="I29" s="270"/>
    </row>
    <row r="30" spans="1:9" ht="18">
      <c r="A30" s="270">
        <v>6</v>
      </c>
      <c r="B30" s="269" t="s">
        <v>1857</v>
      </c>
      <c r="C30" s="270" t="s">
        <v>1884</v>
      </c>
      <c r="D30" s="270" t="s">
        <v>212</v>
      </c>
      <c r="E30" s="270">
        <v>12</v>
      </c>
      <c r="F30" s="270"/>
      <c r="G30" s="270">
        <v>0</v>
      </c>
      <c r="H30" s="275">
        <f t="shared" si="0"/>
        <v>0</v>
      </c>
      <c r="I30" s="270"/>
    </row>
    <row r="31" spans="1:9" ht="18">
      <c r="A31" s="270">
        <v>7</v>
      </c>
      <c r="B31" s="270" t="s">
        <v>1855</v>
      </c>
      <c r="C31" s="270" t="s">
        <v>1883</v>
      </c>
      <c r="D31" s="270" t="s">
        <v>212</v>
      </c>
      <c r="E31" s="270">
        <v>60</v>
      </c>
      <c r="F31" s="270"/>
      <c r="G31" s="270">
        <v>0</v>
      </c>
      <c r="H31" s="275">
        <f t="shared" si="0"/>
        <v>0</v>
      </c>
      <c r="I31" s="270"/>
    </row>
    <row r="32" spans="1:9" ht="18">
      <c r="A32" s="270">
        <v>8</v>
      </c>
      <c r="B32" s="270" t="s">
        <v>1882</v>
      </c>
      <c r="C32" s="270" t="s">
        <v>1881</v>
      </c>
      <c r="D32" s="270" t="s">
        <v>1764</v>
      </c>
      <c r="E32" s="270">
        <v>21</v>
      </c>
      <c r="F32" s="270"/>
      <c r="G32" s="270">
        <v>0</v>
      </c>
      <c r="H32" s="275">
        <f t="shared" si="0"/>
        <v>0</v>
      </c>
      <c r="I32" s="270"/>
    </row>
    <row r="33" spans="1:9" ht="18">
      <c r="A33" s="270">
        <v>9</v>
      </c>
      <c r="B33" s="270" t="s">
        <v>1880</v>
      </c>
      <c r="C33" s="270" t="s">
        <v>1879</v>
      </c>
      <c r="D33" s="270" t="s">
        <v>1764</v>
      </c>
      <c r="E33" s="270">
        <v>4</v>
      </c>
      <c r="F33" s="270"/>
      <c r="G33" s="270">
        <v>0</v>
      </c>
      <c r="H33" s="275">
        <f t="shared" si="0"/>
        <v>0</v>
      </c>
      <c r="I33" s="270"/>
    </row>
    <row r="34" spans="1:9" ht="18">
      <c r="A34" s="270">
        <v>10</v>
      </c>
      <c r="B34" s="270" t="s">
        <v>1878</v>
      </c>
      <c r="C34" s="270" t="s">
        <v>1877</v>
      </c>
      <c r="D34" s="270" t="s">
        <v>1764</v>
      </c>
      <c r="E34" s="270">
        <v>16</v>
      </c>
      <c r="F34" s="270"/>
      <c r="G34" s="270">
        <v>0</v>
      </c>
      <c r="H34" s="275">
        <f t="shared" si="0"/>
        <v>0</v>
      </c>
      <c r="I34" s="270"/>
    </row>
    <row r="35" spans="1:9" ht="18">
      <c r="A35" s="270">
        <v>11</v>
      </c>
      <c r="B35" s="270" t="s">
        <v>1754</v>
      </c>
      <c r="C35" s="269" t="s">
        <v>1876</v>
      </c>
      <c r="D35" s="270" t="s">
        <v>1764</v>
      </c>
      <c r="E35" s="270">
        <v>5</v>
      </c>
      <c r="F35" s="270"/>
      <c r="G35" s="270">
        <v>0</v>
      </c>
      <c r="H35" s="275">
        <f t="shared" si="0"/>
        <v>0</v>
      </c>
      <c r="I35" s="270"/>
    </row>
    <row r="36" spans="1:9" ht="18">
      <c r="A36" s="270">
        <v>12</v>
      </c>
      <c r="B36" s="269" t="s">
        <v>1754</v>
      </c>
      <c r="C36" s="269" t="s">
        <v>1875</v>
      </c>
      <c r="D36" s="269" t="s">
        <v>1762</v>
      </c>
      <c r="E36" s="270">
        <v>8</v>
      </c>
      <c r="F36" s="270"/>
      <c r="G36" s="270">
        <v>0</v>
      </c>
      <c r="H36" s="275">
        <f t="shared" si="0"/>
        <v>0</v>
      </c>
      <c r="I36" s="270"/>
    </row>
    <row r="37" spans="1:9" ht="18">
      <c r="A37" s="270">
        <v>13</v>
      </c>
      <c r="B37" s="269" t="s">
        <v>1874</v>
      </c>
      <c r="C37" s="269" t="s">
        <v>1873</v>
      </c>
      <c r="D37" s="270" t="s">
        <v>1764</v>
      </c>
      <c r="E37" s="270">
        <v>3</v>
      </c>
      <c r="F37" s="270"/>
      <c r="G37" s="270">
        <v>0</v>
      </c>
      <c r="H37" s="275">
        <f t="shared" si="0"/>
        <v>0</v>
      </c>
      <c r="I37" s="270"/>
    </row>
    <row r="38" spans="1:9" ht="18">
      <c r="A38" s="270">
        <v>14</v>
      </c>
      <c r="B38" s="269" t="s">
        <v>1872</v>
      </c>
      <c r="C38" s="269" t="s">
        <v>1871</v>
      </c>
      <c r="D38" s="270" t="s">
        <v>1764</v>
      </c>
      <c r="E38" s="270">
        <v>1</v>
      </c>
      <c r="F38" s="270"/>
      <c r="G38" s="270">
        <v>0</v>
      </c>
      <c r="H38" s="275">
        <f t="shared" si="0"/>
        <v>0</v>
      </c>
      <c r="I38" s="270"/>
    </row>
    <row r="39" spans="1:9" ht="18">
      <c r="A39" s="270">
        <v>15</v>
      </c>
      <c r="B39" s="269" t="s">
        <v>1870</v>
      </c>
      <c r="C39" s="269" t="s">
        <v>1869</v>
      </c>
      <c r="D39" s="269" t="s">
        <v>1764</v>
      </c>
      <c r="E39" s="270">
        <v>3</v>
      </c>
      <c r="F39" s="270"/>
      <c r="G39" s="270">
        <v>0</v>
      </c>
      <c r="H39" s="275">
        <f t="shared" si="0"/>
        <v>0</v>
      </c>
      <c r="I39" s="270"/>
    </row>
    <row r="40" spans="1:9" ht="18">
      <c r="A40" s="270">
        <v>16</v>
      </c>
      <c r="B40" s="270" t="s">
        <v>1868</v>
      </c>
      <c r="C40" s="270" t="s">
        <v>1867</v>
      </c>
      <c r="D40" s="270" t="s">
        <v>212</v>
      </c>
      <c r="E40" s="270">
        <v>161</v>
      </c>
      <c r="F40" s="270"/>
      <c r="G40" s="270">
        <v>0</v>
      </c>
      <c r="H40" s="275">
        <f t="shared" si="0"/>
        <v>0</v>
      </c>
      <c r="I40" s="270"/>
    </row>
    <row r="41" spans="1:9" ht="18">
      <c r="A41" s="270">
        <v>17</v>
      </c>
      <c r="B41" s="270" t="s">
        <v>1866</v>
      </c>
      <c r="C41" s="270" t="s">
        <v>1865</v>
      </c>
      <c r="D41" s="270" t="s">
        <v>212</v>
      </c>
      <c r="E41" s="270">
        <v>113</v>
      </c>
      <c r="F41" s="270"/>
      <c r="G41" s="270">
        <v>0</v>
      </c>
      <c r="H41" s="275">
        <f t="shared" si="0"/>
        <v>0</v>
      </c>
      <c r="I41" s="270"/>
    </row>
    <row r="42" spans="1:9" ht="18">
      <c r="A42" s="270">
        <v>18</v>
      </c>
      <c r="B42" s="269" t="s">
        <v>1754</v>
      </c>
      <c r="C42" s="269" t="s">
        <v>1864</v>
      </c>
      <c r="D42" s="269" t="s">
        <v>1762</v>
      </c>
      <c r="E42" s="270">
        <v>24</v>
      </c>
      <c r="F42" s="270"/>
      <c r="G42" s="270">
        <v>0</v>
      </c>
      <c r="H42" s="275">
        <f t="shared" si="0"/>
        <v>0</v>
      </c>
      <c r="I42" s="270"/>
    </row>
    <row r="43" spans="1:9" ht="18">
      <c r="A43" s="270">
        <v>19</v>
      </c>
      <c r="B43" s="269" t="s">
        <v>1863</v>
      </c>
      <c r="C43" s="270" t="s">
        <v>1750</v>
      </c>
      <c r="D43" s="270" t="s">
        <v>638</v>
      </c>
      <c r="E43" s="270">
        <v>1.68</v>
      </c>
      <c r="F43" s="270"/>
      <c r="G43" s="275">
        <f>SUM(H25:H42)</f>
        <v>0</v>
      </c>
      <c r="H43" s="275">
        <f>PRODUCT(E43:G43)/100</f>
        <v>0</v>
      </c>
      <c r="I43" s="270"/>
    </row>
    <row r="44" spans="1:9" ht="18">
      <c r="A44" s="270"/>
      <c r="B44" s="270"/>
      <c r="C44" s="270"/>
      <c r="D44" s="270"/>
      <c r="E44" s="270"/>
      <c r="F44" s="270"/>
      <c r="G44" s="270"/>
      <c r="H44" s="270"/>
      <c r="I44" s="270"/>
    </row>
    <row r="45" spans="1:9" ht="18">
      <c r="A45" s="270"/>
      <c r="B45" s="270"/>
      <c r="C45" s="271" t="s">
        <v>1749</v>
      </c>
      <c r="D45" s="270"/>
      <c r="E45" s="270"/>
      <c r="F45" s="270"/>
      <c r="G45" s="270"/>
      <c r="H45" s="272">
        <f>SUM(H25:H44)</f>
        <v>0</v>
      </c>
      <c r="I45" s="270"/>
    </row>
    <row r="46" spans="1:9" ht="18">
      <c r="A46" s="270"/>
      <c r="B46" s="270"/>
      <c r="C46" s="271"/>
      <c r="D46" s="270"/>
      <c r="E46" s="270"/>
      <c r="F46" s="270"/>
      <c r="G46" s="270"/>
      <c r="H46" s="271"/>
      <c r="I46" s="270"/>
    </row>
    <row r="47" spans="1:9" ht="18">
      <c r="A47" s="270"/>
      <c r="B47" s="270"/>
      <c r="C47" s="271"/>
      <c r="D47" s="270"/>
      <c r="E47" s="270"/>
      <c r="F47" s="270"/>
      <c r="G47" s="270"/>
      <c r="H47" s="271"/>
      <c r="I47" s="270"/>
    </row>
    <row r="48" spans="1:9" ht="18">
      <c r="A48" s="270"/>
      <c r="B48" s="270"/>
      <c r="C48" s="271"/>
      <c r="D48" s="270"/>
      <c r="E48" s="270"/>
      <c r="F48" s="270"/>
      <c r="G48" s="270"/>
      <c r="H48" s="271"/>
      <c r="I48" s="270"/>
    </row>
    <row r="49" spans="1:9" ht="18">
      <c r="A49" s="270"/>
      <c r="B49" s="271">
        <v>722</v>
      </c>
      <c r="C49" s="271" t="s">
        <v>1862</v>
      </c>
      <c r="D49" s="270"/>
      <c r="E49" s="270"/>
      <c r="F49" s="270"/>
      <c r="G49" s="270"/>
      <c r="H49" s="270"/>
      <c r="I49" s="270"/>
    </row>
    <row r="50" spans="1:9" ht="18">
      <c r="A50" s="270"/>
      <c r="B50" s="271"/>
      <c r="C50" s="271"/>
      <c r="D50" s="270"/>
      <c r="E50" s="270"/>
      <c r="F50" s="270"/>
      <c r="G50" s="270"/>
      <c r="H50" s="270"/>
      <c r="I50" s="270"/>
    </row>
    <row r="51" spans="1:9" ht="18">
      <c r="A51" s="270">
        <v>1</v>
      </c>
      <c r="B51" s="270" t="s">
        <v>1861</v>
      </c>
      <c r="C51" s="270" t="s">
        <v>1860</v>
      </c>
      <c r="D51" s="270" t="s">
        <v>212</v>
      </c>
      <c r="E51" s="270">
        <v>60</v>
      </c>
      <c r="F51" s="270"/>
      <c r="G51" s="270">
        <v>0</v>
      </c>
      <c r="H51" s="275">
        <f t="shared" ref="H51:H75" si="1">PRODUCT(E51,G51)</f>
        <v>0</v>
      </c>
      <c r="I51" s="270"/>
    </row>
    <row r="52" spans="1:9" ht="18">
      <c r="A52" s="270">
        <v>2</v>
      </c>
      <c r="B52" s="270" t="s">
        <v>1859</v>
      </c>
      <c r="C52" s="270" t="s">
        <v>1858</v>
      </c>
      <c r="D52" s="270" t="s">
        <v>212</v>
      </c>
      <c r="E52" s="270">
        <v>60</v>
      </c>
      <c r="F52" s="270"/>
      <c r="G52" s="270">
        <v>0</v>
      </c>
      <c r="H52" s="275">
        <f t="shared" si="1"/>
        <v>0</v>
      </c>
      <c r="I52" s="270"/>
    </row>
    <row r="53" spans="1:9" ht="18">
      <c r="A53" s="270">
        <v>3</v>
      </c>
      <c r="B53" s="270" t="s">
        <v>1857</v>
      </c>
      <c r="C53" s="270" t="s">
        <v>1856</v>
      </c>
      <c r="D53" s="270" t="s">
        <v>212</v>
      </c>
      <c r="E53" s="270">
        <v>33</v>
      </c>
      <c r="F53" s="270"/>
      <c r="G53" s="270">
        <v>0</v>
      </c>
      <c r="H53" s="275">
        <f t="shared" si="1"/>
        <v>0</v>
      </c>
      <c r="I53" s="270"/>
    </row>
    <row r="54" spans="1:9" ht="18">
      <c r="A54" s="270">
        <v>4</v>
      </c>
      <c r="B54" s="270" t="s">
        <v>1855</v>
      </c>
      <c r="C54" s="270" t="s">
        <v>1854</v>
      </c>
      <c r="D54" s="270" t="s">
        <v>212</v>
      </c>
      <c r="E54" s="270">
        <v>4</v>
      </c>
      <c r="F54" s="270"/>
      <c r="G54" s="270">
        <v>0</v>
      </c>
      <c r="H54" s="275">
        <f t="shared" si="1"/>
        <v>0</v>
      </c>
      <c r="I54" s="270"/>
    </row>
    <row r="55" spans="1:9" ht="18">
      <c r="A55" s="270">
        <v>5</v>
      </c>
      <c r="B55" s="270" t="s">
        <v>1853</v>
      </c>
      <c r="C55" s="270" t="s">
        <v>1852</v>
      </c>
      <c r="D55" s="270" t="s">
        <v>212</v>
      </c>
      <c r="E55" s="270">
        <v>4</v>
      </c>
      <c r="F55" s="270"/>
      <c r="G55" s="270">
        <v>0</v>
      </c>
      <c r="H55" s="275">
        <f t="shared" si="1"/>
        <v>0</v>
      </c>
      <c r="I55" s="270"/>
    </row>
    <row r="56" spans="1:9" ht="18">
      <c r="A56" s="270">
        <v>6</v>
      </c>
      <c r="B56" s="270" t="s">
        <v>1851</v>
      </c>
      <c r="C56" s="269" t="s">
        <v>1850</v>
      </c>
      <c r="D56" s="270" t="s">
        <v>212</v>
      </c>
      <c r="E56" s="270">
        <v>60</v>
      </c>
      <c r="F56" s="270"/>
      <c r="G56" s="270">
        <v>0</v>
      </c>
      <c r="H56" s="275">
        <f t="shared" si="1"/>
        <v>0</v>
      </c>
      <c r="I56" s="270"/>
    </row>
    <row r="57" spans="1:9" ht="18">
      <c r="A57" s="270">
        <v>7</v>
      </c>
      <c r="B57" s="270" t="s">
        <v>1849</v>
      </c>
      <c r="C57" s="269" t="s">
        <v>1848</v>
      </c>
      <c r="D57" s="270" t="s">
        <v>212</v>
      </c>
      <c r="E57" s="270">
        <v>97</v>
      </c>
      <c r="F57" s="270"/>
      <c r="G57" s="270">
        <v>0</v>
      </c>
      <c r="H57" s="275">
        <f t="shared" si="1"/>
        <v>0</v>
      </c>
      <c r="I57" s="270"/>
    </row>
    <row r="58" spans="1:9" ht="18">
      <c r="A58" s="270">
        <v>8</v>
      </c>
      <c r="B58" s="270" t="s">
        <v>1847</v>
      </c>
      <c r="C58" s="269" t="s">
        <v>1846</v>
      </c>
      <c r="D58" s="270" t="s">
        <v>212</v>
      </c>
      <c r="E58" s="270">
        <v>4</v>
      </c>
      <c r="F58" s="270"/>
      <c r="G58" s="270">
        <v>0</v>
      </c>
      <c r="H58" s="275">
        <f t="shared" si="1"/>
        <v>0</v>
      </c>
      <c r="I58" s="270"/>
    </row>
    <row r="59" spans="1:9" ht="18">
      <c r="A59" s="270">
        <v>9</v>
      </c>
      <c r="B59" s="270" t="s">
        <v>1845</v>
      </c>
      <c r="C59" s="270" t="s">
        <v>1844</v>
      </c>
      <c r="D59" s="270" t="s">
        <v>1764</v>
      </c>
      <c r="E59" s="270">
        <v>65</v>
      </c>
      <c r="F59" s="270"/>
      <c r="G59" s="270">
        <v>0</v>
      </c>
      <c r="H59" s="275">
        <f t="shared" si="1"/>
        <v>0</v>
      </c>
      <c r="I59" s="270"/>
    </row>
    <row r="60" spans="1:9" ht="18">
      <c r="A60" s="270">
        <v>10</v>
      </c>
      <c r="B60" s="270" t="s">
        <v>1843</v>
      </c>
      <c r="C60" s="270" t="s">
        <v>1842</v>
      </c>
      <c r="D60" s="270" t="s">
        <v>1764</v>
      </c>
      <c r="E60" s="270">
        <v>53</v>
      </c>
      <c r="F60" s="270"/>
      <c r="G60" s="270">
        <v>0</v>
      </c>
      <c r="H60" s="275">
        <f t="shared" si="1"/>
        <v>0</v>
      </c>
      <c r="I60" s="270"/>
    </row>
    <row r="61" spans="1:9" ht="18">
      <c r="A61" s="270">
        <v>11</v>
      </c>
      <c r="B61" s="270" t="s">
        <v>1841</v>
      </c>
      <c r="C61" s="270" t="s">
        <v>1840</v>
      </c>
      <c r="D61" s="270" t="s">
        <v>1764</v>
      </c>
      <c r="E61" s="270">
        <v>7</v>
      </c>
      <c r="F61" s="270"/>
      <c r="G61" s="270">
        <v>0</v>
      </c>
      <c r="H61" s="275">
        <f t="shared" si="1"/>
        <v>0</v>
      </c>
      <c r="I61" s="270"/>
    </row>
    <row r="62" spans="1:9" ht="18">
      <c r="A62" s="270">
        <v>12</v>
      </c>
      <c r="B62" s="270" t="s">
        <v>1839</v>
      </c>
      <c r="C62" s="270" t="s">
        <v>1838</v>
      </c>
      <c r="D62" s="270" t="s">
        <v>1764</v>
      </c>
      <c r="E62" s="270">
        <v>3</v>
      </c>
      <c r="F62" s="270"/>
      <c r="G62" s="270">
        <v>0</v>
      </c>
      <c r="H62" s="275">
        <f t="shared" si="1"/>
        <v>0</v>
      </c>
      <c r="I62" s="270"/>
    </row>
    <row r="63" spans="1:9" ht="18">
      <c r="A63" s="270">
        <v>13</v>
      </c>
      <c r="B63" s="270" t="s">
        <v>1837</v>
      </c>
      <c r="C63" s="270" t="s">
        <v>1836</v>
      </c>
      <c r="D63" s="270" t="s">
        <v>1764</v>
      </c>
      <c r="E63" s="270">
        <v>1</v>
      </c>
      <c r="F63" s="270"/>
      <c r="G63" s="270">
        <v>0</v>
      </c>
      <c r="H63" s="275">
        <f t="shared" si="1"/>
        <v>0</v>
      </c>
      <c r="I63" s="270"/>
    </row>
    <row r="64" spans="1:9" ht="18">
      <c r="A64" s="270">
        <v>14</v>
      </c>
      <c r="B64" s="269" t="s">
        <v>1835</v>
      </c>
      <c r="C64" s="270" t="s">
        <v>1834</v>
      </c>
      <c r="D64" s="270" t="s">
        <v>1764</v>
      </c>
      <c r="E64" s="270">
        <v>4</v>
      </c>
      <c r="F64" s="270"/>
      <c r="G64" s="270">
        <v>0</v>
      </c>
      <c r="H64" s="275">
        <f t="shared" si="1"/>
        <v>0</v>
      </c>
      <c r="I64" s="270"/>
    </row>
    <row r="65" spans="1:9" ht="18">
      <c r="A65" s="270">
        <v>15</v>
      </c>
      <c r="B65" s="269" t="s">
        <v>1833</v>
      </c>
      <c r="C65" s="269" t="s">
        <v>1832</v>
      </c>
      <c r="D65" s="269" t="s">
        <v>1764</v>
      </c>
      <c r="E65" s="270">
        <v>17</v>
      </c>
      <c r="F65" s="270"/>
      <c r="G65" s="270">
        <v>0</v>
      </c>
      <c r="H65" s="275">
        <f t="shared" si="1"/>
        <v>0</v>
      </c>
      <c r="I65" s="270"/>
    </row>
    <row r="66" spans="1:9" ht="18">
      <c r="A66" s="270">
        <v>16</v>
      </c>
      <c r="B66" s="269" t="s">
        <v>1831</v>
      </c>
      <c r="C66" s="269" t="s">
        <v>1830</v>
      </c>
      <c r="D66" s="269" t="s">
        <v>1764</v>
      </c>
      <c r="E66" s="270">
        <v>1</v>
      </c>
      <c r="F66" s="270"/>
      <c r="G66" s="270">
        <v>0</v>
      </c>
      <c r="H66" s="275">
        <f t="shared" si="1"/>
        <v>0</v>
      </c>
      <c r="I66" s="270"/>
    </row>
    <row r="67" spans="1:9" ht="18">
      <c r="A67" s="270">
        <v>17</v>
      </c>
      <c r="B67" s="269" t="s">
        <v>1829</v>
      </c>
      <c r="C67" s="269" t="s">
        <v>1828</v>
      </c>
      <c r="D67" s="269" t="s">
        <v>1764</v>
      </c>
      <c r="E67" s="270">
        <v>1</v>
      </c>
      <c r="F67" s="270"/>
      <c r="G67" s="270">
        <v>0</v>
      </c>
      <c r="H67" s="275">
        <f t="shared" si="1"/>
        <v>0</v>
      </c>
      <c r="I67" s="270"/>
    </row>
    <row r="68" spans="1:9" ht="18">
      <c r="A68" s="270">
        <v>18</v>
      </c>
      <c r="B68" s="269" t="s">
        <v>1827</v>
      </c>
      <c r="C68" s="269" t="s">
        <v>1826</v>
      </c>
      <c r="D68" s="269" t="s">
        <v>1764</v>
      </c>
      <c r="E68" s="270">
        <v>2</v>
      </c>
      <c r="F68" s="270"/>
      <c r="G68" s="270">
        <v>0</v>
      </c>
      <c r="H68" s="275">
        <f t="shared" si="1"/>
        <v>0</v>
      </c>
      <c r="I68" s="270"/>
    </row>
    <row r="69" spans="1:9" ht="18">
      <c r="A69" s="270">
        <v>19</v>
      </c>
      <c r="B69" s="269" t="s">
        <v>1825</v>
      </c>
      <c r="C69" s="269" t="s">
        <v>1824</v>
      </c>
      <c r="D69" s="270" t="s">
        <v>1764</v>
      </c>
      <c r="E69" s="270">
        <v>1</v>
      </c>
      <c r="F69" s="270"/>
      <c r="G69" s="270">
        <v>0</v>
      </c>
      <c r="H69" s="275">
        <f t="shared" si="1"/>
        <v>0</v>
      </c>
      <c r="I69" s="270"/>
    </row>
    <row r="70" spans="1:9" ht="18">
      <c r="A70" s="270">
        <v>20</v>
      </c>
      <c r="B70" s="269" t="s">
        <v>1823</v>
      </c>
      <c r="C70" s="269" t="s">
        <v>1822</v>
      </c>
      <c r="D70" s="270" t="s">
        <v>1764</v>
      </c>
      <c r="E70" s="270">
        <v>6</v>
      </c>
      <c r="F70" s="270"/>
      <c r="G70" s="270">
        <v>0</v>
      </c>
      <c r="H70" s="275">
        <f t="shared" si="1"/>
        <v>0</v>
      </c>
      <c r="I70" s="270"/>
    </row>
    <row r="71" spans="1:9" ht="18">
      <c r="A71" s="270">
        <v>21</v>
      </c>
      <c r="B71" s="269" t="s">
        <v>1821</v>
      </c>
      <c r="C71" s="269" t="s">
        <v>1820</v>
      </c>
      <c r="D71" s="270" t="s">
        <v>1764</v>
      </c>
      <c r="E71" s="270">
        <v>1</v>
      </c>
      <c r="F71" s="270"/>
      <c r="G71" s="270">
        <v>0</v>
      </c>
      <c r="H71" s="275">
        <f t="shared" si="1"/>
        <v>0</v>
      </c>
      <c r="I71" s="270"/>
    </row>
    <row r="72" spans="1:9" ht="18">
      <c r="A72" s="270">
        <v>22</v>
      </c>
      <c r="B72" s="270" t="s">
        <v>1819</v>
      </c>
      <c r="C72" s="270" t="s">
        <v>1818</v>
      </c>
      <c r="D72" s="270" t="s">
        <v>212</v>
      </c>
      <c r="E72" s="270">
        <v>250</v>
      </c>
      <c r="F72" s="270"/>
      <c r="G72" s="270">
        <v>0</v>
      </c>
      <c r="H72" s="275">
        <f t="shared" si="1"/>
        <v>0</v>
      </c>
      <c r="I72" s="270"/>
    </row>
    <row r="73" spans="1:9" ht="18">
      <c r="A73" s="270">
        <v>23</v>
      </c>
      <c r="B73" s="270" t="s">
        <v>1817</v>
      </c>
      <c r="C73" s="270" t="s">
        <v>1816</v>
      </c>
      <c r="D73" s="270" t="s">
        <v>212</v>
      </c>
      <c r="E73" s="270">
        <v>250</v>
      </c>
      <c r="F73" s="270"/>
      <c r="G73" s="270">
        <v>0</v>
      </c>
      <c r="H73" s="275">
        <f t="shared" si="1"/>
        <v>0</v>
      </c>
      <c r="I73" s="270"/>
    </row>
    <row r="74" spans="1:9" ht="18">
      <c r="A74" s="270">
        <v>24</v>
      </c>
      <c r="B74" s="269" t="s">
        <v>1754</v>
      </c>
      <c r="C74" s="269" t="s">
        <v>1815</v>
      </c>
      <c r="D74" s="269" t="s">
        <v>1764</v>
      </c>
      <c r="E74" s="270">
        <v>3</v>
      </c>
      <c r="F74" s="270"/>
      <c r="G74" s="270">
        <v>0</v>
      </c>
      <c r="H74" s="275">
        <f t="shared" si="1"/>
        <v>0</v>
      </c>
      <c r="I74" s="270"/>
    </row>
    <row r="75" spans="1:9" ht="18">
      <c r="A75" s="270">
        <v>25</v>
      </c>
      <c r="B75" s="269" t="s">
        <v>1754</v>
      </c>
      <c r="C75" s="269" t="s">
        <v>1814</v>
      </c>
      <c r="D75" s="269" t="s">
        <v>1762</v>
      </c>
      <c r="E75" s="270">
        <v>32</v>
      </c>
      <c r="F75" s="270"/>
      <c r="G75" s="270">
        <v>0</v>
      </c>
      <c r="H75" s="275">
        <f t="shared" si="1"/>
        <v>0</v>
      </c>
      <c r="I75" s="270"/>
    </row>
    <row r="76" spans="1:9" ht="18">
      <c r="A76" s="270">
        <v>26</v>
      </c>
      <c r="B76" s="270" t="s">
        <v>1813</v>
      </c>
      <c r="C76" s="270" t="s">
        <v>585</v>
      </c>
      <c r="D76" s="270" t="s">
        <v>638</v>
      </c>
      <c r="E76" s="270">
        <v>1.02</v>
      </c>
      <c r="F76" s="270"/>
      <c r="G76" s="275">
        <f>SUM(H51:H75)</f>
        <v>0</v>
      </c>
      <c r="H76" s="275">
        <f>PRODUCT(E76:G76)/100</f>
        <v>0</v>
      </c>
      <c r="I76" s="270"/>
    </row>
    <row r="77" spans="1:9" ht="18">
      <c r="A77" s="270"/>
      <c r="B77" s="270"/>
      <c r="C77" s="270"/>
      <c r="D77" s="270"/>
      <c r="E77" s="270"/>
      <c r="F77" s="270"/>
      <c r="G77" s="270"/>
      <c r="H77" s="270"/>
      <c r="I77" s="270"/>
    </row>
    <row r="78" spans="1:9" ht="18">
      <c r="A78" s="270"/>
      <c r="B78" s="270"/>
      <c r="C78" s="271" t="s">
        <v>1812</v>
      </c>
      <c r="D78" s="270"/>
      <c r="E78" s="270"/>
      <c r="F78" s="270"/>
      <c r="G78" s="270"/>
      <c r="H78" s="272">
        <f>SUM(H51:H77)</f>
        <v>0</v>
      </c>
      <c r="I78" s="270"/>
    </row>
    <row r="79" spans="1:9" ht="18">
      <c r="A79" s="270"/>
      <c r="B79" s="270"/>
      <c r="C79" s="270"/>
      <c r="D79" s="270"/>
      <c r="E79" s="270"/>
      <c r="F79" s="270"/>
      <c r="G79" s="270"/>
      <c r="H79" s="270"/>
      <c r="I79" s="270"/>
    </row>
    <row r="80" spans="1:9" ht="18">
      <c r="A80" s="270"/>
      <c r="B80" s="270"/>
      <c r="C80" s="270"/>
      <c r="D80" s="270"/>
      <c r="E80" s="270"/>
      <c r="F80" s="270"/>
      <c r="G80" s="270"/>
      <c r="H80" s="270"/>
      <c r="I80" s="270"/>
    </row>
    <row r="81" spans="1:9" ht="18">
      <c r="A81" s="270"/>
      <c r="B81" s="271">
        <v>725</v>
      </c>
      <c r="C81" s="271" t="s">
        <v>1811</v>
      </c>
      <c r="D81" s="270"/>
      <c r="E81" s="270"/>
      <c r="F81" s="270"/>
      <c r="G81" s="270"/>
      <c r="H81" s="270"/>
      <c r="I81" s="270"/>
    </row>
    <row r="82" spans="1:9" ht="18">
      <c r="A82" s="270"/>
      <c r="B82" s="270"/>
      <c r="C82" s="270"/>
      <c r="D82" s="270"/>
      <c r="E82" s="270"/>
      <c r="F82" s="270"/>
      <c r="G82" s="270"/>
      <c r="H82" s="270"/>
      <c r="I82" s="270"/>
    </row>
    <row r="83" spans="1:9" ht="20.25">
      <c r="A83" s="279">
        <v>1</v>
      </c>
      <c r="B83" s="280" t="s">
        <v>1810</v>
      </c>
      <c r="C83" s="279" t="s">
        <v>1809</v>
      </c>
      <c r="D83" s="278" t="s">
        <v>1798</v>
      </c>
      <c r="E83" s="270">
        <v>14</v>
      </c>
      <c r="F83" s="270"/>
      <c r="G83" s="270">
        <v>0</v>
      </c>
      <c r="H83" s="270">
        <f>PRODUCT(E83:G83)</f>
        <v>0</v>
      </c>
      <c r="I83" s="270"/>
    </row>
    <row r="84" spans="1:9" ht="20.25">
      <c r="A84" s="278">
        <v>2</v>
      </c>
      <c r="B84" s="280" t="s">
        <v>1808</v>
      </c>
      <c r="C84" s="278" t="s">
        <v>1807</v>
      </c>
      <c r="D84" s="278" t="s">
        <v>1798</v>
      </c>
      <c r="E84" s="270">
        <v>14</v>
      </c>
      <c r="F84" s="270"/>
      <c r="G84" s="278">
        <v>0</v>
      </c>
      <c r="H84" s="270">
        <f>PRODUCT(E84:G84)</f>
        <v>0</v>
      </c>
      <c r="I84" s="277"/>
    </row>
    <row r="85" spans="1:9" ht="20.25">
      <c r="A85" s="278">
        <v>3</v>
      </c>
      <c r="B85" s="280" t="s">
        <v>1806</v>
      </c>
      <c r="C85" s="278" t="s">
        <v>1805</v>
      </c>
      <c r="D85" s="278" t="s">
        <v>1752</v>
      </c>
      <c r="E85" s="270">
        <v>3</v>
      </c>
      <c r="F85" s="270"/>
      <c r="G85" s="278">
        <v>0</v>
      </c>
      <c r="H85" s="270">
        <f>PRODUCT(E85:G85)</f>
        <v>0</v>
      </c>
      <c r="I85" s="277"/>
    </row>
    <row r="86" spans="1:9" ht="20.25">
      <c r="A86" s="278">
        <v>4</v>
      </c>
      <c r="B86" s="280" t="s">
        <v>1754</v>
      </c>
      <c r="C86" s="278" t="s">
        <v>1804</v>
      </c>
      <c r="D86" s="278" t="s">
        <v>1752</v>
      </c>
      <c r="E86" s="270">
        <v>1</v>
      </c>
      <c r="F86" s="270"/>
      <c r="G86" s="278">
        <v>0</v>
      </c>
      <c r="H86" s="270">
        <f>PRODUCT(E86:G86)</f>
        <v>0</v>
      </c>
      <c r="I86" s="277"/>
    </row>
    <row r="87" spans="1:9" ht="20.25">
      <c r="A87" s="278">
        <v>5</v>
      </c>
      <c r="B87" s="280" t="s">
        <v>1754</v>
      </c>
      <c r="C87" s="278" t="s">
        <v>1803</v>
      </c>
      <c r="D87" s="278" t="s">
        <v>1764</v>
      </c>
      <c r="E87" s="270">
        <v>2</v>
      </c>
      <c r="F87" s="270"/>
      <c r="G87" s="278">
        <v>0</v>
      </c>
      <c r="H87" s="270">
        <f>PRODUCT(E87:G87)</f>
        <v>0</v>
      </c>
      <c r="I87" s="277"/>
    </row>
    <row r="88" spans="1:9" ht="20.25">
      <c r="A88" s="278">
        <v>6</v>
      </c>
      <c r="B88" s="280" t="s">
        <v>1802</v>
      </c>
      <c r="C88" s="278" t="s">
        <v>1801</v>
      </c>
      <c r="D88" s="278" t="s">
        <v>1755</v>
      </c>
      <c r="E88" s="270">
        <v>1</v>
      </c>
      <c r="F88" s="270">
        <v>4750</v>
      </c>
      <c r="G88" s="278">
        <v>0</v>
      </c>
      <c r="H88" s="270">
        <f>PRODUCT(E88,G88)</f>
        <v>0</v>
      </c>
      <c r="I88" s="277"/>
    </row>
    <row r="89" spans="1:9" ht="20.25">
      <c r="A89" s="278">
        <v>7</v>
      </c>
      <c r="B89" s="278" t="s">
        <v>1800</v>
      </c>
      <c r="C89" s="279" t="s">
        <v>1799</v>
      </c>
      <c r="D89" s="278" t="s">
        <v>1798</v>
      </c>
      <c r="E89" s="270">
        <v>17</v>
      </c>
      <c r="F89" s="270"/>
      <c r="G89" s="278">
        <v>0</v>
      </c>
      <c r="H89" s="270">
        <f>PRODUCT(E89:G89)</f>
        <v>0</v>
      </c>
      <c r="I89" s="270"/>
    </row>
    <row r="90" spans="1:9" ht="20.25">
      <c r="A90" s="278">
        <v>8</v>
      </c>
      <c r="B90" s="276" t="s">
        <v>1797</v>
      </c>
      <c r="C90" s="269" t="s">
        <v>1796</v>
      </c>
      <c r="D90" s="269" t="s">
        <v>1752</v>
      </c>
      <c r="E90" s="270">
        <v>8</v>
      </c>
      <c r="F90" s="270"/>
      <c r="G90" s="270">
        <v>0</v>
      </c>
      <c r="H90" s="270">
        <f>PRODUCT(E90:G90)</f>
        <v>0</v>
      </c>
      <c r="I90" s="277"/>
    </row>
    <row r="91" spans="1:9" ht="20.25">
      <c r="A91" s="278">
        <v>9</v>
      </c>
      <c r="B91" s="276" t="s">
        <v>1795</v>
      </c>
      <c r="C91" s="269" t="s">
        <v>1794</v>
      </c>
      <c r="D91" s="269" t="s">
        <v>1752</v>
      </c>
      <c r="E91" s="270">
        <v>7</v>
      </c>
      <c r="F91" s="270"/>
      <c r="G91" s="270">
        <v>0</v>
      </c>
      <c r="H91" s="270">
        <f>PRODUCT(E91:G91)</f>
        <v>0</v>
      </c>
      <c r="I91" s="277"/>
    </row>
    <row r="92" spans="1:9" ht="20.25">
      <c r="A92" s="278">
        <v>10</v>
      </c>
      <c r="B92" s="276" t="s">
        <v>1792</v>
      </c>
      <c r="C92" s="269" t="s">
        <v>1793</v>
      </c>
      <c r="D92" s="269" t="s">
        <v>1752</v>
      </c>
      <c r="E92" s="270">
        <v>1</v>
      </c>
      <c r="F92" s="270"/>
      <c r="G92" s="270">
        <v>0</v>
      </c>
      <c r="H92" s="270">
        <f>PRODUCT(E92:G92)</f>
        <v>0</v>
      </c>
      <c r="I92" s="277"/>
    </row>
    <row r="93" spans="1:9" ht="20.25">
      <c r="A93" s="278">
        <v>11</v>
      </c>
      <c r="B93" s="276" t="s">
        <v>1792</v>
      </c>
      <c r="C93" s="269" t="s">
        <v>1791</v>
      </c>
      <c r="D93" s="269" t="s">
        <v>1755</v>
      </c>
      <c r="E93" s="270">
        <v>1</v>
      </c>
      <c r="F93" s="270">
        <v>4730</v>
      </c>
      <c r="G93" s="270">
        <v>0</v>
      </c>
      <c r="H93" s="270">
        <f>PRODUCT(E93,G93)</f>
        <v>0</v>
      </c>
      <c r="I93" s="277"/>
    </row>
    <row r="94" spans="1:9" ht="18">
      <c r="A94" s="270">
        <v>12</v>
      </c>
      <c r="B94" s="276" t="s">
        <v>1754</v>
      </c>
      <c r="C94" s="269" t="s">
        <v>1790</v>
      </c>
      <c r="D94" s="269" t="s">
        <v>1752</v>
      </c>
      <c r="E94" s="270">
        <v>17</v>
      </c>
      <c r="F94" s="270"/>
      <c r="G94" s="270">
        <v>0</v>
      </c>
      <c r="H94" s="270">
        <f t="shared" ref="H94:H108" si="2">PRODUCT(E94:G94)</f>
        <v>0</v>
      </c>
      <c r="I94" s="277"/>
    </row>
    <row r="95" spans="1:9" ht="18">
      <c r="A95" s="270">
        <v>13</v>
      </c>
      <c r="B95" s="276" t="s">
        <v>1789</v>
      </c>
      <c r="C95" s="269" t="s">
        <v>1788</v>
      </c>
      <c r="D95" s="270" t="s">
        <v>1764</v>
      </c>
      <c r="E95" s="270">
        <v>1</v>
      </c>
      <c r="F95" s="270"/>
      <c r="G95" s="270">
        <v>0</v>
      </c>
      <c r="H95" s="270">
        <f t="shared" si="2"/>
        <v>0</v>
      </c>
      <c r="I95" s="270"/>
    </row>
    <row r="96" spans="1:9" ht="18">
      <c r="A96" s="270">
        <v>14</v>
      </c>
      <c r="B96" s="276" t="s">
        <v>1787</v>
      </c>
      <c r="C96" s="269" t="s">
        <v>1786</v>
      </c>
      <c r="D96" s="270" t="s">
        <v>1764</v>
      </c>
      <c r="E96" s="270">
        <v>2</v>
      </c>
      <c r="F96" s="270"/>
      <c r="G96" s="270">
        <v>0</v>
      </c>
      <c r="H96" s="270">
        <f t="shared" si="2"/>
        <v>0</v>
      </c>
      <c r="I96" s="270"/>
    </row>
    <row r="97" spans="1:9" ht="18">
      <c r="A97" s="270">
        <v>15</v>
      </c>
      <c r="B97" s="276" t="s">
        <v>1785</v>
      </c>
      <c r="C97" s="269" t="s">
        <v>1784</v>
      </c>
      <c r="D97" s="269" t="s">
        <v>1752</v>
      </c>
      <c r="E97" s="270">
        <v>1</v>
      </c>
      <c r="F97" s="270"/>
      <c r="G97" s="270">
        <v>0</v>
      </c>
      <c r="H97" s="270">
        <f t="shared" si="2"/>
        <v>0</v>
      </c>
      <c r="I97" s="270"/>
    </row>
    <row r="98" spans="1:9" ht="18">
      <c r="A98" s="270">
        <v>16</v>
      </c>
      <c r="B98" s="276" t="s">
        <v>1783</v>
      </c>
      <c r="C98" s="269" t="s">
        <v>1782</v>
      </c>
      <c r="D98" s="270" t="s">
        <v>1764</v>
      </c>
      <c r="E98" s="270">
        <v>1</v>
      </c>
      <c r="F98" s="270"/>
      <c r="G98" s="270">
        <v>0</v>
      </c>
      <c r="H98" s="270">
        <f t="shared" si="2"/>
        <v>0</v>
      </c>
      <c r="I98" s="270"/>
    </row>
    <row r="99" spans="1:9" ht="18">
      <c r="A99" s="270">
        <v>17</v>
      </c>
      <c r="B99" s="269" t="s">
        <v>1781</v>
      </c>
      <c r="C99" s="269" t="s">
        <v>1780</v>
      </c>
      <c r="D99" s="270" t="s">
        <v>1764</v>
      </c>
      <c r="E99" s="270">
        <v>36</v>
      </c>
      <c r="F99" s="270"/>
      <c r="G99" s="270">
        <v>0</v>
      </c>
      <c r="H99" s="270">
        <f t="shared" si="2"/>
        <v>0</v>
      </c>
      <c r="I99" s="270"/>
    </row>
    <row r="100" spans="1:9" ht="18">
      <c r="A100" s="270">
        <v>18</v>
      </c>
      <c r="B100" s="269" t="s">
        <v>1779</v>
      </c>
      <c r="C100" s="269" t="s">
        <v>1778</v>
      </c>
      <c r="D100" s="269" t="s">
        <v>1764</v>
      </c>
      <c r="E100" s="270">
        <v>36</v>
      </c>
      <c r="F100" s="270"/>
      <c r="G100" s="270">
        <v>0</v>
      </c>
      <c r="H100" s="270">
        <f t="shared" si="2"/>
        <v>0</v>
      </c>
      <c r="I100" s="270"/>
    </row>
    <row r="101" spans="1:9" ht="18">
      <c r="A101" s="270">
        <v>19</v>
      </c>
      <c r="B101" s="269" t="s">
        <v>1777</v>
      </c>
      <c r="C101" s="269" t="s">
        <v>1776</v>
      </c>
      <c r="D101" s="270" t="s">
        <v>1764</v>
      </c>
      <c r="E101" s="270">
        <v>2</v>
      </c>
      <c r="F101" s="270"/>
      <c r="G101" s="270">
        <v>0</v>
      </c>
      <c r="H101" s="270">
        <f t="shared" si="2"/>
        <v>0</v>
      </c>
      <c r="I101" s="270"/>
    </row>
    <row r="102" spans="1:9" ht="18">
      <c r="A102" s="270">
        <v>20</v>
      </c>
      <c r="B102" s="269" t="s">
        <v>1775</v>
      </c>
      <c r="C102" s="269" t="s">
        <v>1774</v>
      </c>
      <c r="D102" s="270" t="s">
        <v>1764</v>
      </c>
      <c r="E102" s="270">
        <v>16</v>
      </c>
      <c r="F102" s="270"/>
      <c r="G102" s="270">
        <v>0</v>
      </c>
      <c r="H102" s="270">
        <f t="shared" si="2"/>
        <v>0</v>
      </c>
      <c r="I102" s="270"/>
    </row>
    <row r="103" spans="1:9" ht="18">
      <c r="A103" s="270">
        <v>21</v>
      </c>
      <c r="B103" s="270" t="s">
        <v>1773</v>
      </c>
      <c r="C103" s="269" t="s">
        <v>1772</v>
      </c>
      <c r="D103" s="270" t="s">
        <v>1752</v>
      </c>
      <c r="E103" s="270">
        <v>1</v>
      </c>
      <c r="F103" s="270"/>
      <c r="G103" s="270">
        <v>0</v>
      </c>
      <c r="H103" s="270">
        <f t="shared" si="2"/>
        <v>0</v>
      </c>
      <c r="I103" s="270"/>
    </row>
    <row r="104" spans="1:9" ht="18">
      <c r="A104" s="270">
        <v>22</v>
      </c>
      <c r="B104" s="269" t="s">
        <v>1771</v>
      </c>
      <c r="C104" s="269" t="s">
        <v>1770</v>
      </c>
      <c r="D104" s="269" t="s">
        <v>1752</v>
      </c>
      <c r="E104" s="270">
        <v>4</v>
      </c>
      <c r="F104" s="270"/>
      <c r="G104" s="270">
        <v>0</v>
      </c>
      <c r="H104" s="270">
        <f t="shared" si="2"/>
        <v>0</v>
      </c>
      <c r="I104" s="270"/>
    </row>
    <row r="105" spans="1:9" ht="18">
      <c r="A105" s="270">
        <v>23</v>
      </c>
      <c r="B105" s="269" t="s">
        <v>1769</v>
      </c>
      <c r="C105" s="269" t="s">
        <v>1768</v>
      </c>
      <c r="D105" s="269" t="s">
        <v>1764</v>
      </c>
      <c r="E105" s="270">
        <v>17</v>
      </c>
      <c r="F105" s="270"/>
      <c r="G105" s="270">
        <v>0</v>
      </c>
      <c r="H105" s="270">
        <f t="shared" si="2"/>
        <v>0</v>
      </c>
      <c r="I105" s="270"/>
    </row>
    <row r="106" spans="1:9" ht="18">
      <c r="A106" s="270">
        <v>24</v>
      </c>
      <c r="B106" s="269" t="s">
        <v>1754</v>
      </c>
      <c r="C106" s="269" t="s">
        <v>1767</v>
      </c>
      <c r="D106" s="269" t="s">
        <v>1764</v>
      </c>
      <c r="E106" s="270">
        <v>4</v>
      </c>
      <c r="F106" s="270"/>
      <c r="G106" s="270">
        <v>0</v>
      </c>
      <c r="H106" s="270">
        <f t="shared" si="2"/>
        <v>0</v>
      </c>
      <c r="I106" s="270"/>
    </row>
    <row r="107" spans="1:9" ht="18">
      <c r="A107" s="270">
        <v>25</v>
      </c>
      <c r="B107" s="269" t="s">
        <v>1766</v>
      </c>
      <c r="C107" s="270" t="s">
        <v>1765</v>
      </c>
      <c r="D107" s="270" t="s">
        <v>1764</v>
      </c>
      <c r="E107" s="270">
        <v>10</v>
      </c>
      <c r="F107" s="270"/>
      <c r="G107" s="270">
        <v>0</v>
      </c>
      <c r="H107" s="270">
        <f t="shared" si="2"/>
        <v>0</v>
      </c>
      <c r="I107" s="270"/>
    </row>
    <row r="108" spans="1:9" ht="18">
      <c r="A108" s="270">
        <v>26</v>
      </c>
      <c r="B108" s="269" t="s">
        <v>1754</v>
      </c>
      <c r="C108" s="269" t="s">
        <v>1763</v>
      </c>
      <c r="D108" s="270" t="s">
        <v>1762</v>
      </c>
      <c r="E108" s="270">
        <v>24</v>
      </c>
      <c r="F108" s="270"/>
      <c r="G108" s="270">
        <v>0</v>
      </c>
      <c r="H108" s="270">
        <f t="shared" si="2"/>
        <v>0</v>
      </c>
      <c r="I108" s="270"/>
    </row>
    <row r="109" spans="1:9" ht="18">
      <c r="A109" s="270">
        <v>27</v>
      </c>
      <c r="B109" s="270" t="s">
        <v>1761</v>
      </c>
      <c r="C109" s="270" t="s">
        <v>1750</v>
      </c>
      <c r="D109" s="270" t="s">
        <v>638</v>
      </c>
      <c r="E109" s="270">
        <v>0.21</v>
      </c>
      <c r="F109" s="270"/>
      <c r="G109" s="270">
        <f>SUM(H83:H108)</f>
        <v>0</v>
      </c>
      <c r="H109" s="275">
        <f>PRODUCT(E109:G109)/100</f>
        <v>0</v>
      </c>
      <c r="I109" s="270"/>
    </row>
    <row r="110" spans="1:9" ht="18">
      <c r="A110" s="270"/>
      <c r="B110" s="270"/>
      <c r="C110" s="270"/>
      <c r="D110" s="270"/>
      <c r="E110" s="270"/>
      <c r="F110" s="270"/>
      <c r="G110" s="270"/>
      <c r="H110" s="270"/>
      <c r="I110" s="270"/>
    </row>
    <row r="111" spans="1:9" ht="18">
      <c r="A111" s="270"/>
      <c r="B111" s="270"/>
      <c r="C111" s="271" t="s">
        <v>1749</v>
      </c>
      <c r="D111" s="270"/>
      <c r="E111" s="270"/>
      <c r="F111" s="270"/>
      <c r="G111" s="270"/>
      <c r="H111" s="272">
        <f>SUM(H83:H110)</f>
        <v>0</v>
      </c>
      <c r="I111" s="270"/>
    </row>
    <row r="112" spans="1:9" ht="18">
      <c r="A112" s="270"/>
      <c r="B112" s="270"/>
      <c r="C112" s="271"/>
      <c r="D112" s="270"/>
      <c r="E112" s="270"/>
      <c r="F112" s="270"/>
      <c r="G112" s="270"/>
      <c r="H112" s="271"/>
      <c r="I112" s="270"/>
    </row>
    <row r="113" spans="1:9" ht="18">
      <c r="A113" s="270"/>
      <c r="B113" s="273"/>
      <c r="C113" s="273"/>
      <c r="D113" s="270"/>
      <c r="E113" s="270"/>
      <c r="F113" s="270"/>
      <c r="G113" s="270"/>
      <c r="H113" s="271"/>
      <c r="I113" s="270"/>
    </row>
    <row r="114" spans="1:9" ht="18">
      <c r="A114" s="270"/>
      <c r="B114" s="273">
        <v>726</v>
      </c>
      <c r="C114" s="273" t="s">
        <v>1760</v>
      </c>
      <c r="D114" s="270"/>
      <c r="E114" s="270"/>
      <c r="F114" s="270"/>
      <c r="G114" s="270"/>
      <c r="H114" s="271"/>
      <c r="I114" s="270"/>
    </row>
    <row r="115" spans="1:9" ht="18">
      <c r="A115" s="270"/>
      <c r="B115" s="273"/>
      <c r="C115" s="273"/>
      <c r="D115" s="270"/>
      <c r="E115" s="270"/>
      <c r="F115" s="270"/>
      <c r="G115" s="270"/>
      <c r="H115" s="271"/>
      <c r="I115" s="270"/>
    </row>
    <row r="116" spans="1:9" ht="18">
      <c r="A116" s="270">
        <v>1</v>
      </c>
      <c r="B116" s="269" t="s">
        <v>1759</v>
      </c>
      <c r="C116" s="269" t="s">
        <v>1758</v>
      </c>
      <c r="D116" s="269" t="s">
        <v>1755</v>
      </c>
      <c r="E116" s="269">
        <v>1</v>
      </c>
      <c r="F116" s="269"/>
      <c r="G116" s="269">
        <v>0</v>
      </c>
      <c r="H116" s="269">
        <f>PRODUCT(E116,G116)</f>
        <v>0</v>
      </c>
      <c r="I116" s="269"/>
    </row>
    <row r="117" spans="1:9" ht="18">
      <c r="A117" s="270">
        <v>2</v>
      </c>
      <c r="B117" s="269" t="s">
        <v>1757</v>
      </c>
      <c r="C117" s="269" t="s">
        <v>1756</v>
      </c>
      <c r="D117" s="269" t="s">
        <v>1755</v>
      </c>
      <c r="E117" s="270">
        <v>14</v>
      </c>
      <c r="F117" s="270"/>
      <c r="G117" s="270">
        <v>0</v>
      </c>
      <c r="H117" s="269">
        <f>PRODUCT(E117,G117)</f>
        <v>0</v>
      </c>
      <c r="I117" s="270"/>
    </row>
    <row r="118" spans="1:9" ht="18">
      <c r="A118" s="270">
        <v>3</v>
      </c>
      <c r="B118" s="269" t="s">
        <v>1754</v>
      </c>
      <c r="C118" s="269" t="s">
        <v>1753</v>
      </c>
      <c r="D118" s="269" t="s">
        <v>1752</v>
      </c>
      <c r="E118" s="270">
        <v>1</v>
      </c>
      <c r="F118" s="270">
        <v>11500</v>
      </c>
      <c r="G118" s="270">
        <v>0</v>
      </c>
      <c r="H118" s="269">
        <f>PRODUCT(E118,G118)</f>
        <v>0</v>
      </c>
      <c r="I118" s="270"/>
    </row>
    <row r="119" spans="1:9" ht="18">
      <c r="A119" s="270">
        <v>4</v>
      </c>
      <c r="B119" s="269" t="s">
        <v>1751</v>
      </c>
      <c r="C119" s="269" t="s">
        <v>1750</v>
      </c>
      <c r="D119" s="269" t="s">
        <v>638</v>
      </c>
      <c r="E119" s="270">
        <v>0.21</v>
      </c>
      <c r="F119" s="270"/>
      <c r="G119" s="270">
        <f>SUM(H116:H118)</f>
        <v>0</v>
      </c>
      <c r="H119" s="274">
        <f>PRODUCT(E119:G119)/100</f>
        <v>0</v>
      </c>
      <c r="I119" s="270"/>
    </row>
    <row r="120" spans="1:9" ht="18">
      <c r="A120" s="270"/>
      <c r="B120" s="269"/>
      <c r="C120" s="269"/>
      <c r="D120" s="270"/>
      <c r="E120" s="270"/>
      <c r="F120" s="270"/>
      <c r="G120" s="270"/>
      <c r="H120" s="271"/>
      <c r="I120" s="270"/>
    </row>
    <row r="121" spans="1:9" ht="18">
      <c r="A121" s="270"/>
      <c r="B121" s="270"/>
      <c r="C121" s="273" t="s">
        <v>1749</v>
      </c>
      <c r="D121" s="270"/>
      <c r="E121" s="270"/>
      <c r="F121" s="270"/>
      <c r="G121" s="270"/>
      <c r="H121" s="272">
        <f>SUM(H116:H120)</f>
        <v>0</v>
      </c>
      <c r="I121" s="270"/>
    </row>
    <row r="122" spans="1:9" ht="18">
      <c r="A122" s="270"/>
      <c r="B122" s="270"/>
      <c r="C122" s="271"/>
      <c r="D122" s="270"/>
      <c r="E122" s="270"/>
      <c r="F122" s="270"/>
      <c r="G122" s="270"/>
      <c r="H122" s="271"/>
      <c r="I122" s="270"/>
    </row>
    <row r="123" spans="1:9" ht="18">
      <c r="A123" s="269"/>
      <c r="B123" s="270"/>
      <c r="C123" s="271"/>
      <c r="D123" s="270"/>
      <c r="E123" s="270"/>
      <c r="F123" s="270"/>
      <c r="G123" s="270"/>
      <c r="H123" s="271"/>
      <c r="I123" s="270"/>
    </row>
    <row r="124" spans="1:9" ht="18">
      <c r="A124" s="269"/>
      <c r="B124" s="270"/>
      <c r="C124" s="270"/>
      <c r="D124" s="270"/>
      <c r="E124" s="270"/>
      <c r="F124" s="270"/>
      <c r="G124" s="270"/>
      <c r="H124" s="270"/>
      <c r="I124" s="270"/>
    </row>
    <row r="125" spans="1:9" ht="18">
      <c r="B125" s="269"/>
      <c r="C125" s="269"/>
      <c r="D125" s="269"/>
      <c r="E125" s="269"/>
      <c r="F125" s="269"/>
      <c r="G125" s="268"/>
      <c r="H125" s="268"/>
    </row>
    <row r="126" spans="1:9" ht="18">
      <c r="B126" s="269"/>
      <c r="C126" s="269"/>
      <c r="D126" s="269"/>
      <c r="E126" s="269"/>
      <c r="F126" s="269"/>
      <c r="G126" s="268"/>
      <c r="H126" s="268"/>
    </row>
  </sheetData>
  <pageMargins left="0.78740157480314965" right="0.78740157480314965" top="0.98425196850393704" bottom="0.98425196850393704" header="0.51181102362204722" footer="0.51181102362204722"/>
  <pageSetup paperSize="9" scale="51" orientation="portrait" verticalDpi="300" r:id="rId1"/>
  <headerFooter alignWithMargins="0"/>
  <rowBreaks count="3" manualBreakCount="3">
    <brk id="47" max="7" man="1"/>
    <brk id="79" max="16383" man="1"/>
    <brk id="1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heetViews>
  <sheetFormatPr defaultRowHeight="11.25"/>
  <cols>
    <col min="1" max="1" width="8.33203125" style="188" customWidth="1"/>
    <col min="2" max="2" width="1.6640625" style="188" customWidth="1"/>
    <col min="3" max="4" width="5" style="188" customWidth="1"/>
    <col min="5" max="5" width="11.6640625" style="188" customWidth="1"/>
    <col min="6" max="6" width="9.1640625" style="188" customWidth="1"/>
    <col min="7" max="7" width="5" style="188" customWidth="1"/>
    <col min="8" max="8" width="77.83203125" style="188" customWidth="1"/>
    <col min="9" max="10" width="20" style="188" customWidth="1"/>
    <col min="11" max="11" width="1.6640625" style="188" customWidth="1"/>
  </cols>
  <sheetData>
    <row r="1" spans="2:11" customFormat="1" ht="37.5" customHeight="1"/>
    <row r="2" spans="2:11" customFormat="1" ht="7.5" customHeight="1">
      <c r="B2" s="189"/>
      <c r="C2" s="190"/>
      <c r="D2" s="190"/>
      <c r="E2" s="190"/>
      <c r="F2" s="190"/>
      <c r="G2" s="190"/>
      <c r="H2" s="190"/>
      <c r="I2" s="190"/>
      <c r="J2" s="190"/>
      <c r="K2" s="191"/>
    </row>
    <row r="3" spans="2:11" s="16" customFormat="1" ht="45" customHeight="1">
      <c r="B3" s="192"/>
      <c r="C3" s="331" t="s">
        <v>1564</v>
      </c>
      <c r="D3" s="331"/>
      <c r="E3" s="331"/>
      <c r="F3" s="331"/>
      <c r="G3" s="331"/>
      <c r="H3" s="331"/>
      <c r="I3" s="331"/>
      <c r="J3" s="331"/>
      <c r="K3" s="193"/>
    </row>
    <row r="4" spans="2:11" customFormat="1" ht="25.5" customHeight="1">
      <c r="B4" s="194"/>
      <c r="C4" s="332" t="s">
        <v>1565</v>
      </c>
      <c r="D4" s="332"/>
      <c r="E4" s="332"/>
      <c r="F4" s="332"/>
      <c r="G4" s="332"/>
      <c r="H4" s="332"/>
      <c r="I4" s="332"/>
      <c r="J4" s="332"/>
      <c r="K4" s="195"/>
    </row>
    <row r="5" spans="2:11" customFormat="1" ht="5.25" customHeight="1">
      <c r="B5" s="194"/>
      <c r="C5" s="196"/>
      <c r="D5" s="196"/>
      <c r="E5" s="196"/>
      <c r="F5" s="196"/>
      <c r="G5" s="196"/>
      <c r="H5" s="196"/>
      <c r="I5" s="196"/>
      <c r="J5" s="196"/>
      <c r="K5" s="195"/>
    </row>
    <row r="6" spans="2:11" customFormat="1" ht="15" customHeight="1">
      <c r="B6" s="194"/>
      <c r="C6" s="330" t="s">
        <v>1566</v>
      </c>
      <c r="D6" s="330"/>
      <c r="E6" s="330"/>
      <c r="F6" s="330"/>
      <c r="G6" s="330"/>
      <c r="H6" s="330"/>
      <c r="I6" s="330"/>
      <c r="J6" s="330"/>
      <c r="K6" s="195"/>
    </row>
    <row r="7" spans="2:11" customFormat="1" ht="15" customHeight="1">
      <c r="B7" s="198"/>
      <c r="C7" s="330" t="s">
        <v>1567</v>
      </c>
      <c r="D7" s="330"/>
      <c r="E7" s="330"/>
      <c r="F7" s="330"/>
      <c r="G7" s="330"/>
      <c r="H7" s="330"/>
      <c r="I7" s="330"/>
      <c r="J7" s="330"/>
      <c r="K7" s="195"/>
    </row>
    <row r="8" spans="2:11" customFormat="1" ht="12.75" customHeight="1">
      <c r="B8" s="198"/>
      <c r="C8" s="197"/>
      <c r="D8" s="197"/>
      <c r="E8" s="197"/>
      <c r="F8" s="197"/>
      <c r="G8" s="197"/>
      <c r="H8" s="197"/>
      <c r="I8" s="197"/>
      <c r="J8" s="197"/>
      <c r="K8" s="195"/>
    </row>
    <row r="9" spans="2:11" customFormat="1" ht="15" customHeight="1">
      <c r="B9" s="198"/>
      <c r="C9" s="330" t="s">
        <v>1568</v>
      </c>
      <c r="D9" s="330"/>
      <c r="E9" s="330"/>
      <c r="F9" s="330"/>
      <c r="G9" s="330"/>
      <c r="H9" s="330"/>
      <c r="I9" s="330"/>
      <c r="J9" s="330"/>
      <c r="K9" s="195"/>
    </row>
    <row r="10" spans="2:11" customFormat="1" ht="15" customHeight="1">
      <c r="B10" s="198"/>
      <c r="C10" s="197"/>
      <c r="D10" s="330" t="s">
        <v>1569</v>
      </c>
      <c r="E10" s="330"/>
      <c r="F10" s="330"/>
      <c r="G10" s="330"/>
      <c r="H10" s="330"/>
      <c r="I10" s="330"/>
      <c r="J10" s="330"/>
      <c r="K10" s="195"/>
    </row>
    <row r="11" spans="2:11" customFormat="1" ht="15" customHeight="1">
      <c r="B11" s="198"/>
      <c r="C11" s="199"/>
      <c r="D11" s="330" t="s">
        <v>1570</v>
      </c>
      <c r="E11" s="330"/>
      <c r="F11" s="330"/>
      <c r="G11" s="330"/>
      <c r="H11" s="330"/>
      <c r="I11" s="330"/>
      <c r="J11" s="330"/>
      <c r="K11" s="195"/>
    </row>
    <row r="12" spans="2:11" customFormat="1" ht="15" customHeight="1">
      <c r="B12" s="198"/>
      <c r="C12" s="199"/>
      <c r="D12" s="197"/>
      <c r="E12" s="197"/>
      <c r="F12" s="197"/>
      <c r="G12" s="197"/>
      <c r="H12" s="197"/>
      <c r="I12" s="197"/>
      <c r="J12" s="197"/>
      <c r="K12" s="195"/>
    </row>
    <row r="13" spans="2:11" customFormat="1" ht="15" customHeight="1">
      <c r="B13" s="198"/>
      <c r="C13" s="199"/>
      <c r="D13" s="200" t="s">
        <v>1571</v>
      </c>
      <c r="E13" s="197"/>
      <c r="F13" s="197"/>
      <c r="G13" s="197"/>
      <c r="H13" s="197"/>
      <c r="I13" s="197"/>
      <c r="J13" s="197"/>
      <c r="K13" s="195"/>
    </row>
    <row r="14" spans="2:11" customFormat="1" ht="12.75" customHeight="1">
      <c r="B14" s="198"/>
      <c r="C14" s="199"/>
      <c r="D14" s="199"/>
      <c r="E14" s="199"/>
      <c r="F14" s="199"/>
      <c r="G14" s="199"/>
      <c r="H14" s="199"/>
      <c r="I14" s="199"/>
      <c r="J14" s="199"/>
      <c r="K14" s="195"/>
    </row>
    <row r="15" spans="2:11" customFormat="1" ht="15" customHeight="1">
      <c r="B15" s="198"/>
      <c r="C15" s="199"/>
      <c r="D15" s="330" t="s">
        <v>1572</v>
      </c>
      <c r="E15" s="330"/>
      <c r="F15" s="330"/>
      <c r="G15" s="330"/>
      <c r="H15" s="330"/>
      <c r="I15" s="330"/>
      <c r="J15" s="330"/>
      <c r="K15" s="195"/>
    </row>
    <row r="16" spans="2:11" customFormat="1" ht="15" customHeight="1">
      <c r="B16" s="198"/>
      <c r="C16" s="199"/>
      <c r="D16" s="330" t="s">
        <v>1573</v>
      </c>
      <c r="E16" s="330"/>
      <c r="F16" s="330"/>
      <c r="G16" s="330"/>
      <c r="H16" s="330"/>
      <c r="I16" s="330"/>
      <c r="J16" s="330"/>
      <c r="K16" s="195"/>
    </row>
    <row r="17" spans="2:11" customFormat="1" ht="15" customHeight="1">
      <c r="B17" s="198"/>
      <c r="C17" s="199"/>
      <c r="D17" s="330" t="s">
        <v>1574</v>
      </c>
      <c r="E17" s="330"/>
      <c r="F17" s="330"/>
      <c r="G17" s="330"/>
      <c r="H17" s="330"/>
      <c r="I17" s="330"/>
      <c r="J17" s="330"/>
      <c r="K17" s="195"/>
    </row>
    <row r="18" spans="2:11" customFormat="1" ht="15" customHeight="1">
      <c r="B18" s="198"/>
      <c r="C18" s="199"/>
      <c r="D18" s="199"/>
      <c r="E18" s="201" t="s">
        <v>77</v>
      </c>
      <c r="F18" s="330" t="s">
        <v>1575</v>
      </c>
      <c r="G18" s="330"/>
      <c r="H18" s="330"/>
      <c r="I18" s="330"/>
      <c r="J18" s="330"/>
      <c r="K18" s="195"/>
    </row>
    <row r="19" spans="2:11" customFormat="1" ht="15" customHeight="1">
      <c r="B19" s="198"/>
      <c r="C19" s="199"/>
      <c r="D19" s="199"/>
      <c r="E19" s="201" t="s">
        <v>1576</v>
      </c>
      <c r="F19" s="330" t="s">
        <v>1577</v>
      </c>
      <c r="G19" s="330"/>
      <c r="H19" s="330"/>
      <c r="I19" s="330"/>
      <c r="J19" s="330"/>
      <c r="K19" s="195"/>
    </row>
    <row r="20" spans="2:11" customFormat="1" ht="15" customHeight="1">
      <c r="B20" s="198"/>
      <c r="C20" s="199"/>
      <c r="D20" s="199"/>
      <c r="E20" s="201" t="s">
        <v>1578</v>
      </c>
      <c r="F20" s="330" t="s">
        <v>1579</v>
      </c>
      <c r="G20" s="330"/>
      <c r="H20" s="330"/>
      <c r="I20" s="330"/>
      <c r="J20" s="330"/>
      <c r="K20" s="195"/>
    </row>
    <row r="21" spans="2:11" customFormat="1" ht="15" customHeight="1">
      <c r="B21" s="198"/>
      <c r="C21" s="199"/>
      <c r="D21" s="199"/>
      <c r="E21" s="201" t="s">
        <v>1580</v>
      </c>
      <c r="F21" s="330" t="s">
        <v>1581</v>
      </c>
      <c r="G21" s="330"/>
      <c r="H21" s="330"/>
      <c r="I21" s="330"/>
      <c r="J21" s="330"/>
      <c r="K21" s="195"/>
    </row>
    <row r="22" spans="2:11" customFormat="1" ht="15" customHeight="1">
      <c r="B22" s="198"/>
      <c r="C22" s="199"/>
      <c r="D22" s="199"/>
      <c r="E22" s="201" t="s">
        <v>1582</v>
      </c>
      <c r="F22" s="330" t="s">
        <v>1583</v>
      </c>
      <c r="G22" s="330"/>
      <c r="H22" s="330"/>
      <c r="I22" s="330"/>
      <c r="J22" s="330"/>
      <c r="K22" s="195"/>
    </row>
    <row r="23" spans="2:11" customFormat="1" ht="15" customHeight="1">
      <c r="B23" s="198"/>
      <c r="C23" s="199"/>
      <c r="D23" s="199"/>
      <c r="E23" s="201" t="s">
        <v>1584</v>
      </c>
      <c r="F23" s="330" t="s">
        <v>1585</v>
      </c>
      <c r="G23" s="330"/>
      <c r="H23" s="330"/>
      <c r="I23" s="330"/>
      <c r="J23" s="330"/>
      <c r="K23" s="195"/>
    </row>
    <row r="24" spans="2:11" customFormat="1" ht="12.75" customHeight="1">
      <c r="B24" s="198"/>
      <c r="C24" s="199"/>
      <c r="D24" s="199"/>
      <c r="E24" s="199"/>
      <c r="F24" s="199"/>
      <c r="G24" s="199"/>
      <c r="H24" s="199"/>
      <c r="I24" s="199"/>
      <c r="J24" s="199"/>
      <c r="K24" s="195"/>
    </row>
    <row r="25" spans="2:11" customFormat="1" ht="15" customHeight="1">
      <c r="B25" s="198"/>
      <c r="C25" s="330" t="s">
        <v>1586</v>
      </c>
      <c r="D25" s="330"/>
      <c r="E25" s="330"/>
      <c r="F25" s="330"/>
      <c r="G25" s="330"/>
      <c r="H25" s="330"/>
      <c r="I25" s="330"/>
      <c r="J25" s="330"/>
      <c r="K25" s="195"/>
    </row>
    <row r="26" spans="2:11" customFormat="1" ht="15" customHeight="1">
      <c r="B26" s="198"/>
      <c r="C26" s="330" t="s">
        <v>1587</v>
      </c>
      <c r="D26" s="330"/>
      <c r="E26" s="330"/>
      <c r="F26" s="330"/>
      <c r="G26" s="330"/>
      <c r="H26" s="330"/>
      <c r="I26" s="330"/>
      <c r="J26" s="330"/>
      <c r="K26" s="195"/>
    </row>
    <row r="27" spans="2:11" customFormat="1" ht="15" customHeight="1">
      <c r="B27" s="198"/>
      <c r="C27" s="197"/>
      <c r="D27" s="330" t="s">
        <v>1588</v>
      </c>
      <c r="E27" s="330"/>
      <c r="F27" s="330"/>
      <c r="G27" s="330"/>
      <c r="H27" s="330"/>
      <c r="I27" s="330"/>
      <c r="J27" s="330"/>
      <c r="K27" s="195"/>
    </row>
    <row r="28" spans="2:11" customFormat="1" ht="15" customHeight="1">
      <c r="B28" s="198"/>
      <c r="C28" s="199"/>
      <c r="D28" s="330" t="s">
        <v>1589</v>
      </c>
      <c r="E28" s="330"/>
      <c r="F28" s="330"/>
      <c r="G28" s="330"/>
      <c r="H28" s="330"/>
      <c r="I28" s="330"/>
      <c r="J28" s="330"/>
      <c r="K28" s="195"/>
    </row>
    <row r="29" spans="2:11" customFormat="1" ht="12.75" customHeight="1">
      <c r="B29" s="198"/>
      <c r="C29" s="199"/>
      <c r="D29" s="199"/>
      <c r="E29" s="199"/>
      <c r="F29" s="199"/>
      <c r="G29" s="199"/>
      <c r="H29" s="199"/>
      <c r="I29" s="199"/>
      <c r="J29" s="199"/>
      <c r="K29" s="195"/>
    </row>
    <row r="30" spans="2:11" customFormat="1" ht="15" customHeight="1">
      <c r="B30" s="198"/>
      <c r="C30" s="199"/>
      <c r="D30" s="330" t="s">
        <v>1590</v>
      </c>
      <c r="E30" s="330"/>
      <c r="F30" s="330"/>
      <c r="G30" s="330"/>
      <c r="H30" s="330"/>
      <c r="I30" s="330"/>
      <c r="J30" s="330"/>
      <c r="K30" s="195"/>
    </row>
    <row r="31" spans="2:11" customFormat="1" ht="15" customHeight="1">
      <c r="B31" s="198"/>
      <c r="C31" s="199"/>
      <c r="D31" s="330" t="s">
        <v>1591</v>
      </c>
      <c r="E31" s="330"/>
      <c r="F31" s="330"/>
      <c r="G31" s="330"/>
      <c r="H31" s="330"/>
      <c r="I31" s="330"/>
      <c r="J31" s="330"/>
      <c r="K31" s="195"/>
    </row>
    <row r="32" spans="2:11" customFormat="1" ht="12.75" customHeight="1">
      <c r="B32" s="198"/>
      <c r="C32" s="199"/>
      <c r="D32" s="199"/>
      <c r="E32" s="199"/>
      <c r="F32" s="199"/>
      <c r="G32" s="199"/>
      <c r="H32" s="199"/>
      <c r="I32" s="199"/>
      <c r="J32" s="199"/>
      <c r="K32" s="195"/>
    </row>
    <row r="33" spans="2:11" customFormat="1" ht="15" customHeight="1">
      <c r="B33" s="198"/>
      <c r="C33" s="199"/>
      <c r="D33" s="330" t="s">
        <v>1592</v>
      </c>
      <c r="E33" s="330"/>
      <c r="F33" s="330"/>
      <c r="G33" s="330"/>
      <c r="H33" s="330"/>
      <c r="I33" s="330"/>
      <c r="J33" s="330"/>
      <c r="K33" s="195"/>
    </row>
    <row r="34" spans="2:11" customFormat="1" ht="15" customHeight="1">
      <c r="B34" s="198"/>
      <c r="C34" s="199"/>
      <c r="D34" s="330" t="s">
        <v>1593</v>
      </c>
      <c r="E34" s="330"/>
      <c r="F34" s="330"/>
      <c r="G34" s="330"/>
      <c r="H34" s="330"/>
      <c r="I34" s="330"/>
      <c r="J34" s="330"/>
      <c r="K34" s="195"/>
    </row>
    <row r="35" spans="2:11" customFormat="1" ht="15" customHeight="1">
      <c r="B35" s="198"/>
      <c r="C35" s="199"/>
      <c r="D35" s="330" t="s">
        <v>1594</v>
      </c>
      <c r="E35" s="330"/>
      <c r="F35" s="330"/>
      <c r="G35" s="330"/>
      <c r="H35" s="330"/>
      <c r="I35" s="330"/>
      <c r="J35" s="330"/>
      <c r="K35" s="195"/>
    </row>
    <row r="36" spans="2:11" customFormat="1" ht="15" customHeight="1">
      <c r="B36" s="198"/>
      <c r="C36" s="199"/>
      <c r="D36" s="197"/>
      <c r="E36" s="200" t="s">
        <v>113</v>
      </c>
      <c r="F36" s="197"/>
      <c r="G36" s="330" t="s">
        <v>1595</v>
      </c>
      <c r="H36" s="330"/>
      <c r="I36" s="330"/>
      <c r="J36" s="330"/>
      <c r="K36" s="195"/>
    </row>
    <row r="37" spans="2:11" customFormat="1" ht="30.75" customHeight="1">
      <c r="B37" s="198"/>
      <c r="C37" s="199"/>
      <c r="D37" s="197"/>
      <c r="E37" s="200" t="s">
        <v>1596</v>
      </c>
      <c r="F37" s="197"/>
      <c r="G37" s="330" t="s">
        <v>1597</v>
      </c>
      <c r="H37" s="330"/>
      <c r="I37" s="330"/>
      <c r="J37" s="330"/>
      <c r="K37" s="195"/>
    </row>
    <row r="38" spans="2:11" customFormat="1" ht="15" customHeight="1">
      <c r="B38" s="198"/>
      <c r="C38" s="199"/>
      <c r="D38" s="197"/>
      <c r="E38" s="200" t="s">
        <v>52</v>
      </c>
      <c r="F38" s="197"/>
      <c r="G38" s="330" t="s">
        <v>1598</v>
      </c>
      <c r="H38" s="330"/>
      <c r="I38" s="330"/>
      <c r="J38" s="330"/>
      <c r="K38" s="195"/>
    </row>
    <row r="39" spans="2:11" customFormat="1" ht="15" customHeight="1">
      <c r="B39" s="198"/>
      <c r="C39" s="199"/>
      <c r="D39" s="197"/>
      <c r="E39" s="200" t="s">
        <v>53</v>
      </c>
      <c r="F39" s="197"/>
      <c r="G39" s="330" t="s">
        <v>1599</v>
      </c>
      <c r="H39" s="330"/>
      <c r="I39" s="330"/>
      <c r="J39" s="330"/>
      <c r="K39" s="195"/>
    </row>
    <row r="40" spans="2:11" customFormat="1" ht="15" customHeight="1">
      <c r="B40" s="198"/>
      <c r="C40" s="199"/>
      <c r="D40" s="197"/>
      <c r="E40" s="200" t="s">
        <v>114</v>
      </c>
      <c r="F40" s="197"/>
      <c r="G40" s="330" t="s">
        <v>1600</v>
      </c>
      <c r="H40" s="330"/>
      <c r="I40" s="330"/>
      <c r="J40" s="330"/>
      <c r="K40" s="195"/>
    </row>
    <row r="41" spans="2:11" customFormat="1" ht="15" customHeight="1">
      <c r="B41" s="198"/>
      <c r="C41" s="199"/>
      <c r="D41" s="197"/>
      <c r="E41" s="200" t="s">
        <v>115</v>
      </c>
      <c r="F41" s="197"/>
      <c r="G41" s="330" t="s">
        <v>1601</v>
      </c>
      <c r="H41" s="330"/>
      <c r="I41" s="330"/>
      <c r="J41" s="330"/>
      <c r="K41" s="195"/>
    </row>
    <row r="42" spans="2:11" customFormat="1" ht="15" customHeight="1">
      <c r="B42" s="198"/>
      <c r="C42" s="199"/>
      <c r="D42" s="197"/>
      <c r="E42" s="200" t="s">
        <v>1602</v>
      </c>
      <c r="F42" s="197"/>
      <c r="G42" s="330" t="s">
        <v>1603</v>
      </c>
      <c r="H42" s="330"/>
      <c r="I42" s="330"/>
      <c r="J42" s="330"/>
      <c r="K42" s="195"/>
    </row>
    <row r="43" spans="2:11" customFormat="1" ht="15" customHeight="1">
      <c r="B43" s="198"/>
      <c r="C43" s="199"/>
      <c r="D43" s="197"/>
      <c r="E43" s="200"/>
      <c r="F43" s="197"/>
      <c r="G43" s="330" t="s">
        <v>1604</v>
      </c>
      <c r="H43" s="330"/>
      <c r="I43" s="330"/>
      <c r="J43" s="330"/>
      <c r="K43" s="195"/>
    </row>
    <row r="44" spans="2:11" customFormat="1" ht="15" customHeight="1">
      <c r="B44" s="198"/>
      <c r="C44" s="199"/>
      <c r="D44" s="197"/>
      <c r="E44" s="200" t="s">
        <v>1605</v>
      </c>
      <c r="F44" s="197"/>
      <c r="G44" s="330" t="s">
        <v>1606</v>
      </c>
      <c r="H44" s="330"/>
      <c r="I44" s="330"/>
      <c r="J44" s="330"/>
      <c r="K44" s="195"/>
    </row>
    <row r="45" spans="2:11" customFormat="1" ht="15" customHeight="1">
      <c r="B45" s="198"/>
      <c r="C45" s="199"/>
      <c r="D45" s="197"/>
      <c r="E45" s="200" t="s">
        <v>117</v>
      </c>
      <c r="F45" s="197"/>
      <c r="G45" s="330" t="s">
        <v>1607</v>
      </c>
      <c r="H45" s="330"/>
      <c r="I45" s="330"/>
      <c r="J45" s="330"/>
      <c r="K45" s="195"/>
    </row>
    <row r="46" spans="2:11" customFormat="1" ht="12.75" customHeight="1">
      <c r="B46" s="198"/>
      <c r="C46" s="199"/>
      <c r="D46" s="197"/>
      <c r="E46" s="197"/>
      <c r="F46" s="197"/>
      <c r="G46" s="197"/>
      <c r="H46" s="197"/>
      <c r="I46" s="197"/>
      <c r="J46" s="197"/>
      <c r="K46" s="195"/>
    </row>
    <row r="47" spans="2:11" customFormat="1" ht="15" customHeight="1">
      <c r="B47" s="198"/>
      <c r="C47" s="199"/>
      <c r="D47" s="330" t="s">
        <v>1608</v>
      </c>
      <c r="E47" s="330"/>
      <c r="F47" s="330"/>
      <c r="G47" s="330"/>
      <c r="H47" s="330"/>
      <c r="I47" s="330"/>
      <c r="J47" s="330"/>
      <c r="K47" s="195"/>
    </row>
    <row r="48" spans="2:11" customFormat="1" ht="15" customHeight="1">
      <c r="B48" s="198"/>
      <c r="C48" s="199"/>
      <c r="D48" s="199"/>
      <c r="E48" s="330" t="s">
        <v>1609</v>
      </c>
      <c r="F48" s="330"/>
      <c r="G48" s="330"/>
      <c r="H48" s="330"/>
      <c r="I48" s="330"/>
      <c r="J48" s="330"/>
      <c r="K48" s="195"/>
    </row>
    <row r="49" spans="2:11" customFormat="1" ht="15" customHeight="1">
      <c r="B49" s="198"/>
      <c r="C49" s="199"/>
      <c r="D49" s="199"/>
      <c r="E49" s="330" t="s">
        <v>1610</v>
      </c>
      <c r="F49" s="330"/>
      <c r="G49" s="330"/>
      <c r="H49" s="330"/>
      <c r="I49" s="330"/>
      <c r="J49" s="330"/>
      <c r="K49" s="195"/>
    </row>
    <row r="50" spans="2:11" customFormat="1" ht="15" customHeight="1">
      <c r="B50" s="198"/>
      <c r="C50" s="199"/>
      <c r="D50" s="199"/>
      <c r="E50" s="330" t="s">
        <v>1611</v>
      </c>
      <c r="F50" s="330"/>
      <c r="G50" s="330"/>
      <c r="H50" s="330"/>
      <c r="I50" s="330"/>
      <c r="J50" s="330"/>
      <c r="K50" s="195"/>
    </row>
    <row r="51" spans="2:11" customFormat="1" ht="15" customHeight="1">
      <c r="B51" s="198"/>
      <c r="C51" s="199"/>
      <c r="D51" s="330" t="s">
        <v>1612</v>
      </c>
      <c r="E51" s="330"/>
      <c r="F51" s="330"/>
      <c r="G51" s="330"/>
      <c r="H51" s="330"/>
      <c r="I51" s="330"/>
      <c r="J51" s="330"/>
      <c r="K51" s="195"/>
    </row>
    <row r="52" spans="2:11" customFormat="1" ht="25.5" customHeight="1">
      <c r="B52" s="194"/>
      <c r="C52" s="332" t="s">
        <v>1613</v>
      </c>
      <c r="D52" s="332"/>
      <c r="E52" s="332"/>
      <c r="F52" s="332"/>
      <c r="G52" s="332"/>
      <c r="H52" s="332"/>
      <c r="I52" s="332"/>
      <c r="J52" s="332"/>
      <c r="K52" s="195"/>
    </row>
    <row r="53" spans="2:11" customFormat="1" ht="5.25" customHeight="1">
      <c r="B53" s="194"/>
      <c r="C53" s="196"/>
      <c r="D53" s="196"/>
      <c r="E53" s="196"/>
      <c r="F53" s="196"/>
      <c r="G53" s="196"/>
      <c r="H53" s="196"/>
      <c r="I53" s="196"/>
      <c r="J53" s="196"/>
      <c r="K53" s="195"/>
    </row>
    <row r="54" spans="2:11" customFormat="1" ht="15" customHeight="1">
      <c r="B54" s="194"/>
      <c r="C54" s="330" t="s">
        <v>1614</v>
      </c>
      <c r="D54" s="330"/>
      <c r="E54" s="330"/>
      <c r="F54" s="330"/>
      <c r="G54" s="330"/>
      <c r="H54" s="330"/>
      <c r="I54" s="330"/>
      <c r="J54" s="330"/>
      <c r="K54" s="195"/>
    </row>
    <row r="55" spans="2:11" customFormat="1" ht="15" customHeight="1">
      <c r="B55" s="194"/>
      <c r="C55" s="330" t="s">
        <v>1615</v>
      </c>
      <c r="D55" s="330"/>
      <c r="E55" s="330"/>
      <c r="F55" s="330"/>
      <c r="G55" s="330"/>
      <c r="H55" s="330"/>
      <c r="I55" s="330"/>
      <c r="J55" s="330"/>
      <c r="K55" s="195"/>
    </row>
    <row r="56" spans="2:11" customFormat="1" ht="12.75" customHeight="1">
      <c r="B56" s="194"/>
      <c r="C56" s="197"/>
      <c r="D56" s="197"/>
      <c r="E56" s="197"/>
      <c r="F56" s="197"/>
      <c r="G56" s="197"/>
      <c r="H56" s="197"/>
      <c r="I56" s="197"/>
      <c r="J56" s="197"/>
      <c r="K56" s="195"/>
    </row>
    <row r="57" spans="2:11" customFormat="1" ht="15" customHeight="1">
      <c r="B57" s="194"/>
      <c r="C57" s="330" t="s">
        <v>1616</v>
      </c>
      <c r="D57" s="330"/>
      <c r="E57" s="330"/>
      <c r="F57" s="330"/>
      <c r="G57" s="330"/>
      <c r="H57" s="330"/>
      <c r="I57" s="330"/>
      <c r="J57" s="330"/>
      <c r="K57" s="195"/>
    </row>
    <row r="58" spans="2:11" customFormat="1" ht="15" customHeight="1">
      <c r="B58" s="194"/>
      <c r="C58" s="199"/>
      <c r="D58" s="330" t="s">
        <v>1617</v>
      </c>
      <c r="E58" s="330"/>
      <c r="F58" s="330"/>
      <c r="G58" s="330"/>
      <c r="H58" s="330"/>
      <c r="I58" s="330"/>
      <c r="J58" s="330"/>
      <c r="K58" s="195"/>
    </row>
    <row r="59" spans="2:11" customFormat="1" ht="15" customHeight="1">
      <c r="B59" s="194"/>
      <c r="C59" s="199"/>
      <c r="D59" s="330" t="s">
        <v>1618</v>
      </c>
      <c r="E59" s="330"/>
      <c r="F59" s="330"/>
      <c r="G59" s="330"/>
      <c r="H59" s="330"/>
      <c r="I59" s="330"/>
      <c r="J59" s="330"/>
      <c r="K59" s="195"/>
    </row>
    <row r="60" spans="2:11" customFormat="1" ht="15" customHeight="1">
      <c r="B60" s="194"/>
      <c r="C60" s="199"/>
      <c r="D60" s="330" t="s">
        <v>1619</v>
      </c>
      <c r="E60" s="330"/>
      <c r="F60" s="330"/>
      <c r="G60" s="330"/>
      <c r="H60" s="330"/>
      <c r="I60" s="330"/>
      <c r="J60" s="330"/>
      <c r="K60" s="195"/>
    </row>
    <row r="61" spans="2:11" customFormat="1" ht="15" customHeight="1">
      <c r="B61" s="194"/>
      <c r="C61" s="199"/>
      <c r="D61" s="330" t="s">
        <v>1620</v>
      </c>
      <c r="E61" s="330"/>
      <c r="F61" s="330"/>
      <c r="G61" s="330"/>
      <c r="H61" s="330"/>
      <c r="I61" s="330"/>
      <c r="J61" s="330"/>
      <c r="K61" s="195"/>
    </row>
    <row r="62" spans="2:11" customFormat="1" ht="15" customHeight="1">
      <c r="B62" s="194"/>
      <c r="C62" s="199"/>
      <c r="D62" s="334" t="s">
        <v>1621</v>
      </c>
      <c r="E62" s="334"/>
      <c r="F62" s="334"/>
      <c r="G62" s="334"/>
      <c r="H62" s="334"/>
      <c r="I62" s="334"/>
      <c r="J62" s="334"/>
      <c r="K62" s="195"/>
    </row>
    <row r="63" spans="2:11" customFormat="1" ht="15" customHeight="1">
      <c r="B63" s="194"/>
      <c r="C63" s="199"/>
      <c r="D63" s="330" t="s">
        <v>1622</v>
      </c>
      <c r="E63" s="330"/>
      <c r="F63" s="330"/>
      <c r="G63" s="330"/>
      <c r="H63" s="330"/>
      <c r="I63" s="330"/>
      <c r="J63" s="330"/>
      <c r="K63" s="195"/>
    </row>
    <row r="64" spans="2:11" customFormat="1" ht="12.75" customHeight="1">
      <c r="B64" s="194"/>
      <c r="C64" s="199"/>
      <c r="D64" s="199"/>
      <c r="E64" s="202"/>
      <c r="F64" s="199"/>
      <c r="G64" s="199"/>
      <c r="H64" s="199"/>
      <c r="I64" s="199"/>
      <c r="J64" s="199"/>
      <c r="K64" s="195"/>
    </row>
    <row r="65" spans="2:11" customFormat="1" ht="15" customHeight="1">
      <c r="B65" s="194"/>
      <c r="C65" s="199"/>
      <c r="D65" s="330" t="s">
        <v>1623</v>
      </c>
      <c r="E65" s="330"/>
      <c r="F65" s="330"/>
      <c r="G65" s="330"/>
      <c r="H65" s="330"/>
      <c r="I65" s="330"/>
      <c r="J65" s="330"/>
      <c r="K65" s="195"/>
    </row>
    <row r="66" spans="2:11" customFormat="1" ht="15" customHeight="1">
      <c r="B66" s="194"/>
      <c r="C66" s="199"/>
      <c r="D66" s="334" t="s">
        <v>1624</v>
      </c>
      <c r="E66" s="334"/>
      <c r="F66" s="334"/>
      <c r="G66" s="334"/>
      <c r="H66" s="334"/>
      <c r="I66" s="334"/>
      <c r="J66" s="334"/>
      <c r="K66" s="195"/>
    </row>
    <row r="67" spans="2:11" customFormat="1" ht="15" customHeight="1">
      <c r="B67" s="194"/>
      <c r="C67" s="199"/>
      <c r="D67" s="330" t="s">
        <v>1625</v>
      </c>
      <c r="E67" s="330"/>
      <c r="F67" s="330"/>
      <c r="G67" s="330"/>
      <c r="H67" s="330"/>
      <c r="I67" s="330"/>
      <c r="J67" s="330"/>
      <c r="K67" s="195"/>
    </row>
    <row r="68" spans="2:11" customFormat="1" ht="15" customHeight="1">
      <c r="B68" s="194"/>
      <c r="C68" s="199"/>
      <c r="D68" s="330" t="s">
        <v>1626</v>
      </c>
      <c r="E68" s="330"/>
      <c r="F68" s="330"/>
      <c r="G68" s="330"/>
      <c r="H68" s="330"/>
      <c r="I68" s="330"/>
      <c r="J68" s="330"/>
      <c r="K68" s="195"/>
    </row>
    <row r="69" spans="2:11" customFormat="1" ht="15" customHeight="1">
      <c r="B69" s="194"/>
      <c r="C69" s="199"/>
      <c r="D69" s="330" t="s">
        <v>1627</v>
      </c>
      <c r="E69" s="330"/>
      <c r="F69" s="330"/>
      <c r="G69" s="330"/>
      <c r="H69" s="330"/>
      <c r="I69" s="330"/>
      <c r="J69" s="330"/>
      <c r="K69" s="195"/>
    </row>
    <row r="70" spans="2:11" customFormat="1" ht="15" customHeight="1">
      <c r="B70" s="194"/>
      <c r="C70" s="199"/>
      <c r="D70" s="330" t="s">
        <v>1628</v>
      </c>
      <c r="E70" s="330"/>
      <c r="F70" s="330"/>
      <c r="G70" s="330"/>
      <c r="H70" s="330"/>
      <c r="I70" s="330"/>
      <c r="J70" s="330"/>
      <c r="K70" s="195"/>
    </row>
    <row r="71" spans="2:11" customFormat="1" ht="12.75" customHeight="1">
      <c r="B71" s="203"/>
      <c r="C71" s="204"/>
      <c r="D71" s="204"/>
      <c r="E71" s="204"/>
      <c r="F71" s="204"/>
      <c r="G71" s="204"/>
      <c r="H71" s="204"/>
      <c r="I71" s="204"/>
      <c r="J71" s="204"/>
      <c r="K71" s="205"/>
    </row>
    <row r="72" spans="2:11" customFormat="1" ht="18.75" customHeight="1">
      <c r="B72" s="206"/>
      <c r="C72" s="206"/>
      <c r="D72" s="206"/>
      <c r="E72" s="206"/>
      <c r="F72" s="206"/>
      <c r="G72" s="206"/>
      <c r="H72" s="206"/>
      <c r="I72" s="206"/>
      <c r="J72" s="206"/>
      <c r="K72" s="207"/>
    </row>
    <row r="73" spans="2:11" customFormat="1" ht="18.75" customHeight="1">
      <c r="B73" s="207"/>
      <c r="C73" s="207"/>
      <c r="D73" s="207"/>
      <c r="E73" s="207"/>
      <c r="F73" s="207"/>
      <c r="G73" s="207"/>
      <c r="H73" s="207"/>
      <c r="I73" s="207"/>
      <c r="J73" s="207"/>
      <c r="K73" s="207"/>
    </row>
    <row r="74" spans="2:11" customFormat="1" ht="7.5" customHeight="1">
      <c r="B74" s="208"/>
      <c r="C74" s="209"/>
      <c r="D74" s="209"/>
      <c r="E74" s="209"/>
      <c r="F74" s="209"/>
      <c r="G74" s="209"/>
      <c r="H74" s="209"/>
      <c r="I74" s="209"/>
      <c r="J74" s="209"/>
      <c r="K74" s="210"/>
    </row>
    <row r="75" spans="2:11" customFormat="1" ht="45" customHeight="1">
      <c r="B75" s="211"/>
      <c r="C75" s="333" t="s">
        <v>1629</v>
      </c>
      <c r="D75" s="333"/>
      <c r="E75" s="333"/>
      <c r="F75" s="333"/>
      <c r="G75" s="333"/>
      <c r="H75" s="333"/>
      <c r="I75" s="333"/>
      <c r="J75" s="333"/>
      <c r="K75" s="212"/>
    </row>
    <row r="76" spans="2:11" customFormat="1" ht="17.25" customHeight="1">
      <c r="B76" s="211"/>
      <c r="C76" s="213" t="s">
        <v>1630</v>
      </c>
      <c r="D76" s="213"/>
      <c r="E76" s="213"/>
      <c r="F76" s="213" t="s">
        <v>1631</v>
      </c>
      <c r="G76" s="214"/>
      <c r="H76" s="213" t="s">
        <v>53</v>
      </c>
      <c r="I76" s="213" t="s">
        <v>56</v>
      </c>
      <c r="J76" s="213" t="s">
        <v>1632</v>
      </c>
      <c r="K76" s="212"/>
    </row>
    <row r="77" spans="2:11" customFormat="1" ht="17.25" customHeight="1">
      <c r="B77" s="211"/>
      <c r="C77" s="215" t="s">
        <v>1633</v>
      </c>
      <c r="D77" s="215"/>
      <c r="E77" s="215"/>
      <c r="F77" s="216" t="s">
        <v>1634</v>
      </c>
      <c r="G77" s="217"/>
      <c r="H77" s="215"/>
      <c r="I77" s="215"/>
      <c r="J77" s="215" t="s">
        <v>1635</v>
      </c>
      <c r="K77" s="212"/>
    </row>
    <row r="78" spans="2:11" customFormat="1" ht="5.25" customHeight="1">
      <c r="B78" s="211"/>
      <c r="C78" s="218"/>
      <c r="D78" s="218"/>
      <c r="E78" s="218"/>
      <c r="F78" s="218"/>
      <c r="G78" s="219"/>
      <c r="H78" s="218"/>
      <c r="I78" s="218"/>
      <c r="J78" s="218"/>
      <c r="K78" s="212"/>
    </row>
    <row r="79" spans="2:11" customFormat="1" ht="15" customHeight="1">
      <c r="B79" s="211"/>
      <c r="C79" s="200" t="s">
        <v>52</v>
      </c>
      <c r="D79" s="220"/>
      <c r="E79" s="220"/>
      <c r="F79" s="221" t="s">
        <v>1636</v>
      </c>
      <c r="G79" s="222"/>
      <c r="H79" s="200" t="s">
        <v>1637</v>
      </c>
      <c r="I79" s="200" t="s">
        <v>1638</v>
      </c>
      <c r="J79" s="200">
        <v>20</v>
      </c>
      <c r="K79" s="212"/>
    </row>
    <row r="80" spans="2:11" customFormat="1" ht="15" customHeight="1">
      <c r="B80" s="211"/>
      <c r="C80" s="200" t="s">
        <v>1639</v>
      </c>
      <c r="D80" s="200"/>
      <c r="E80" s="200"/>
      <c r="F80" s="221" t="s">
        <v>1636</v>
      </c>
      <c r="G80" s="222"/>
      <c r="H80" s="200" t="s">
        <v>1640</v>
      </c>
      <c r="I80" s="200" t="s">
        <v>1638</v>
      </c>
      <c r="J80" s="200">
        <v>120</v>
      </c>
      <c r="K80" s="212"/>
    </row>
    <row r="81" spans="2:11" customFormat="1" ht="15" customHeight="1">
      <c r="B81" s="223"/>
      <c r="C81" s="200" t="s">
        <v>1641</v>
      </c>
      <c r="D81" s="200"/>
      <c r="E81" s="200"/>
      <c r="F81" s="221" t="s">
        <v>1642</v>
      </c>
      <c r="G81" s="222"/>
      <c r="H81" s="200" t="s">
        <v>1643</v>
      </c>
      <c r="I81" s="200" t="s">
        <v>1638</v>
      </c>
      <c r="J81" s="200">
        <v>50</v>
      </c>
      <c r="K81" s="212"/>
    </row>
    <row r="82" spans="2:11" customFormat="1" ht="15" customHeight="1">
      <c r="B82" s="223"/>
      <c r="C82" s="200" t="s">
        <v>1644</v>
      </c>
      <c r="D82" s="200"/>
      <c r="E82" s="200"/>
      <c r="F82" s="221" t="s">
        <v>1636</v>
      </c>
      <c r="G82" s="222"/>
      <c r="H82" s="200" t="s">
        <v>1645</v>
      </c>
      <c r="I82" s="200" t="s">
        <v>1646</v>
      </c>
      <c r="J82" s="200"/>
      <c r="K82" s="212"/>
    </row>
    <row r="83" spans="2:11" customFormat="1" ht="15" customHeight="1">
      <c r="B83" s="223"/>
      <c r="C83" s="200" t="s">
        <v>1647</v>
      </c>
      <c r="D83" s="200"/>
      <c r="E83" s="200"/>
      <c r="F83" s="221" t="s">
        <v>1642</v>
      </c>
      <c r="G83" s="200"/>
      <c r="H83" s="200" t="s">
        <v>1648</v>
      </c>
      <c r="I83" s="200" t="s">
        <v>1638</v>
      </c>
      <c r="J83" s="200">
        <v>15</v>
      </c>
      <c r="K83" s="212"/>
    </row>
    <row r="84" spans="2:11" customFormat="1" ht="15" customHeight="1">
      <c r="B84" s="223"/>
      <c r="C84" s="200" t="s">
        <v>1649</v>
      </c>
      <c r="D84" s="200"/>
      <c r="E84" s="200"/>
      <c r="F84" s="221" t="s">
        <v>1642</v>
      </c>
      <c r="G84" s="200"/>
      <c r="H84" s="200" t="s">
        <v>1650</v>
      </c>
      <c r="I84" s="200" t="s">
        <v>1638</v>
      </c>
      <c r="J84" s="200">
        <v>15</v>
      </c>
      <c r="K84" s="212"/>
    </row>
    <row r="85" spans="2:11" customFormat="1" ht="15" customHeight="1">
      <c r="B85" s="223"/>
      <c r="C85" s="200" t="s">
        <v>1651</v>
      </c>
      <c r="D85" s="200"/>
      <c r="E85" s="200"/>
      <c r="F85" s="221" t="s">
        <v>1642</v>
      </c>
      <c r="G85" s="200"/>
      <c r="H85" s="200" t="s">
        <v>1652</v>
      </c>
      <c r="I85" s="200" t="s">
        <v>1638</v>
      </c>
      <c r="J85" s="200">
        <v>20</v>
      </c>
      <c r="K85" s="212"/>
    </row>
    <row r="86" spans="2:11" customFormat="1" ht="15" customHeight="1">
      <c r="B86" s="223"/>
      <c r="C86" s="200" t="s">
        <v>1653</v>
      </c>
      <c r="D86" s="200"/>
      <c r="E86" s="200"/>
      <c r="F86" s="221" t="s">
        <v>1642</v>
      </c>
      <c r="G86" s="200"/>
      <c r="H86" s="200" t="s">
        <v>1654</v>
      </c>
      <c r="I86" s="200" t="s">
        <v>1638</v>
      </c>
      <c r="J86" s="200">
        <v>20</v>
      </c>
      <c r="K86" s="212"/>
    </row>
    <row r="87" spans="2:11" customFormat="1" ht="15" customHeight="1">
      <c r="B87" s="223"/>
      <c r="C87" s="200" t="s">
        <v>1655</v>
      </c>
      <c r="D87" s="200"/>
      <c r="E87" s="200"/>
      <c r="F87" s="221" t="s">
        <v>1642</v>
      </c>
      <c r="G87" s="222"/>
      <c r="H87" s="200" t="s">
        <v>1656</v>
      </c>
      <c r="I87" s="200" t="s">
        <v>1638</v>
      </c>
      <c r="J87" s="200">
        <v>50</v>
      </c>
      <c r="K87" s="212"/>
    </row>
    <row r="88" spans="2:11" customFormat="1" ht="15" customHeight="1">
      <c r="B88" s="223"/>
      <c r="C88" s="200" t="s">
        <v>1657</v>
      </c>
      <c r="D88" s="200"/>
      <c r="E88" s="200"/>
      <c r="F88" s="221" t="s">
        <v>1642</v>
      </c>
      <c r="G88" s="222"/>
      <c r="H88" s="200" t="s">
        <v>1658</v>
      </c>
      <c r="I88" s="200" t="s">
        <v>1638</v>
      </c>
      <c r="J88" s="200">
        <v>20</v>
      </c>
      <c r="K88" s="212"/>
    </row>
    <row r="89" spans="2:11" customFormat="1" ht="15" customHeight="1">
      <c r="B89" s="223"/>
      <c r="C89" s="200" t="s">
        <v>1659</v>
      </c>
      <c r="D89" s="200"/>
      <c r="E89" s="200"/>
      <c r="F89" s="221" t="s">
        <v>1642</v>
      </c>
      <c r="G89" s="222"/>
      <c r="H89" s="200" t="s">
        <v>1660</v>
      </c>
      <c r="I89" s="200" t="s">
        <v>1638</v>
      </c>
      <c r="J89" s="200">
        <v>20</v>
      </c>
      <c r="K89" s="212"/>
    </row>
    <row r="90" spans="2:11" customFormat="1" ht="15" customHeight="1">
      <c r="B90" s="223"/>
      <c r="C90" s="200" t="s">
        <v>1661</v>
      </c>
      <c r="D90" s="200"/>
      <c r="E90" s="200"/>
      <c r="F90" s="221" t="s">
        <v>1642</v>
      </c>
      <c r="G90" s="222"/>
      <c r="H90" s="200" t="s">
        <v>1662</v>
      </c>
      <c r="I90" s="200" t="s">
        <v>1638</v>
      </c>
      <c r="J90" s="200">
        <v>50</v>
      </c>
      <c r="K90" s="212"/>
    </row>
    <row r="91" spans="2:11" customFormat="1" ht="15" customHeight="1">
      <c r="B91" s="223"/>
      <c r="C91" s="200" t="s">
        <v>1663</v>
      </c>
      <c r="D91" s="200"/>
      <c r="E91" s="200"/>
      <c r="F91" s="221" t="s">
        <v>1642</v>
      </c>
      <c r="G91" s="222"/>
      <c r="H91" s="200" t="s">
        <v>1663</v>
      </c>
      <c r="I91" s="200" t="s">
        <v>1638</v>
      </c>
      <c r="J91" s="200">
        <v>50</v>
      </c>
      <c r="K91" s="212"/>
    </row>
    <row r="92" spans="2:11" customFormat="1" ht="15" customHeight="1">
      <c r="B92" s="223"/>
      <c r="C92" s="200" t="s">
        <v>1664</v>
      </c>
      <c r="D92" s="200"/>
      <c r="E92" s="200"/>
      <c r="F92" s="221" t="s">
        <v>1642</v>
      </c>
      <c r="G92" s="222"/>
      <c r="H92" s="200" t="s">
        <v>1665</v>
      </c>
      <c r="I92" s="200" t="s">
        <v>1638</v>
      </c>
      <c r="J92" s="200">
        <v>255</v>
      </c>
      <c r="K92" s="212"/>
    </row>
    <row r="93" spans="2:11" customFormat="1" ht="15" customHeight="1">
      <c r="B93" s="223"/>
      <c r="C93" s="200" t="s">
        <v>1666</v>
      </c>
      <c r="D93" s="200"/>
      <c r="E93" s="200"/>
      <c r="F93" s="221" t="s">
        <v>1636</v>
      </c>
      <c r="G93" s="222"/>
      <c r="H93" s="200" t="s">
        <v>1667</v>
      </c>
      <c r="I93" s="200" t="s">
        <v>1668</v>
      </c>
      <c r="J93" s="200"/>
      <c r="K93" s="212"/>
    </row>
    <row r="94" spans="2:11" customFormat="1" ht="15" customHeight="1">
      <c r="B94" s="223"/>
      <c r="C94" s="200" t="s">
        <v>1669</v>
      </c>
      <c r="D94" s="200"/>
      <c r="E94" s="200"/>
      <c r="F94" s="221" t="s">
        <v>1636</v>
      </c>
      <c r="G94" s="222"/>
      <c r="H94" s="200" t="s">
        <v>1670</v>
      </c>
      <c r="I94" s="200" t="s">
        <v>1671</v>
      </c>
      <c r="J94" s="200"/>
      <c r="K94" s="212"/>
    </row>
    <row r="95" spans="2:11" customFormat="1" ht="15" customHeight="1">
      <c r="B95" s="223"/>
      <c r="C95" s="200" t="s">
        <v>1672</v>
      </c>
      <c r="D95" s="200"/>
      <c r="E95" s="200"/>
      <c r="F95" s="221" t="s">
        <v>1636</v>
      </c>
      <c r="G95" s="222"/>
      <c r="H95" s="200" t="s">
        <v>1672</v>
      </c>
      <c r="I95" s="200" t="s">
        <v>1671</v>
      </c>
      <c r="J95" s="200"/>
      <c r="K95" s="212"/>
    </row>
    <row r="96" spans="2:11" customFormat="1" ht="15" customHeight="1">
      <c r="B96" s="223"/>
      <c r="C96" s="200" t="s">
        <v>37</v>
      </c>
      <c r="D96" s="200"/>
      <c r="E96" s="200"/>
      <c r="F96" s="221" t="s">
        <v>1636</v>
      </c>
      <c r="G96" s="222"/>
      <c r="H96" s="200" t="s">
        <v>1673</v>
      </c>
      <c r="I96" s="200" t="s">
        <v>1671</v>
      </c>
      <c r="J96" s="200"/>
      <c r="K96" s="212"/>
    </row>
    <row r="97" spans="2:11" customFormat="1" ht="15" customHeight="1">
      <c r="B97" s="223"/>
      <c r="C97" s="200" t="s">
        <v>47</v>
      </c>
      <c r="D97" s="200"/>
      <c r="E97" s="200"/>
      <c r="F97" s="221" t="s">
        <v>1636</v>
      </c>
      <c r="G97" s="222"/>
      <c r="H97" s="200" t="s">
        <v>1674</v>
      </c>
      <c r="I97" s="200" t="s">
        <v>1671</v>
      </c>
      <c r="J97" s="200"/>
      <c r="K97" s="212"/>
    </row>
    <row r="98" spans="2:11" customFormat="1" ht="15" customHeight="1">
      <c r="B98" s="224"/>
      <c r="C98" s="225"/>
      <c r="D98" s="225"/>
      <c r="E98" s="225"/>
      <c r="F98" s="225"/>
      <c r="G98" s="225"/>
      <c r="H98" s="225"/>
      <c r="I98" s="225"/>
      <c r="J98" s="225"/>
      <c r="K98" s="226"/>
    </row>
    <row r="99" spans="2:11" customFormat="1" ht="18.75" customHeight="1">
      <c r="B99" s="227"/>
      <c r="C99" s="228"/>
      <c r="D99" s="228"/>
      <c r="E99" s="228"/>
      <c r="F99" s="228"/>
      <c r="G99" s="228"/>
      <c r="H99" s="228"/>
      <c r="I99" s="228"/>
      <c r="J99" s="228"/>
      <c r="K99" s="227"/>
    </row>
    <row r="100" spans="2:11" customFormat="1" ht="18.75" customHeight="1">
      <c r="B100" s="207"/>
      <c r="C100" s="207"/>
      <c r="D100" s="207"/>
      <c r="E100" s="207"/>
      <c r="F100" s="207"/>
      <c r="G100" s="207"/>
      <c r="H100" s="207"/>
      <c r="I100" s="207"/>
      <c r="J100" s="207"/>
      <c r="K100" s="207"/>
    </row>
    <row r="101" spans="2:11" customFormat="1" ht="7.5" customHeight="1">
      <c r="B101" s="208"/>
      <c r="C101" s="209"/>
      <c r="D101" s="209"/>
      <c r="E101" s="209"/>
      <c r="F101" s="209"/>
      <c r="G101" s="209"/>
      <c r="H101" s="209"/>
      <c r="I101" s="209"/>
      <c r="J101" s="209"/>
      <c r="K101" s="210"/>
    </row>
    <row r="102" spans="2:11" customFormat="1" ht="45" customHeight="1">
      <c r="B102" s="211"/>
      <c r="C102" s="333" t="s">
        <v>1675</v>
      </c>
      <c r="D102" s="333"/>
      <c r="E102" s="333"/>
      <c r="F102" s="333"/>
      <c r="G102" s="333"/>
      <c r="H102" s="333"/>
      <c r="I102" s="333"/>
      <c r="J102" s="333"/>
      <c r="K102" s="212"/>
    </row>
    <row r="103" spans="2:11" customFormat="1" ht="17.25" customHeight="1">
      <c r="B103" s="211"/>
      <c r="C103" s="213" t="s">
        <v>1630</v>
      </c>
      <c r="D103" s="213"/>
      <c r="E103" s="213"/>
      <c r="F103" s="213" t="s">
        <v>1631</v>
      </c>
      <c r="G103" s="214"/>
      <c r="H103" s="213" t="s">
        <v>53</v>
      </c>
      <c r="I103" s="213" t="s">
        <v>56</v>
      </c>
      <c r="J103" s="213" t="s">
        <v>1632</v>
      </c>
      <c r="K103" s="212"/>
    </row>
    <row r="104" spans="2:11" customFormat="1" ht="17.25" customHeight="1">
      <c r="B104" s="211"/>
      <c r="C104" s="215" t="s">
        <v>1633</v>
      </c>
      <c r="D104" s="215"/>
      <c r="E104" s="215"/>
      <c r="F104" s="216" t="s">
        <v>1634</v>
      </c>
      <c r="G104" s="217"/>
      <c r="H104" s="215"/>
      <c r="I104" s="215"/>
      <c r="J104" s="215" t="s">
        <v>1635</v>
      </c>
      <c r="K104" s="212"/>
    </row>
    <row r="105" spans="2:11" customFormat="1" ht="5.25" customHeight="1">
      <c r="B105" s="211"/>
      <c r="C105" s="213"/>
      <c r="D105" s="213"/>
      <c r="E105" s="213"/>
      <c r="F105" s="213"/>
      <c r="G105" s="229"/>
      <c r="H105" s="213"/>
      <c r="I105" s="213"/>
      <c r="J105" s="213"/>
      <c r="K105" s="212"/>
    </row>
    <row r="106" spans="2:11" customFormat="1" ht="15" customHeight="1">
      <c r="B106" s="211"/>
      <c r="C106" s="200" t="s">
        <v>52</v>
      </c>
      <c r="D106" s="220"/>
      <c r="E106" s="220"/>
      <c r="F106" s="221" t="s">
        <v>1636</v>
      </c>
      <c r="G106" s="200"/>
      <c r="H106" s="200" t="s">
        <v>1676</v>
      </c>
      <c r="I106" s="200" t="s">
        <v>1638</v>
      </c>
      <c r="J106" s="200">
        <v>20</v>
      </c>
      <c r="K106" s="212"/>
    </row>
    <row r="107" spans="2:11" customFormat="1" ht="15" customHeight="1">
      <c r="B107" s="211"/>
      <c r="C107" s="200" t="s">
        <v>1639</v>
      </c>
      <c r="D107" s="200"/>
      <c r="E107" s="200"/>
      <c r="F107" s="221" t="s">
        <v>1636</v>
      </c>
      <c r="G107" s="200"/>
      <c r="H107" s="200" t="s">
        <v>1676</v>
      </c>
      <c r="I107" s="200" t="s">
        <v>1638</v>
      </c>
      <c r="J107" s="200">
        <v>120</v>
      </c>
      <c r="K107" s="212"/>
    </row>
    <row r="108" spans="2:11" customFormat="1" ht="15" customHeight="1">
      <c r="B108" s="223"/>
      <c r="C108" s="200" t="s">
        <v>1641</v>
      </c>
      <c r="D108" s="200"/>
      <c r="E108" s="200"/>
      <c r="F108" s="221" t="s">
        <v>1642</v>
      </c>
      <c r="G108" s="200"/>
      <c r="H108" s="200" t="s">
        <v>1676</v>
      </c>
      <c r="I108" s="200" t="s">
        <v>1638</v>
      </c>
      <c r="J108" s="200">
        <v>50</v>
      </c>
      <c r="K108" s="212"/>
    </row>
    <row r="109" spans="2:11" customFormat="1" ht="15" customHeight="1">
      <c r="B109" s="223"/>
      <c r="C109" s="200" t="s">
        <v>1644</v>
      </c>
      <c r="D109" s="200"/>
      <c r="E109" s="200"/>
      <c r="F109" s="221" t="s">
        <v>1636</v>
      </c>
      <c r="G109" s="200"/>
      <c r="H109" s="200" t="s">
        <v>1676</v>
      </c>
      <c r="I109" s="200" t="s">
        <v>1646</v>
      </c>
      <c r="J109" s="200"/>
      <c r="K109" s="212"/>
    </row>
    <row r="110" spans="2:11" customFormat="1" ht="15" customHeight="1">
      <c r="B110" s="223"/>
      <c r="C110" s="200" t="s">
        <v>1655</v>
      </c>
      <c r="D110" s="200"/>
      <c r="E110" s="200"/>
      <c r="F110" s="221" t="s">
        <v>1642</v>
      </c>
      <c r="G110" s="200"/>
      <c r="H110" s="200" t="s">
        <v>1676</v>
      </c>
      <c r="I110" s="200" t="s">
        <v>1638</v>
      </c>
      <c r="J110" s="200">
        <v>50</v>
      </c>
      <c r="K110" s="212"/>
    </row>
    <row r="111" spans="2:11" customFormat="1" ht="15" customHeight="1">
      <c r="B111" s="223"/>
      <c r="C111" s="200" t="s">
        <v>1663</v>
      </c>
      <c r="D111" s="200"/>
      <c r="E111" s="200"/>
      <c r="F111" s="221" t="s">
        <v>1642</v>
      </c>
      <c r="G111" s="200"/>
      <c r="H111" s="200" t="s">
        <v>1676</v>
      </c>
      <c r="I111" s="200" t="s">
        <v>1638</v>
      </c>
      <c r="J111" s="200">
        <v>50</v>
      </c>
      <c r="K111" s="212"/>
    </row>
    <row r="112" spans="2:11" customFormat="1" ht="15" customHeight="1">
      <c r="B112" s="223"/>
      <c r="C112" s="200" t="s">
        <v>1661</v>
      </c>
      <c r="D112" s="200"/>
      <c r="E112" s="200"/>
      <c r="F112" s="221" t="s">
        <v>1642</v>
      </c>
      <c r="G112" s="200"/>
      <c r="H112" s="200" t="s">
        <v>1676</v>
      </c>
      <c r="I112" s="200" t="s">
        <v>1638</v>
      </c>
      <c r="J112" s="200">
        <v>50</v>
      </c>
      <c r="K112" s="212"/>
    </row>
    <row r="113" spans="2:11" customFormat="1" ht="15" customHeight="1">
      <c r="B113" s="223"/>
      <c r="C113" s="200" t="s">
        <v>52</v>
      </c>
      <c r="D113" s="200"/>
      <c r="E113" s="200"/>
      <c r="F113" s="221" t="s">
        <v>1636</v>
      </c>
      <c r="G113" s="200"/>
      <c r="H113" s="200" t="s">
        <v>1677</v>
      </c>
      <c r="I113" s="200" t="s">
        <v>1638</v>
      </c>
      <c r="J113" s="200">
        <v>20</v>
      </c>
      <c r="K113" s="212"/>
    </row>
    <row r="114" spans="2:11" customFormat="1" ht="15" customHeight="1">
      <c r="B114" s="223"/>
      <c r="C114" s="200" t="s">
        <v>1678</v>
      </c>
      <c r="D114" s="200"/>
      <c r="E114" s="200"/>
      <c r="F114" s="221" t="s">
        <v>1636</v>
      </c>
      <c r="G114" s="200"/>
      <c r="H114" s="200" t="s">
        <v>1679</v>
      </c>
      <c r="I114" s="200" t="s">
        <v>1638</v>
      </c>
      <c r="J114" s="200">
        <v>120</v>
      </c>
      <c r="K114" s="212"/>
    </row>
    <row r="115" spans="2:11" customFormat="1" ht="15" customHeight="1">
      <c r="B115" s="223"/>
      <c r="C115" s="200" t="s">
        <v>37</v>
      </c>
      <c r="D115" s="200"/>
      <c r="E115" s="200"/>
      <c r="F115" s="221" t="s">
        <v>1636</v>
      </c>
      <c r="G115" s="200"/>
      <c r="H115" s="200" t="s">
        <v>1680</v>
      </c>
      <c r="I115" s="200" t="s">
        <v>1671</v>
      </c>
      <c r="J115" s="200"/>
      <c r="K115" s="212"/>
    </row>
    <row r="116" spans="2:11" customFormat="1" ht="15" customHeight="1">
      <c r="B116" s="223"/>
      <c r="C116" s="200" t="s">
        <v>47</v>
      </c>
      <c r="D116" s="200"/>
      <c r="E116" s="200"/>
      <c r="F116" s="221" t="s">
        <v>1636</v>
      </c>
      <c r="G116" s="200"/>
      <c r="H116" s="200" t="s">
        <v>1681</v>
      </c>
      <c r="I116" s="200" t="s">
        <v>1671</v>
      </c>
      <c r="J116" s="200"/>
      <c r="K116" s="212"/>
    </row>
    <row r="117" spans="2:11" customFormat="1" ht="15" customHeight="1">
      <c r="B117" s="223"/>
      <c r="C117" s="200" t="s">
        <v>56</v>
      </c>
      <c r="D117" s="200"/>
      <c r="E117" s="200"/>
      <c r="F117" s="221" t="s">
        <v>1636</v>
      </c>
      <c r="G117" s="200"/>
      <c r="H117" s="200" t="s">
        <v>1682</v>
      </c>
      <c r="I117" s="200" t="s">
        <v>1683</v>
      </c>
      <c r="J117" s="200"/>
      <c r="K117" s="212"/>
    </row>
    <row r="118" spans="2:11" customFormat="1" ht="15" customHeight="1">
      <c r="B118" s="224"/>
      <c r="C118" s="230"/>
      <c r="D118" s="230"/>
      <c r="E118" s="230"/>
      <c r="F118" s="230"/>
      <c r="G118" s="230"/>
      <c r="H118" s="230"/>
      <c r="I118" s="230"/>
      <c r="J118" s="230"/>
      <c r="K118" s="226"/>
    </row>
    <row r="119" spans="2:11" customFormat="1" ht="18.75" customHeight="1">
      <c r="B119" s="231"/>
      <c r="C119" s="232"/>
      <c r="D119" s="232"/>
      <c r="E119" s="232"/>
      <c r="F119" s="233"/>
      <c r="G119" s="232"/>
      <c r="H119" s="232"/>
      <c r="I119" s="232"/>
      <c r="J119" s="232"/>
      <c r="K119" s="231"/>
    </row>
    <row r="120" spans="2:11" customFormat="1" ht="18.75" customHeight="1">
      <c r="B120" s="207"/>
      <c r="C120" s="207"/>
      <c r="D120" s="207"/>
      <c r="E120" s="207"/>
      <c r="F120" s="207"/>
      <c r="G120" s="207"/>
      <c r="H120" s="207"/>
      <c r="I120" s="207"/>
      <c r="J120" s="207"/>
      <c r="K120" s="207"/>
    </row>
    <row r="121" spans="2:11" customFormat="1" ht="7.5" customHeight="1">
      <c r="B121" s="234"/>
      <c r="C121" s="235"/>
      <c r="D121" s="235"/>
      <c r="E121" s="235"/>
      <c r="F121" s="235"/>
      <c r="G121" s="235"/>
      <c r="H121" s="235"/>
      <c r="I121" s="235"/>
      <c r="J121" s="235"/>
      <c r="K121" s="236"/>
    </row>
    <row r="122" spans="2:11" customFormat="1" ht="45" customHeight="1">
      <c r="B122" s="237"/>
      <c r="C122" s="331" t="s">
        <v>1684</v>
      </c>
      <c r="D122" s="331"/>
      <c r="E122" s="331"/>
      <c r="F122" s="331"/>
      <c r="G122" s="331"/>
      <c r="H122" s="331"/>
      <c r="I122" s="331"/>
      <c r="J122" s="331"/>
      <c r="K122" s="238"/>
    </row>
    <row r="123" spans="2:11" customFormat="1" ht="17.25" customHeight="1">
      <c r="B123" s="239"/>
      <c r="C123" s="213" t="s">
        <v>1630</v>
      </c>
      <c r="D123" s="213"/>
      <c r="E123" s="213"/>
      <c r="F123" s="213" t="s">
        <v>1631</v>
      </c>
      <c r="G123" s="214"/>
      <c r="H123" s="213" t="s">
        <v>53</v>
      </c>
      <c r="I123" s="213" t="s">
        <v>56</v>
      </c>
      <c r="J123" s="213" t="s">
        <v>1632</v>
      </c>
      <c r="K123" s="240"/>
    </row>
    <row r="124" spans="2:11" customFormat="1" ht="17.25" customHeight="1">
      <c r="B124" s="239"/>
      <c r="C124" s="215" t="s">
        <v>1633</v>
      </c>
      <c r="D124" s="215"/>
      <c r="E124" s="215"/>
      <c r="F124" s="216" t="s">
        <v>1634</v>
      </c>
      <c r="G124" s="217"/>
      <c r="H124" s="215"/>
      <c r="I124" s="215"/>
      <c r="J124" s="215" t="s">
        <v>1635</v>
      </c>
      <c r="K124" s="240"/>
    </row>
    <row r="125" spans="2:11" customFormat="1" ht="5.25" customHeight="1">
      <c r="B125" s="241"/>
      <c r="C125" s="218"/>
      <c r="D125" s="218"/>
      <c r="E125" s="218"/>
      <c r="F125" s="218"/>
      <c r="G125" s="242"/>
      <c r="H125" s="218"/>
      <c r="I125" s="218"/>
      <c r="J125" s="218"/>
      <c r="K125" s="243"/>
    </row>
    <row r="126" spans="2:11" customFormat="1" ht="15" customHeight="1">
      <c r="B126" s="241"/>
      <c r="C126" s="200" t="s">
        <v>1639</v>
      </c>
      <c r="D126" s="220"/>
      <c r="E126" s="220"/>
      <c r="F126" s="221" t="s">
        <v>1636</v>
      </c>
      <c r="G126" s="200"/>
      <c r="H126" s="200" t="s">
        <v>1676</v>
      </c>
      <c r="I126" s="200" t="s">
        <v>1638</v>
      </c>
      <c r="J126" s="200">
        <v>120</v>
      </c>
      <c r="K126" s="244"/>
    </row>
    <row r="127" spans="2:11" customFormat="1" ht="15" customHeight="1">
      <c r="B127" s="241"/>
      <c r="C127" s="200" t="s">
        <v>1685</v>
      </c>
      <c r="D127" s="200"/>
      <c r="E127" s="200"/>
      <c r="F127" s="221" t="s">
        <v>1636</v>
      </c>
      <c r="G127" s="200"/>
      <c r="H127" s="200" t="s">
        <v>1686</v>
      </c>
      <c r="I127" s="200" t="s">
        <v>1638</v>
      </c>
      <c r="J127" s="200" t="s">
        <v>1687</v>
      </c>
      <c r="K127" s="244"/>
    </row>
    <row r="128" spans="2:11" customFormat="1" ht="15" customHeight="1">
      <c r="B128" s="241"/>
      <c r="C128" s="200" t="s">
        <v>1584</v>
      </c>
      <c r="D128" s="200"/>
      <c r="E128" s="200"/>
      <c r="F128" s="221" t="s">
        <v>1636</v>
      </c>
      <c r="G128" s="200"/>
      <c r="H128" s="200" t="s">
        <v>1688</v>
      </c>
      <c r="I128" s="200" t="s">
        <v>1638</v>
      </c>
      <c r="J128" s="200" t="s">
        <v>1687</v>
      </c>
      <c r="K128" s="244"/>
    </row>
    <row r="129" spans="2:11" customFormat="1" ht="15" customHeight="1">
      <c r="B129" s="241"/>
      <c r="C129" s="200" t="s">
        <v>1647</v>
      </c>
      <c r="D129" s="200"/>
      <c r="E129" s="200"/>
      <c r="F129" s="221" t="s">
        <v>1642</v>
      </c>
      <c r="G129" s="200"/>
      <c r="H129" s="200" t="s">
        <v>1648</v>
      </c>
      <c r="I129" s="200" t="s">
        <v>1638</v>
      </c>
      <c r="J129" s="200">
        <v>15</v>
      </c>
      <c r="K129" s="244"/>
    </row>
    <row r="130" spans="2:11" customFormat="1" ht="15" customHeight="1">
      <c r="B130" s="241"/>
      <c r="C130" s="200" t="s">
        <v>1649</v>
      </c>
      <c r="D130" s="200"/>
      <c r="E130" s="200"/>
      <c r="F130" s="221" t="s">
        <v>1642</v>
      </c>
      <c r="G130" s="200"/>
      <c r="H130" s="200" t="s">
        <v>1650</v>
      </c>
      <c r="I130" s="200" t="s">
        <v>1638</v>
      </c>
      <c r="J130" s="200">
        <v>15</v>
      </c>
      <c r="K130" s="244"/>
    </row>
    <row r="131" spans="2:11" customFormat="1" ht="15" customHeight="1">
      <c r="B131" s="241"/>
      <c r="C131" s="200" t="s">
        <v>1651</v>
      </c>
      <c r="D131" s="200"/>
      <c r="E131" s="200"/>
      <c r="F131" s="221" t="s">
        <v>1642</v>
      </c>
      <c r="G131" s="200"/>
      <c r="H131" s="200" t="s">
        <v>1652</v>
      </c>
      <c r="I131" s="200" t="s">
        <v>1638</v>
      </c>
      <c r="J131" s="200">
        <v>20</v>
      </c>
      <c r="K131" s="244"/>
    </row>
    <row r="132" spans="2:11" customFormat="1" ht="15" customHeight="1">
      <c r="B132" s="241"/>
      <c r="C132" s="200" t="s">
        <v>1653</v>
      </c>
      <c r="D132" s="200"/>
      <c r="E132" s="200"/>
      <c r="F132" s="221" t="s">
        <v>1642</v>
      </c>
      <c r="G132" s="200"/>
      <c r="H132" s="200" t="s">
        <v>1654</v>
      </c>
      <c r="I132" s="200" t="s">
        <v>1638</v>
      </c>
      <c r="J132" s="200">
        <v>20</v>
      </c>
      <c r="K132" s="244"/>
    </row>
    <row r="133" spans="2:11" customFormat="1" ht="15" customHeight="1">
      <c r="B133" s="241"/>
      <c r="C133" s="200" t="s">
        <v>1641</v>
      </c>
      <c r="D133" s="200"/>
      <c r="E133" s="200"/>
      <c r="F133" s="221" t="s">
        <v>1642</v>
      </c>
      <c r="G133" s="200"/>
      <c r="H133" s="200" t="s">
        <v>1676</v>
      </c>
      <c r="I133" s="200" t="s">
        <v>1638</v>
      </c>
      <c r="J133" s="200">
        <v>50</v>
      </c>
      <c r="K133" s="244"/>
    </row>
    <row r="134" spans="2:11" customFormat="1" ht="15" customHeight="1">
      <c r="B134" s="241"/>
      <c r="C134" s="200" t="s">
        <v>1655</v>
      </c>
      <c r="D134" s="200"/>
      <c r="E134" s="200"/>
      <c r="F134" s="221" t="s">
        <v>1642</v>
      </c>
      <c r="G134" s="200"/>
      <c r="H134" s="200" t="s">
        <v>1676</v>
      </c>
      <c r="I134" s="200" t="s">
        <v>1638</v>
      </c>
      <c r="J134" s="200">
        <v>50</v>
      </c>
      <c r="K134" s="244"/>
    </row>
    <row r="135" spans="2:11" customFormat="1" ht="15" customHeight="1">
      <c r="B135" s="241"/>
      <c r="C135" s="200" t="s">
        <v>1661</v>
      </c>
      <c r="D135" s="200"/>
      <c r="E135" s="200"/>
      <c r="F135" s="221" t="s">
        <v>1642</v>
      </c>
      <c r="G135" s="200"/>
      <c r="H135" s="200" t="s">
        <v>1676</v>
      </c>
      <c r="I135" s="200" t="s">
        <v>1638</v>
      </c>
      <c r="J135" s="200">
        <v>50</v>
      </c>
      <c r="K135" s="244"/>
    </row>
    <row r="136" spans="2:11" customFormat="1" ht="15" customHeight="1">
      <c r="B136" s="241"/>
      <c r="C136" s="200" t="s">
        <v>1663</v>
      </c>
      <c r="D136" s="200"/>
      <c r="E136" s="200"/>
      <c r="F136" s="221" t="s">
        <v>1642</v>
      </c>
      <c r="G136" s="200"/>
      <c r="H136" s="200" t="s">
        <v>1676</v>
      </c>
      <c r="I136" s="200" t="s">
        <v>1638</v>
      </c>
      <c r="J136" s="200">
        <v>50</v>
      </c>
      <c r="K136" s="244"/>
    </row>
    <row r="137" spans="2:11" customFormat="1" ht="15" customHeight="1">
      <c r="B137" s="241"/>
      <c r="C137" s="200" t="s">
        <v>1664</v>
      </c>
      <c r="D137" s="200"/>
      <c r="E137" s="200"/>
      <c r="F137" s="221" t="s">
        <v>1642</v>
      </c>
      <c r="G137" s="200"/>
      <c r="H137" s="200" t="s">
        <v>1689</v>
      </c>
      <c r="I137" s="200" t="s">
        <v>1638</v>
      </c>
      <c r="J137" s="200">
        <v>255</v>
      </c>
      <c r="K137" s="244"/>
    </row>
    <row r="138" spans="2:11" customFormat="1" ht="15" customHeight="1">
      <c r="B138" s="241"/>
      <c r="C138" s="200" t="s">
        <v>1666</v>
      </c>
      <c r="D138" s="200"/>
      <c r="E138" s="200"/>
      <c r="F138" s="221" t="s">
        <v>1636</v>
      </c>
      <c r="G138" s="200"/>
      <c r="H138" s="200" t="s">
        <v>1690</v>
      </c>
      <c r="I138" s="200" t="s">
        <v>1668</v>
      </c>
      <c r="J138" s="200"/>
      <c r="K138" s="244"/>
    </row>
    <row r="139" spans="2:11" customFormat="1" ht="15" customHeight="1">
      <c r="B139" s="241"/>
      <c r="C139" s="200" t="s">
        <v>1669</v>
      </c>
      <c r="D139" s="200"/>
      <c r="E139" s="200"/>
      <c r="F139" s="221" t="s">
        <v>1636</v>
      </c>
      <c r="G139" s="200"/>
      <c r="H139" s="200" t="s">
        <v>1691</v>
      </c>
      <c r="I139" s="200" t="s">
        <v>1671</v>
      </c>
      <c r="J139" s="200"/>
      <c r="K139" s="244"/>
    </row>
    <row r="140" spans="2:11" customFormat="1" ht="15" customHeight="1">
      <c r="B140" s="241"/>
      <c r="C140" s="200" t="s">
        <v>1672</v>
      </c>
      <c r="D140" s="200"/>
      <c r="E140" s="200"/>
      <c r="F140" s="221" t="s">
        <v>1636</v>
      </c>
      <c r="G140" s="200"/>
      <c r="H140" s="200" t="s">
        <v>1672</v>
      </c>
      <c r="I140" s="200" t="s">
        <v>1671</v>
      </c>
      <c r="J140" s="200"/>
      <c r="K140" s="244"/>
    </row>
    <row r="141" spans="2:11" customFormat="1" ht="15" customHeight="1">
      <c r="B141" s="241"/>
      <c r="C141" s="200" t="s">
        <v>37</v>
      </c>
      <c r="D141" s="200"/>
      <c r="E141" s="200"/>
      <c r="F141" s="221" t="s">
        <v>1636</v>
      </c>
      <c r="G141" s="200"/>
      <c r="H141" s="200" t="s">
        <v>1692</v>
      </c>
      <c r="I141" s="200" t="s">
        <v>1671</v>
      </c>
      <c r="J141" s="200"/>
      <c r="K141" s="244"/>
    </row>
    <row r="142" spans="2:11" customFormat="1" ht="15" customHeight="1">
      <c r="B142" s="241"/>
      <c r="C142" s="200" t="s">
        <v>1693</v>
      </c>
      <c r="D142" s="200"/>
      <c r="E142" s="200"/>
      <c r="F142" s="221" t="s">
        <v>1636</v>
      </c>
      <c r="G142" s="200"/>
      <c r="H142" s="200" t="s">
        <v>1694</v>
      </c>
      <c r="I142" s="200" t="s">
        <v>1671</v>
      </c>
      <c r="J142" s="200"/>
      <c r="K142" s="244"/>
    </row>
    <row r="143" spans="2:11" customFormat="1" ht="15" customHeight="1">
      <c r="B143" s="245"/>
      <c r="C143" s="246"/>
      <c r="D143" s="246"/>
      <c r="E143" s="246"/>
      <c r="F143" s="246"/>
      <c r="G143" s="246"/>
      <c r="H143" s="246"/>
      <c r="I143" s="246"/>
      <c r="J143" s="246"/>
      <c r="K143" s="247"/>
    </row>
    <row r="144" spans="2:11" customFormat="1" ht="18.75" customHeight="1">
      <c r="B144" s="232"/>
      <c r="C144" s="232"/>
      <c r="D144" s="232"/>
      <c r="E144" s="232"/>
      <c r="F144" s="233"/>
      <c r="G144" s="232"/>
      <c r="H144" s="232"/>
      <c r="I144" s="232"/>
      <c r="J144" s="232"/>
      <c r="K144" s="232"/>
    </row>
    <row r="145" spans="2:11" customFormat="1" ht="18.75" customHeight="1">
      <c r="B145" s="207"/>
      <c r="C145" s="207"/>
      <c r="D145" s="207"/>
      <c r="E145" s="207"/>
      <c r="F145" s="207"/>
      <c r="G145" s="207"/>
      <c r="H145" s="207"/>
      <c r="I145" s="207"/>
      <c r="J145" s="207"/>
      <c r="K145" s="207"/>
    </row>
    <row r="146" spans="2:11" customFormat="1" ht="7.5" customHeight="1">
      <c r="B146" s="208"/>
      <c r="C146" s="209"/>
      <c r="D146" s="209"/>
      <c r="E146" s="209"/>
      <c r="F146" s="209"/>
      <c r="G146" s="209"/>
      <c r="H146" s="209"/>
      <c r="I146" s="209"/>
      <c r="J146" s="209"/>
      <c r="K146" s="210"/>
    </row>
    <row r="147" spans="2:11" customFormat="1" ht="45" customHeight="1">
      <c r="B147" s="211"/>
      <c r="C147" s="333" t="s">
        <v>1695</v>
      </c>
      <c r="D147" s="333"/>
      <c r="E147" s="333"/>
      <c r="F147" s="333"/>
      <c r="G147" s="333"/>
      <c r="H147" s="333"/>
      <c r="I147" s="333"/>
      <c r="J147" s="333"/>
      <c r="K147" s="212"/>
    </row>
    <row r="148" spans="2:11" customFormat="1" ht="17.25" customHeight="1">
      <c r="B148" s="211"/>
      <c r="C148" s="213" t="s">
        <v>1630</v>
      </c>
      <c r="D148" s="213"/>
      <c r="E148" s="213"/>
      <c r="F148" s="213" t="s">
        <v>1631</v>
      </c>
      <c r="G148" s="214"/>
      <c r="H148" s="213" t="s">
        <v>53</v>
      </c>
      <c r="I148" s="213" t="s">
        <v>56</v>
      </c>
      <c r="J148" s="213" t="s">
        <v>1632</v>
      </c>
      <c r="K148" s="212"/>
    </row>
    <row r="149" spans="2:11" customFormat="1" ht="17.25" customHeight="1">
      <c r="B149" s="211"/>
      <c r="C149" s="215" t="s">
        <v>1633</v>
      </c>
      <c r="D149" s="215"/>
      <c r="E149" s="215"/>
      <c r="F149" s="216" t="s">
        <v>1634</v>
      </c>
      <c r="G149" s="217"/>
      <c r="H149" s="215"/>
      <c r="I149" s="215"/>
      <c r="J149" s="215" t="s">
        <v>1635</v>
      </c>
      <c r="K149" s="212"/>
    </row>
    <row r="150" spans="2:11" customFormat="1" ht="5.25" customHeight="1">
      <c r="B150" s="223"/>
      <c r="C150" s="218"/>
      <c r="D150" s="218"/>
      <c r="E150" s="218"/>
      <c r="F150" s="218"/>
      <c r="G150" s="219"/>
      <c r="H150" s="218"/>
      <c r="I150" s="218"/>
      <c r="J150" s="218"/>
      <c r="K150" s="244"/>
    </row>
    <row r="151" spans="2:11" customFormat="1" ht="15" customHeight="1">
      <c r="B151" s="223"/>
      <c r="C151" s="248" t="s">
        <v>1639</v>
      </c>
      <c r="D151" s="200"/>
      <c r="E151" s="200"/>
      <c r="F151" s="249" t="s">
        <v>1636</v>
      </c>
      <c r="G151" s="200"/>
      <c r="H151" s="248" t="s">
        <v>1676</v>
      </c>
      <c r="I151" s="248" t="s">
        <v>1638</v>
      </c>
      <c r="J151" s="248">
        <v>120</v>
      </c>
      <c r="K151" s="244"/>
    </row>
    <row r="152" spans="2:11" customFormat="1" ht="15" customHeight="1">
      <c r="B152" s="223"/>
      <c r="C152" s="248" t="s">
        <v>1685</v>
      </c>
      <c r="D152" s="200"/>
      <c r="E152" s="200"/>
      <c r="F152" s="249" t="s">
        <v>1636</v>
      </c>
      <c r="G152" s="200"/>
      <c r="H152" s="248" t="s">
        <v>1696</v>
      </c>
      <c r="I152" s="248" t="s">
        <v>1638</v>
      </c>
      <c r="J152" s="248" t="s">
        <v>1687</v>
      </c>
      <c r="K152" s="244"/>
    </row>
    <row r="153" spans="2:11" customFormat="1" ht="15" customHeight="1">
      <c r="B153" s="223"/>
      <c r="C153" s="248" t="s">
        <v>1584</v>
      </c>
      <c r="D153" s="200"/>
      <c r="E153" s="200"/>
      <c r="F153" s="249" t="s">
        <v>1636</v>
      </c>
      <c r="G153" s="200"/>
      <c r="H153" s="248" t="s">
        <v>1697</v>
      </c>
      <c r="I153" s="248" t="s">
        <v>1638</v>
      </c>
      <c r="J153" s="248" t="s">
        <v>1687</v>
      </c>
      <c r="K153" s="244"/>
    </row>
    <row r="154" spans="2:11" customFormat="1" ht="15" customHeight="1">
      <c r="B154" s="223"/>
      <c r="C154" s="248" t="s">
        <v>1641</v>
      </c>
      <c r="D154" s="200"/>
      <c r="E154" s="200"/>
      <c r="F154" s="249" t="s">
        <v>1642</v>
      </c>
      <c r="G154" s="200"/>
      <c r="H154" s="248" t="s">
        <v>1676</v>
      </c>
      <c r="I154" s="248" t="s">
        <v>1638</v>
      </c>
      <c r="J154" s="248">
        <v>50</v>
      </c>
      <c r="K154" s="244"/>
    </row>
    <row r="155" spans="2:11" customFormat="1" ht="15" customHeight="1">
      <c r="B155" s="223"/>
      <c r="C155" s="248" t="s">
        <v>1644</v>
      </c>
      <c r="D155" s="200"/>
      <c r="E155" s="200"/>
      <c r="F155" s="249" t="s">
        <v>1636</v>
      </c>
      <c r="G155" s="200"/>
      <c r="H155" s="248" t="s">
        <v>1676</v>
      </c>
      <c r="I155" s="248" t="s">
        <v>1646</v>
      </c>
      <c r="J155" s="248"/>
      <c r="K155" s="244"/>
    </row>
    <row r="156" spans="2:11" customFormat="1" ht="15" customHeight="1">
      <c r="B156" s="223"/>
      <c r="C156" s="248" t="s">
        <v>1655</v>
      </c>
      <c r="D156" s="200"/>
      <c r="E156" s="200"/>
      <c r="F156" s="249" t="s">
        <v>1642</v>
      </c>
      <c r="G156" s="200"/>
      <c r="H156" s="248" t="s">
        <v>1676</v>
      </c>
      <c r="I156" s="248" t="s">
        <v>1638</v>
      </c>
      <c r="J156" s="248">
        <v>50</v>
      </c>
      <c r="K156" s="244"/>
    </row>
    <row r="157" spans="2:11" customFormat="1" ht="15" customHeight="1">
      <c r="B157" s="223"/>
      <c r="C157" s="248" t="s">
        <v>1663</v>
      </c>
      <c r="D157" s="200"/>
      <c r="E157" s="200"/>
      <c r="F157" s="249" t="s">
        <v>1642</v>
      </c>
      <c r="G157" s="200"/>
      <c r="H157" s="248" t="s">
        <v>1676</v>
      </c>
      <c r="I157" s="248" t="s">
        <v>1638</v>
      </c>
      <c r="J157" s="248">
        <v>50</v>
      </c>
      <c r="K157" s="244"/>
    </row>
    <row r="158" spans="2:11" customFormat="1" ht="15" customHeight="1">
      <c r="B158" s="223"/>
      <c r="C158" s="248" t="s">
        <v>1661</v>
      </c>
      <c r="D158" s="200"/>
      <c r="E158" s="200"/>
      <c r="F158" s="249" t="s">
        <v>1642</v>
      </c>
      <c r="G158" s="200"/>
      <c r="H158" s="248" t="s">
        <v>1676</v>
      </c>
      <c r="I158" s="248" t="s">
        <v>1638</v>
      </c>
      <c r="J158" s="248">
        <v>50</v>
      </c>
      <c r="K158" s="244"/>
    </row>
    <row r="159" spans="2:11" customFormat="1" ht="15" customHeight="1">
      <c r="B159" s="223"/>
      <c r="C159" s="248" t="s">
        <v>103</v>
      </c>
      <c r="D159" s="200"/>
      <c r="E159" s="200"/>
      <c r="F159" s="249" t="s">
        <v>1636</v>
      </c>
      <c r="G159" s="200"/>
      <c r="H159" s="248" t="s">
        <v>1698</v>
      </c>
      <c r="I159" s="248" t="s">
        <v>1638</v>
      </c>
      <c r="J159" s="248" t="s">
        <v>1699</v>
      </c>
      <c r="K159" s="244"/>
    </row>
    <row r="160" spans="2:11" customFormat="1" ht="15" customHeight="1">
      <c r="B160" s="223"/>
      <c r="C160" s="248" t="s">
        <v>1700</v>
      </c>
      <c r="D160" s="200"/>
      <c r="E160" s="200"/>
      <c r="F160" s="249" t="s">
        <v>1636</v>
      </c>
      <c r="G160" s="200"/>
      <c r="H160" s="248" t="s">
        <v>1701</v>
      </c>
      <c r="I160" s="248" t="s">
        <v>1671</v>
      </c>
      <c r="J160" s="248"/>
      <c r="K160" s="244"/>
    </row>
    <row r="161" spans="2:11" customFormat="1" ht="15" customHeight="1">
      <c r="B161" s="250"/>
      <c r="C161" s="230"/>
      <c r="D161" s="230"/>
      <c r="E161" s="230"/>
      <c r="F161" s="230"/>
      <c r="G161" s="230"/>
      <c r="H161" s="230"/>
      <c r="I161" s="230"/>
      <c r="J161" s="230"/>
      <c r="K161" s="251"/>
    </row>
    <row r="162" spans="2:11" customFormat="1" ht="18.75" customHeight="1">
      <c r="B162" s="232"/>
      <c r="C162" s="242"/>
      <c r="D162" s="242"/>
      <c r="E162" s="242"/>
      <c r="F162" s="252"/>
      <c r="G162" s="242"/>
      <c r="H162" s="242"/>
      <c r="I162" s="242"/>
      <c r="J162" s="242"/>
      <c r="K162" s="232"/>
    </row>
    <row r="163" spans="2:11" customFormat="1" ht="18.75" customHeight="1">
      <c r="B163" s="207"/>
      <c r="C163" s="207"/>
      <c r="D163" s="207"/>
      <c r="E163" s="207"/>
      <c r="F163" s="207"/>
      <c r="G163" s="207"/>
      <c r="H163" s="207"/>
      <c r="I163" s="207"/>
      <c r="J163" s="207"/>
      <c r="K163" s="207"/>
    </row>
    <row r="164" spans="2:11" customFormat="1" ht="7.5" customHeight="1">
      <c r="B164" s="189"/>
      <c r="C164" s="190"/>
      <c r="D164" s="190"/>
      <c r="E164" s="190"/>
      <c r="F164" s="190"/>
      <c r="G164" s="190"/>
      <c r="H164" s="190"/>
      <c r="I164" s="190"/>
      <c r="J164" s="190"/>
      <c r="K164" s="191"/>
    </row>
    <row r="165" spans="2:11" customFormat="1" ht="45" customHeight="1">
      <c r="B165" s="192"/>
      <c r="C165" s="331" t="s">
        <v>1702</v>
      </c>
      <c r="D165" s="331"/>
      <c r="E165" s="331"/>
      <c r="F165" s="331"/>
      <c r="G165" s="331"/>
      <c r="H165" s="331"/>
      <c r="I165" s="331"/>
      <c r="J165" s="331"/>
      <c r="K165" s="193"/>
    </row>
    <row r="166" spans="2:11" customFormat="1" ht="17.25" customHeight="1">
      <c r="B166" s="192"/>
      <c r="C166" s="213" t="s">
        <v>1630</v>
      </c>
      <c r="D166" s="213"/>
      <c r="E166" s="213"/>
      <c r="F166" s="213" t="s">
        <v>1631</v>
      </c>
      <c r="G166" s="253"/>
      <c r="H166" s="254" t="s">
        <v>53</v>
      </c>
      <c r="I166" s="254" t="s">
        <v>56</v>
      </c>
      <c r="J166" s="213" t="s">
        <v>1632</v>
      </c>
      <c r="K166" s="193"/>
    </row>
    <row r="167" spans="2:11" customFormat="1" ht="17.25" customHeight="1">
      <c r="B167" s="194"/>
      <c r="C167" s="215" t="s">
        <v>1633</v>
      </c>
      <c r="D167" s="215"/>
      <c r="E167" s="215"/>
      <c r="F167" s="216" t="s">
        <v>1634</v>
      </c>
      <c r="G167" s="255"/>
      <c r="H167" s="256"/>
      <c r="I167" s="256"/>
      <c r="J167" s="215" t="s">
        <v>1635</v>
      </c>
      <c r="K167" s="195"/>
    </row>
    <row r="168" spans="2:11" customFormat="1" ht="5.25" customHeight="1">
      <c r="B168" s="223"/>
      <c r="C168" s="218"/>
      <c r="D168" s="218"/>
      <c r="E168" s="218"/>
      <c r="F168" s="218"/>
      <c r="G168" s="219"/>
      <c r="H168" s="218"/>
      <c r="I168" s="218"/>
      <c r="J168" s="218"/>
      <c r="K168" s="244"/>
    </row>
    <row r="169" spans="2:11" customFormat="1" ht="15" customHeight="1">
      <c r="B169" s="223"/>
      <c r="C169" s="200" t="s">
        <v>1639</v>
      </c>
      <c r="D169" s="200"/>
      <c r="E169" s="200"/>
      <c r="F169" s="221" t="s">
        <v>1636</v>
      </c>
      <c r="G169" s="200"/>
      <c r="H169" s="200" t="s">
        <v>1676</v>
      </c>
      <c r="I169" s="200" t="s">
        <v>1638</v>
      </c>
      <c r="J169" s="200">
        <v>120</v>
      </c>
      <c r="K169" s="244"/>
    </row>
    <row r="170" spans="2:11" customFormat="1" ht="15" customHeight="1">
      <c r="B170" s="223"/>
      <c r="C170" s="200" t="s">
        <v>1685</v>
      </c>
      <c r="D170" s="200"/>
      <c r="E170" s="200"/>
      <c r="F170" s="221" t="s">
        <v>1636</v>
      </c>
      <c r="G170" s="200"/>
      <c r="H170" s="200" t="s">
        <v>1686</v>
      </c>
      <c r="I170" s="200" t="s">
        <v>1638</v>
      </c>
      <c r="J170" s="200" t="s">
        <v>1687</v>
      </c>
      <c r="K170" s="244"/>
    </row>
    <row r="171" spans="2:11" customFormat="1" ht="15" customHeight="1">
      <c r="B171" s="223"/>
      <c r="C171" s="200" t="s">
        <v>1584</v>
      </c>
      <c r="D171" s="200"/>
      <c r="E171" s="200"/>
      <c r="F171" s="221" t="s">
        <v>1636</v>
      </c>
      <c r="G171" s="200"/>
      <c r="H171" s="200" t="s">
        <v>1703</v>
      </c>
      <c r="I171" s="200" t="s">
        <v>1638</v>
      </c>
      <c r="J171" s="200" t="s">
        <v>1687</v>
      </c>
      <c r="K171" s="244"/>
    </row>
    <row r="172" spans="2:11" customFormat="1" ht="15" customHeight="1">
      <c r="B172" s="223"/>
      <c r="C172" s="200" t="s">
        <v>1641</v>
      </c>
      <c r="D172" s="200"/>
      <c r="E172" s="200"/>
      <c r="F172" s="221" t="s">
        <v>1642</v>
      </c>
      <c r="G172" s="200"/>
      <c r="H172" s="200" t="s">
        <v>1703</v>
      </c>
      <c r="I172" s="200" t="s">
        <v>1638</v>
      </c>
      <c r="J172" s="200">
        <v>50</v>
      </c>
      <c r="K172" s="244"/>
    </row>
    <row r="173" spans="2:11" customFormat="1" ht="15" customHeight="1">
      <c r="B173" s="223"/>
      <c r="C173" s="200" t="s">
        <v>1644</v>
      </c>
      <c r="D173" s="200"/>
      <c r="E173" s="200"/>
      <c r="F173" s="221" t="s">
        <v>1636</v>
      </c>
      <c r="G173" s="200"/>
      <c r="H173" s="200" t="s">
        <v>1703</v>
      </c>
      <c r="I173" s="200" t="s">
        <v>1646</v>
      </c>
      <c r="J173" s="200"/>
      <c r="K173" s="244"/>
    </row>
    <row r="174" spans="2:11" customFormat="1" ht="15" customHeight="1">
      <c r="B174" s="223"/>
      <c r="C174" s="200" t="s">
        <v>1655</v>
      </c>
      <c r="D174" s="200"/>
      <c r="E174" s="200"/>
      <c r="F174" s="221" t="s">
        <v>1642</v>
      </c>
      <c r="G174" s="200"/>
      <c r="H174" s="200" t="s">
        <v>1703</v>
      </c>
      <c r="I174" s="200" t="s">
        <v>1638</v>
      </c>
      <c r="J174" s="200">
        <v>50</v>
      </c>
      <c r="K174" s="244"/>
    </row>
    <row r="175" spans="2:11" customFormat="1" ht="15" customHeight="1">
      <c r="B175" s="223"/>
      <c r="C175" s="200" t="s">
        <v>1663</v>
      </c>
      <c r="D175" s="200"/>
      <c r="E175" s="200"/>
      <c r="F175" s="221" t="s">
        <v>1642</v>
      </c>
      <c r="G175" s="200"/>
      <c r="H175" s="200" t="s">
        <v>1703</v>
      </c>
      <c r="I175" s="200" t="s">
        <v>1638</v>
      </c>
      <c r="J175" s="200">
        <v>50</v>
      </c>
      <c r="K175" s="244"/>
    </row>
    <row r="176" spans="2:11" customFormat="1" ht="15" customHeight="1">
      <c r="B176" s="223"/>
      <c r="C176" s="200" t="s">
        <v>1661</v>
      </c>
      <c r="D176" s="200"/>
      <c r="E176" s="200"/>
      <c r="F176" s="221" t="s">
        <v>1642</v>
      </c>
      <c r="G176" s="200"/>
      <c r="H176" s="200" t="s">
        <v>1703</v>
      </c>
      <c r="I176" s="200" t="s">
        <v>1638</v>
      </c>
      <c r="J176" s="200">
        <v>50</v>
      </c>
      <c r="K176" s="244"/>
    </row>
    <row r="177" spans="2:11" customFormat="1" ht="15" customHeight="1">
      <c r="B177" s="223"/>
      <c r="C177" s="200" t="s">
        <v>113</v>
      </c>
      <c r="D177" s="200"/>
      <c r="E177" s="200"/>
      <c r="F177" s="221" t="s">
        <v>1636</v>
      </c>
      <c r="G177" s="200"/>
      <c r="H177" s="200" t="s">
        <v>1704</v>
      </c>
      <c r="I177" s="200" t="s">
        <v>1705</v>
      </c>
      <c r="J177" s="200"/>
      <c r="K177" s="244"/>
    </row>
    <row r="178" spans="2:11" customFormat="1" ht="15" customHeight="1">
      <c r="B178" s="223"/>
      <c r="C178" s="200" t="s">
        <v>56</v>
      </c>
      <c r="D178" s="200"/>
      <c r="E178" s="200"/>
      <c r="F178" s="221" t="s">
        <v>1636</v>
      </c>
      <c r="G178" s="200"/>
      <c r="H178" s="200" t="s">
        <v>1706</v>
      </c>
      <c r="I178" s="200" t="s">
        <v>1707</v>
      </c>
      <c r="J178" s="200">
        <v>1</v>
      </c>
      <c r="K178" s="244"/>
    </row>
    <row r="179" spans="2:11" customFormat="1" ht="15" customHeight="1">
      <c r="B179" s="223"/>
      <c r="C179" s="200" t="s">
        <v>52</v>
      </c>
      <c r="D179" s="200"/>
      <c r="E179" s="200"/>
      <c r="F179" s="221" t="s">
        <v>1636</v>
      </c>
      <c r="G179" s="200"/>
      <c r="H179" s="200" t="s">
        <v>1708</v>
      </c>
      <c r="I179" s="200" t="s">
        <v>1638</v>
      </c>
      <c r="J179" s="200">
        <v>20</v>
      </c>
      <c r="K179" s="244"/>
    </row>
    <row r="180" spans="2:11" customFormat="1" ht="15" customHeight="1">
      <c r="B180" s="223"/>
      <c r="C180" s="200" t="s">
        <v>53</v>
      </c>
      <c r="D180" s="200"/>
      <c r="E180" s="200"/>
      <c r="F180" s="221" t="s">
        <v>1636</v>
      </c>
      <c r="G180" s="200"/>
      <c r="H180" s="200" t="s">
        <v>1709</v>
      </c>
      <c r="I180" s="200" t="s">
        <v>1638</v>
      </c>
      <c r="J180" s="200">
        <v>255</v>
      </c>
      <c r="K180" s="244"/>
    </row>
    <row r="181" spans="2:11" customFormat="1" ht="15" customHeight="1">
      <c r="B181" s="223"/>
      <c r="C181" s="200" t="s">
        <v>114</v>
      </c>
      <c r="D181" s="200"/>
      <c r="E181" s="200"/>
      <c r="F181" s="221" t="s">
        <v>1636</v>
      </c>
      <c r="G181" s="200"/>
      <c r="H181" s="200" t="s">
        <v>1600</v>
      </c>
      <c r="I181" s="200" t="s">
        <v>1638</v>
      </c>
      <c r="J181" s="200">
        <v>10</v>
      </c>
      <c r="K181" s="244"/>
    </row>
    <row r="182" spans="2:11" customFormat="1" ht="15" customHeight="1">
      <c r="B182" s="223"/>
      <c r="C182" s="200" t="s">
        <v>115</v>
      </c>
      <c r="D182" s="200"/>
      <c r="E182" s="200"/>
      <c r="F182" s="221" t="s">
        <v>1636</v>
      </c>
      <c r="G182" s="200"/>
      <c r="H182" s="200" t="s">
        <v>1710</v>
      </c>
      <c r="I182" s="200" t="s">
        <v>1671</v>
      </c>
      <c r="J182" s="200"/>
      <c r="K182" s="244"/>
    </row>
    <row r="183" spans="2:11" customFormat="1" ht="15" customHeight="1">
      <c r="B183" s="223"/>
      <c r="C183" s="200" t="s">
        <v>1711</v>
      </c>
      <c r="D183" s="200"/>
      <c r="E183" s="200"/>
      <c r="F183" s="221" t="s">
        <v>1636</v>
      </c>
      <c r="G183" s="200"/>
      <c r="H183" s="200" t="s">
        <v>1712</v>
      </c>
      <c r="I183" s="200" t="s">
        <v>1671</v>
      </c>
      <c r="J183" s="200"/>
      <c r="K183" s="244"/>
    </row>
    <row r="184" spans="2:11" customFormat="1" ht="15" customHeight="1">
      <c r="B184" s="223"/>
      <c r="C184" s="200" t="s">
        <v>1700</v>
      </c>
      <c r="D184" s="200"/>
      <c r="E184" s="200"/>
      <c r="F184" s="221" t="s">
        <v>1636</v>
      </c>
      <c r="G184" s="200"/>
      <c r="H184" s="200" t="s">
        <v>1713</v>
      </c>
      <c r="I184" s="200" t="s">
        <v>1671</v>
      </c>
      <c r="J184" s="200"/>
      <c r="K184" s="244"/>
    </row>
    <row r="185" spans="2:11" customFormat="1" ht="15" customHeight="1">
      <c r="B185" s="223"/>
      <c r="C185" s="200" t="s">
        <v>117</v>
      </c>
      <c r="D185" s="200"/>
      <c r="E185" s="200"/>
      <c r="F185" s="221" t="s">
        <v>1642</v>
      </c>
      <c r="G185" s="200"/>
      <c r="H185" s="200" t="s">
        <v>1714</v>
      </c>
      <c r="I185" s="200" t="s">
        <v>1638</v>
      </c>
      <c r="J185" s="200">
        <v>50</v>
      </c>
      <c r="K185" s="244"/>
    </row>
    <row r="186" spans="2:11" customFormat="1" ht="15" customHeight="1">
      <c r="B186" s="223"/>
      <c r="C186" s="200" t="s">
        <v>1715</v>
      </c>
      <c r="D186" s="200"/>
      <c r="E186" s="200"/>
      <c r="F186" s="221" t="s">
        <v>1642</v>
      </c>
      <c r="G186" s="200"/>
      <c r="H186" s="200" t="s">
        <v>1716</v>
      </c>
      <c r="I186" s="200" t="s">
        <v>1717</v>
      </c>
      <c r="J186" s="200"/>
      <c r="K186" s="244"/>
    </row>
    <row r="187" spans="2:11" customFormat="1" ht="15" customHeight="1">
      <c r="B187" s="223"/>
      <c r="C187" s="200" t="s">
        <v>1718</v>
      </c>
      <c r="D187" s="200"/>
      <c r="E187" s="200"/>
      <c r="F187" s="221" t="s">
        <v>1642</v>
      </c>
      <c r="G187" s="200"/>
      <c r="H187" s="200" t="s">
        <v>1719</v>
      </c>
      <c r="I187" s="200" t="s">
        <v>1717</v>
      </c>
      <c r="J187" s="200"/>
      <c r="K187" s="244"/>
    </row>
    <row r="188" spans="2:11" customFormat="1" ht="15" customHeight="1">
      <c r="B188" s="223"/>
      <c r="C188" s="200" t="s">
        <v>1720</v>
      </c>
      <c r="D188" s="200"/>
      <c r="E188" s="200"/>
      <c r="F188" s="221" t="s">
        <v>1642</v>
      </c>
      <c r="G188" s="200"/>
      <c r="H188" s="200" t="s">
        <v>1721</v>
      </c>
      <c r="I188" s="200" t="s">
        <v>1717</v>
      </c>
      <c r="J188" s="200"/>
      <c r="K188" s="244"/>
    </row>
    <row r="189" spans="2:11" customFormat="1" ht="15" customHeight="1">
      <c r="B189" s="223"/>
      <c r="C189" s="257" t="s">
        <v>1722</v>
      </c>
      <c r="D189" s="200"/>
      <c r="E189" s="200"/>
      <c r="F189" s="221" t="s">
        <v>1642</v>
      </c>
      <c r="G189" s="200"/>
      <c r="H189" s="200" t="s">
        <v>1723</v>
      </c>
      <c r="I189" s="200" t="s">
        <v>1724</v>
      </c>
      <c r="J189" s="258" t="s">
        <v>1725</v>
      </c>
      <c r="K189" s="244"/>
    </row>
    <row r="190" spans="2:11" customFormat="1" ht="15" customHeight="1">
      <c r="B190" s="223"/>
      <c r="C190" s="257" t="s">
        <v>41</v>
      </c>
      <c r="D190" s="200"/>
      <c r="E190" s="200"/>
      <c r="F190" s="221" t="s">
        <v>1636</v>
      </c>
      <c r="G190" s="200"/>
      <c r="H190" s="197" t="s">
        <v>1726</v>
      </c>
      <c r="I190" s="200" t="s">
        <v>1727</v>
      </c>
      <c r="J190" s="200"/>
      <c r="K190" s="244"/>
    </row>
    <row r="191" spans="2:11" customFormat="1" ht="15" customHeight="1">
      <c r="B191" s="223"/>
      <c r="C191" s="257" t="s">
        <v>1728</v>
      </c>
      <c r="D191" s="200"/>
      <c r="E191" s="200"/>
      <c r="F191" s="221" t="s">
        <v>1636</v>
      </c>
      <c r="G191" s="200"/>
      <c r="H191" s="200" t="s">
        <v>1729</v>
      </c>
      <c r="I191" s="200" t="s">
        <v>1671</v>
      </c>
      <c r="J191" s="200"/>
      <c r="K191" s="244"/>
    </row>
    <row r="192" spans="2:11" customFormat="1" ht="15" customHeight="1">
      <c r="B192" s="223"/>
      <c r="C192" s="257" t="s">
        <v>1730</v>
      </c>
      <c r="D192" s="200"/>
      <c r="E192" s="200"/>
      <c r="F192" s="221" t="s">
        <v>1636</v>
      </c>
      <c r="G192" s="200"/>
      <c r="H192" s="200" t="s">
        <v>1731</v>
      </c>
      <c r="I192" s="200" t="s">
        <v>1671</v>
      </c>
      <c r="J192" s="200"/>
      <c r="K192" s="244"/>
    </row>
    <row r="193" spans="2:11" customFormat="1" ht="15" customHeight="1">
      <c r="B193" s="223"/>
      <c r="C193" s="257" t="s">
        <v>1732</v>
      </c>
      <c r="D193" s="200"/>
      <c r="E193" s="200"/>
      <c r="F193" s="221" t="s">
        <v>1642</v>
      </c>
      <c r="G193" s="200"/>
      <c r="H193" s="200" t="s">
        <v>1733</v>
      </c>
      <c r="I193" s="200" t="s">
        <v>1671</v>
      </c>
      <c r="J193" s="200"/>
      <c r="K193" s="244"/>
    </row>
    <row r="194" spans="2:11" customFormat="1" ht="15" customHeight="1">
      <c r="B194" s="250"/>
      <c r="C194" s="259"/>
      <c r="D194" s="230"/>
      <c r="E194" s="230"/>
      <c r="F194" s="230"/>
      <c r="G194" s="230"/>
      <c r="H194" s="230"/>
      <c r="I194" s="230"/>
      <c r="J194" s="230"/>
      <c r="K194" s="251"/>
    </row>
    <row r="195" spans="2:11" customFormat="1" ht="18.75" customHeight="1">
      <c r="B195" s="232"/>
      <c r="C195" s="242"/>
      <c r="D195" s="242"/>
      <c r="E195" s="242"/>
      <c r="F195" s="252"/>
      <c r="G195" s="242"/>
      <c r="H195" s="242"/>
      <c r="I195" s="242"/>
      <c r="J195" s="242"/>
      <c r="K195" s="232"/>
    </row>
    <row r="196" spans="2:11" customFormat="1" ht="18.75" customHeight="1">
      <c r="B196" s="232"/>
      <c r="C196" s="242"/>
      <c r="D196" s="242"/>
      <c r="E196" s="242"/>
      <c r="F196" s="252"/>
      <c r="G196" s="242"/>
      <c r="H196" s="242"/>
      <c r="I196" s="242"/>
      <c r="J196" s="242"/>
      <c r="K196" s="232"/>
    </row>
    <row r="197" spans="2:11" customFormat="1" ht="18.75" customHeight="1">
      <c r="B197" s="207"/>
      <c r="C197" s="207"/>
      <c r="D197" s="207"/>
      <c r="E197" s="207"/>
      <c r="F197" s="207"/>
      <c r="G197" s="207"/>
      <c r="H197" s="207"/>
      <c r="I197" s="207"/>
      <c r="J197" s="207"/>
      <c r="K197" s="207"/>
    </row>
    <row r="198" spans="2:11" customFormat="1" ht="13.5">
      <c r="B198" s="189"/>
      <c r="C198" s="190"/>
      <c r="D198" s="190"/>
      <c r="E198" s="190"/>
      <c r="F198" s="190"/>
      <c r="G198" s="190"/>
      <c r="H198" s="190"/>
      <c r="I198" s="190"/>
      <c r="J198" s="190"/>
      <c r="K198" s="191"/>
    </row>
    <row r="199" spans="2:11" customFormat="1" ht="21">
      <c r="B199" s="192"/>
      <c r="C199" s="331" t="s">
        <v>1734</v>
      </c>
      <c r="D199" s="331"/>
      <c r="E199" s="331"/>
      <c r="F199" s="331"/>
      <c r="G199" s="331"/>
      <c r="H199" s="331"/>
      <c r="I199" s="331"/>
      <c r="J199" s="331"/>
      <c r="K199" s="193"/>
    </row>
    <row r="200" spans="2:11" customFormat="1" ht="25.5" customHeight="1">
      <c r="B200" s="192"/>
      <c r="C200" s="260" t="s">
        <v>1735</v>
      </c>
      <c r="D200" s="260"/>
      <c r="E200" s="260"/>
      <c r="F200" s="260" t="s">
        <v>1736</v>
      </c>
      <c r="G200" s="261"/>
      <c r="H200" s="337" t="s">
        <v>1737</v>
      </c>
      <c r="I200" s="337"/>
      <c r="J200" s="337"/>
      <c r="K200" s="193"/>
    </row>
    <row r="201" spans="2:11" customFormat="1" ht="5.25" customHeight="1">
      <c r="B201" s="223"/>
      <c r="C201" s="218"/>
      <c r="D201" s="218"/>
      <c r="E201" s="218"/>
      <c r="F201" s="218"/>
      <c r="G201" s="242"/>
      <c r="H201" s="218"/>
      <c r="I201" s="218"/>
      <c r="J201" s="218"/>
      <c r="K201" s="244"/>
    </row>
    <row r="202" spans="2:11" customFormat="1" ht="15" customHeight="1">
      <c r="B202" s="223"/>
      <c r="C202" s="200" t="s">
        <v>1727</v>
      </c>
      <c r="D202" s="200"/>
      <c r="E202" s="200"/>
      <c r="F202" s="221" t="s">
        <v>42</v>
      </c>
      <c r="G202" s="200"/>
      <c r="H202" s="336" t="s">
        <v>1738</v>
      </c>
      <c r="I202" s="336"/>
      <c r="J202" s="336"/>
      <c r="K202" s="244"/>
    </row>
    <row r="203" spans="2:11" customFormat="1" ht="15" customHeight="1">
      <c r="B203" s="223"/>
      <c r="C203" s="200"/>
      <c r="D203" s="200"/>
      <c r="E203" s="200"/>
      <c r="F203" s="221" t="s">
        <v>43</v>
      </c>
      <c r="G203" s="200"/>
      <c r="H203" s="336" t="s">
        <v>1739</v>
      </c>
      <c r="I203" s="336"/>
      <c r="J203" s="336"/>
      <c r="K203" s="244"/>
    </row>
    <row r="204" spans="2:11" customFormat="1" ht="15" customHeight="1">
      <c r="B204" s="223"/>
      <c r="C204" s="200"/>
      <c r="D204" s="200"/>
      <c r="E204" s="200"/>
      <c r="F204" s="221" t="s">
        <v>46</v>
      </c>
      <c r="G204" s="200"/>
      <c r="H204" s="336" t="s">
        <v>1740</v>
      </c>
      <c r="I204" s="336"/>
      <c r="J204" s="336"/>
      <c r="K204" s="244"/>
    </row>
    <row r="205" spans="2:11" customFormat="1" ht="15" customHeight="1">
      <c r="B205" s="223"/>
      <c r="C205" s="200"/>
      <c r="D205" s="200"/>
      <c r="E205" s="200"/>
      <c r="F205" s="221" t="s">
        <v>44</v>
      </c>
      <c r="G205" s="200"/>
      <c r="H205" s="336" t="s">
        <v>1741</v>
      </c>
      <c r="I205" s="336"/>
      <c r="J205" s="336"/>
      <c r="K205" s="244"/>
    </row>
    <row r="206" spans="2:11" customFormat="1" ht="15" customHeight="1">
      <c r="B206" s="223"/>
      <c r="C206" s="200"/>
      <c r="D206" s="200"/>
      <c r="E206" s="200"/>
      <c r="F206" s="221" t="s">
        <v>45</v>
      </c>
      <c r="G206" s="200"/>
      <c r="H206" s="336" t="s">
        <v>1742</v>
      </c>
      <c r="I206" s="336"/>
      <c r="J206" s="336"/>
      <c r="K206" s="244"/>
    </row>
    <row r="207" spans="2:11" customFormat="1" ht="15" customHeight="1">
      <c r="B207" s="223"/>
      <c r="C207" s="200"/>
      <c r="D207" s="200"/>
      <c r="E207" s="200"/>
      <c r="F207" s="221"/>
      <c r="G207" s="200"/>
      <c r="H207" s="200"/>
      <c r="I207" s="200"/>
      <c r="J207" s="200"/>
      <c r="K207" s="244"/>
    </row>
    <row r="208" spans="2:11" customFormat="1" ht="15" customHeight="1">
      <c r="B208" s="223"/>
      <c r="C208" s="200" t="s">
        <v>1683</v>
      </c>
      <c r="D208" s="200"/>
      <c r="E208" s="200"/>
      <c r="F208" s="221" t="s">
        <v>77</v>
      </c>
      <c r="G208" s="200"/>
      <c r="H208" s="336" t="s">
        <v>1743</v>
      </c>
      <c r="I208" s="336"/>
      <c r="J208" s="336"/>
      <c r="K208" s="244"/>
    </row>
    <row r="209" spans="2:11" customFormat="1" ht="15" customHeight="1">
      <c r="B209" s="223"/>
      <c r="C209" s="200"/>
      <c r="D209" s="200"/>
      <c r="E209" s="200"/>
      <c r="F209" s="221" t="s">
        <v>1578</v>
      </c>
      <c r="G209" s="200"/>
      <c r="H209" s="336" t="s">
        <v>1579</v>
      </c>
      <c r="I209" s="336"/>
      <c r="J209" s="336"/>
      <c r="K209" s="244"/>
    </row>
    <row r="210" spans="2:11" customFormat="1" ht="15" customHeight="1">
      <c r="B210" s="223"/>
      <c r="C210" s="200"/>
      <c r="D210" s="200"/>
      <c r="E210" s="200"/>
      <c r="F210" s="221" t="s">
        <v>1576</v>
      </c>
      <c r="G210" s="200"/>
      <c r="H210" s="336" t="s">
        <v>1744</v>
      </c>
      <c r="I210" s="336"/>
      <c r="J210" s="336"/>
      <c r="K210" s="244"/>
    </row>
    <row r="211" spans="2:11" customFormat="1" ht="15" customHeight="1">
      <c r="B211" s="262"/>
      <c r="C211" s="200"/>
      <c r="D211" s="200"/>
      <c r="E211" s="200"/>
      <c r="F211" s="221" t="s">
        <v>1580</v>
      </c>
      <c r="G211" s="257"/>
      <c r="H211" s="335" t="s">
        <v>1581</v>
      </c>
      <c r="I211" s="335"/>
      <c r="J211" s="335"/>
      <c r="K211" s="263"/>
    </row>
    <row r="212" spans="2:11" customFormat="1" ht="15" customHeight="1">
      <c r="B212" s="262"/>
      <c r="C212" s="200"/>
      <c r="D212" s="200"/>
      <c r="E212" s="200"/>
      <c r="F212" s="221" t="s">
        <v>1582</v>
      </c>
      <c r="G212" s="257"/>
      <c r="H212" s="335" t="s">
        <v>163</v>
      </c>
      <c r="I212" s="335"/>
      <c r="J212" s="335"/>
      <c r="K212" s="263"/>
    </row>
    <row r="213" spans="2:11" customFormat="1" ht="15" customHeight="1">
      <c r="B213" s="262"/>
      <c r="C213" s="200"/>
      <c r="D213" s="200"/>
      <c r="E213" s="200"/>
      <c r="F213" s="221"/>
      <c r="G213" s="257"/>
      <c r="H213" s="248"/>
      <c r="I213" s="248"/>
      <c r="J213" s="248"/>
      <c r="K213" s="263"/>
    </row>
    <row r="214" spans="2:11" customFormat="1" ht="15" customHeight="1">
      <c r="B214" s="262"/>
      <c r="C214" s="200" t="s">
        <v>1707</v>
      </c>
      <c r="D214" s="200"/>
      <c r="E214" s="200"/>
      <c r="F214" s="221">
        <v>1</v>
      </c>
      <c r="G214" s="257"/>
      <c r="H214" s="335" t="s">
        <v>1745</v>
      </c>
      <c r="I214" s="335"/>
      <c r="J214" s="335"/>
      <c r="K214" s="263"/>
    </row>
    <row r="215" spans="2:11" customFormat="1" ht="15" customHeight="1">
      <c r="B215" s="262"/>
      <c r="C215" s="200"/>
      <c r="D215" s="200"/>
      <c r="E215" s="200"/>
      <c r="F215" s="221">
        <v>2</v>
      </c>
      <c r="G215" s="257"/>
      <c r="H215" s="335" t="s">
        <v>1746</v>
      </c>
      <c r="I215" s="335"/>
      <c r="J215" s="335"/>
      <c r="K215" s="263"/>
    </row>
    <row r="216" spans="2:11" customFormat="1" ht="15" customHeight="1">
      <c r="B216" s="262"/>
      <c r="C216" s="200"/>
      <c r="D216" s="200"/>
      <c r="E216" s="200"/>
      <c r="F216" s="221">
        <v>3</v>
      </c>
      <c r="G216" s="257"/>
      <c r="H216" s="335" t="s">
        <v>1747</v>
      </c>
      <c r="I216" s="335"/>
      <c r="J216" s="335"/>
      <c r="K216" s="263"/>
    </row>
    <row r="217" spans="2:11" customFormat="1" ht="15" customHeight="1">
      <c r="B217" s="262"/>
      <c r="C217" s="200"/>
      <c r="D217" s="200"/>
      <c r="E217" s="200"/>
      <c r="F217" s="221">
        <v>4</v>
      </c>
      <c r="G217" s="257"/>
      <c r="H217" s="335" t="s">
        <v>1748</v>
      </c>
      <c r="I217" s="335"/>
      <c r="J217" s="335"/>
      <c r="K217" s="263"/>
    </row>
    <row r="218" spans="2:11" customFormat="1" ht="12.75" customHeight="1">
      <c r="B218" s="264"/>
      <c r="C218" s="265"/>
      <c r="D218" s="265"/>
      <c r="E218" s="265"/>
      <c r="F218" s="265"/>
      <c r="G218" s="265"/>
      <c r="H218" s="265"/>
      <c r="I218" s="265"/>
      <c r="J218" s="265"/>
      <c r="K218" s="26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16</vt:i4>
      </vt:variant>
    </vt:vector>
  </HeadingPairs>
  <TitlesOfParts>
    <vt:vector size="25" baseType="lpstr">
      <vt:lpstr>Rekapitulace stavby</vt:lpstr>
      <vt:lpstr>00 - VRN</vt:lpstr>
      <vt:lpstr>01 - 1.NP Východní strana</vt:lpstr>
      <vt:lpstr>02 - 1.NP Západní strana</vt:lpstr>
      <vt:lpstr>03 - 1.NP Úklidová komora...</vt:lpstr>
      <vt:lpstr>04 - 2.NP - Východní strana</vt:lpstr>
      <vt:lpstr>05 - 2.NP - Západní strana</vt:lpstr>
      <vt:lpstr>06 - ZTI</vt:lpstr>
      <vt:lpstr>Pokyny pro vyplnění</vt:lpstr>
      <vt:lpstr>'00 - VRN'!Názvy_tisku</vt:lpstr>
      <vt:lpstr>'01 - 1.NP Východní strana'!Názvy_tisku</vt:lpstr>
      <vt:lpstr>'02 - 1.NP Západní strana'!Názvy_tisku</vt:lpstr>
      <vt:lpstr>'03 - 1.NP Úklidová komora...'!Názvy_tisku</vt:lpstr>
      <vt:lpstr>'04 - 2.NP - Východní strana'!Názvy_tisku</vt:lpstr>
      <vt:lpstr>'05 - 2.NP - Západní strana'!Názvy_tisku</vt:lpstr>
      <vt:lpstr>'Rekapitulace stavby'!Názvy_tisku</vt:lpstr>
      <vt:lpstr>'00 - VRN'!Oblast_tisku</vt:lpstr>
      <vt:lpstr>'01 - 1.NP Východní strana'!Oblast_tisku</vt:lpstr>
      <vt:lpstr>'02 - 1.NP Západní strana'!Oblast_tisku</vt:lpstr>
      <vt:lpstr>'03 - 1.NP Úklidová komora...'!Oblast_tisku</vt:lpstr>
      <vt:lpstr>'04 - 2.NP - Východní strana'!Oblast_tisku</vt:lpstr>
      <vt:lpstr>'05 - 2.NP - Západní strana'!Oblast_tisku</vt:lpstr>
      <vt:lpstr>'06 - ZTI'!Oblast_tisku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Hedvika Poláčková</cp:lastModifiedBy>
  <dcterms:created xsi:type="dcterms:W3CDTF">2020-12-15T16:41:22Z</dcterms:created>
  <dcterms:modified xsi:type="dcterms:W3CDTF">2023-03-03T08:56:02Z</dcterms:modified>
</cp:coreProperties>
</file>