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_CR Project\projekce\P2017-069_Kosmonosy_Rce_MK_Boleslavská_PDPS\PDPS\kalkulace\"/>
    </mc:Choice>
  </mc:AlternateContent>
  <xr:revisionPtr revIDLastSave="0" documentId="13_ncr:1_{9EAC0F52-D9C6-4CFD-B297-B896D8A6E85E}"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A - SO.101.A - Kom..." sheetId="2" r:id="rId2"/>
    <sheet name="VRN.A - Vedlejší rozpočto..." sheetId="3" r:id="rId3"/>
    <sheet name="SO.101.B - SO.101.B - Kom..." sheetId="4" r:id="rId4"/>
    <sheet name="SO.401_402 - SO.401 + SO...." sheetId="5" r:id="rId5"/>
    <sheet name="VRN.B - Vedlejší rozpočto..." sheetId="6" r:id="rId6"/>
  </sheets>
  <definedNames>
    <definedName name="_xlnm._FilterDatabase" localSheetId="1" hidden="1">'SO.101.A - SO.101.A - Kom...'!$C$142:$K$464</definedName>
    <definedName name="_xlnm._FilterDatabase" localSheetId="3" hidden="1">'SO.101.B - SO.101.B - Kom...'!$C$150:$K$571</definedName>
    <definedName name="_xlnm._FilterDatabase" localSheetId="4" hidden="1">'SO.401_402 - SO.401 + SO....'!$C$121:$K$183</definedName>
    <definedName name="_xlnm._FilterDatabase" localSheetId="2" hidden="1">'VRN.A - Vedlejší rozpočto...'!$C$122:$K$145</definedName>
    <definedName name="_xlnm._FilterDatabase" localSheetId="5" hidden="1">'VRN.B - Vedlejší rozpočto...'!$C$122:$K$143</definedName>
    <definedName name="_xlnm.Print_Titles" localSheetId="0">'Rekapitulace stavby'!$92:$92</definedName>
    <definedName name="_xlnm.Print_Titles" localSheetId="1">'SO.101.A - SO.101.A - Kom...'!$142:$142</definedName>
    <definedName name="_xlnm.Print_Titles" localSheetId="3">'SO.101.B - SO.101.B - Kom...'!$150:$150</definedName>
    <definedName name="_xlnm.Print_Titles" localSheetId="4">'SO.401_402 - SO.401 + SO....'!$121:$121</definedName>
    <definedName name="_xlnm.Print_Titles" localSheetId="2">'VRN.A - Vedlejší rozpočto...'!$122:$122</definedName>
    <definedName name="_xlnm.Print_Titles" localSheetId="5">'VRN.B - Vedlejší rozpočto...'!$122:$122</definedName>
    <definedName name="_xlnm.Print_Area" localSheetId="0">'Rekapitulace stavby'!$D$4:$AO$76,'Rekapitulace stavby'!$C$82:$AQ$102</definedName>
    <definedName name="_xlnm.Print_Area" localSheetId="1">'SO.101.A - SO.101.A - Kom...'!$C$4:$J$76,'SO.101.A - SO.101.A - Kom...'!$C$82:$J$122,'SO.101.A - SO.101.A - Kom...'!$C$128:$K$464</definedName>
    <definedName name="_xlnm.Print_Area" localSheetId="3">'SO.101.B - SO.101.B - Kom...'!$C$4:$J$76,'SO.101.B - SO.101.B - Kom...'!$C$82:$J$130,'SO.101.B - SO.101.B - Kom...'!$C$136:$K$571</definedName>
    <definedName name="_xlnm.Print_Area" localSheetId="4">'SO.401_402 - SO.401 + SO....'!$C$4:$J$76,'SO.401_402 - SO.401 + SO....'!$C$82:$J$101,'SO.401_402 - SO.401 + SO....'!$C$107:$K$183</definedName>
    <definedName name="_xlnm.Print_Area" localSheetId="2">'VRN.A - Vedlejší rozpočto...'!$C$4:$J$76,'VRN.A - Vedlejší rozpočto...'!$C$82:$J$102,'VRN.A - Vedlejší rozpočto...'!$C$108:$K$145</definedName>
    <definedName name="_xlnm.Print_Area" localSheetId="5">'VRN.B - Vedlejší rozpočto...'!$C$4:$J$76,'VRN.B - Vedlejší rozpočto...'!$C$82:$J$102,'VRN.B - Vedlejší rozpočto...'!$C$108:$K$143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9" i="6" l="1"/>
  <c r="J38" i="6"/>
  <c r="AY101" i="1"/>
  <c r="J37" i="6"/>
  <c r="AX101" i="1"/>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J120" i="6"/>
  <c r="J119" i="6"/>
  <c r="F119" i="6"/>
  <c r="F117" i="6"/>
  <c r="E115" i="6"/>
  <c r="J94" i="6"/>
  <c r="J93" i="6"/>
  <c r="F93" i="6"/>
  <c r="F91" i="6"/>
  <c r="E89" i="6"/>
  <c r="J20" i="6"/>
  <c r="E20" i="6"/>
  <c r="F120" i="6" s="1"/>
  <c r="J19" i="6"/>
  <c r="J14" i="6"/>
  <c r="J91" i="6" s="1"/>
  <c r="E7" i="6"/>
  <c r="E111" i="6" s="1"/>
  <c r="J39" i="5"/>
  <c r="J38" i="5"/>
  <c r="AY100" i="1"/>
  <c r="J37" i="5"/>
  <c r="AX100" i="1"/>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J119" i="5"/>
  <c r="J118" i="5"/>
  <c r="F118" i="5"/>
  <c r="F116" i="5"/>
  <c r="E114" i="5"/>
  <c r="J94" i="5"/>
  <c r="J93" i="5"/>
  <c r="F93" i="5"/>
  <c r="F91" i="5"/>
  <c r="E89" i="5"/>
  <c r="J20" i="5"/>
  <c r="E20" i="5"/>
  <c r="F119" i="5" s="1"/>
  <c r="J19" i="5"/>
  <c r="J14" i="5"/>
  <c r="J91" i="5" s="1"/>
  <c r="E7" i="5"/>
  <c r="E110" i="5" s="1"/>
  <c r="J39" i="4"/>
  <c r="J38" i="4"/>
  <c r="AY99" i="1" s="1"/>
  <c r="J37" i="4"/>
  <c r="AX99" i="1"/>
  <c r="BI571" i="4"/>
  <c r="BH571" i="4"/>
  <c r="BG571" i="4"/>
  <c r="BF571" i="4"/>
  <c r="T571" i="4"/>
  <c r="R571" i="4"/>
  <c r="P571" i="4"/>
  <c r="BI569" i="4"/>
  <c r="BH569" i="4"/>
  <c r="BG569" i="4"/>
  <c r="BF569" i="4"/>
  <c r="T569" i="4"/>
  <c r="R569" i="4"/>
  <c r="P569" i="4"/>
  <c r="BI568" i="4"/>
  <c r="BH568" i="4"/>
  <c r="BG568" i="4"/>
  <c r="BF568" i="4"/>
  <c r="T568" i="4"/>
  <c r="R568" i="4"/>
  <c r="P568" i="4"/>
  <c r="BI566" i="4"/>
  <c r="BH566" i="4"/>
  <c r="BG566" i="4"/>
  <c r="BF566" i="4"/>
  <c r="T566" i="4"/>
  <c r="R566" i="4"/>
  <c r="P566" i="4"/>
  <c r="BI565" i="4"/>
  <c r="BH565" i="4"/>
  <c r="BG565" i="4"/>
  <c r="BF565" i="4"/>
  <c r="T565" i="4"/>
  <c r="R565" i="4"/>
  <c r="P565" i="4"/>
  <c r="BI561" i="4"/>
  <c r="BH561" i="4"/>
  <c r="BG561" i="4"/>
  <c r="BF561" i="4"/>
  <c r="T561" i="4"/>
  <c r="R561" i="4"/>
  <c r="P561" i="4"/>
  <c r="BI558" i="4"/>
  <c r="BH558" i="4"/>
  <c r="BG558" i="4"/>
  <c r="BF558" i="4"/>
  <c r="T558" i="4"/>
  <c r="R558" i="4"/>
  <c r="P558" i="4"/>
  <c r="BI556" i="4"/>
  <c r="BH556" i="4"/>
  <c r="BG556" i="4"/>
  <c r="BF556" i="4"/>
  <c r="T556" i="4"/>
  <c r="R556" i="4"/>
  <c r="P556" i="4"/>
  <c r="BI554" i="4"/>
  <c r="BH554" i="4"/>
  <c r="BG554" i="4"/>
  <c r="BF554" i="4"/>
  <c r="T554" i="4"/>
  <c r="R554" i="4"/>
  <c r="P554" i="4"/>
  <c r="BI551" i="4"/>
  <c r="BH551" i="4"/>
  <c r="BG551" i="4"/>
  <c r="BF551" i="4"/>
  <c r="T551" i="4"/>
  <c r="R551" i="4"/>
  <c r="P551" i="4"/>
  <c r="BI548" i="4"/>
  <c r="BH548" i="4"/>
  <c r="BG548" i="4"/>
  <c r="BF548" i="4"/>
  <c r="T548" i="4"/>
  <c r="R548" i="4"/>
  <c r="P548" i="4"/>
  <c r="BI544" i="4"/>
  <c r="BH544" i="4"/>
  <c r="BG544" i="4"/>
  <c r="BF544" i="4"/>
  <c r="T544" i="4"/>
  <c r="R544" i="4"/>
  <c r="P544" i="4"/>
  <c r="BI541" i="4"/>
  <c r="BH541" i="4"/>
  <c r="BG541" i="4"/>
  <c r="BF541" i="4"/>
  <c r="T541" i="4"/>
  <c r="R541" i="4"/>
  <c r="P541" i="4"/>
  <c r="BI539" i="4"/>
  <c r="BH539" i="4"/>
  <c r="BG539" i="4"/>
  <c r="BF539" i="4"/>
  <c r="T539" i="4"/>
  <c r="R539" i="4"/>
  <c r="P539" i="4"/>
  <c r="BI537" i="4"/>
  <c r="BH537" i="4"/>
  <c r="BG537" i="4"/>
  <c r="BF537" i="4"/>
  <c r="T537" i="4"/>
  <c r="R537" i="4"/>
  <c r="P537" i="4"/>
  <c r="BI533" i="4"/>
  <c r="BH533" i="4"/>
  <c r="BG533" i="4"/>
  <c r="BF533" i="4"/>
  <c r="T533" i="4"/>
  <c r="R533" i="4"/>
  <c r="P533" i="4"/>
  <c r="BI531" i="4"/>
  <c r="BH531" i="4"/>
  <c r="BG531" i="4"/>
  <c r="BF531" i="4"/>
  <c r="T531" i="4"/>
  <c r="R531" i="4"/>
  <c r="P531" i="4"/>
  <c r="BI526" i="4"/>
  <c r="BH526" i="4"/>
  <c r="BG526" i="4"/>
  <c r="BF526" i="4"/>
  <c r="T526" i="4"/>
  <c r="R526" i="4"/>
  <c r="P526" i="4"/>
  <c r="BI519" i="4"/>
  <c r="BH519" i="4"/>
  <c r="BG519" i="4"/>
  <c r="BF519" i="4"/>
  <c r="T519" i="4"/>
  <c r="R519" i="4"/>
  <c r="P519" i="4"/>
  <c r="BI517" i="4"/>
  <c r="BH517" i="4"/>
  <c r="BG517" i="4"/>
  <c r="BF517" i="4"/>
  <c r="T517" i="4"/>
  <c r="R517" i="4"/>
  <c r="P517" i="4"/>
  <c r="BI514" i="4"/>
  <c r="BH514" i="4"/>
  <c r="BG514" i="4"/>
  <c r="BF514" i="4"/>
  <c r="T514" i="4"/>
  <c r="R514" i="4"/>
  <c r="P514" i="4"/>
  <c r="BI510" i="4"/>
  <c r="BH510" i="4"/>
  <c r="BG510" i="4"/>
  <c r="BF510" i="4"/>
  <c r="T510" i="4"/>
  <c r="R510" i="4"/>
  <c r="P510" i="4"/>
  <c r="BI508" i="4"/>
  <c r="BH508" i="4"/>
  <c r="BG508" i="4"/>
  <c r="BF508" i="4"/>
  <c r="T508" i="4"/>
  <c r="R508" i="4"/>
  <c r="P508" i="4"/>
  <c r="BI506" i="4"/>
  <c r="BH506" i="4"/>
  <c r="BG506" i="4"/>
  <c r="BF506" i="4"/>
  <c r="T506" i="4"/>
  <c r="R506" i="4"/>
  <c r="P506" i="4"/>
  <c r="BI502" i="4"/>
  <c r="BH502" i="4"/>
  <c r="BG502" i="4"/>
  <c r="BF502" i="4"/>
  <c r="T502" i="4"/>
  <c r="R502" i="4"/>
  <c r="P502" i="4"/>
  <c r="BI497" i="4"/>
  <c r="BH497" i="4"/>
  <c r="BG497" i="4"/>
  <c r="BF497" i="4"/>
  <c r="T497" i="4"/>
  <c r="R497" i="4"/>
  <c r="P497" i="4"/>
  <c r="BI495" i="4"/>
  <c r="BH495" i="4"/>
  <c r="BG495" i="4"/>
  <c r="BF495" i="4"/>
  <c r="T495" i="4"/>
  <c r="R495" i="4"/>
  <c r="P495" i="4"/>
  <c r="BI491" i="4"/>
  <c r="BH491" i="4"/>
  <c r="BG491" i="4"/>
  <c r="BF491" i="4"/>
  <c r="T491" i="4"/>
  <c r="R491" i="4"/>
  <c r="P491" i="4"/>
  <c r="BI489" i="4"/>
  <c r="BH489" i="4"/>
  <c r="BG489" i="4"/>
  <c r="BF489" i="4"/>
  <c r="T489" i="4"/>
  <c r="R489" i="4"/>
  <c r="P489" i="4"/>
  <c r="BI485" i="4"/>
  <c r="BH485" i="4"/>
  <c r="BG485" i="4"/>
  <c r="BF485" i="4"/>
  <c r="T485" i="4"/>
  <c r="R485" i="4"/>
  <c r="P485" i="4"/>
  <c r="BI481" i="4"/>
  <c r="BH481" i="4"/>
  <c r="BG481" i="4"/>
  <c r="BF481" i="4"/>
  <c r="T481" i="4"/>
  <c r="R481" i="4"/>
  <c r="P481" i="4"/>
  <c r="BI474" i="4"/>
  <c r="BH474" i="4"/>
  <c r="BG474" i="4"/>
  <c r="BF474" i="4"/>
  <c r="T474" i="4"/>
  <c r="R474" i="4"/>
  <c r="P474" i="4"/>
  <c r="BI472" i="4"/>
  <c r="BH472" i="4"/>
  <c r="BG472" i="4"/>
  <c r="BF472" i="4"/>
  <c r="T472" i="4"/>
  <c r="R472" i="4"/>
  <c r="P472" i="4"/>
  <c r="BI464" i="4"/>
  <c r="BH464" i="4"/>
  <c r="BG464" i="4"/>
  <c r="BF464" i="4"/>
  <c r="T464" i="4"/>
  <c r="R464" i="4"/>
  <c r="P464" i="4"/>
  <c r="BI462" i="4"/>
  <c r="BH462" i="4"/>
  <c r="BG462" i="4"/>
  <c r="BF462" i="4"/>
  <c r="T462" i="4"/>
  <c r="R462" i="4"/>
  <c r="P462" i="4"/>
  <c r="BI460" i="4"/>
  <c r="BH460" i="4"/>
  <c r="BG460" i="4"/>
  <c r="BF460" i="4"/>
  <c r="T460" i="4"/>
  <c r="R460" i="4"/>
  <c r="P460" i="4"/>
  <c r="BI458" i="4"/>
  <c r="BH458" i="4"/>
  <c r="BG458" i="4"/>
  <c r="BF458" i="4"/>
  <c r="T458" i="4"/>
  <c r="R458" i="4"/>
  <c r="P458" i="4"/>
  <c r="BI455" i="4"/>
  <c r="BH455" i="4"/>
  <c r="BG455" i="4"/>
  <c r="BF455" i="4"/>
  <c r="T455" i="4"/>
  <c r="R455" i="4"/>
  <c r="P455" i="4"/>
  <c r="BI454" i="4"/>
  <c r="BH454" i="4"/>
  <c r="BG454" i="4"/>
  <c r="BF454" i="4"/>
  <c r="T454" i="4"/>
  <c r="R454" i="4"/>
  <c r="P454" i="4"/>
  <c r="BI453" i="4"/>
  <c r="BH453" i="4"/>
  <c r="BG453" i="4"/>
  <c r="BF453" i="4"/>
  <c r="T453" i="4"/>
  <c r="R453" i="4"/>
  <c r="P453" i="4"/>
  <c r="BI451" i="4"/>
  <c r="BH451" i="4"/>
  <c r="BG451" i="4"/>
  <c r="BF451" i="4"/>
  <c r="T451" i="4"/>
  <c r="R451" i="4"/>
  <c r="P451" i="4"/>
  <c r="BI450" i="4"/>
  <c r="BH450" i="4"/>
  <c r="BG450" i="4"/>
  <c r="BF450" i="4"/>
  <c r="T450" i="4"/>
  <c r="R450" i="4"/>
  <c r="P450" i="4"/>
  <c r="BI449" i="4"/>
  <c r="BH449" i="4"/>
  <c r="BG449" i="4"/>
  <c r="BF449" i="4"/>
  <c r="T449" i="4"/>
  <c r="R449" i="4"/>
  <c r="P449" i="4"/>
  <c r="BI448" i="4"/>
  <c r="BH448" i="4"/>
  <c r="BG448" i="4"/>
  <c r="BF448" i="4"/>
  <c r="T448" i="4"/>
  <c r="R448" i="4"/>
  <c r="P448" i="4"/>
  <c r="BI447" i="4"/>
  <c r="BH447" i="4"/>
  <c r="BG447" i="4"/>
  <c r="BF447" i="4"/>
  <c r="T447" i="4"/>
  <c r="R447" i="4"/>
  <c r="P447" i="4"/>
  <c r="BI446" i="4"/>
  <c r="BH446" i="4"/>
  <c r="BG446" i="4"/>
  <c r="BF446" i="4"/>
  <c r="T446" i="4"/>
  <c r="R446" i="4"/>
  <c r="P446" i="4"/>
  <c r="BI445" i="4"/>
  <c r="BH445" i="4"/>
  <c r="BG445" i="4"/>
  <c r="BF445" i="4"/>
  <c r="T445" i="4"/>
  <c r="R445" i="4"/>
  <c r="P445" i="4"/>
  <c r="BI444" i="4"/>
  <c r="BH444" i="4"/>
  <c r="BG444" i="4"/>
  <c r="BF444" i="4"/>
  <c r="T444" i="4"/>
  <c r="R444" i="4"/>
  <c r="P444" i="4"/>
  <c r="BI443" i="4"/>
  <c r="BH443" i="4"/>
  <c r="BG443" i="4"/>
  <c r="BF443" i="4"/>
  <c r="T443" i="4"/>
  <c r="R443" i="4"/>
  <c r="P443" i="4"/>
  <c r="BI442" i="4"/>
  <c r="BH442" i="4"/>
  <c r="BG442" i="4"/>
  <c r="BF442" i="4"/>
  <c r="T442" i="4"/>
  <c r="R442" i="4"/>
  <c r="P442" i="4"/>
  <c r="BI441" i="4"/>
  <c r="BH441" i="4"/>
  <c r="BG441" i="4"/>
  <c r="BF441" i="4"/>
  <c r="T441" i="4"/>
  <c r="R441" i="4"/>
  <c r="P441" i="4"/>
  <c r="BI437" i="4"/>
  <c r="BH437" i="4"/>
  <c r="BG437" i="4"/>
  <c r="BF437" i="4"/>
  <c r="T437" i="4"/>
  <c r="R437" i="4"/>
  <c r="P437" i="4"/>
  <c r="BI435" i="4"/>
  <c r="BH435" i="4"/>
  <c r="BG435" i="4"/>
  <c r="BF435" i="4"/>
  <c r="T435" i="4"/>
  <c r="R435" i="4"/>
  <c r="P435" i="4"/>
  <c r="BI433" i="4"/>
  <c r="BH433" i="4"/>
  <c r="BG433" i="4"/>
  <c r="BF433" i="4"/>
  <c r="T433" i="4"/>
  <c r="R433" i="4"/>
  <c r="P433" i="4"/>
  <c r="BI431" i="4"/>
  <c r="BH431" i="4"/>
  <c r="BG431" i="4"/>
  <c r="BF431" i="4"/>
  <c r="T431" i="4"/>
  <c r="R431" i="4"/>
  <c r="P431" i="4"/>
  <c r="BI427" i="4"/>
  <c r="BH427" i="4"/>
  <c r="BG427" i="4"/>
  <c r="BF427" i="4"/>
  <c r="T427" i="4"/>
  <c r="R427" i="4"/>
  <c r="P427" i="4"/>
  <c r="BI425" i="4"/>
  <c r="BH425" i="4"/>
  <c r="BG425" i="4"/>
  <c r="BF425" i="4"/>
  <c r="T425" i="4"/>
  <c r="R425" i="4"/>
  <c r="P425" i="4"/>
  <c r="BI423" i="4"/>
  <c r="BH423" i="4"/>
  <c r="BG423" i="4"/>
  <c r="BF423" i="4"/>
  <c r="T423" i="4"/>
  <c r="R423" i="4"/>
  <c r="P423" i="4"/>
  <c r="BI421" i="4"/>
  <c r="BH421" i="4"/>
  <c r="BG421" i="4"/>
  <c r="BF421" i="4"/>
  <c r="T421" i="4"/>
  <c r="R421" i="4"/>
  <c r="P421" i="4"/>
  <c r="BI416" i="4"/>
  <c r="BH416" i="4"/>
  <c r="BG416" i="4"/>
  <c r="BF416" i="4"/>
  <c r="T416" i="4"/>
  <c r="R416" i="4"/>
  <c r="P416" i="4"/>
  <c r="BI414" i="4"/>
  <c r="BH414" i="4"/>
  <c r="BG414" i="4"/>
  <c r="BF414" i="4"/>
  <c r="T414" i="4"/>
  <c r="R414" i="4"/>
  <c r="P414" i="4"/>
  <c r="BI412" i="4"/>
  <c r="BH412" i="4"/>
  <c r="BG412" i="4"/>
  <c r="BF412" i="4"/>
  <c r="T412" i="4"/>
  <c r="R412" i="4"/>
  <c r="P412" i="4"/>
  <c r="BI410" i="4"/>
  <c r="BH410" i="4"/>
  <c r="BG410" i="4"/>
  <c r="BF410" i="4"/>
  <c r="T410" i="4"/>
  <c r="R410" i="4"/>
  <c r="P410" i="4"/>
  <c r="BI409" i="4"/>
  <c r="BH409" i="4"/>
  <c r="BG409" i="4"/>
  <c r="BF409" i="4"/>
  <c r="T409" i="4"/>
  <c r="R409" i="4"/>
  <c r="P409" i="4"/>
  <c r="BI405" i="4"/>
  <c r="BH405" i="4"/>
  <c r="BG405" i="4"/>
  <c r="BF405" i="4"/>
  <c r="T405" i="4"/>
  <c r="R405" i="4"/>
  <c r="P405" i="4"/>
  <c r="BI401" i="4"/>
  <c r="BH401" i="4"/>
  <c r="BG401" i="4"/>
  <c r="BF401" i="4"/>
  <c r="T401" i="4"/>
  <c r="R401" i="4"/>
  <c r="P401" i="4"/>
  <c r="BI399" i="4"/>
  <c r="BH399" i="4"/>
  <c r="BG399" i="4"/>
  <c r="BF399" i="4"/>
  <c r="T399" i="4"/>
  <c r="R399" i="4"/>
  <c r="P399" i="4"/>
  <c r="BI393" i="4"/>
  <c r="BH393" i="4"/>
  <c r="BG393" i="4"/>
  <c r="BF393" i="4"/>
  <c r="T393" i="4"/>
  <c r="R393" i="4"/>
  <c r="P393" i="4"/>
  <c r="BI388" i="4"/>
  <c r="BH388" i="4"/>
  <c r="BG388" i="4"/>
  <c r="BF388" i="4"/>
  <c r="T388" i="4"/>
  <c r="R388" i="4"/>
  <c r="P388" i="4"/>
  <c r="BI383" i="4"/>
  <c r="BH383" i="4"/>
  <c r="BG383" i="4"/>
  <c r="BF383" i="4"/>
  <c r="T383" i="4"/>
  <c r="R383" i="4"/>
  <c r="P383" i="4"/>
  <c r="BI379" i="4"/>
  <c r="BH379" i="4"/>
  <c r="BG379" i="4"/>
  <c r="BF379" i="4"/>
  <c r="T379" i="4"/>
  <c r="R379" i="4"/>
  <c r="P379" i="4"/>
  <c r="BI377" i="4"/>
  <c r="BH377" i="4"/>
  <c r="BG377" i="4"/>
  <c r="BF377" i="4"/>
  <c r="T377" i="4"/>
  <c r="R377" i="4"/>
  <c r="P377" i="4"/>
  <c r="BI372" i="4"/>
  <c r="BH372" i="4"/>
  <c r="BG372" i="4"/>
  <c r="BF372" i="4"/>
  <c r="T372" i="4"/>
  <c r="R372" i="4"/>
  <c r="P372" i="4"/>
  <c r="BI368" i="4"/>
  <c r="BH368" i="4"/>
  <c r="BG368" i="4"/>
  <c r="BF368" i="4"/>
  <c r="T368" i="4"/>
  <c r="R368" i="4"/>
  <c r="P368" i="4"/>
  <c r="BI366" i="4"/>
  <c r="BH366" i="4"/>
  <c r="BG366" i="4"/>
  <c r="BF366" i="4"/>
  <c r="T366" i="4"/>
  <c r="R366" i="4"/>
  <c r="P366" i="4"/>
  <c r="BI362" i="4"/>
  <c r="BH362" i="4"/>
  <c r="BG362" i="4"/>
  <c r="BF362" i="4"/>
  <c r="T362" i="4"/>
  <c r="R362" i="4"/>
  <c r="P362" i="4"/>
  <c r="BI358" i="4"/>
  <c r="BH358" i="4"/>
  <c r="BG358" i="4"/>
  <c r="BF358" i="4"/>
  <c r="T358" i="4"/>
  <c r="R358" i="4"/>
  <c r="P358" i="4"/>
  <c r="BI353" i="4"/>
  <c r="BH353" i="4"/>
  <c r="BG353" i="4"/>
  <c r="BF353" i="4"/>
  <c r="T353" i="4"/>
  <c r="R353" i="4"/>
  <c r="P353" i="4"/>
  <c r="BI351" i="4"/>
  <c r="BH351" i="4"/>
  <c r="BG351" i="4"/>
  <c r="BF351" i="4"/>
  <c r="T351" i="4"/>
  <c r="R351" i="4"/>
  <c r="P351" i="4"/>
  <c r="BI347" i="4"/>
  <c r="BH347" i="4"/>
  <c r="BG347" i="4"/>
  <c r="BF347" i="4"/>
  <c r="T347" i="4"/>
  <c r="R347" i="4"/>
  <c r="P347" i="4"/>
  <c r="BI343" i="4"/>
  <c r="BH343" i="4"/>
  <c r="BG343" i="4"/>
  <c r="BF343" i="4"/>
  <c r="T343" i="4"/>
  <c r="R343" i="4"/>
  <c r="P343" i="4"/>
  <c r="BI340" i="4"/>
  <c r="BH340" i="4"/>
  <c r="BG340" i="4"/>
  <c r="BF340" i="4"/>
  <c r="T340" i="4"/>
  <c r="T339" i="4"/>
  <c r="R340" i="4"/>
  <c r="R339" i="4"/>
  <c r="P340" i="4"/>
  <c r="P339" i="4" s="1"/>
  <c r="BI337" i="4"/>
  <c r="BH337" i="4"/>
  <c r="BG337" i="4"/>
  <c r="BF337" i="4"/>
  <c r="T337" i="4"/>
  <c r="R337" i="4"/>
  <c r="P337" i="4"/>
  <c r="BI335" i="4"/>
  <c r="BH335" i="4"/>
  <c r="BG335" i="4"/>
  <c r="BF335" i="4"/>
  <c r="T335" i="4"/>
  <c r="R335" i="4"/>
  <c r="P335" i="4"/>
  <c r="BI333" i="4"/>
  <c r="BH333" i="4"/>
  <c r="BG333" i="4"/>
  <c r="BF333" i="4"/>
  <c r="T333" i="4"/>
  <c r="R333" i="4"/>
  <c r="P333" i="4"/>
  <c r="BI329" i="4"/>
  <c r="BH329" i="4"/>
  <c r="BG329" i="4"/>
  <c r="BF329" i="4"/>
  <c r="T329" i="4"/>
  <c r="R329" i="4"/>
  <c r="P329" i="4"/>
  <c r="BI325" i="4"/>
  <c r="BH325" i="4"/>
  <c r="BG325" i="4"/>
  <c r="BF325" i="4"/>
  <c r="T325" i="4"/>
  <c r="R325" i="4"/>
  <c r="P325" i="4"/>
  <c r="BI321" i="4"/>
  <c r="BH321" i="4"/>
  <c r="BG321" i="4"/>
  <c r="BF321" i="4"/>
  <c r="T321" i="4"/>
  <c r="R321" i="4"/>
  <c r="P321" i="4"/>
  <c r="BI315" i="4"/>
  <c r="BH315" i="4"/>
  <c r="BG315" i="4"/>
  <c r="BF315" i="4"/>
  <c r="T315" i="4"/>
  <c r="R315" i="4"/>
  <c r="P315" i="4"/>
  <c r="BI312" i="4"/>
  <c r="BH312" i="4"/>
  <c r="BG312" i="4"/>
  <c r="BF312" i="4"/>
  <c r="T312" i="4"/>
  <c r="R312" i="4"/>
  <c r="P312" i="4"/>
  <c r="BI309" i="4"/>
  <c r="BH309" i="4"/>
  <c r="BG309" i="4"/>
  <c r="BF309" i="4"/>
  <c r="T309" i="4"/>
  <c r="R309" i="4"/>
  <c r="P309" i="4"/>
  <c r="BI303" i="4"/>
  <c r="BH303" i="4"/>
  <c r="BG303" i="4"/>
  <c r="BF303" i="4"/>
  <c r="T303" i="4"/>
  <c r="R303" i="4"/>
  <c r="P303"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8" i="4"/>
  <c r="BH288" i="4"/>
  <c r="BG288" i="4"/>
  <c r="BF288" i="4"/>
  <c r="T288" i="4"/>
  <c r="R288" i="4"/>
  <c r="P288" i="4"/>
  <c r="BI287" i="4"/>
  <c r="BH287" i="4"/>
  <c r="BG287" i="4"/>
  <c r="BF287" i="4"/>
  <c r="T287" i="4"/>
  <c r="R287" i="4"/>
  <c r="P287" i="4"/>
  <c r="BI282" i="4"/>
  <c r="BH282" i="4"/>
  <c r="BG282" i="4"/>
  <c r="BF282" i="4"/>
  <c r="T282" i="4"/>
  <c r="R282" i="4"/>
  <c r="P282" i="4"/>
  <c r="BI279" i="4"/>
  <c r="BH279" i="4"/>
  <c r="BG279" i="4"/>
  <c r="BF279" i="4"/>
  <c r="T279" i="4"/>
  <c r="R279" i="4"/>
  <c r="P279" i="4"/>
  <c r="BI274" i="4"/>
  <c r="BH274" i="4"/>
  <c r="BG274" i="4"/>
  <c r="BF274" i="4"/>
  <c r="T274" i="4"/>
  <c r="R274" i="4"/>
  <c r="P274" i="4"/>
  <c r="BI272" i="4"/>
  <c r="BH272" i="4"/>
  <c r="BG272" i="4"/>
  <c r="BF272" i="4"/>
  <c r="T272" i="4"/>
  <c r="R272" i="4"/>
  <c r="P272" i="4"/>
  <c r="BI270" i="4"/>
  <c r="BH270" i="4"/>
  <c r="BG270" i="4"/>
  <c r="BF270" i="4"/>
  <c r="T270" i="4"/>
  <c r="R270" i="4"/>
  <c r="P270" i="4"/>
  <c r="BI267" i="4"/>
  <c r="BH267" i="4"/>
  <c r="BG267" i="4"/>
  <c r="BF267" i="4"/>
  <c r="T267" i="4"/>
  <c r="R267" i="4"/>
  <c r="P267" i="4"/>
  <c r="BI265" i="4"/>
  <c r="BH265" i="4"/>
  <c r="BG265" i="4"/>
  <c r="BF265" i="4"/>
  <c r="T265" i="4"/>
  <c r="R265" i="4"/>
  <c r="P265" i="4"/>
  <c r="BI262" i="4"/>
  <c r="BH262" i="4"/>
  <c r="BG262" i="4"/>
  <c r="BF262" i="4"/>
  <c r="T262" i="4"/>
  <c r="R262" i="4"/>
  <c r="P262" i="4"/>
  <c r="BI260" i="4"/>
  <c r="BH260" i="4"/>
  <c r="BG260" i="4"/>
  <c r="BF260" i="4"/>
  <c r="T260" i="4"/>
  <c r="R260" i="4"/>
  <c r="P260" i="4"/>
  <c r="BI258" i="4"/>
  <c r="BH258" i="4"/>
  <c r="BG258" i="4"/>
  <c r="BF258" i="4"/>
  <c r="T258" i="4"/>
  <c r="R258" i="4"/>
  <c r="P258" i="4"/>
  <c r="BI256" i="4"/>
  <c r="BH256" i="4"/>
  <c r="BG256" i="4"/>
  <c r="BF256" i="4"/>
  <c r="T256" i="4"/>
  <c r="R256" i="4"/>
  <c r="P256" i="4"/>
  <c r="BI253" i="4"/>
  <c r="BH253" i="4"/>
  <c r="BG253" i="4"/>
  <c r="BF253" i="4"/>
  <c r="T253" i="4"/>
  <c r="R253" i="4"/>
  <c r="P253" i="4"/>
  <c r="BI249" i="4"/>
  <c r="BH249" i="4"/>
  <c r="BG249" i="4"/>
  <c r="BF249" i="4"/>
  <c r="T249" i="4"/>
  <c r="R249" i="4"/>
  <c r="P249" i="4"/>
  <c r="BI242" i="4"/>
  <c r="BH242" i="4"/>
  <c r="BG242" i="4"/>
  <c r="BF242" i="4"/>
  <c r="T242" i="4"/>
  <c r="R242" i="4"/>
  <c r="P242" i="4"/>
  <c r="BI237" i="4"/>
  <c r="BH237" i="4"/>
  <c r="BG237" i="4"/>
  <c r="BF237" i="4"/>
  <c r="T237" i="4"/>
  <c r="R237" i="4"/>
  <c r="P237" i="4"/>
  <c r="BI231" i="4"/>
  <c r="BH231" i="4"/>
  <c r="BG231" i="4"/>
  <c r="BF231" i="4"/>
  <c r="T231" i="4"/>
  <c r="R231" i="4"/>
  <c r="P231" i="4"/>
  <c r="BI226" i="4"/>
  <c r="BH226" i="4"/>
  <c r="BG226" i="4"/>
  <c r="BF226" i="4"/>
  <c r="T226" i="4"/>
  <c r="R226" i="4"/>
  <c r="P226" i="4"/>
  <c r="BI224" i="4"/>
  <c r="BH224" i="4"/>
  <c r="BG224" i="4"/>
  <c r="BF224" i="4"/>
  <c r="T224" i="4"/>
  <c r="R224" i="4"/>
  <c r="P224" i="4"/>
  <c r="BI220" i="4"/>
  <c r="BH220" i="4"/>
  <c r="BG220" i="4"/>
  <c r="BF220" i="4"/>
  <c r="T220" i="4"/>
  <c r="R220" i="4"/>
  <c r="P220" i="4"/>
  <c r="BI216" i="4"/>
  <c r="BH216" i="4"/>
  <c r="BG216" i="4"/>
  <c r="BF216" i="4"/>
  <c r="T216" i="4"/>
  <c r="R216" i="4"/>
  <c r="P216" i="4"/>
  <c r="BI214" i="4"/>
  <c r="BH214" i="4"/>
  <c r="BG214" i="4"/>
  <c r="BF214" i="4"/>
  <c r="T214" i="4"/>
  <c r="R214" i="4"/>
  <c r="P214" i="4"/>
  <c r="BI210" i="4"/>
  <c r="BH210" i="4"/>
  <c r="BG210" i="4"/>
  <c r="BF210" i="4"/>
  <c r="T210" i="4"/>
  <c r="R210" i="4"/>
  <c r="P210" i="4"/>
  <c r="BI196" i="4"/>
  <c r="BH196" i="4"/>
  <c r="BG196" i="4"/>
  <c r="BF196" i="4"/>
  <c r="T196" i="4"/>
  <c r="R196" i="4"/>
  <c r="P196" i="4"/>
  <c r="BI188" i="4"/>
  <c r="BH188" i="4"/>
  <c r="BG188" i="4"/>
  <c r="BF188" i="4"/>
  <c r="T188" i="4"/>
  <c r="R188" i="4"/>
  <c r="P188" i="4"/>
  <c r="BI186" i="4"/>
  <c r="BH186" i="4"/>
  <c r="BG186" i="4"/>
  <c r="BF186" i="4"/>
  <c r="T186" i="4"/>
  <c r="R186" i="4"/>
  <c r="P186" i="4"/>
  <c r="BI184" i="4"/>
  <c r="BH184" i="4"/>
  <c r="BG184" i="4"/>
  <c r="BF184" i="4"/>
  <c r="T184" i="4"/>
  <c r="R184" i="4"/>
  <c r="P184" i="4"/>
  <c r="BI178" i="4"/>
  <c r="BH178" i="4"/>
  <c r="BG178" i="4"/>
  <c r="BF178" i="4"/>
  <c r="T178" i="4"/>
  <c r="R178" i="4"/>
  <c r="P178" i="4"/>
  <c r="BI167" i="4"/>
  <c r="BH167" i="4"/>
  <c r="BG167" i="4"/>
  <c r="BF167" i="4"/>
  <c r="T167" i="4"/>
  <c r="R167" i="4"/>
  <c r="P167" i="4"/>
  <c r="BI157" i="4"/>
  <c r="BH157" i="4"/>
  <c r="BG157" i="4"/>
  <c r="BF157" i="4"/>
  <c r="T157" i="4"/>
  <c r="R157" i="4"/>
  <c r="P157" i="4"/>
  <c r="BI155" i="4"/>
  <c r="BH155" i="4"/>
  <c r="BG155" i="4"/>
  <c r="BF155" i="4"/>
  <c r="T155" i="4"/>
  <c r="R155" i="4"/>
  <c r="P155" i="4"/>
  <c r="J148" i="4"/>
  <c r="J147" i="4"/>
  <c r="F147" i="4"/>
  <c r="F145" i="4"/>
  <c r="E143" i="4"/>
  <c r="J94" i="4"/>
  <c r="J93" i="4"/>
  <c r="F93" i="4"/>
  <c r="F91" i="4"/>
  <c r="E89" i="4"/>
  <c r="J20" i="4"/>
  <c r="E20" i="4"/>
  <c r="F148" i="4" s="1"/>
  <c r="J19" i="4"/>
  <c r="J14" i="4"/>
  <c r="J91" i="4" s="1"/>
  <c r="E7" i="4"/>
  <c r="E85" i="4" s="1"/>
  <c r="J39" i="3"/>
  <c r="J38" i="3"/>
  <c r="AY97" i="1"/>
  <c r="J37" i="3"/>
  <c r="AX97" i="1"/>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J120" i="3"/>
  <c r="J119" i="3"/>
  <c r="F119" i="3"/>
  <c r="F117" i="3"/>
  <c r="E115" i="3"/>
  <c r="J94" i="3"/>
  <c r="J93" i="3"/>
  <c r="F93" i="3"/>
  <c r="F91" i="3"/>
  <c r="E89" i="3"/>
  <c r="J20" i="3"/>
  <c r="E20" i="3"/>
  <c r="F94" i="3"/>
  <c r="J19" i="3"/>
  <c r="J14" i="3"/>
  <c r="J117" i="3" s="1"/>
  <c r="E7" i="3"/>
  <c r="E111" i="3"/>
  <c r="J39" i="2"/>
  <c r="J38" i="2"/>
  <c r="AY96" i="1"/>
  <c r="J37" i="2"/>
  <c r="AX96" i="1"/>
  <c r="BI464" i="2"/>
  <c r="BH464" i="2"/>
  <c r="BG464" i="2"/>
  <c r="BF464" i="2"/>
  <c r="T464" i="2"/>
  <c r="R464" i="2"/>
  <c r="P464" i="2"/>
  <c r="BI462" i="2"/>
  <c r="BH462" i="2"/>
  <c r="BG462" i="2"/>
  <c r="BF462" i="2"/>
  <c r="T462" i="2"/>
  <c r="R462" i="2"/>
  <c r="P462" i="2"/>
  <c r="BI461" i="2"/>
  <c r="BH461" i="2"/>
  <c r="BG461" i="2"/>
  <c r="BF461" i="2"/>
  <c r="T461" i="2"/>
  <c r="R461" i="2"/>
  <c r="P461" i="2"/>
  <c r="BI459" i="2"/>
  <c r="BH459" i="2"/>
  <c r="BG459" i="2"/>
  <c r="BF459" i="2"/>
  <c r="T459" i="2"/>
  <c r="R459" i="2"/>
  <c r="P459" i="2"/>
  <c r="BI458" i="2"/>
  <c r="BH458" i="2"/>
  <c r="BG458" i="2"/>
  <c r="BF458" i="2"/>
  <c r="T458" i="2"/>
  <c r="R458" i="2"/>
  <c r="P458" i="2"/>
  <c r="BI455" i="2"/>
  <c r="BH455" i="2"/>
  <c r="BG455" i="2"/>
  <c r="BF455" i="2"/>
  <c r="T455" i="2"/>
  <c r="R455" i="2"/>
  <c r="P455" i="2"/>
  <c r="BI453" i="2"/>
  <c r="BH453" i="2"/>
  <c r="BG453" i="2"/>
  <c r="BF453" i="2"/>
  <c r="T453" i="2"/>
  <c r="R453" i="2"/>
  <c r="P453" i="2"/>
  <c r="BI451" i="2"/>
  <c r="BH451" i="2"/>
  <c r="BG451" i="2"/>
  <c r="BF451" i="2"/>
  <c r="T451" i="2"/>
  <c r="R451" i="2"/>
  <c r="P451" i="2"/>
  <c r="BI447" i="2"/>
  <c r="BH447" i="2"/>
  <c r="BG447" i="2"/>
  <c r="BF447" i="2"/>
  <c r="T447" i="2"/>
  <c r="R447" i="2"/>
  <c r="P447" i="2"/>
  <c r="BI443" i="2"/>
  <c r="BH443" i="2"/>
  <c r="BG443" i="2"/>
  <c r="BF443" i="2"/>
  <c r="T443" i="2"/>
  <c r="R443" i="2"/>
  <c r="P443" i="2"/>
  <c r="BI441" i="2"/>
  <c r="BH441" i="2"/>
  <c r="BG441" i="2"/>
  <c r="BF441" i="2"/>
  <c r="T441" i="2"/>
  <c r="R441" i="2"/>
  <c r="P441" i="2"/>
  <c r="BI439" i="2"/>
  <c r="BH439" i="2"/>
  <c r="BG439" i="2"/>
  <c r="BF439" i="2"/>
  <c r="T439" i="2"/>
  <c r="R439" i="2"/>
  <c r="P439" i="2"/>
  <c r="BI435" i="2"/>
  <c r="BH435" i="2"/>
  <c r="BG435" i="2"/>
  <c r="BF435" i="2"/>
  <c r="T435" i="2"/>
  <c r="R435" i="2"/>
  <c r="P435" i="2"/>
  <c r="BI430" i="2"/>
  <c r="BH430" i="2"/>
  <c r="BG430" i="2"/>
  <c r="BF430" i="2"/>
  <c r="T430" i="2"/>
  <c r="R430" i="2"/>
  <c r="P430" i="2"/>
  <c r="BI426" i="2"/>
  <c r="BH426" i="2"/>
  <c r="BG426" i="2"/>
  <c r="BF426" i="2"/>
  <c r="T426" i="2"/>
  <c r="R426" i="2"/>
  <c r="P426" i="2"/>
  <c r="BI423" i="2"/>
  <c r="BH423" i="2"/>
  <c r="BG423" i="2"/>
  <c r="BF423" i="2"/>
  <c r="T423" i="2"/>
  <c r="R423" i="2"/>
  <c r="P423" i="2"/>
  <c r="BI421" i="2"/>
  <c r="BH421" i="2"/>
  <c r="BG421" i="2"/>
  <c r="BF421" i="2"/>
  <c r="T421" i="2"/>
  <c r="R421" i="2"/>
  <c r="P421" i="2"/>
  <c r="BI419" i="2"/>
  <c r="BH419" i="2"/>
  <c r="BG419" i="2"/>
  <c r="BF419" i="2"/>
  <c r="T419" i="2"/>
  <c r="R419" i="2"/>
  <c r="P419" i="2"/>
  <c r="BI416" i="2"/>
  <c r="BH416" i="2"/>
  <c r="BG416" i="2"/>
  <c r="BF416" i="2"/>
  <c r="T416" i="2"/>
  <c r="R416" i="2"/>
  <c r="P416" i="2"/>
  <c r="BI413" i="2"/>
  <c r="BH413" i="2"/>
  <c r="BG413" i="2"/>
  <c r="BF413" i="2"/>
  <c r="T413" i="2"/>
  <c r="R413" i="2"/>
  <c r="P413" i="2"/>
  <c r="BI410" i="2"/>
  <c r="BH410" i="2"/>
  <c r="BG410" i="2"/>
  <c r="BF410" i="2"/>
  <c r="T410" i="2"/>
  <c r="R410" i="2"/>
  <c r="P410" i="2"/>
  <c r="BI407" i="2"/>
  <c r="BH407" i="2"/>
  <c r="BG407" i="2"/>
  <c r="BF407" i="2"/>
  <c r="T407" i="2"/>
  <c r="R407" i="2"/>
  <c r="P407" i="2"/>
  <c r="BI404" i="2"/>
  <c r="BH404" i="2"/>
  <c r="BG404" i="2"/>
  <c r="BF404" i="2"/>
  <c r="T404" i="2"/>
  <c r="R404" i="2"/>
  <c r="P404" i="2"/>
  <c r="BI401" i="2"/>
  <c r="BH401" i="2"/>
  <c r="BG401" i="2"/>
  <c r="BF401" i="2"/>
  <c r="T401" i="2"/>
  <c r="R401" i="2"/>
  <c r="P401" i="2"/>
  <c r="BI398" i="2"/>
  <c r="BH398" i="2"/>
  <c r="BG398" i="2"/>
  <c r="BF398" i="2"/>
  <c r="T398" i="2"/>
  <c r="R398" i="2"/>
  <c r="P398" i="2"/>
  <c r="BI395" i="2"/>
  <c r="BH395" i="2"/>
  <c r="BG395" i="2"/>
  <c r="BF395" i="2"/>
  <c r="T395" i="2"/>
  <c r="R395" i="2"/>
  <c r="P395" i="2"/>
  <c r="BI390" i="2"/>
  <c r="BH390" i="2"/>
  <c r="BG390" i="2"/>
  <c r="BF390" i="2"/>
  <c r="T390" i="2"/>
  <c r="R390" i="2"/>
  <c r="P390" i="2"/>
  <c r="BI388" i="2"/>
  <c r="BH388" i="2"/>
  <c r="BG388" i="2"/>
  <c r="BF388" i="2"/>
  <c r="T388" i="2"/>
  <c r="R388" i="2"/>
  <c r="P388" i="2"/>
  <c r="BI387" i="2"/>
  <c r="BH387" i="2"/>
  <c r="BG387" i="2"/>
  <c r="BF387" i="2"/>
  <c r="T387" i="2"/>
  <c r="R387" i="2"/>
  <c r="P387" i="2"/>
  <c r="BI384" i="2"/>
  <c r="BH384" i="2"/>
  <c r="BG384" i="2"/>
  <c r="BF384" i="2"/>
  <c r="T384" i="2"/>
  <c r="R384" i="2"/>
  <c r="P384" i="2"/>
  <c r="BI380" i="2"/>
  <c r="BH380" i="2"/>
  <c r="BG380" i="2"/>
  <c r="BF380" i="2"/>
  <c r="T380" i="2"/>
  <c r="R380" i="2"/>
  <c r="P380" i="2"/>
  <c r="BI376" i="2"/>
  <c r="BH376" i="2"/>
  <c r="BG376" i="2"/>
  <c r="BF376" i="2"/>
  <c r="T376" i="2"/>
  <c r="R376" i="2"/>
  <c r="P376" i="2"/>
  <c r="BI369" i="2"/>
  <c r="BH369" i="2"/>
  <c r="BG369" i="2"/>
  <c r="BF369" i="2"/>
  <c r="T369" i="2"/>
  <c r="R369" i="2"/>
  <c r="P369" i="2"/>
  <c r="BI365" i="2"/>
  <c r="BH365" i="2"/>
  <c r="BG365" i="2"/>
  <c r="BF365" i="2"/>
  <c r="T365" i="2"/>
  <c r="R365" i="2"/>
  <c r="P365" i="2"/>
  <c r="BI359" i="2"/>
  <c r="BH359" i="2"/>
  <c r="BG359" i="2"/>
  <c r="BF359" i="2"/>
  <c r="T359" i="2"/>
  <c r="R359" i="2"/>
  <c r="P359" i="2"/>
  <c r="BI353" i="2"/>
  <c r="BH353" i="2"/>
  <c r="BG353" i="2"/>
  <c r="BF353" i="2"/>
  <c r="T353" i="2"/>
  <c r="R353" i="2"/>
  <c r="P353" i="2"/>
  <c r="BI351" i="2"/>
  <c r="BH351" i="2"/>
  <c r="BG351" i="2"/>
  <c r="BF351" i="2"/>
  <c r="T351" i="2"/>
  <c r="R351" i="2"/>
  <c r="P351"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4" i="2"/>
  <c r="BH334" i="2"/>
  <c r="BG334" i="2"/>
  <c r="BF334" i="2"/>
  <c r="T334" i="2"/>
  <c r="R334" i="2"/>
  <c r="P334" i="2"/>
  <c r="BI329" i="2"/>
  <c r="BH329" i="2"/>
  <c r="BG329" i="2"/>
  <c r="BF329" i="2"/>
  <c r="T329" i="2"/>
  <c r="R329" i="2"/>
  <c r="P329" i="2"/>
  <c r="BI326" i="2"/>
  <c r="BH326" i="2"/>
  <c r="BG326" i="2"/>
  <c r="BF326" i="2"/>
  <c r="T326" i="2"/>
  <c r="R326" i="2"/>
  <c r="P326" i="2"/>
  <c r="BI323" i="2"/>
  <c r="BH323" i="2"/>
  <c r="BG323" i="2"/>
  <c r="BF323" i="2"/>
  <c r="T323" i="2"/>
  <c r="R323" i="2"/>
  <c r="P323" i="2"/>
  <c r="BI321" i="2"/>
  <c r="BH321" i="2"/>
  <c r="BG321" i="2"/>
  <c r="BF321" i="2"/>
  <c r="T321" i="2"/>
  <c r="R321" i="2"/>
  <c r="P321"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4" i="2"/>
  <c r="BH294" i="2"/>
  <c r="BG294" i="2"/>
  <c r="BF294" i="2"/>
  <c r="T294" i="2"/>
  <c r="R294" i="2"/>
  <c r="P294" i="2"/>
  <c r="BI292" i="2"/>
  <c r="BH292" i="2"/>
  <c r="BG292" i="2"/>
  <c r="BF292" i="2"/>
  <c r="T292" i="2"/>
  <c r="R292" i="2"/>
  <c r="P292" i="2"/>
  <c r="BI290" i="2"/>
  <c r="BH290" i="2"/>
  <c r="BG290" i="2"/>
  <c r="BF290" i="2"/>
  <c r="T290" i="2"/>
  <c r="R290" i="2"/>
  <c r="P290" i="2"/>
  <c r="BI288" i="2"/>
  <c r="BH288" i="2"/>
  <c r="BG288" i="2"/>
  <c r="BF288" i="2"/>
  <c r="T288" i="2"/>
  <c r="R288" i="2"/>
  <c r="P288" i="2"/>
  <c r="BI287" i="2"/>
  <c r="BH287" i="2"/>
  <c r="BG287" i="2"/>
  <c r="BF287" i="2"/>
  <c r="T287" i="2"/>
  <c r="R287" i="2"/>
  <c r="P287" i="2"/>
  <c r="BI280" i="2"/>
  <c r="BH280" i="2"/>
  <c r="BG280" i="2"/>
  <c r="BF280" i="2"/>
  <c r="T280" i="2"/>
  <c r="R280" i="2"/>
  <c r="P280" i="2"/>
  <c r="BI275" i="2"/>
  <c r="BH275" i="2"/>
  <c r="BG275" i="2"/>
  <c r="BF275" i="2"/>
  <c r="T275" i="2"/>
  <c r="R275" i="2"/>
  <c r="P275" i="2"/>
  <c r="BI270" i="2"/>
  <c r="BH270" i="2"/>
  <c r="BG270" i="2"/>
  <c r="BF270" i="2"/>
  <c r="T270" i="2"/>
  <c r="R270" i="2"/>
  <c r="P270" i="2"/>
  <c r="BI266" i="2"/>
  <c r="BH266" i="2"/>
  <c r="BG266" i="2"/>
  <c r="BF266" i="2"/>
  <c r="T266" i="2"/>
  <c r="R266" i="2"/>
  <c r="P266" i="2"/>
  <c r="BI264" i="2"/>
  <c r="BH264" i="2"/>
  <c r="BG264" i="2"/>
  <c r="BF264" i="2"/>
  <c r="T264" i="2"/>
  <c r="R264" i="2"/>
  <c r="P264"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49" i="2"/>
  <c r="BH249" i="2"/>
  <c r="BG249" i="2"/>
  <c r="BF249" i="2"/>
  <c r="T249" i="2"/>
  <c r="R249" i="2"/>
  <c r="P249" i="2"/>
  <c r="BI245" i="2"/>
  <c r="BH245" i="2"/>
  <c r="BG245" i="2"/>
  <c r="BF245" i="2"/>
  <c r="T245" i="2"/>
  <c r="R245" i="2"/>
  <c r="P245" i="2"/>
  <c r="BI241" i="2"/>
  <c r="BH241" i="2"/>
  <c r="BG241" i="2"/>
  <c r="BF241" i="2"/>
  <c r="T241" i="2"/>
  <c r="R241" i="2"/>
  <c r="P241" i="2"/>
  <c r="BI237" i="2"/>
  <c r="BH237" i="2"/>
  <c r="BG237" i="2"/>
  <c r="BF237" i="2"/>
  <c r="T237" i="2"/>
  <c r="R237" i="2"/>
  <c r="P237" i="2"/>
  <c r="BI231" i="2"/>
  <c r="BH231" i="2"/>
  <c r="BG231" i="2"/>
  <c r="BF231" i="2"/>
  <c r="T231" i="2"/>
  <c r="R231" i="2"/>
  <c r="P231" i="2"/>
  <c r="BI228" i="2"/>
  <c r="BH228" i="2"/>
  <c r="BG228" i="2"/>
  <c r="BF228" i="2"/>
  <c r="T228" i="2"/>
  <c r="R228" i="2"/>
  <c r="P228" i="2"/>
  <c r="BI222" i="2"/>
  <c r="BH222" i="2"/>
  <c r="BG222" i="2"/>
  <c r="BF222" i="2"/>
  <c r="T222" i="2"/>
  <c r="R222" i="2"/>
  <c r="P222" i="2"/>
  <c r="BI215" i="2"/>
  <c r="BH215" i="2"/>
  <c r="BG215" i="2"/>
  <c r="BF215" i="2"/>
  <c r="T215" i="2"/>
  <c r="R215" i="2"/>
  <c r="P215" i="2"/>
  <c r="BI211" i="2"/>
  <c r="BH211" i="2"/>
  <c r="BG211" i="2"/>
  <c r="BF211" i="2"/>
  <c r="T211" i="2"/>
  <c r="R211" i="2"/>
  <c r="P211" i="2"/>
  <c r="BI207" i="2"/>
  <c r="BH207" i="2"/>
  <c r="BG207" i="2"/>
  <c r="BF207" i="2"/>
  <c r="T207" i="2"/>
  <c r="R207" i="2"/>
  <c r="P207" i="2"/>
  <c r="BI204" i="2"/>
  <c r="BH204" i="2"/>
  <c r="BG204" i="2"/>
  <c r="BF204" i="2"/>
  <c r="T204" i="2"/>
  <c r="R204" i="2"/>
  <c r="P204" i="2"/>
  <c r="BI202" i="2"/>
  <c r="BH202" i="2"/>
  <c r="BG202" i="2"/>
  <c r="BF202" i="2"/>
  <c r="T202" i="2"/>
  <c r="R202" i="2"/>
  <c r="P202"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88" i="2"/>
  <c r="BH188" i="2"/>
  <c r="BG188" i="2"/>
  <c r="BF188" i="2"/>
  <c r="T188" i="2"/>
  <c r="R188" i="2"/>
  <c r="P188" i="2"/>
  <c r="BI176" i="2"/>
  <c r="BH176" i="2"/>
  <c r="BG176" i="2"/>
  <c r="BF176" i="2"/>
  <c r="T176" i="2"/>
  <c r="R176" i="2"/>
  <c r="P176" i="2"/>
  <c r="BI169" i="2"/>
  <c r="BH169" i="2"/>
  <c r="BG169" i="2"/>
  <c r="BF169" i="2"/>
  <c r="T169" i="2"/>
  <c r="R169" i="2"/>
  <c r="P169" i="2"/>
  <c r="BI167" i="2"/>
  <c r="BH167" i="2"/>
  <c r="BG167" i="2"/>
  <c r="BF167" i="2"/>
  <c r="T167" i="2"/>
  <c r="R167" i="2"/>
  <c r="P167" i="2"/>
  <c r="BI165" i="2"/>
  <c r="BH165" i="2"/>
  <c r="BG165" i="2"/>
  <c r="BF165" i="2"/>
  <c r="T165" i="2"/>
  <c r="R165" i="2"/>
  <c r="P165" i="2"/>
  <c r="BI159" i="2"/>
  <c r="BH159" i="2"/>
  <c r="BG159" i="2"/>
  <c r="BF159" i="2"/>
  <c r="T159" i="2"/>
  <c r="R159" i="2"/>
  <c r="P159" i="2"/>
  <c r="BI153" i="2"/>
  <c r="BH153" i="2"/>
  <c r="BG153" i="2"/>
  <c r="BF153" i="2"/>
  <c r="T153" i="2"/>
  <c r="R153" i="2"/>
  <c r="P153" i="2"/>
  <c r="BI147" i="2"/>
  <c r="BH147" i="2"/>
  <c r="BG147" i="2"/>
  <c r="BF147" i="2"/>
  <c r="T147" i="2"/>
  <c r="R147" i="2"/>
  <c r="P147" i="2"/>
  <c r="J140" i="2"/>
  <c r="J139" i="2"/>
  <c r="F139" i="2"/>
  <c r="F137" i="2"/>
  <c r="E135" i="2"/>
  <c r="J94" i="2"/>
  <c r="J93" i="2"/>
  <c r="F93" i="2"/>
  <c r="F91" i="2"/>
  <c r="E89" i="2"/>
  <c r="J20" i="2"/>
  <c r="E20" i="2"/>
  <c r="F140" i="2"/>
  <c r="J19" i="2"/>
  <c r="J14" i="2"/>
  <c r="J137" i="2" s="1"/>
  <c r="E7" i="2"/>
  <c r="E131" i="2"/>
  <c r="L90" i="1"/>
  <c r="AM90" i="1"/>
  <c r="AM89" i="1"/>
  <c r="L89" i="1"/>
  <c r="AM87" i="1"/>
  <c r="L87" i="1"/>
  <c r="L85" i="1"/>
  <c r="L84" i="1"/>
  <c r="J430" i="2"/>
  <c r="BK365" i="2"/>
  <c r="BK312" i="2"/>
  <c r="J294" i="2"/>
  <c r="BK188" i="2"/>
  <c r="J455" i="2"/>
  <c r="J423" i="2"/>
  <c r="BK315" i="2"/>
  <c r="J241" i="2"/>
  <c r="BK165" i="2"/>
  <c r="J359" i="2"/>
  <c r="BK310" i="2"/>
  <c r="BK192" i="2"/>
  <c r="BK461" i="2"/>
  <c r="J410" i="2"/>
  <c r="BK319" i="2"/>
  <c r="BK231" i="2"/>
  <c r="BK443" i="2"/>
  <c r="BK380" i="2"/>
  <c r="J313" i="2"/>
  <c r="J245" i="2"/>
  <c r="BK153" i="2"/>
  <c r="J419" i="2"/>
  <c r="J340" i="2"/>
  <c r="J305" i="2"/>
  <c r="J270" i="2"/>
  <c r="BK194" i="2"/>
  <c r="BK147" i="2"/>
  <c r="J421" i="2"/>
  <c r="J380" i="2"/>
  <c r="BK314" i="2"/>
  <c r="BK241" i="2"/>
  <c r="BK462" i="2"/>
  <c r="BK329" i="2"/>
  <c r="BK266" i="2"/>
  <c r="J196" i="2"/>
  <c r="J138" i="3"/>
  <c r="J140" i="3"/>
  <c r="J145" i="3"/>
  <c r="BK126" i="3"/>
  <c r="J142" i="3"/>
  <c r="J135" i="3"/>
  <c r="BK142" i="3"/>
  <c r="BK558" i="4"/>
  <c r="BK489" i="4"/>
  <c r="BK437" i="4"/>
  <c r="BK329" i="4"/>
  <c r="J272" i="4"/>
  <c r="J224" i="4"/>
  <c r="BK454" i="4"/>
  <c r="BK427" i="4"/>
  <c r="J409" i="4"/>
  <c r="J260" i="4"/>
  <c r="BK571" i="4"/>
  <c r="J531" i="4"/>
  <c r="J485" i="4"/>
  <c r="J450" i="4"/>
  <c r="J383" i="4"/>
  <c r="BK325" i="4"/>
  <c r="J279" i="4"/>
  <c r="J184" i="4"/>
  <c r="J554" i="4"/>
  <c r="BK510" i="4"/>
  <c r="BK491" i="4"/>
  <c r="J454" i="4"/>
  <c r="BK444" i="4"/>
  <c r="BK410" i="4"/>
  <c r="J372" i="4"/>
  <c r="J303" i="4"/>
  <c r="J265" i="4"/>
  <c r="J216" i="4"/>
  <c r="BK568" i="4"/>
  <c r="BK541" i="4"/>
  <c r="J514" i="4"/>
  <c r="J451" i="4"/>
  <c r="BK401" i="4"/>
  <c r="BK358" i="4"/>
  <c r="J329" i="4"/>
  <c r="BK270" i="4"/>
  <c r="BK566" i="4"/>
  <c r="J539" i="4"/>
  <c r="BK495" i="4"/>
  <c r="J444" i="4"/>
  <c r="J388" i="4"/>
  <c r="BK347" i="4"/>
  <c r="BK272" i="4"/>
  <c r="BK210" i="4"/>
  <c r="BK455" i="4"/>
  <c r="BK412" i="4"/>
  <c r="BK340" i="4"/>
  <c r="BK226" i="4"/>
  <c r="BK173" i="5"/>
  <c r="BK160" i="5"/>
  <c r="J141" i="5"/>
  <c r="J162" i="5"/>
  <c r="J134" i="5"/>
  <c r="J180" i="5"/>
  <c r="BK170" i="5"/>
  <c r="BK156" i="5"/>
  <c r="BK131" i="5"/>
  <c r="BK176" i="5"/>
  <c r="BK157" i="5"/>
  <c r="J165" i="5"/>
  <c r="BK139" i="5"/>
  <c r="BK172" i="5"/>
  <c r="J147" i="5"/>
  <c r="BK129" i="5"/>
  <c r="BK168" i="5"/>
  <c r="J133" i="5"/>
  <c r="BK140" i="6"/>
  <c r="BK136" i="6"/>
  <c r="BK132" i="6"/>
  <c r="J137" i="6"/>
  <c r="BK137" i="6"/>
  <c r="BK126" i="6"/>
  <c r="J441" i="2"/>
  <c r="BK376" i="2"/>
  <c r="BK317" i="2"/>
  <c r="BK260" i="2"/>
  <c r="J169" i="2"/>
  <c r="J447" i="2"/>
  <c r="J401" i="2"/>
  <c r="BK311" i="2"/>
  <c r="BK215" i="2"/>
  <c r="BK451" i="2"/>
  <c r="J318" i="2"/>
  <c r="BK292" i="2"/>
  <c r="BK159" i="2"/>
  <c r="BK413" i="2"/>
  <c r="BK387" i="2"/>
  <c r="BK299" i="2"/>
  <c r="BK196" i="2"/>
  <c r="BK401" i="2"/>
  <c r="BK334" i="2"/>
  <c r="J303" i="2"/>
  <c r="J228" i="2"/>
  <c r="BK459" i="2"/>
  <c r="J404" i="2"/>
  <c r="BK318" i="2"/>
  <c r="BK258" i="2"/>
  <c r="J188" i="2"/>
  <c r="BK435" i="2"/>
  <c r="J388" i="2"/>
  <c r="BK338" i="2"/>
  <c r="BK270" i="2"/>
  <c r="AS98" i="1"/>
  <c r="BK264" i="2"/>
  <c r="BK144" i="3"/>
  <c r="J129" i="3"/>
  <c r="J130" i="3"/>
  <c r="BK130" i="3"/>
  <c r="J137" i="3"/>
  <c r="BK128" i="3"/>
  <c r="J139" i="3"/>
  <c r="BK554" i="4"/>
  <c r="BK481" i="4"/>
  <c r="BK447" i="4"/>
  <c r="J412" i="4"/>
  <c r="BK337" i="4"/>
  <c r="J295" i="4"/>
  <c r="BK262" i="4"/>
  <c r="J210" i="4"/>
  <c r="J449" i="4"/>
  <c r="BK425" i="4"/>
  <c r="J335" i="4"/>
  <c r="J242" i="4"/>
  <c r="BK155" i="4"/>
  <c r="BK548" i="4"/>
  <c r="J458" i="4"/>
  <c r="J423" i="4"/>
  <c r="J343" i="4"/>
  <c r="BK288" i="4"/>
  <c r="J231" i="4"/>
  <c r="BK167" i="4"/>
  <c r="J537" i="4"/>
  <c r="J453" i="4"/>
  <c r="BK393" i="4"/>
  <c r="J351" i="4"/>
  <c r="BK267" i="4"/>
  <c r="BK157" i="4"/>
  <c r="BK443" i="4"/>
  <c r="BK383" i="4"/>
  <c r="J288" i="4"/>
  <c r="BK214" i="4"/>
  <c r="J155" i="4"/>
  <c r="J158" i="5"/>
  <c r="BK142" i="5"/>
  <c r="J177" i="5"/>
  <c r="J156" i="5"/>
  <c r="J129" i="5"/>
  <c r="J176" i="5"/>
  <c r="J155" i="5"/>
  <c r="BK128" i="5"/>
  <c r="BK167" i="5"/>
  <c r="J145" i="5"/>
  <c r="J163" i="5"/>
  <c r="J137" i="5"/>
  <c r="BK169" i="5"/>
  <c r="J142" i="5"/>
  <c r="J130" i="5"/>
  <c r="J172" i="5"/>
  <c r="J139" i="5"/>
  <c r="BK125" i="5"/>
  <c r="BK133" i="6"/>
  <c r="J127" i="6"/>
  <c r="BK127" i="6"/>
  <c r="J132" i="6"/>
  <c r="J143" i="6"/>
  <c r="J130" i="6"/>
  <c r="BK426" i="2"/>
  <c r="J353" i="2"/>
  <c r="J310" i="2"/>
  <c r="BK245" i="2"/>
  <c r="J153" i="2"/>
  <c r="BK439" i="2"/>
  <c r="BK342" i="2"/>
  <c r="J288" i="2"/>
  <c r="BK202" i="2"/>
  <c r="BK410" i="2"/>
  <c r="J317" i="2"/>
  <c r="BK294" i="2"/>
  <c r="BK167" i="2"/>
  <c r="J443" i="2"/>
  <c r="J398" i="2"/>
  <c r="BK309" i="2"/>
  <c r="J215" i="2"/>
  <c r="BK404" i="2"/>
  <c r="J314" i="2"/>
  <c r="J237" i="2"/>
  <c r="BK207" i="2"/>
  <c r="J426" i="2"/>
  <c r="BK353" i="2"/>
  <c r="J334" i="2"/>
  <c r="BK275" i="2"/>
  <c r="J192" i="2"/>
  <c r="BK447" i="2"/>
  <c r="J390" i="2"/>
  <c r="J365" i="2"/>
  <c r="BK313" i="2"/>
  <c r="BK222" i="2"/>
  <c r="BK423" i="2"/>
  <c r="J315" i="2"/>
  <c r="J255" i="2"/>
  <c r="J194" i="2"/>
  <c r="BK131" i="3"/>
  <c r="J132" i="3"/>
  <c r="BK137" i="3"/>
  <c r="BK145" i="3"/>
  <c r="BK138" i="3"/>
  <c r="BK133" i="3"/>
  <c r="J510" i="4"/>
  <c r="J448" i="4"/>
  <c r="J416" i="4"/>
  <c r="J340" i="4"/>
  <c r="J287" i="4"/>
  <c r="J237" i="4"/>
  <c r="J474" i="4"/>
  <c r="BK446" i="4"/>
  <c r="BK423" i="4"/>
  <c r="J321" i="4"/>
  <c r="BK253" i="4"/>
  <c r="J167" i="4"/>
  <c r="J556" i="4"/>
  <c r="J464" i="4"/>
  <c r="J427" i="4"/>
  <c r="J362" i="4"/>
  <c r="BK303" i="4"/>
  <c r="BK249" i="4"/>
  <c r="J565" i="4"/>
  <c r="BK514" i="4"/>
  <c r="J497" i="4"/>
  <c r="BK451" i="4"/>
  <c r="BK441" i="4"/>
  <c r="J377" i="4"/>
  <c r="J291" i="4"/>
  <c r="BK256" i="4"/>
  <c r="BK178" i="4"/>
  <c r="J561" i="4"/>
  <c r="BK533" i="4"/>
  <c r="BK508" i="4"/>
  <c r="BK433" i="4"/>
  <c r="J353" i="4"/>
  <c r="BK333" i="4"/>
  <c r="BK265" i="4"/>
  <c r="J568" i="4"/>
  <c r="J541" i="4"/>
  <c r="BK497" i="4"/>
  <c r="BK442" i="4"/>
  <c r="BK368" i="4"/>
  <c r="BK295" i="4"/>
  <c r="J249" i="4"/>
  <c r="J481" i="4"/>
  <c r="J442" i="4"/>
  <c r="BK399" i="4"/>
  <c r="J297" i="4"/>
  <c r="BK237" i="4"/>
  <c r="BK184" i="4"/>
  <c r="J168" i="5"/>
  <c r="BK150" i="5"/>
  <c r="J167" i="5"/>
  <c r="J143" i="5"/>
  <c r="J183" i="5"/>
  <c r="BK164" i="5"/>
  <c r="J148" i="5"/>
  <c r="BK177" i="5"/>
  <c r="BK144" i="5"/>
  <c r="BK124" i="5"/>
  <c r="J144" i="5"/>
  <c r="J153" i="5"/>
  <c r="BK146" i="5"/>
  <c r="J459" i="2"/>
  <c r="BK344" i="2"/>
  <c r="BK323" i="2"/>
  <c r="J275" i="2"/>
  <c r="J211" i="2"/>
  <c r="J451" i="2"/>
  <c r="J369" i="2"/>
  <c r="J287" i="2"/>
  <c r="BK176" i="2"/>
  <c r="J384" i="2"/>
  <c r="BK316" i="2"/>
  <c r="J260" i="2"/>
  <c r="J165" i="2"/>
  <c r="BK419" i="2"/>
  <c r="J376" i="2"/>
  <c r="J290" i="2"/>
  <c r="J458" i="2"/>
  <c r="BK369" i="2"/>
  <c r="J309" i="2"/>
  <c r="J231" i="2"/>
  <c r="AS95" i="1"/>
  <c r="J299" i="2"/>
  <c r="BK204" i="2"/>
  <c r="J159" i="2"/>
  <c r="J416" i="2"/>
  <c r="J344" i="2"/>
  <c r="J266" i="2"/>
  <c r="BK464" i="2"/>
  <c r="BK416" i="2"/>
  <c r="BK280" i="2"/>
  <c r="J207" i="2"/>
  <c r="BK135" i="3"/>
  <c r="J134" i="3"/>
  <c r="BK139" i="3"/>
  <c r="J127" i="3"/>
  <c r="BK129" i="3"/>
  <c r="J128" i="3"/>
  <c r="J126" i="3"/>
  <c r="BK502" i="4"/>
  <c r="BK453" i="4"/>
  <c r="J435" i="4"/>
  <c r="J368" i="4"/>
  <c r="BK309" i="4"/>
  <c r="J270" i="4"/>
  <c r="J188" i="4"/>
  <c r="J447" i="4"/>
  <c r="BK343" i="4"/>
  <c r="J282" i="4"/>
  <c r="BK196" i="4"/>
  <c r="BK561" i="4"/>
  <c r="J506" i="4"/>
  <c r="J437" i="4"/>
  <c r="J333" i="4"/>
  <c r="BK282" i="4"/>
  <c r="J214" i="4"/>
  <c r="BK556" i="4"/>
  <c r="J508" i="4"/>
  <c r="BK464" i="4"/>
  <c r="BK449" i="4"/>
  <c r="J425" i="4"/>
  <c r="J399" i="4"/>
  <c r="BK312" i="4"/>
  <c r="BK274" i="4"/>
  <c r="BK231" i="4"/>
  <c r="J569" i="4"/>
  <c r="BK539" i="4"/>
  <c r="BK519" i="4"/>
  <c r="J445" i="4"/>
  <c r="BK379" i="4"/>
  <c r="J347" i="4"/>
  <c r="BK299" i="4"/>
  <c r="BK260" i="4"/>
  <c r="BK551" i="4"/>
  <c r="BK517" i="4"/>
  <c r="J446" i="4"/>
  <c r="J401" i="4"/>
  <c r="J325" i="4"/>
  <c r="J220" i="4"/>
  <c r="BK474" i="4"/>
  <c r="J410" i="4"/>
  <c r="J312" i="4"/>
  <c r="BK224" i="4"/>
  <c r="BK145" i="5"/>
  <c r="BK178" i="5"/>
  <c r="J160" i="5"/>
  <c r="BK132" i="5"/>
  <c r="J179" i="5"/>
  <c r="BK162" i="5"/>
  <c r="BK143" i="5"/>
  <c r="BK179" i="5"/>
  <c r="BK155" i="5"/>
  <c r="J136" i="5"/>
  <c r="BK140" i="5"/>
  <c r="BK174" i="5"/>
  <c r="BK141" i="5"/>
  <c r="J182" i="5"/>
  <c r="BK158" i="5"/>
  <c r="J127" i="5"/>
  <c r="J136" i="6"/>
  <c r="J129" i="6"/>
  <c r="J133" i="6"/>
  <c r="BK128" i="6"/>
  <c r="BK135" i="6"/>
  <c r="J461" i="2"/>
  <c r="J387" i="2"/>
  <c r="J326" i="2"/>
  <c r="BK301" i="2"/>
  <c r="J222" i="2"/>
  <c r="BK453" i="2"/>
  <c r="BK359" i="2"/>
  <c r="J280" i="2"/>
  <c r="J147" i="2"/>
  <c r="BK321" i="2"/>
  <c r="J312" i="2"/>
  <c r="BK253" i="2"/>
  <c r="J462" i="2"/>
  <c r="BK395" i="2"/>
  <c r="J292" i="2"/>
  <c r="BK421" i="2"/>
  <c r="J342" i="2"/>
  <c r="BK255" i="2"/>
  <c r="J167" i="2"/>
  <c r="BK441" i="2"/>
  <c r="J395" i="2"/>
  <c r="J338" i="2"/>
  <c r="BK288" i="2"/>
  <c r="J198" i="2"/>
  <c r="BK458" i="2"/>
  <c r="J407" i="2"/>
  <c r="BK384" i="2"/>
  <c r="J316" i="2"/>
  <c r="J253" i="2"/>
  <c r="J464" i="2"/>
  <c r="BK340" i="2"/>
  <c r="BK287" i="2"/>
  <c r="BK237" i="2"/>
  <c r="BK140" i="3"/>
  <c r="J136" i="3"/>
  <c r="BK143" i="3"/>
  <c r="BK136" i="3"/>
  <c r="J133" i="3"/>
  <c r="J131" i="3"/>
  <c r="J519" i="4"/>
  <c r="BK458" i="4"/>
  <c r="BK421" i="4"/>
  <c r="BK353" i="4"/>
  <c r="BK291" i="4"/>
  <c r="BK258" i="4"/>
  <c r="J178" i="4"/>
  <c r="J441" i="4"/>
  <c r="BK405" i="4"/>
  <c r="BK289" i="4"/>
  <c r="BK220" i="4"/>
  <c r="J558" i="4"/>
  <c r="J502" i="4"/>
  <c r="J455" i="4"/>
  <c r="BK377" i="4"/>
  <c r="BK297" i="4"/>
  <c r="J571" i="4"/>
  <c r="BK544" i="4"/>
  <c r="BK506" i="4"/>
  <c r="BK462" i="4"/>
  <c r="BK448" i="4"/>
  <c r="J421" i="4"/>
  <c r="J366" i="4"/>
  <c r="BK279" i="4"/>
  <c r="J253" i="4"/>
  <c r="BK565" i="4"/>
  <c r="BK537" i="4"/>
  <c r="J495" i="4"/>
  <c r="J414" i="4"/>
  <c r="BK372" i="4"/>
  <c r="J337" i="4"/>
  <c r="BK293" i="4"/>
  <c r="BK242" i="4"/>
  <c r="J548" i="4"/>
  <c r="BK526" i="4"/>
  <c r="J472" i="4"/>
  <c r="BK416" i="4"/>
  <c r="BK366" i="4"/>
  <c r="J293" i="4"/>
  <c r="BK216" i="4"/>
  <c r="BK472" i="4"/>
  <c r="J431" i="4"/>
  <c r="BK351" i="4"/>
  <c r="BK287" i="4"/>
  <c r="BK188" i="4"/>
  <c r="BK166" i="5"/>
  <c r="J149" i="5"/>
  <c r="J126" i="5"/>
  <c r="J171" i="5"/>
  <c r="BK153" i="5"/>
  <c r="BK127" i="5"/>
  <c r="J169" i="5"/>
  <c r="J150" i="5"/>
  <c r="BK183" i="5"/>
  <c r="BK161" i="5"/>
  <c r="J140" i="5"/>
  <c r="J157" i="5"/>
  <c r="J128" i="5"/>
  <c r="J151" i="5"/>
  <c r="BK133" i="5"/>
  <c r="BK180" i="5"/>
  <c r="BK149" i="5"/>
  <c r="BK126" i="5"/>
  <c r="BK130" i="6"/>
  <c r="J135" i="6"/>
  <c r="J140" i="6"/>
  <c r="J131" i="6"/>
  <c r="BK131" i="6"/>
  <c r="J460" i="4"/>
  <c r="BK315" i="4"/>
  <c r="J258" i="4"/>
  <c r="BK175" i="5"/>
  <c r="J152" i="5"/>
  <c r="BK136" i="5"/>
  <c r="J173" i="5"/>
  <c r="BK154" i="5"/>
  <c r="J125" i="5"/>
  <c r="J175" i="5"/>
  <c r="J161" i="5"/>
  <c r="BK134" i="5"/>
  <c r="J170" i="5"/>
  <c r="BK148" i="5"/>
  <c r="J131" i="5"/>
  <c r="BK135" i="5"/>
  <c r="BK163" i="5"/>
  <c r="J132" i="5"/>
  <c r="J174" i="5"/>
  <c r="J135" i="5"/>
  <c r="J142" i="6"/>
  <c r="J138" i="6"/>
  <c r="BK143" i="6"/>
  <c r="BK138" i="6"/>
  <c r="J141" i="6"/>
  <c r="BK142" i="6"/>
  <c r="BK388" i="2"/>
  <c r="J329" i="2"/>
  <c r="BK303" i="2"/>
  <c r="BK198" i="2"/>
  <c r="BK430" i="2"/>
  <c r="J321" i="2"/>
  <c r="J258" i="2"/>
  <c r="BK455" i="2"/>
  <c r="BK326" i="2"/>
  <c r="BK305" i="2"/>
  <c r="BK228" i="2"/>
  <c r="J453" i="2"/>
  <c r="BK407" i="2"/>
  <c r="J301" i="2"/>
  <c r="J202" i="2"/>
  <c r="BK390" i="2"/>
  <c r="J323" i="2"/>
  <c r="J249" i="2"/>
  <c r="BK211" i="2"/>
  <c r="J413" i="2"/>
  <c r="J351" i="2"/>
  <c r="J311" i="2"/>
  <c r="J264" i="2"/>
  <c r="J176" i="2"/>
  <c r="J439" i="2"/>
  <c r="BK398" i="2"/>
  <c r="BK351" i="2"/>
  <c r="BK290" i="2"/>
  <c r="J204" i="2"/>
  <c r="J435" i="2"/>
  <c r="J319" i="2"/>
  <c r="BK249" i="2"/>
  <c r="BK169" i="2"/>
  <c r="J143" i="3"/>
  <c r="BK127" i="3"/>
  <c r="BK132" i="3"/>
  <c r="BK134" i="3"/>
  <c r="J144" i="3"/>
  <c r="J533" i="4"/>
  <c r="BK485" i="4"/>
  <c r="BK445" i="4"/>
  <c r="BK409" i="4"/>
  <c r="J315" i="4"/>
  <c r="J443" i="4"/>
  <c r="BK414" i="4"/>
  <c r="J299" i="4"/>
  <c r="J226" i="4"/>
  <c r="J566" i="4"/>
  <c r="J517" i="4"/>
  <c r="BK460" i="4"/>
  <c r="J393" i="4"/>
  <c r="BK321" i="4"/>
  <c r="J256" i="4"/>
  <c r="BK569" i="4"/>
  <c r="J526" i="4"/>
  <c r="J489" i="4"/>
  <c r="BK450" i="4"/>
  <c r="J433" i="4"/>
  <c r="J405" i="4"/>
  <c r="J309" i="4"/>
  <c r="J262" i="4"/>
  <c r="J157" i="4"/>
  <c r="J551" i="4"/>
  <c r="BK531" i="4"/>
  <c r="J462" i="4"/>
  <c r="BK388" i="4"/>
  <c r="BK362" i="4"/>
  <c r="BK335" i="4"/>
  <c r="J274" i="4"/>
  <c r="BK186" i="4"/>
  <c r="J544" i="4"/>
  <c r="J491" i="4"/>
  <c r="BK431" i="4"/>
  <c r="J358" i="4"/>
  <c r="J289" i="4"/>
  <c r="J186" i="4"/>
  <c r="BK435" i="4"/>
  <c r="J379" i="4"/>
  <c r="J267" i="4"/>
  <c r="J196" i="4"/>
  <c r="BK171" i="5"/>
  <c r="BK147" i="5"/>
  <c r="J181" i="5"/>
  <c r="BK165" i="5"/>
  <c r="BK137" i="5"/>
  <c r="BK181" i="5"/>
  <c r="J166" i="5"/>
  <c r="J154" i="5"/>
  <c r="BK182" i="5"/>
  <c r="J164" i="5"/>
  <c r="J138" i="5"/>
  <c r="J146" i="5"/>
  <c r="J124" i="5"/>
  <c r="BK152" i="5"/>
  <c r="BK138" i="5"/>
  <c r="J178" i="5"/>
  <c r="BK151" i="5"/>
  <c r="BK130" i="5"/>
  <c r="BK141" i="6"/>
  <c r="J134" i="6"/>
  <c r="BK129" i="6"/>
  <c r="J126" i="6"/>
  <c r="BK134" i="6"/>
  <c r="J128" i="6"/>
  <c r="T146" i="2" l="1"/>
  <c r="BK191" i="2"/>
  <c r="J191" i="2" s="1"/>
  <c r="J103" i="2" s="1"/>
  <c r="P240" i="2"/>
  <c r="BK257" i="2"/>
  <c r="J257" i="2"/>
  <c r="J107" i="2" s="1"/>
  <c r="R257" i="2"/>
  <c r="BK286" i="2"/>
  <c r="J286" i="2" s="1"/>
  <c r="J110" i="2" s="1"/>
  <c r="R289" i="2"/>
  <c r="P320" i="2"/>
  <c r="R350" i="2"/>
  <c r="R375" i="2"/>
  <c r="R389" i="2"/>
  <c r="BK457" i="2"/>
  <c r="J457" i="2" s="1"/>
  <c r="J121" i="2" s="1"/>
  <c r="R141" i="3"/>
  <c r="BK213" i="4"/>
  <c r="BK153" i="4" s="1"/>
  <c r="J153" i="4" s="1"/>
  <c r="J100" i="4" s="1"/>
  <c r="J213" i="4"/>
  <c r="J103" i="4" s="1"/>
  <c r="T248" i="4"/>
  <c r="P213" i="4"/>
  <c r="BK248" i="4"/>
  <c r="J248" i="4" s="1"/>
  <c r="J104" i="4" s="1"/>
  <c r="BK278" i="4"/>
  <c r="BK277" i="4" s="1"/>
  <c r="J277" i="4" s="1"/>
  <c r="J106" i="4" s="1"/>
  <c r="J278" i="4"/>
  <c r="J107" i="4" s="1"/>
  <c r="P286" i="4"/>
  <c r="P285" i="4"/>
  <c r="BK324" i="4"/>
  <c r="J324" i="4" s="1"/>
  <c r="J112" i="4" s="1"/>
  <c r="BK342" i="4"/>
  <c r="J342" i="4"/>
  <c r="J114" i="4" s="1"/>
  <c r="BK376" i="4"/>
  <c r="J376" i="4"/>
  <c r="J116" i="4" s="1"/>
  <c r="T398" i="4"/>
  <c r="P408" i="4"/>
  <c r="BK440" i="4"/>
  <c r="J440" i="4"/>
  <c r="J121" i="4" s="1"/>
  <c r="P457" i="4"/>
  <c r="BK501" i="4"/>
  <c r="J501" i="4" s="1"/>
  <c r="J126" i="4" s="1"/>
  <c r="R543" i="4"/>
  <c r="R123" i="5"/>
  <c r="P146" i="2"/>
  <c r="R175" i="2"/>
  <c r="BK221" i="2"/>
  <c r="R221" i="2"/>
  <c r="R263" i="2"/>
  <c r="T289" i="2"/>
  <c r="T308" i="2"/>
  <c r="P337" i="2"/>
  <c r="T337" i="2"/>
  <c r="BK375" i="2"/>
  <c r="J375" i="2" s="1"/>
  <c r="J117" i="2" s="1"/>
  <c r="BK386" i="2"/>
  <c r="J386" i="2" s="1"/>
  <c r="J118" i="2" s="1"/>
  <c r="T386" i="2"/>
  <c r="P429" i="2"/>
  <c r="T457" i="2"/>
  <c r="BK125" i="3"/>
  <c r="J125" i="3"/>
  <c r="J100" i="3" s="1"/>
  <c r="P141" i="3"/>
  <c r="R213" i="4"/>
  <c r="P248" i="4"/>
  <c r="P278" i="4"/>
  <c r="P277" i="4" s="1"/>
  <c r="R286" i="4"/>
  <c r="R285" i="4"/>
  <c r="P324" i="4"/>
  <c r="T357" i="4"/>
  <c r="P398" i="4"/>
  <c r="BK408" i="4"/>
  <c r="BK407" i="4" s="1"/>
  <c r="J407" i="4" s="1"/>
  <c r="J118" i="4" s="1"/>
  <c r="J408" i="4"/>
  <c r="J119" i="4" s="1"/>
  <c r="T408" i="4"/>
  <c r="R440" i="4"/>
  <c r="R452" i="4"/>
  <c r="T471" i="4"/>
  <c r="BK536" i="4"/>
  <c r="J536" i="4"/>
  <c r="J127" i="4"/>
  <c r="P536" i="4"/>
  <c r="P564" i="4"/>
  <c r="T159" i="5"/>
  <c r="P175" i="2"/>
  <c r="T191" i="2"/>
  <c r="BK240" i="2"/>
  <c r="J240" i="2"/>
  <c r="J106" i="2"/>
  <c r="P257" i="2"/>
  <c r="T257" i="2"/>
  <c r="P286" i="2"/>
  <c r="P289" i="2"/>
  <c r="R308" i="2"/>
  <c r="BK337" i="2"/>
  <c r="R337" i="2"/>
  <c r="P375" i="2"/>
  <c r="P386" i="2"/>
  <c r="R386" i="2"/>
  <c r="BK429" i="2"/>
  <c r="J429" i="2" s="1"/>
  <c r="J120" i="2" s="1"/>
  <c r="P457" i="2"/>
  <c r="R125" i="3"/>
  <c r="R124" i="3"/>
  <c r="R123" i="3" s="1"/>
  <c r="T141" i="3"/>
  <c r="BK154" i="4"/>
  <c r="J154" i="4" s="1"/>
  <c r="J101" i="4" s="1"/>
  <c r="BK195" i="4"/>
  <c r="J195" i="4"/>
  <c r="J102" i="4"/>
  <c r="BK255" i="4"/>
  <c r="J255" i="4" s="1"/>
  <c r="J105" i="4" s="1"/>
  <c r="T278" i="4"/>
  <c r="T277" i="4"/>
  <c r="R302" i="4"/>
  <c r="T342" i="4"/>
  <c r="T376" i="4"/>
  <c r="R411" i="4"/>
  <c r="BK452" i="4"/>
  <c r="J452" i="4"/>
  <c r="J122" i="4" s="1"/>
  <c r="R457" i="4"/>
  <c r="P501" i="4"/>
  <c r="P543" i="4"/>
  <c r="R159" i="5"/>
  <c r="BK175" i="2"/>
  <c r="J175" i="2" s="1"/>
  <c r="J102" i="2" s="1"/>
  <c r="R191" i="2"/>
  <c r="R240" i="2"/>
  <c r="T263" i="2"/>
  <c r="BK289" i="2"/>
  <c r="J289" i="2" s="1"/>
  <c r="J111" i="2" s="1"/>
  <c r="BK320" i="2"/>
  <c r="J320" i="2" s="1"/>
  <c r="J113" i="2" s="1"/>
  <c r="BK350" i="2"/>
  <c r="J350" i="2" s="1"/>
  <c r="J116" i="2" s="1"/>
  <c r="P389" i="2"/>
  <c r="T429" i="2"/>
  <c r="T125" i="3"/>
  <c r="T124" i="3" s="1"/>
  <c r="T123" i="3" s="1"/>
  <c r="P154" i="4"/>
  <c r="R195" i="4"/>
  <c r="P255" i="4"/>
  <c r="R278" i="4"/>
  <c r="R277" i="4"/>
  <c r="T302" i="4"/>
  <c r="R342" i="4"/>
  <c r="R376" i="4"/>
  <c r="T411" i="4"/>
  <c r="BK471" i="4"/>
  <c r="J471" i="4"/>
  <c r="J125" i="4"/>
  <c r="T501" i="4"/>
  <c r="T536" i="4"/>
  <c r="T564" i="4"/>
  <c r="P123" i="5"/>
  <c r="T213" i="4"/>
  <c r="R248" i="4"/>
  <c r="BK286" i="4"/>
  <c r="J286" i="4"/>
  <c r="J109" i="4"/>
  <c r="P302" i="4"/>
  <c r="P342" i="4"/>
  <c r="P357" i="4"/>
  <c r="BK398" i="4"/>
  <c r="J398" i="4" s="1"/>
  <c r="J117" i="4" s="1"/>
  <c r="P411" i="4"/>
  <c r="P452" i="4"/>
  <c r="T457" i="4"/>
  <c r="R501" i="4"/>
  <c r="R536" i="4"/>
  <c r="BK564" i="4"/>
  <c r="J564" i="4" s="1"/>
  <c r="J129" i="4" s="1"/>
  <c r="BK123" i="5"/>
  <c r="P159" i="5"/>
  <c r="BK125" i="6"/>
  <c r="J125" i="6" s="1"/>
  <c r="J100" i="6" s="1"/>
  <c r="T125" i="6"/>
  <c r="P139" i="6"/>
  <c r="BK146" i="2"/>
  <c r="J146" i="2"/>
  <c r="J101" i="2"/>
  <c r="T175" i="2"/>
  <c r="P221" i="2"/>
  <c r="T221" i="2"/>
  <c r="P263" i="2"/>
  <c r="T286" i="2"/>
  <c r="P308" i="2"/>
  <c r="R320" i="2"/>
  <c r="P350" i="2"/>
  <c r="BK389" i="2"/>
  <c r="J389" i="2" s="1"/>
  <c r="J119" i="2" s="1"/>
  <c r="R429" i="2"/>
  <c r="P125" i="3"/>
  <c r="P124" i="3"/>
  <c r="P123" i="3"/>
  <c r="AU97" i="1"/>
  <c r="R154" i="4"/>
  <c r="P195" i="4"/>
  <c r="T255" i="4"/>
  <c r="BK302" i="4"/>
  <c r="T324" i="4"/>
  <c r="BK357" i="4"/>
  <c r="J357" i="4"/>
  <c r="J115" i="4"/>
  <c r="P376" i="4"/>
  <c r="R398" i="4"/>
  <c r="R408" i="4"/>
  <c r="P440" i="4"/>
  <c r="BK457" i="4"/>
  <c r="R471" i="4"/>
  <c r="T543" i="4"/>
  <c r="BK159" i="5"/>
  <c r="J159" i="5"/>
  <c r="J100" i="5" s="1"/>
  <c r="P125" i="6"/>
  <c r="P124" i="6"/>
  <c r="P123" i="6" s="1"/>
  <c r="AU101" i="1" s="1"/>
  <c r="BK139" i="6"/>
  <c r="J139" i="6"/>
  <c r="J101" i="6"/>
  <c r="R139" i="6"/>
  <c r="R146" i="2"/>
  <c r="R145" i="2"/>
  <c r="P191" i="2"/>
  <c r="T240" i="2"/>
  <c r="BK263" i="2"/>
  <c r="J263" i="2"/>
  <c r="J108" i="2"/>
  <c r="R286" i="2"/>
  <c r="BK308" i="2"/>
  <c r="J308" i="2"/>
  <c r="J112" i="2" s="1"/>
  <c r="T320" i="2"/>
  <c r="T350" i="2"/>
  <c r="T375" i="2"/>
  <c r="T389" i="2"/>
  <c r="R457" i="2"/>
  <c r="BK141" i="3"/>
  <c r="J141" i="3"/>
  <c r="J101" i="3" s="1"/>
  <c r="T154" i="4"/>
  <c r="T195" i="4"/>
  <c r="T153" i="4" s="1"/>
  <c r="R255" i="4"/>
  <c r="T286" i="4"/>
  <c r="T285" i="4" s="1"/>
  <c r="R324" i="4"/>
  <c r="R357" i="4"/>
  <c r="BK411" i="4"/>
  <c r="J411" i="4"/>
  <c r="J120" i="4"/>
  <c r="T440" i="4"/>
  <c r="T452" i="4"/>
  <c r="P471" i="4"/>
  <c r="BK543" i="4"/>
  <c r="J543" i="4" s="1"/>
  <c r="J128" i="4" s="1"/>
  <c r="R564" i="4"/>
  <c r="T123" i="5"/>
  <c r="T122" i="5"/>
  <c r="R125" i="6"/>
  <c r="R124" i="6" s="1"/>
  <c r="R123" i="6" s="1"/>
  <c r="T139" i="6"/>
  <c r="BK339" i="4"/>
  <c r="J339" i="4"/>
  <c r="J113" i="4"/>
  <c r="BE141" i="6"/>
  <c r="J123" i="5"/>
  <c r="J99" i="5" s="1"/>
  <c r="E85" i="6"/>
  <c r="BE133" i="6"/>
  <c r="F94" i="6"/>
  <c r="BE131" i="6"/>
  <c r="J117" i="6"/>
  <c r="BE127" i="6"/>
  <c r="BE128" i="6"/>
  <c r="BE143" i="6"/>
  <c r="BE126" i="6"/>
  <c r="BE136" i="6"/>
  <c r="BE137" i="6"/>
  <c r="BE142" i="6"/>
  <c r="BE130" i="6"/>
  <c r="BE134" i="6"/>
  <c r="BE135" i="6"/>
  <c r="BE140" i="6"/>
  <c r="BE129" i="6"/>
  <c r="BE132" i="6"/>
  <c r="BE138" i="6"/>
  <c r="F94" i="5"/>
  <c r="J116" i="5"/>
  <c r="BE129" i="5"/>
  <c r="BE140" i="5"/>
  <c r="BE147" i="5"/>
  <c r="BE161" i="5"/>
  <c r="BE167" i="5"/>
  <c r="BE171" i="5"/>
  <c r="BE173" i="5"/>
  <c r="BE179" i="5"/>
  <c r="BE181" i="5"/>
  <c r="BE126" i="5"/>
  <c r="BE127" i="5"/>
  <c r="BE128" i="5"/>
  <c r="BE131" i="5"/>
  <c r="BE143" i="5"/>
  <c r="BE160" i="5"/>
  <c r="J302" i="4"/>
  <c r="J111" i="4"/>
  <c r="BE132" i="5"/>
  <c r="BE134" i="5"/>
  <c r="BE141" i="5"/>
  <c r="BE153" i="5"/>
  <c r="BE154" i="5"/>
  <c r="BE155" i="5"/>
  <c r="BE168" i="5"/>
  <c r="BE130" i="5"/>
  <c r="BE142" i="5"/>
  <c r="BE149" i="5"/>
  <c r="BE150" i="5"/>
  <c r="BE151" i="5"/>
  <c r="BE156" i="5"/>
  <c r="BE162" i="5"/>
  <c r="BE163" i="5"/>
  <c r="BE175" i="5"/>
  <c r="BE125" i="5"/>
  <c r="BE133" i="5"/>
  <c r="BE136" i="5"/>
  <c r="BE137" i="5"/>
  <c r="BE138" i="5"/>
  <c r="BE145" i="5"/>
  <c r="BE146" i="5"/>
  <c r="BE152" i="5"/>
  <c r="BE165" i="5"/>
  <c r="BE177" i="5"/>
  <c r="BE178" i="5"/>
  <c r="J457" i="4"/>
  <c r="J124" i="4"/>
  <c r="E85" i="5"/>
  <c r="BE139" i="5"/>
  <c r="BE148" i="5"/>
  <c r="BE158" i="5"/>
  <c r="BE164" i="5"/>
  <c r="BE166" i="5"/>
  <c r="BE170" i="5"/>
  <c r="BE176" i="5"/>
  <c r="BE183" i="5"/>
  <c r="BK285" i="4"/>
  <c r="J285" i="4" s="1"/>
  <c r="J108" i="4" s="1"/>
  <c r="BE124" i="5"/>
  <c r="BE135" i="5"/>
  <c r="BE144" i="5"/>
  <c r="BE157" i="5"/>
  <c r="BE169" i="5"/>
  <c r="BE172" i="5"/>
  <c r="BE174" i="5"/>
  <c r="BE180" i="5"/>
  <c r="BE182" i="5"/>
  <c r="BE157" i="4"/>
  <c r="BE196" i="4"/>
  <c r="BE210" i="4"/>
  <c r="BE216" i="4"/>
  <c r="BE220" i="4"/>
  <c r="BE265" i="4"/>
  <c r="BE321" i="4"/>
  <c r="BE333" i="4"/>
  <c r="BE347" i="4"/>
  <c r="BE353" i="4"/>
  <c r="BE416" i="4"/>
  <c r="BE421" i="4"/>
  <c r="BE433" i="4"/>
  <c r="BE446" i="4"/>
  <c r="BE453" i="4"/>
  <c r="BE454" i="4"/>
  <c r="BE464" i="4"/>
  <c r="BK124" i="3"/>
  <c r="J124" i="3"/>
  <c r="J99" i="3"/>
  <c r="J145" i="4"/>
  <c r="BE184" i="4"/>
  <c r="BE231" i="4"/>
  <c r="BE237" i="4"/>
  <c r="BE242" i="4"/>
  <c r="BE260" i="4"/>
  <c r="BE299" i="4"/>
  <c r="BE329" i="4"/>
  <c r="BE343" i="4"/>
  <c r="BE410" i="4"/>
  <c r="BE414" i="4"/>
  <c r="BE427" i="4"/>
  <c r="BE447" i="4"/>
  <c r="BE448" i="4"/>
  <c r="BE450" i="4"/>
  <c r="BE481" i="4"/>
  <c r="BE485" i="4"/>
  <c r="BE508" i="4"/>
  <c r="BE533" i="4"/>
  <c r="BE214" i="4"/>
  <c r="BE253" i="4"/>
  <c r="BE256" i="4"/>
  <c r="BE258" i="4"/>
  <c r="BE297" i="4"/>
  <c r="BE409" i="4"/>
  <c r="BE423" i="4"/>
  <c r="BE425" i="4"/>
  <c r="BE435" i="4"/>
  <c r="BE437" i="4"/>
  <c r="BE441" i="4"/>
  <c r="BE442" i="4"/>
  <c r="BE443" i="4"/>
  <c r="BE458" i="4"/>
  <c r="BE460" i="4"/>
  <c r="BE506" i="4"/>
  <c r="BE510" i="4"/>
  <c r="BE548" i="4"/>
  <c r="BE558" i="4"/>
  <c r="BE167" i="4"/>
  <c r="BE188" i="4"/>
  <c r="BE224" i="4"/>
  <c r="BE287" i="4"/>
  <c r="BE288" i="4"/>
  <c r="BE315" i="4"/>
  <c r="BE325" i="4"/>
  <c r="BE335" i="4"/>
  <c r="BE431" i="4"/>
  <c r="BE472" i="4"/>
  <c r="BE495" i="4"/>
  <c r="BE502" i="4"/>
  <c r="BE519" i="4"/>
  <c r="BE539" i="4"/>
  <c r="BE541" i="4"/>
  <c r="BE551" i="4"/>
  <c r="BE561" i="4"/>
  <c r="BE566" i="4"/>
  <c r="BE568" i="4"/>
  <c r="E139" i="4"/>
  <c r="BE291" i="4"/>
  <c r="BE293" i="4"/>
  <c r="BE295" i="4"/>
  <c r="BE312" i="4"/>
  <c r="BE358" i="4"/>
  <c r="BE412" i="4"/>
  <c r="BE451" i="4"/>
  <c r="BE462" i="4"/>
  <c r="BE474" i="4"/>
  <c r="BE489" i="4"/>
  <c r="BE497" i="4"/>
  <c r="BE514" i="4"/>
  <c r="BE526" i="4"/>
  <c r="BE554" i="4"/>
  <c r="BE565" i="4"/>
  <c r="BE569" i="4"/>
  <c r="BE571" i="4"/>
  <c r="F94" i="4"/>
  <c r="BE178" i="4"/>
  <c r="BE186" i="4"/>
  <c r="BE262" i="4"/>
  <c r="BE270" i="4"/>
  <c r="BE272" i="4"/>
  <c r="BE274" i="4"/>
  <c r="BE303" i="4"/>
  <c r="BE309" i="4"/>
  <c r="BE337" i="4"/>
  <c r="BE340" i="4"/>
  <c r="BE362" i="4"/>
  <c r="BE366" i="4"/>
  <c r="BE368" i="4"/>
  <c r="BE372" i="4"/>
  <c r="BE377" i="4"/>
  <c r="BE379" i="4"/>
  <c r="BE383" i="4"/>
  <c r="BE388" i="4"/>
  <c r="BE393" i="4"/>
  <c r="BE444" i="4"/>
  <c r="BE445" i="4"/>
  <c r="BE155" i="4"/>
  <c r="BE226" i="4"/>
  <c r="BE249" i="4"/>
  <c r="BE267" i="4"/>
  <c r="BE279" i="4"/>
  <c r="BE282" i="4"/>
  <c r="BE289" i="4"/>
  <c r="BE351" i="4"/>
  <c r="BE399" i="4"/>
  <c r="BE401" i="4"/>
  <c r="BE405" i="4"/>
  <c r="BE449" i="4"/>
  <c r="BE455" i="4"/>
  <c r="BE491" i="4"/>
  <c r="BE517" i="4"/>
  <c r="BE531" i="4"/>
  <c r="BE537" i="4"/>
  <c r="BE544" i="4"/>
  <c r="BE556" i="4"/>
  <c r="J221" i="2"/>
  <c r="J105" i="2"/>
  <c r="BE135" i="3"/>
  <c r="BK145" i="2"/>
  <c r="J145" i="2"/>
  <c r="J100" i="2" s="1"/>
  <c r="J91" i="3"/>
  <c r="BE131" i="3"/>
  <c r="BE137" i="3"/>
  <c r="BE138" i="3"/>
  <c r="F120" i="3"/>
  <c r="BE129" i="3"/>
  <c r="BE130" i="3"/>
  <c r="BE132" i="3"/>
  <c r="BE144" i="3"/>
  <c r="BE139" i="3"/>
  <c r="BE140" i="3"/>
  <c r="BE142" i="3"/>
  <c r="J337" i="2"/>
  <c r="J115" i="2" s="1"/>
  <c r="E85" i="3"/>
  <c r="BE136" i="3"/>
  <c r="BE128" i="3"/>
  <c r="BE145" i="3"/>
  <c r="BE126" i="3"/>
  <c r="BE127" i="3"/>
  <c r="BE133" i="3"/>
  <c r="BE134" i="3"/>
  <c r="BE143" i="3"/>
  <c r="E85" i="2"/>
  <c r="F94" i="2"/>
  <c r="BE153" i="2"/>
  <c r="BE159" i="2"/>
  <c r="BE167" i="2"/>
  <c r="BE188" i="2"/>
  <c r="BE228" i="2"/>
  <c r="BE241" i="2"/>
  <c r="BE245" i="2"/>
  <c r="BE299" i="2"/>
  <c r="BE313" i="2"/>
  <c r="BE404" i="2"/>
  <c r="BE407" i="2"/>
  <c r="BE410" i="2"/>
  <c r="BE419" i="2"/>
  <c r="BE443" i="2"/>
  <c r="BE455" i="2"/>
  <c r="BE464" i="2"/>
  <c r="BE165" i="2"/>
  <c r="BE176" i="2"/>
  <c r="BE198" i="2"/>
  <c r="BE211" i="2"/>
  <c r="BE260" i="2"/>
  <c r="BE294" i="2"/>
  <c r="BE301" i="2"/>
  <c r="BE303" i="2"/>
  <c r="BE305" i="2"/>
  <c r="BE309" i="2"/>
  <c r="BE310" i="2"/>
  <c r="BE318" i="2"/>
  <c r="BE323" i="2"/>
  <c r="BE329" i="2"/>
  <c r="BE334" i="2"/>
  <c r="BE376" i="2"/>
  <c r="BE388" i="2"/>
  <c r="BE215" i="2"/>
  <c r="BE237" i="2"/>
  <c r="BE253" i="2"/>
  <c r="BE292" i="2"/>
  <c r="BE319" i="2"/>
  <c r="BE321" i="2"/>
  <c r="BE342" i="2"/>
  <c r="BE344" i="2"/>
  <c r="BE435" i="2"/>
  <c r="J91" i="2"/>
  <c r="BE194" i="2"/>
  <c r="BE196" i="2"/>
  <c r="BE202" i="2"/>
  <c r="BE231" i="2"/>
  <c r="BE270" i="2"/>
  <c r="BE290" i="2"/>
  <c r="BE311" i="2"/>
  <c r="BE317" i="2"/>
  <c r="BE326" i="2"/>
  <c r="BE365" i="2"/>
  <c r="BE413" i="2"/>
  <c r="BE453" i="2"/>
  <c r="BE461" i="2"/>
  <c r="BE204" i="2"/>
  <c r="BE275" i="2"/>
  <c r="BE280" i="2"/>
  <c r="BE288" i="2"/>
  <c r="BE312" i="2"/>
  <c r="BE315" i="2"/>
  <c r="BE401" i="2"/>
  <c r="BE423" i="2"/>
  <c r="BE439" i="2"/>
  <c r="BE458" i="2"/>
  <c r="BE147" i="2"/>
  <c r="BE169" i="2"/>
  <c r="BE249" i="2"/>
  <c r="BE255" i="2"/>
  <c r="BE264" i="2"/>
  <c r="BE266" i="2"/>
  <c r="BE351" i="2"/>
  <c r="BE380" i="2"/>
  <c r="BE387" i="2"/>
  <c r="BE390" i="2"/>
  <c r="BE421" i="2"/>
  <c r="BE426" i="2"/>
  <c r="BE430" i="2"/>
  <c r="BE447" i="2"/>
  <c r="BE459" i="2"/>
  <c r="BE192" i="2"/>
  <c r="BE222" i="2"/>
  <c r="BE316" i="2"/>
  <c r="BE353" i="2"/>
  <c r="BE395" i="2"/>
  <c r="BE416" i="2"/>
  <c r="BE441" i="2"/>
  <c r="BE207" i="2"/>
  <c r="BE258" i="2"/>
  <c r="BE287" i="2"/>
  <c r="BE314" i="2"/>
  <c r="BE338" i="2"/>
  <c r="BE340" i="2"/>
  <c r="BE359" i="2"/>
  <c r="BE369" i="2"/>
  <c r="BE384" i="2"/>
  <c r="BE398" i="2"/>
  <c r="BE451" i="2"/>
  <c r="BE462" i="2"/>
  <c r="F38" i="2"/>
  <c r="BC96" i="1" s="1"/>
  <c r="J36" i="5"/>
  <c r="AW100" i="1" s="1"/>
  <c r="F36" i="6"/>
  <c r="BA101" i="1"/>
  <c r="J36" i="6"/>
  <c r="AW101" i="1"/>
  <c r="F36" i="2"/>
  <c r="BA96" i="1" s="1"/>
  <c r="F36" i="5"/>
  <c r="BA100" i="1" s="1"/>
  <c r="F39" i="5"/>
  <c r="BD100" i="1"/>
  <c r="J36" i="2"/>
  <c r="AW96" i="1"/>
  <c r="F39" i="4"/>
  <c r="BD99" i="1" s="1"/>
  <c r="F37" i="2"/>
  <c r="BB96" i="1" s="1"/>
  <c r="F38" i="5"/>
  <c r="BC100" i="1" s="1"/>
  <c r="F37" i="5"/>
  <c r="BB100" i="1"/>
  <c r="AS94" i="1"/>
  <c r="F37" i="3"/>
  <c r="BB97" i="1"/>
  <c r="F39" i="3"/>
  <c r="BD97" i="1"/>
  <c r="F37" i="4"/>
  <c r="BB99" i="1"/>
  <c r="F37" i="6"/>
  <c r="BB101" i="1" s="1"/>
  <c r="F36" i="3"/>
  <c r="BA97" i="1"/>
  <c r="F38" i="3"/>
  <c r="BC97" i="1"/>
  <c r="J36" i="4"/>
  <c r="AW99" i="1"/>
  <c r="F38" i="6"/>
  <c r="BC101" i="1" s="1"/>
  <c r="J36" i="3"/>
  <c r="AW97" i="1"/>
  <c r="F36" i="4"/>
  <c r="BA99" i="1" s="1"/>
  <c r="F39" i="6"/>
  <c r="BD101" i="1"/>
  <c r="F39" i="2"/>
  <c r="BD96" i="1" s="1"/>
  <c r="F38" i="4"/>
  <c r="BC99" i="1"/>
  <c r="R301" i="4" l="1"/>
  <c r="R220" i="2"/>
  <c r="BK456" i="4"/>
  <c r="J456" i="4"/>
  <c r="J123" i="4"/>
  <c r="T301" i="4"/>
  <c r="R456" i="4"/>
  <c r="R122" i="5"/>
  <c r="BK301" i="4"/>
  <c r="J301" i="4"/>
  <c r="J110" i="4" s="1"/>
  <c r="P122" i="5"/>
  <c r="AU100" i="1"/>
  <c r="T285" i="2"/>
  <c r="T456" i="4"/>
  <c r="R407" i="4"/>
  <c r="R152" i="4" s="1"/>
  <c r="R151" i="4" s="1"/>
  <c r="R336" i="2"/>
  <c r="P220" i="2"/>
  <c r="BK285" i="2"/>
  <c r="J285" i="2"/>
  <c r="J109" i="2"/>
  <c r="BK336" i="2"/>
  <c r="J336" i="2"/>
  <c r="J114" i="2"/>
  <c r="T336" i="2"/>
  <c r="P145" i="2"/>
  <c r="R153" i="4"/>
  <c r="BK122" i="5"/>
  <c r="J122" i="5"/>
  <c r="J98" i="5"/>
  <c r="T407" i="4"/>
  <c r="P285" i="2"/>
  <c r="P336" i="2"/>
  <c r="P407" i="4"/>
  <c r="T220" i="2"/>
  <c r="P153" i="4"/>
  <c r="BK220" i="2"/>
  <c r="BK144" i="2" s="1"/>
  <c r="J144" i="2" s="1"/>
  <c r="J99" i="2" s="1"/>
  <c r="J220" i="2"/>
  <c r="J104" i="2" s="1"/>
  <c r="R285" i="2"/>
  <c r="T124" i="6"/>
  <c r="T123" i="6"/>
  <c r="P301" i="4"/>
  <c r="P456" i="4"/>
  <c r="T145" i="2"/>
  <c r="T144" i="2"/>
  <c r="T143" i="2" s="1"/>
  <c r="BK124" i="6"/>
  <c r="J124" i="6"/>
  <c r="J99" i="6"/>
  <c r="BK152" i="4"/>
  <c r="BK151" i="4"/>
  <c r="J151" i="4"/>
  <c r="J32" i="4" s="1"/>
  <c r="AG99" i="1" s="1"/>
  <c r="BK123" i="3"/>
  <c r="J123" i="3" s="1"/>
  <c r="J32" i="3" s="1"/>
  <c r="AG97" i="1" s="1"/>
  <c r="BA95" i="1"/>
  <c r="AW95" i="1" s="1"/>
  <c r="J35" i="4"/>
  <c r="AV99" i="1" s="1"/>
  <c r="AT99" i="1" s="1"/>
  <c r="J35" i="2"/>
  <c r="AV96" i="1" s="1"/>
  <c r="AT96" i="1" s="1"/>
  <c r="J35" i="6"/>
  <c r="AV101" i="1"/>
  <c r="AT101" i="1" s="1"/>
  <c r="BA98" i="1"/>
  <c r="AW98" i="1"/>
  <c r="F35" i="2"/>
  <c r="AZ96" i="1" s="1"/>
  <c r="BD98" i="1"/>
  <c r="BB95" i="1"/>
  <c r="AX95" i="1"/>
  <c r="J35" i="3"/>
  <c r="AV97" i="1" s="1"/>
  <c r="AT97" i="1" s="1"/>
  <c r="J35" i="5"/>
  <c r="AV100" i="1"/>
  <c r="AT100" i="1"/>
  <c r="F35" i="6"/>
  <c r="AZ101" i="1" s="1"/>
  <c r="BC95" i="1"/>
  <c r="AY95" i="1"/>
  <c r="F35" i="4"/>
  <c r="AZ99" i="1" s="1"/>
  <c r="BD95" i="1"/>
  <c r="F35" i="3"/>
  <c r="AZ97" i="1" s="1"/>
  <c r="F35" i="5"/>
  <c r="AZ100" i="1"/>
  <c r="BC98" i="1"/>
  <c r="AY98" i="1" s="1"/>
  <c r="BB98" i="1"/>
  <c r="AX98" i="1"/>
  <c r="P152" i="4" l="1"/>
  <c r="P151" i="4"/>
  <c r="AU99" i="1"/>
  <c r="P144" i="2"/>
  <c r="P143" i="2"/>
  <c r="AU96" i="1" s="1"/>
  <c r="AU95" i="1" s="1"/>
  <c r="AU94" i="1" s="1"/>
  <c r="T152" i="4"/>
  <c r="T151" i="4"/>
  <c r="R144" i="2"/>
  <c r="R143" i="2"/>
  <c r="BK123" i="6"/>
  <c r="J123" i="6"/>
  <c r="J98" i="6"/>
  <c r="AN99" i="1"/>
  <c r="J98" i="4"/>
  <c r="J152" i="4"/>
  <c r="J99" i="4" s="1"/>
  <c r="AN97" i="1"/>
  <c r="J41" i="4"/>
  <c r="J98" i="3"/>
  <c r="BK143" i="2"/>
  <c r="J143" i="2"/>
  <c r="J98" i="2"/>
  <c r="J41" i="3"/>
  <c r="AU98" i="1"/>
  <c r="BC94" i="1"/>
  <c r="W32" i="1" s="1"/>
  <c r="AZ95" i="1"/>
  <c r="AV95" i="1"/>
  <c r="AT95" i="1"/>
  <c r="BB94" i="1"/>
  <c r="W31" i="1"/>
  <c r="BD94" i="1"/>
  <c r="W33" i="1"/>
  <c r="J32" i="5"/>
  <c r="AG100" i="1"/>
  <c r="AZ98" i="1"/>
  <c r="AV98" i="1"/>
  <c r="AT98" i="1" s="1"/>
  <c r="BA94" i="1"/>
  <c r="AW94" i="1" s="1"/>
  <c r="AK30" i="1" s="1"/>
  <c r="J41" i="5" l="1"/>
  <c r="AN100" i="1"/>
  <c r="AZ94" i="1"/>
  <c r="AV94" i="1"/>
  <c r="AK29" i="1" s="1"/>
  <c r="AY94" i="1"/>
  <c r="J32" i="6"/>
  <c r="AG101" i="1"/>
  <c r="AG98" i="1" s="1"/>
  <c r="AX94" i="1"/>
  <c r="J32" i="2"/>
  <c r="AG96" i="1"/>
  <c r="AG95" i="1"/>
  <c r="W30" i="1"/>
  <c r="AG94" i="1" l="1"/>
  <c r="AK26" i="1" s="1"/>
  <c r="J41" i="6"/>
  <c r="J41" i="2"/>
  <c r="AN96" i="1"/>
  <c r="AN95" i="1"/>
  <c r="AK35" i="1"/>
  <c r="AN101" i="1"/>
  <c r="AN98" i="1"/>
  <c r="W29" i="1"/>
  <c r="AT94" i="1"/>
  <c r="AN94" i="1" l="1"/>
</calcChain>
</file>

<file path=xl/sharedStrings.xml><?xml version="1.0" encoding="utf-8"?>
<sst xmlns="http://schemas.openxmlformats.org/spreadsheetml/2006/main" count="10288" uniqueCount="1345">
  <si>
    <t>Export Komplet</t>
  </si>
  <si>
    <t/>
  </si>
  <si>
    <t>2.0</t>
  </si>
  <si>
    <t>ZAMOK</t>
  </si>
  <si>
    <t>False</t>
  </si>
  <si>
    <t>{c0fcd00e-8dd4-41ff-a0b1-74b5529a10ad}</t>
  </si>
  <si>
    <t>0,01</t>
  </si>
  <si>
    <t>21</t>
  </si>
  <si>
    <t>15</t>
  </si>
  <si>
    <t>REKAPITULACE STAVBY</t>
  </si>
  <si>
    <t>v ---  níže se nacházejí doplnkové a pomocné údaje k sestavám  --- v</t>
  </si>
  <si>
    <t>Návod na vyplnění</t>
  </si>
  <si>
    <t>0,001</t>
  </si>
  <si>
    <t>Kód:</t>
  </si>
  <si>
    <t>2017-069-STAK_2022_R</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</si>
  <si>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</si>
  <si>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</si>
  <si>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místní komunikace ulice Boleslavská, Kosmonosy</t>
  </si>
  <si>
    <t>KSO:</t>
  </si>
  <si>
    <t>CC-CZ:</t>
  </si>
  <si>
    <t>Místo:</t>
  </si>
  <si>
    <t xml:space="preserve"> </t>
  </si>
  <si>
    <t>Datum:</t>
  </si>
  <si>
    <t>16. 2. 2022</t>
  </si>
  <si>
    <t>Zadavatel:</t>
  </si>
  <si>
    <t>IČ:</t>
  </si>
  <si>
    <t>Město Kosmonosy</t>
  </si>
  <si>
    <t>DIČ:</t>
  </si>
  <si>
    <t>Uchazeč:</t>
  </si>
  <si>
    <t>Vyplň údaj</t>
  </si>
  <si>
    <t>Projektant:</t>
  </si>
  <si>
    <t>27086135</t>
  </si>
  <si>
    <t>CR Project s.r.o.</t>
  </si>
  <si>
    <t>CZ27086135</t>
  </si>
  <si>
    <t>True</t>
  </si>
  <si>
    <t>Zpracovatel:</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</si>
  <si>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</si>
  <si>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</si>
  <si>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</si>
  <si>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</si>
  <si>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</si>
  <si>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</si>
  <si>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</si>
  <si>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</si>
  <si>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</si>
  <si>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</si>
  <si>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</si>
  <si>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</si>
  <si>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</si>
  <si>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</si>
  <si>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</si>
  <si>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</si>
  <si>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</si>
  <si>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</si>
  <si>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</si>
  <si>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</si>
  <si>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</si>
  <si>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</si>
  <si>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</si>
  <si>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</si>
  <si>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</si>
  <si>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</si>
  <si>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</si>
  <si>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</si>
  <si>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</si>
  <si>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</si>
  <si>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</si>
  <si>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</si>
  <si>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</si>
  <si>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</si>
  <si>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</si>
  <si>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</si>
  <si>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</si>
  <si>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</si>
  <si>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</si>
  <si>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</si>
  <si>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</si>
  <si>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</si>
  <si>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</si>
  <si>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</si>
  <si>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</si>
  <si>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</si>
  <si>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</si>
  <si>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A</t>
  </si>
  <si>
    <t>Investice KSÚS</t>
  </si>
  <si>
    <t>STA</t>
  </si>
  <si>
    <t>1</t>
  </si>
  <si>
    <t>{70a21046-0a3d-452d-b252-a021bf70cb0b}</t>
  </si>
  <si>
    <t>2</t>
  </si>
  <si>
    <t>/</t>
  </si>
  <si>
    <t>SO.101.A</t>
  </si>
  <si>
    <t>SO.101.A - Komunikace a zpevněné plochy - ul. Boleslavská</t>
  </si>
  <si>
    <t>Soupis</t>
  </si>
  <si>
    <t>{d1e5cf50-38da-44ee-965a-dbd5c591af0e}</t>
  </si>
  <si>
    <t>VRN.A</t>
  </si>
  <si>
    <t>Vedlejší rozpočtové náklady</t>
  </si>
  <si>
    <t>{e06d3f25-ad83-44f9-834b-5d015880629c}</t>
  </si>
  <si>
    <t>B</t>
  </si>
  <si>
    <t>Investice města Kosmonosy</t>
  </si>
  <si>
    <t>{073a44d4-d720-460f-9ddd-daaac8e0ccf5}</t>
  </si>
  <si>
    <t>SO.101.B</t>
  </si>
  <si>
    <t>SO.101.B - Komunikace a zpevněné plochy - ul. Boleslavská</t>
  </si>
  <si>
    <t>{ad9ceb02-d635-4e37-ae18-75fe7687fe24}</t>
  </si>
  <si>
    <t>SO.401_402</t>
  </si>
  <si>
    <t>SO.401 + SO.402 Veřejné osvětlení</t>
  </si>
  <si>
    <t>{edcc42f7-afea-44a1-8a46-0c705301b351}</t>
  </si>
  <si>
    <t>VRN.B</t>
  </si>
  <si>
    <t>{d34b024a-4158-4d02-bf1f-47ba36e573d4}</t>
  </si>
  <si>
    <t>KRYCÍ LIST SOUPISU PRACÍ</t>
  </si>
  <si>
    <t>Objekt:</t>
  </si>
  <si>
    <t>A - Investice KSÚS</t>
  </si>
  <si>
    <t>Soupis:</t>
  </si>
  <si>
    <t>SO.101.A - SO.101.A - Komunikace a zpevněné plochy - ul. Boleslavská</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</si>
  <si>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</si>
  <si>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</si>
  <si>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</si>
  <si>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</si>
  <si>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</si>
  <si>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</si>
  <si>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</si>
  <si>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</si>
  <si>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terénní úpravy</t>
  </si>
  <si>
    <t xml:space="preserve">      R12 - Zemní práce pro odvodnění komunikací</t>
  </si>
  <si>
    <t xml:space="preserve">    5 - Komunikace</t>
  </si>
  <si>
    <t xml:space="preserve">      R50 - Podkladní vrstvy</t>
  </si>
  <si>
    <t xml:space="preserve">      R51 - Komunikace pro automobilovou dopravu - asfalt</t>
  </si>
  <si>
    <t xml:space="preserve">      R52 - Ostrůvky a komunikace pro automobilovou dopravu - žul. dlažba</t>
  </si>
  <si>
    <t xml:space="preserve">      R58 - Komunikace pro pěší - žulová mozaika</t>
  </si>
  <si>
    <t xml:space="preserve">    8 - Trubní vedení</t>
  </si>
  <si>
    <t xml:space="preserve">      R80 - Společné práce pro trubní vedení</t>
  </si>
  <si>
    <t xml:space="preserve">      R81 - Napojení odvodňovačů</t>
  </si>
  <si>
    <t xml:space="preserve">      R82 - Uliční vpusti</t>
  </si>
  <si>
    <t xml:space="preserve">      R85 - Drenážní potrubí</t>
  </si>
  <si>
    <t xml:space="preserve">    9 - Ostatní konstrukce a práce-bourání</t>
  </si>
  <si>
    <t xml:space="preserve">      R90 - Společné práce pro bourání a konstrukce</t>
  </si>
  <si>
    <t xml:space="preserve">      R95 - Osazení obrub a linek</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</si>
  <si>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</si>
  <si>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</si>
  <si>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</si>
  <si>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</si>
  <si>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</si>
  <si>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</si>
  <si>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</si>
  <si>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</si>
  <si>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</si>
  <si>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</si>
  <si>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</si>
  <si>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</si>
  <si>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</si>
  <si>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</si>
  <si>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</si>
  <si>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</si>
  <si>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</si>
  <si>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</si>
  <si>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</si>
  <si>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</si>
  <si>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</si>
  <si>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</si>
  <si>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</si>
  <si>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</si>
  <si>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</si>
  <si>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167151111</t>
  </si>
  <si>
    <t>Nakládání výkopku z hornin třídy těžitelnosti I skupiny 1 až 3 přes 100 m3</t>
  </si>
  <si>
    <t>m3</t>
  </si>
  <si>
    <t>CS ÚRS 2022 01</t>
  </si>
  <si>
    <t>4</t>
  </si>
  <si>
    <t>3</t>
  </si>
  <si>
    <t>2038954488</t>
  </si>
  <si>
    <t>VV</t>
  </si>
  <si>
    <t>Nakládání na mezideponii pro odvoz na skládku:</t>
  </si>
  <si>
    <t>835,184 "- z odkopů pro komunikace"</t>
  </si>
  <si>
    <t>30,60 "- z hloubení jam"</t>
  </si>
  <si>
    <t>39,90+73,10 "- z hloubení rýh"</t>
  </si>
  <si>
    <t>Součet</t>
  </si>
  <si>
    <t>162651112</t>
  </si>
  <si>
    <t>Vodorovné přemístění přes 4 000 do 5000 m výkopku/sypaniny z horniny třídy těžitelnosti I skupiny 1 až 3</t>
  </si>
  <si>
    <t>256683254</t>
  </si>
  <si>
    <t>Dovoz materiálu na mezideponii pro další použití</t>
  </si>
  <si>
    <t>162751117</t>
  </si>
  <si>
    <t>Vodorovné přemístění přes 9 000 do 10000 m výkopku/sypaniny z horniny třídy těžitelnosti I skupiny 1 až 3</t>
  </si>
  <si>
    <t>-1999784792</t>
  </si>
  <si>
    <t>Odvoz přebytečného výkopku na skládku:</t>
  </si>
  <si>
    <t>171201201</t>
  </si>
  <si>
    <t>Uložení sypaniny na skládky nebo meziskládky</t>
  </si>
  <si>
    <t>2108303683</t>
  </si>
  <si>
    <t>978,784 "- viz. položka č. 1627511xx - Vodorovné přemístění na skládku"</t>
  </si>
  <si>
    <t>5</t>
  </si>
  <si>
    <t>171201221</t>
  </si>
  <si>
    <t>Poplatek za uložení na skládce (skládkovné) zeminy a kamení kód odpadu 17 05 04</t>
  </si>
  <si>
    <t>t</t>
  </si>
  <si>
    <t>-149438853</t>
  </si>
  <si>
    <t>978,784*2,0 "- viz. položka č. 1627511xx - Vodorovné přemístění na skládku"</t>
  </si>
  <si>
    <t>6</t>
  </si>
  <si>
    <t>181152302</t>
  </si>
  <si>
    <t>Úprava pláně pro silnice a dálnice v zářezech se zhutněním</t>
  </si>
  <si>
    <t>m2</t>
  </si>
  <si>
    <t>-1034522885</t>
  </si>
  <si>
    <t>Pro komunikace a zpevněné plochy:</t>
  </si>
  <si>
    <t>1282,50*1,18 "- komunikace pro aut. dopravu - KS I"</t>
  </si>
  <si>
    <t>10,50*1,11 "- ostrůvky na komunikaci"</t>
  </si>
  <si>
    <t>(3,0+6,50)*1,11 "- komunikace pro pěší - mozaika"</t>
  </si>
  <si>
    <t>R11</t>
  </si>
  <si>
    <t>Zemní práce pro komunikace a terénní úpravy</t>
  </si>
  <si>
    <t>7</t>
  </si>
  <si>
    <t>122252205</t>
  </si>
  <si>
    <t>Odkopávky a prokopávky nezapažené pro silnice a dálnice v hornině třídy těžitelnosti I objem do 1000 m3 strojně</t>
  </si>
  <si>
    <t>672314885</t>
  </si>
  <si>
    <t>Odkop pro komunikace a zpevněné plochy:</t>
  </si>
  <si>
    <t>0,050*1282,50*1,11 "- komunikace pro aut. dopravu - KS I"</t>
  </si>
  <si>
    <t>0,080*10,50*1,05 "- ostrůvky na komunikaci - žul. kostka"</t>
  </si>
  <si>
    <t>0,090*(3,0+6,50)*1,05 "- komunikace pro pěší - mozaika"</t>
  </si>
  <si>
    <t>Mezisoučet</t>
  </si>
  <si>
    <t>Odkop pro výměnu podloží:</t>
  </si>
  <si>
    <t>0,500*1282,50*1,18 "- komunikace pro aut. dopravu - KS I"</t>
  </si>
  <si>
    <t>0,250*10,50*1,11 "- ostrůvky na komunikaci"</t>
  </si>
  <si>
    <t>0,250*(3,0+6,50)*1,11 "- komunikace pro pěší - mozaika"</t>
  </si>
  <si>
    <t>8</t>
  </si>
  <si>
    <t>120001101</t>
  </si>
  <si>
    <t>Příplatek za ztížení odkopávky nebo prokopávky v blízkosti inženýrských sítí</t>
  </si>
  <si>
    <t>-2020034209</t>
  </si>
  <si>
    <t>Uvažováno s 5,0% objemu:</t>
  </si>
  <si>
    <t>835,184*0,05</t>
  </si>
  <si>
    <t>R12</t>
  </si>
  <si>
    <t>Zemní práce pro odvodnění komunikací</t>
  </si>
  <si>
    <t>9</t>
  </si>
  <si>
    <t>131251102</t>
  </si>
  <si>
    <t>Hloubení jam nezapažených v hornině třídy těžitelnosti I skupiny 3 objem do 50 m3 strojně</t>
  </si>
  <si>
    <t>283040781</t>
  </si>
  <si>
    <t>8*2,25*1,70 "- UV"</t>
  </si>
  <si>
    <t>10</t>
  </si>
  <si>
    <t>132251102</t>
  </si>
  <si>
    <t>Hloubení rýh nezapažených š do 800 mm v hornině třídy těžitelnosti I skupiny 3 objem do 50 m3 strojně</t>
  </si>
  <si>
    <t>874718072</t>
  </si>
  <si>
    <t>0,60*0,50*133,0 "- drenáže"</t>
  </si>
  <si>
    <t>11</t>
  </si>
  <si>
    <t>132254204</t>
  </si>
  <si>
    <t>Hloubení zapažených rýh š do 2000 mm v hornině třídy těžitelnosti I skupiny 3 objem do 500 m3</t>
  </si>
  <si>
    <t>-1722036058</t>
  </si>
  <si>
    <t>1,0*1,70*43,0 "- napojení odvodnění"</t>
  </si>
  <si>
    <t>12</t>
  </si>
  <si>
    <t>151101102</t>
  </si>
  <si>
    <t>Zřízení příložného pažení a rozepření stěn rýh hl přes 2 do 4 m</t>
  </si>
  <si>
    <t>-596125754</t>
  </si>
  <si>
    <t>8*4*1,50*1,70 "- UV"</t>
  </si>
  <si>
    <t>2*1,70*43,0 "- napojení odvodnění"</t>
  </si>
  <si>
    <t>13</t>
  </si>
  <si>
    <t>151101112</t>
  </si>
  <si>
    <t>Odstranění příložného pažení a rozepření stěn rýh hl přes 2 do 4 m</t>
  </si>
  <si>
    <t>1390880153</t>
  </si>
  <si>
    <t>227,80 "- viz pol.č. 151101102 Zřízení příložného pažení"</t>
  </si>
  <si>
    <t>14</t>
  </si>
  <si>
    <t>175111101</t>
  </si>
  <si>
    <t>Obsypání potrubí ručně sypaninou bez prohození, uloženou do 3 m</t>
  </si>
  <si>
    <t>388255742</t>
  </si>
  <si>
    <t>zásyp nakupovaným materiálem:</t>
  </si>
  <si>
    <t>1,0*0,40*(43,0) "- přípojky odvodnění"</t>
  </si>
  <si>
    <t>M</t>
  </si>
  <si>
    <t>58337331</t>
  </si>
  <si>
    <t>štěrkopísek frakce 0/22</t>
  </si>
  <si>
    <t>-1089497759</t>
  </si>
  <si>
    <t>17,2*2 'Přepočtené koeficientem množství</t>
  </si>
  <si>
    <t>16</t>
  </si>
  <si>
    <t>174101101</t>
  </si>
  <si>
    <t>Zásyp jam, šachet rýh nebo kolem objektů sypaninou se zhutněním</t>
  </si>
  <si>
    <t>1000128905</t>
  </si>
  <si>
    <t>8*2,05*1,70 "- UV"</t>
  </si>
  <si>
    <t>1,0*(1,70-0,550)*43,0 "- napojení odvodnění"</t>
  </si>
  <si>
    <t>17</t>
  </si>
  <si>
    <t>58331200</t>
  </si>
  <si>
    <t>štěrkopísek netříděný</t>
  </si>
  <si>
    <t>775882891</t>
  </si>
  <si>
    <t>77,33*2 'Přepočtené koeficientem množství</t>
  </si>
  <si>
    <t>Komunikace</t>
  </si>
  <si>
    <t>R50</t>
  </si>
  <si>
    <t>Podkladní vrstvy</t>
  </si>
  <si>
    <t>18</t>
  </si>
  <si>
    <t>564851111</t>
  </si>
  <si>
    <t>Podklad ze štěrkodrtě ŠD plochy přes 100 m2 tl 150 mm</t>
  </si>
  <si>
    <t>-1516869895</t>
  </si>
  <si>
    <t>podkladní vrstvy:</t>
  </si>
  <si>
    <t>1282,50*1,11 "- komunikace pro aut. dopravu - KS I"</t>
  </si>
  <si>
    <t>10,50*1,05 "- ostrůvky na komunikaci - žul. kostka"</t>
  </si>
  <si>
    <t>(3,0+6,50)*1,05 "- komunikace pro pěší - mozaika"</t>
  </si>
  <si>
    <t>19</t>
  </si>
  <si>
    <t>564861111</t>
  </si>
  <si>
    <t>Podklad ze štěrkodrtě ŠD plochy přes 100 m2 tl 200 mm</t>
  </si>
  <si>
    <t>-829034309</t>
  </si>
  <si>
    <t>1282,50*1,05 "- komunikace pro aut. dopravu - KS I"</t>
  </si>
  <si>
    <t>20</t>
  </si>
  <si>
    <t>564571111</t>
  </si>
  <si>
    <t>Zřízení podsypu nebo podkladu ze sypaniny plochy přes 100 m2 tl 250 mm</t>
  </si>
  <si>
    <t>1724314747</t>
  </si>
  <si>
    <t>Výměna podloží - celková tl. 250 mm / 500mm:</t>
  </si>
  <si>
    <t>2*1282,50*1,18 "- komunikace pro aut. dopravu - KS I"</t>
  </si>
  <si>
    <t>58344197</t>
  </si>
  <si>
    <t>štěrkodrť frakce 0/63</t>
  </si>
  <si>
    <t>575952961</t>
  </si>
  <si>
    <t>Uvažováno 2,15 t/m3</t>
  </si>
  <si>
    <t>(3048,90*0,250)*2,15</t>
  </si>
  <si>
    <t>R51</t>
  </si>
  <si>
    <t>Komunikace pro automobilovou dopravu - asfalt</t>
  </si>
  <si>
    <t>22</t>
  </si>
  <si>
    <t>577134121</t>
  </si>
  <si>
    <t>Asfaltový beton vrstva obrusná ACO 11 (ABS) tř. I tl 40 mm š přes 3 m z nemodifikovaného asfaltu</t>
  </si>
  <si>
    <t>1741317283</t>
  </si>
  <si>
    <t>1282,50 "- komunikace pro aut. dopravu - KS I"</t>
  </si>
  <si>
    <t>151,50+8,0+7,50 "- komunikace pro aut. dopravu - napojení na stávající komunikace"</t>
  </si>
  <si>
    <t>23</t>
  </si>
  <si>
    <t>573231106</t>
  </si>
  <si>
    <t>Postřik živičný spojovací ze silniční emulze v množství 0,30 kg/m2</t>
  </si>
  <si>
    <t>478689786</t>
  </si>
  <si>
    <t>2*1282,50 "- komunikace pro aut. dopravu - KS I"</t>
  </si>
  <si>
    <t>167,0+141,50 "- komunikace pro aut. dopravu - napojení na stávající komunikace"</t>
  </si>
  <si>
    <t>24</t>
  </si>
  <si>
    <t>577155122</t>
  </si>
  <si>
    <t>Asfaltový beton vrstva ložní ACL 16 (ABH) tl 60 mm š přes 3 m z nemodifikovaného asfaltu</t>
  </si>
  <si>
    <t>-2090971352</t>
  </si>
  <si>
    <t>141,50 "- komunikace pro aut. dopravu - napojení na stávající komunikace"</t>
  </si>
  <si>
    <t>25</t>
  </si>
  <si>
    <t>565165122</t>
  </si>
  <si>
    <t>Asfaltový beton vrstva podkladní ACP 16 (obalované kamenivo OKS) tl 90 mm š přes 3 m</t>
  </si>
  <si>
    <t>-1419672993</t>
  </si>
  <si>
    <t>26</t>
  </si>
  <si>
    <t>573111112</t>
  </si>
  <si>
    <t>Postřik živičný infiltrační s posypem z asfaltu množství 1 kg/m2</t>
  </si>
  <si>
    <t>-376580706</t>
  </si>
  <si>
    <t>R52</t>
  </si>
  <si>
    <t>Ostrůvky a komunikace pro automobilovou dopravu - žul. dlažba</t>
  </si>
  <si>
    <t>27</t>
  </si>
  <si>
    <t>591211111</t>
  </si>
  <si>
    <t>Kladení dlažby z kostek drobných z kamene do lože z kameniva těženého tl 50 mm</t>
  </si>
  <si>
    <t>1142919836</t>
  </si>
  <si>
    <t>6,50+4,0 "- ostrůvky na komunikaci"</t>
  </si>
  <si>
    <t>28</t>
  </si>
  <si>
    <t>58381007</t>
  </si>
  <si>
    <t>kostka štípaná dlažební žula drobná 8/10</t>
  </si>
  <si>
    <t>1754080343</t>
  </si>
  <si>
    <t>10,5*1,02 'Přepočtené koeficientem množství</t>
  </si>
  <si>
    <t>R58</t>
  </si>
  <si>
    <t>Komunikace pro pěší - žulová mozaika</t>
  </si>
  <si>
    <t>29</t>
  </si>
  <si>
    <t>591411111</t>
  </si>
  <si>
    <t>Kladení dlažby z mozaiky jednobarevné komunikací pro pěší lože z kameniva</t>
  </si>
  <si>
    <t>811090180</t>
  </si>
  <si>
    <t>1,50+1,50  "- komunikace pro pěší - ostrůvek"</t>
  </si>
  <si>
    <t>30</t>
  </si>
  <si>
    <t>58381005</t>
  </si>
  <si>
    <t>kostka štípaná dlažební mozaika žula 4/6 šedá</t>
  </si>
  <si>
    <t>524522418</t>
  </si>
  <si>
    <t>1,50+1,50  "- komunikace pro pěší"</t>
  </si>
  <si>
    <t>"Ztratné 2,0% -" 3,0*0,02</t>
  </si>
  <si>
    <t>31</t>
  </si>
  <si>
    <t>596211R01</t>
  </si>
  <si>
    <t>Kladení slepecké dlažby komunikací pro pěší tl 60 mm skupiny B pl do 50 m2</t>
  </si>
  <si>
    <t>936272974</t>
  </si>
  <si>
    <t>Komunikace pro pěší:</t>
  </si>
  <si>
    <t>1,10+1,10 "- slepecká přídlažba"</t>
  </si>
  <si>
    <t>4,30 "- slepecká dlažba"</t>
  </si>
  <si>
    <t>32</t>
  </si>
  <si>
    <t>592473R20</t>
  </si>
  <si>
    <t>dlaždice betonová 25,5x25,5x6 cm bílá</t>
  </si>
  <si>
    <t>-1285243580</t>
  </si>
  <si>
    <t>komunikace pro pěší - slepecká přídlažba:</t>
  </si>
  <si>
    <t>"Ztratné 2,0% -" 2,20*0,02</t>
  </si>
  <si>
    <t>33</t>
  </si>
  <si>
    <t>592480R50</t>
  </si>
  <si>
    <t>syntetický kámen dlažební pro slepecké značení 20x20x6 cm šedá</t>
  </si>
  <si>
    <t>-1854396562</t>
  </si>
  <si>
    <t>komunikace pro pěší - slepecká dlažba:</t>
  </si>
  <si>
    <t>"Ztratné 2,0% -" 4,30*0,02</t>
  </si>
  <si>
    <t>Trubní vedení</t>
  </si>
  <si>
    <t>R80</t>
  </si>
  <si>
    <t>Společné práce pro trubní vedení</t>
  </si>
  <si>
    <t>34</t>
  </si>
  <si>
    <t>899331111</t>
  </si>
  <si>
    <t>Výšková úprava uličního vstupu nebo vpusti do 200 mm zvýšením poklopu</t>
  </si>
  <si>
    <t>kus</t>
  </si>
  <si>
    <t>-1443957903</t>
  </si>
  <si>
    <t>35</t>
  </si>
  <si>
    <t>899431111</t>
  </si>
  <si>
    <t>Výšková úprava uličního vstupu nebo vpusti do 200 mm zvýšením krycího hrnce, šoupěte nebo hydrantu</t>
  </si>
  <si>
    <t>-881426347</t>
  </si>
  <si>
    <t>R81</t>
  </si>
  <si>
    <t>Napojení odvodňovačů</t>
  </si>
  <si>
    <t>36</t>
  </si>
  <si>
    <t>451572111</t>
  </si>
  <si>
    <t>Lože pod potrubí otevřený výkop z kameniva drobného těženého</t>
  </si>
  <si>
    <t>1578215715</t>
  </si>
  <si>
    <t>1,0*0,150*(43,0) "- přípojky odvodnění"</t>
  </si>
  <si>
    <t>37</t>
  </si>
  <si>
    <t>831312121</t>
  </si>
  <si>
    <t>Montáž potrubí z trub kameninových hrdlových s integrovaným těsněním výkop sklon do 20 % DN 150</t>
  </si>
  <si>
    <t>m</t>
  </si>
  <si>
    <t>1731024484</t>
  </si>
  <si>
    <t>1,0+8,0+10,0+6,0+1,0+6,0+9,0+2,0</t>
  </si>
  <si>
    <t>38</t>
  </si>
  <si>
    <t>59710632</t>
  </si>
  <si>
    <t>trouba kameninová glazovaná DN 150 dl 1,00m spojovací systém F</t>
  </si>
  <si>
    <t>-2006668711</t>
  </si>
  <si>
    <t>"Prořez 5,0% -" 43,0*0,05</t>
  </si>
  <si>
    <t>45,15*1,015 'Přepočtené koeficientem množství</t>
  </si>
  <si>
    <t>39</t>
  </si>
  <si>
    <t>837312221</t>
  </si>
  <si>
    <t>Montáž kameninových tvarovek jednoosých s integrovaným těsněním otevřený výkop DN 150</t>
  </si>
  <si>
    <t>1183652940</t>
  </si>
  <si>
    <t>2*8</t>
  </si>
  <si>
    <t>40</t>
  </si>
  <si>
    <t>59710984</t>
  </si>
  <si>
    <t>koleno kameninové glazované DN 150 45° spojovací systém F</t>
  </si>
  <si>
    <t>841017958</t>
  </si>
  <si>
    <t>15,7635467980296*1,015 'Přepočtené koeficientem množství</t>
  </si>
  <si>
    <t>41</t>
  </si>
  <si>
    <t>977151R01</t>
  </si>
  <si>
    <t>Jádrové vrty diamantovými korunkami do D 180 mm do stavebních materiálů</t>
  </si>
  <si>
    <t>2007598042</t>
  </si>
  <si>
    <t>8 "- Napojení UV"</t>
  </si>
  <si>
    <t>42</t>
  </si>
  <si>
    <t>899623141</t>
  </si>
  <si>
    <t>Obetonování potrubí nebo zdiva stok betonem prostým tř. C 12/15 v otevřeném výkopu</t>
  </si>
  <si>
    <t>71725185</t>
  </si>
  <si>
    <t>Obetonování uličních vpustí</t>
  </si>
  <si>
    <t>8*0,50</t>
  </si>
  <si>
    <t>R82</t>
  </si>
  <si>
    <t>Uliční vpusti</t>
  </si>
  <si>
    <t>43</t>
  </si>
  <si>
    <t>895941302</t>
  </si>
  <si>
    <t>Osazení vpusti uliční DN 450 z betonových dílců dno s kalištěm</t>
  </si>
  <si>
    <t>-289043266</t>
  </si>
  <si>
    <t>44</t>
  </si>
  <si>
    <t>59223852</t>
  </si>
  <si>
    <t>dno pro uliční vpusť s kalovou prohlubní betonové 450x300x50mm</t>
  </si>
  <si>
    <t>202618950</t>
  </si>
  <si>
    <t>45</t>
  </si>
  <si>
    <t>895941314</t>
  </si>
  <si>
    <t>Osazení vpusti uliční DN 450 z betonových dílců skruž horní 570 mm</t>
  </si>
  <si>
    <t>-2123237046</t>
  </si>
  <si>
    <t>46</t>
  </si>
  <si>
    <t>59223858</t>
  </si>
  <si>
    <t>skruž pro uliční vpusť horní betonová 450x570x50mm</t>
  </si>
  <si>
    <t>1158850678</t>
  </si>
  <si>
    <t>47</t>
  </si>
  <si>
    <t>895941331</t>
  </si>
  <si>
    <t>Osazení vpusti uliční DN 450 z betonových dílců skruž průběžná s výtokem</t>
  </si>
  <si>
    <t>1163309905</t>
  </si>
  <si>
    <t>48</t>
  </si>
  <si>
    <t>592238540</t>
  </si>
  <si>
    <t>skruž pro uliční vpusť s výtokovým otvorem PVC betonová 450x350x50mm</t>
  </si>
  <si>
    <t>-1471005973</t>
  </si>
  <si>
    <t>49</t>
  </si>
  <si>
    <t>452112112</t>
  </si>
  <si>
    <t>Osazení betonových prstenců nebo rámů v do 100 mm</t>
  </si>
  <si>
    <t>110141614</t>
  </si>
  <si>
    <t>50</t>
  </si>
  <si>
    <t>59224011</t>
  </si>
  <si>
    <t>prstenec šachtový vyrovnávací betonový 625x100x60mm</t>
  </si>
  <si>
    <t>-1557718035</t>
  </si>
  <si>
    <t>51</t>
  </si>
  <si>
    <t>899204112</t>
  </si>
  <si>
    <t>Osazení mříží litinových včetně rámů a košů na bahno pro třídu zatížení D400, E600</t>
  </si>
  <si>
    <t>2024854910</t>
  </si>
  <si>
    <t>52</t>
  </si>
  <si>
    <t>55242320</t>
  </si>
  <si>
    <t>mříž vtoková litinová plochá 500x500mm</t>
  </si>
  <si>
    <t>1125609972</t>
  </si>
  <si>
    <t>53</t>
  </si>
  <si>
    <t>59223871</t>
  </si>
  <si>
    <t>koš vysoký pro uliční vpusti žárově Pz plech pro rám 500/500mm</t>
  </si>
  <si>
    <t>196767107</t>
  </si>
  <si>
    <t>R85</t>
  </si>
  <si>
    <t>Drenážní potrubí</t>
  </si>
  <si>
    <t>54</t>
  </si>
  <si>
    <t>212752501</t>
  </si>
  <si>
    <t>Trativod z drenážních trubek korugovaných PP SN 8 perforace 360° včetně lože otevřený výkop DN 150 pro liniové stavby</t>
  </si>
  <si>
    <t>2081360834</t>
  </si>
  <si>
    <t>102,0+7,0+24,0</t>
  </si>
  <si>
    <t>55</t>
  </si>
  <si>
    <t>211531111</t>
  </si>
  <si>
    <t>Výplň odvodňovacích žeber nebo trativodů kamenivem hrubým drceným frakce 16 až 63 mm</t>
  </si>
  <si>
    <t>-805387627</t>
  </si>
  <si>
    <t>Uvažovaná spotřeba 0,34 m3/bm potrubí</t>
  </si>
  <si>
    <t>0,34*133,0</t>
  </si>
  <si>
    <t>56</t>
  </si>
  <si>
    <t>211971121</t>
  </si>
  <si>
    <t>Zřízení opláštění žeber nebo trativodů geotextilií v rýze nebo zářezu sklonu přes 1:2 š do 2,5 m</t>
  </si>
  <si>
    <t>1001378990</t>
  </si>
  <si>
    <t>uvažovaná spotřeba 2,25 m2/bm potrubí</t>
  </si>
  <si>
    <t>2,25*133,0</t>
  </si>
  <si>
    <t>57</t>
  </si>
  <si>
    <t>69311068</t>
  </si>
  <si>
    <t>geotextilie netkaná separační, ochranná, filtrační, drenážní PP 300g/m2</t>
  </si>
  <si>
    <t>-1758367503</t>
  </si>
  <si>
    <t>Uvažován překryv 200 mm</t>
  </si>
  <si>
    <t>2,45*133,0</t>
  </si>
  <si>
    <t>"Prořez 15,0% -" 325,850*0,15</t>
  </si>
  <si>
    <t>58</t>
  </si>
  <si>
    <t>-51891763</t>
  </si>
  <si>
    <t>4 "- Napojení drenáží do UV a šachet"</t>
  </si>
  <si>
    <t>Ostatní konstrukce a práce-bourání</t>
  </si>
  <si>
    <t>R90</t>
  </si>
  <si>
    <t>Společné práce pro bourání a konstrukce</t>
  </si>
  <si>
    <t>59</t>
  </si>
  <si>
    <t>919735111</t>
  </si>
  <si>
    <t>Řezání stávajícího živičného krytu hl do 50 mm</t>
  </si>
  <si>
    <t>968549599</t>
  </si>
  <si>
    <t>10,0+8,0+7,50 "- napojení na stávající komunikace - zápichy"</t>
  </si>
  <si>
    <t>60</t>
  </si>
  <si>
    <t>919735112</t>
  </si>
  <si>
    <t>Řezání stávajícího živičného krytu hl přes 50 do 100 mm</t>
  </si>
  <si>
    <t>-934055774</t>
  </si>
  <si>
    <t>2*(10,0+8,0+7,50) "- napojení na stávající komunikace - zápichy"</t>
  </si>
  <si>
    <t>61</t>
  </si>
  <si>
    <t>919732211</t>
  </si>
  <si>
    <t>Styčná spára napojení nového živičného povrchu na stávající za tepla š 15 mm hl 25 mm s prořezáním</t>
  </si>
  <si>
    <t>-1903926973</t>
  </si>
  <si>
    <t>62</t>
  </si>
  <si>
    <t>938909311</t>
  </si>
  <si>
    <t>Čištění vozovek metením strojně podkladu nebo krytu betonového nebo živičného</t>
  </si>
  <si>
    <t>1314645913</t>
  </si>
  <si>
    <t>10,50 "- ostrůvky na komunikaci"</t>
  </si>
  <si>
    <t>(3,0+6,50) "- komunikace pro pěší - mozaika"</t>
  </si>
  <si>
    <t>2*100,0 "- Ostatní okolní plochy"</t>
  </si>
  <si>
    <t>R95</t>
  </si>
  <si>
    <t>Osazení obrub a linek</t>
  </si>
  <si>
    <t>63</t>
  </si>
  <si>
    <t>916241213</t>
  </si>
  <si>
    <t>Osazení obrubníku kamenného stojatého s boční opěrou do lože z betonu prostého</t>
  </si>
  <si>
    <t>-127847239</t>
  </si>
  <si>
    <t>24,50+2,50*2 "- ostrůvek Stakorská"</t>
  </si>
  <si>
    <t>64</t>
  </si>
  <si>
    <t>58380005</t>
  </si>
  <si>
    <t>obrubník kamenný žulový přímý 1000x200x250mm</t>
  </si>
  <si>
    <t>-737840169</t>
  </si>
  <si>
    <t>-(4,0+2,20+9,20) "- odpočet obloukových obrub"</t>
  </si>
  <si>
    <t>"Ztratné 2,0% -" 14,10*0,02</t>
  </si>
  <si>
    <t>65</t>
  </si>
  <si>
    <t>58380416</t>
  </si>
  <si>
    <t>obrubník kamenný žulový obloukový R 0,5-1m 200x250mm</t>
  </si>
  <si>
    <t>847672420</t>
  </si>
  <si>
    <t>1,20 "- R=0,5m"</t>
  </si>
  <si>
    <t>2,80 "- R=1,0m"</t>
  </si>
  <si>
    <t>"Ztratné 2,0% -" 4,0*0,02</t>
  </si>
  <si>
    <t>66</t>
  </si>
  <si>
    <t>58380446</t>
  </si>
  <si>
    <t>obrubník kamenný žulový obloukový R 5-10m 200x250mm</t>
  </si>
  <si>
    <t>-1695397966</t>
  </si>
  <si>
    <t>2,20 "- R=7,75m"</t>
  </si>
  <si>
    <t>67</t>
  </si>
  <si>
    <t>58380456</t>
  </si>
  <si>
    <t>obrubník kamenný žulový obloukový R 10-25m 200x250mm</t>
  </si>
  <si>
    <t>-999925263</t>
  </si>
  <si>
    <t>4,30 "- R=11,525m"</t>
  </si>
  <si>
    <t>4,90 "- R=11,765m"</t>
  </si>
  <si>
    <t>"Ztratné 2,0% -" 9,20*0,02</t>
  </si>
  <si>
    <t>R96</t>
  </si>
  <si>
    <t>Bourání konstrukcí vozovek</t>
  </si>
  <si>
    <t>68</t>
  </si>
  <si>
    <t>113154122</t>
  </si>
  <si>
    <t>Frézování živičného krytu tl 40 mm pruh š přes 0,5 do 1 m pl do 500 m2 bez překážek v trase</t>
  </si>
  <si>
    <t>-1748986509</t>
  </si>
  <si>
    <t>1598,0 "- komunikace pro aut. dopravu - plné KS"</t>
  </si>
  <si>
    <t>151,50+8,0+7,50 "- napojení na stávající komunikace - zápichy"</t>
  </si>
  <si>
    <t>69</t>
  </si>
  <si>
    <t>113154124</t>
  </si>
  <si>
    <t>Frézování živičného krytu tl 100 mm pruh š přes 0,5 do 1 m pl do 500 m2 bez překážek v trase</t>
  </si>
  <si>
    <t>178621606</t>
  </si>
  <si>
    <t>2*(1598,0) "- komunikace pro aut. dopravu - plné KS"</t>
  </si>
  <si>
    <t>141,50 "- napojení na stávající komunikace - zápichy"</t>
  </si>
  <si>
    <t>70</t>
  </si>
  <si>
    <t>113107223</t>
  </si>
  <si>
    <t>Odstranění podkladu z kameniva drceného tl přes 200 do 300 mm strojně pl přes 200 m2</t>
  </si>
  <si>
    <t>1983240084</t>
  </si>
  <si>
    <t>1598,0 "- komunikace pro aut. dopravu - asfalt"</t>
  </si>
  <si>
    <t>R97</t>
  </si>
  <si>
    <t>Ostatní bourací práce</t>
  </si>
  <si>
    <t>71</t>
  </si>
  <si>
    <t>113204R11</t>
  </si>
  <si>
    <t>Odstranění kompletních uličních vpustí typu TBV - Q450 včetně rámů</t>
  </si>
  <si>
    <t>-1690718866</t>
  </si>
  <si>
    <t>72</t>
  </si>
  <si>
    <t>966006132</t>
  </si>
  <si>
    <t>Odstranění značek dopravních nebo orientačních se sloupky s betonovými patkami</t>
  </si>
  <si>
    <t>1788574642</t>
  </si>
  <si>
    <t>R98</t>
  </si>
  <si>
    <t>Vodorovné dopravní značení</t>
  </si>
  <si>
    <t>73</t>
  </si>
  <si>
    <t>915611111</t>
  </si>
  <si>
    <t>Předznačení vodorovného liniového značení</t>
  </si>
  <si>
    <t>1957066885</t>
  </si>
  <si>
    <t>102,0+27,50 "- pro čáry š. 0,125 mm"</t>
  </si>
  <si>
    <t>305,50+103,0 "- pro čáry š. 0,250 mm"</t>
  </si>
  <si>
    <t>10,0 "- vodící pás pro slabozraké"</t>
  </si>
  <si>
    <t>74</t>
  </si>
  <si>
    <t>915111112</t>
  </si>
  <si>
    <t>Vodorovné dopravní značení dělící čáry souvislé š 125 mm retroreflexní bílá barva</t>
  </si>
  <si>
    <t>-1402262663</t>
  </si>
  <si>
    <t>Po pokládce asfaltu či dlažby:</t>
  </si>
  <si>
    <t>25,0+26,50+15,50+21,0+1,0+13,0</t>
  </si>
  <si>
    <t>75</t>
  </si>
  <si>
    <t>915211112</t>
  </si>
  <si>
    <t>Vodorovné dopravní značení dělící čáry souvislé š 125 mm retroreflexní bílý plast</t>
  </si>
  <si>
    <t>1661741712</t>
  </si>
  <si>
    <t>Obnova značení z barvy:</t>
  </si>
  <si>
    <t>102,0 "- plné čáry"</t>
  </si>
  <si>
    <t>76</t>
  </si>
  <si>
    <t>915111122</t>
  </si>
  <si>
    <t>Vodorovné dopravní značení dělící čáry přerušované š 125 mm retroreflexní bílá barva</t>
  </si>
  <si>
    <t>-234166913</t>
  </si>
  <si>
    <t>12,50+15,0</t>
  </si>
  <si>
    <t>77</t>
  </si>
  <si>
    <t>915211122</t>
  </si>
  <si>
    <t>Vodorovné dopravní značení dělící čáry přerušované š 125 mm retroreflexní bílý plast</t>
  </si>
  <si>
    <t>-650847645</t>
  </si>
  <si>
    <t>27,50 "- přerušované čáry"</t>
  </si>
  <si>
    <t>78</t>
  </si>
  <si>
    <t>915121112</t>
  </si>
  <si>
    <t>Vodorovné dopravní značení vodící čáry souvislé š 250 mm retroreflexní bílá barva</t>
  </si>
  <si>
    <t>-2055370704</t>
  </si>
  <si>
    <t>57,50+15,50+7,0+11,50+4,50+9,0+45,0+14,50+21,50+5,50+16,0+14,50+36,50+6,50+6,0+5,50+5,50+11,50+12,0</t>
  </si>
  <si>
    <t>79</t>
  </si>
  <si>
    <t>915221112</t>
  </si>
  <si>
    <t>Vodorovné dopravní značení vodící čáry souvislé š 250 mm retroreflexní bílý plast</t>
  </si>
  <si>
    <t>-902313692</t>
  </si>
  <si>
    <t>305,50 "- plné čáry"</t>
  </si>
  <si>
    <t>80</t>
  </si>
  <si>
    <t>915121122</t>
  </si>
  <si>
    <t>Vodorovné dopravní značení vodící čáry přerušované š 250 mm retroreflexní bílá barva</t>
  </si>
  <si>
    <t>-535023642</t>
  </si>
  <si>
    <t>48,50+16,0+12,0+8,50+4,50+13,50</t>
  </si>
  <si>
    <t>81</t>
  </si>
  <si>
    <t>915221122</t>
  </si>
  <si>
    <t>Vodorovné dopravní značení vodící čáry přerušované š 250 mm retroreflexní bílý plast</t>
  </si>
  <si>
    <t>1044312042</t>
  </si>
  <si>
    <t>103,0 "- přerušované čáry"</t>
  </si>
  <si>
    <t>82</t>
  </si>
  <si>
    <t>915321115</t>
  </si>
  <si>
    <t>Předformátované vodorovné dopravní značení vodící pás pro slabozraké</t>
  </si>
  <si>
    <t>-844599474</t>
  </si>
  <si>
    <t>5,0+5,0 "- přechody pro chodce"</t>
  </si>
  <si>
    <t>83</t>
  </si>
  <si>
    <t>915621111</t>
  </si>
  <si>
    <t>Předznačení vodorovného plošného značení</t>
  </si>
  <si>
    <t>1885562775</t>
  </si>
  <si>
    <t>29,525 "- plošné značení na komunikaci"</t>
  </si>
  <si>
    <t>84</t>
  </si>
  <si>
    <t>915131112</t>
  </si>
  <si>
    <t>Vodorovné dopravní značení přechody pro chodce, šipky, symboly retroreflexní bílá barva</t>
  </si>
  <si>
    <t>273765641</t>
  </si>
  <si>
    <t>0,50*4,0*(7)+0,50*1,725*(10+8) "- přechody pro chodce"</t>
  </si>
  <si>
    <t>85</t>
  </si>
  <si>
    <t>915231112</t>
  </si>
  <si>
    <t>Vodorovné dopravní značení přechody pro chodce, šipky, symboly retroreflexní bílý plast</t>
  </si>
  <si>
    <t>-867070993</t>
  </si>
  <si>
    <t>R99</t>
  </si>
  <si>
    <t>Svislé dopravní značení</t>
  </si>
  <si>
    <t>86</t>
  </si>
  <si>
    <t>914511111</t>
  </si>
  <si>
    <t>Montáž sloupku dopravních značek délky do 3,5 m s betonovým základem</t>
  </si>
  <si>
    <t>-749018455</t>
  </si>
  <si>
    <t>7 "- Pro 1 značku na 1 sloupek"</t>
  </si>
  <si>
    <t>8 "- Pro 2 značky na 1 sloupek"</t>
  </si>
  <si>
    <t>2*1 "- pro 1 značku na 2 sloupky - zpětné osazení pův. značky IZ8b do nové polohy"</t>
  </si>
  <si>
    <t>87</t>
  </si>
  <si>
    <t>404452250</t>
  </si>
  <si>
    <t>sloupek pro dopravní značku Zn D 60mm v 3,5m</t>
  </si>
  <si>
    <t>93697110</t>
  </si>
  <si>
    <t>88</t>
  </si>
  <si>
    <t>914111111</t>
  </si>
  <si>
    <t>Montáž svislé dopravní značky do velikosti 1 m2 objímkami na sloupek nebo konzolu</t>
  </si>
  <si>
    <t>-1353062162</t>
  </si>
  <si>
    <t>3+7+3+2+7+1 "- nové značky"</t>
  </si>
  <si>
    <t>89</t>
  </si>
  <si>
    <t>40445609</t>
  </si>
  <si>
    <t>značky upravující přednost P1, P4 900mm</t>
  </si>
  <si>
    <t>-1542454084</t>
  </si>
  <si>
    <t>3 "- P4"</t>
  </si>
  <si>
    <t>90</t>
  </si>
  <si>
    <t>40445611</t>
  </si>
  <si>
    <t>značky upravující přednost P2, P3, P8 500mm</t>
  </si>
  <si>
    <t>2044064740</t>
  </si>
  <si>
    <t>6 "- P2"</t>
  </si>
  <si>
    <t>1 "- P3"</t>
  </si>
  <si>
    <t>91</t>
  </si>
  <si>
    <t>40445620</t>
  </si>
  <si>
    <t>zákazové, příkazové dopravní značky B1-B34, C1-15 700mm</t>
  </si>
  <si>
    <t>-1470181274</t>
  </si>
  <si>
    <t>1 "- B20a"</t>
  </si>
  <si>
    <t>2 "- C4a"</t>
  </si>
  <si>
    <t>92</t>
  </si>
  <si>
    <t>40445621</t>
  </si>
  <si>
    <t>informativní značky provozní IP1-IP3, IP4b-IP7, IP10a, b 500x500mm</t>
  </si>
  <si>
    <t>-695564474</t>
  </si>
  <si>
    <t>2 "- IP6"</t>
  </si>
  <si>
    <t>93</t>
  </si>
  <si>
    <t>40445647</t>
  </si>
  <si>
    <t>dodatkové tabulky E1, E2a,b , E6, E9, E10 E12c, E17 500x500mm</t>
  </si>
  <si>
    <t>240904197</t>
  </si>
  <si>
    <t>7 "- E2b"</t>
  </si>
  <si>
    <t>94</t>
  </si>
  <si>
    <t>40445649</t>
  </si>
  <si>
    <t>dodatkové tabulky E3-E5, E8, E14-E16 500x150mm</t>
  </si>
  <si>
    <t>-1683836619</t>
  </si>
  <si>
    <t>1 "- E3a"</t>
  </si>
  <si>
    <t>99</t>
  </si>
  <si>
    <t>Přesuny hmot a sutí</t>
  </si>
  <si>
    <t>95</t>
  </si>
  <si>
    <t>997221571R</t>
  </si>
  <si>
    <t>Vodorovná doprava vybouraných hmot - odpadu asfaltového s nebo bez obsahu nebezpečných látek</t>
  </si>
  <si>
    <t>1287119390</t>
  </si>
  <si>
    <t>96</t>
  </si>
  <si>
    <t>997221579R</t>
  </si>
  <si>
    <t>Vodorovná doprava vybouraných hmot do suti (směsný stavební odpad)</t>
  </si>
  <si>
    <t>441868701</t>
  </si>
  <si>
    <t>1667,201-930,005</t>
  </si>
  <si>
    <t>97</t>
  </si>
  <si>
    <t>997221875</t>
  </si>
  <si>
    <t>Poplatek za uložení stavebního odpadu na recyklační skládce (skládkovné) asfaltového bez obsahu dehtu zatříděného do Katalogu odpadů pod kódem 17 03 02</t>
  </si>
  <si>
    <t>1853417189</t>
  </si>
  <si>
    <t>98</t>
  </si>
  <si>
    <t>997013631</t>
  </si>
  <si>
    <t>Poplatek za uložení na skládce (skládkovné) stavebního odpadu směsného kód odpadu 17 09 04</t>
  </si>
  <si>
    <t>-1038785742</t>
  </si>
  <si>
    <t>998225111</t>
  </si>
  <si>
    <t>Přesun hmot pro pozemní komunikace s krytem z kamene, monolitickým betonovým nebo živičným</t>
  </si>
  <si>
    <t>-1555040736</t>
  </si>
  <si>
    <t>VRN.A - Vedlejší rozpočtové náklady</t>
  </si>
  <si>
    <t>OST -  Vedlejší rozpočtové náklady</t>
  </si>
  <si>
    <t xml:space="preserve">    O02 -  Vedlejší náklady</t>
  </si>
  <si>
    <t xml:space="preserve">    O03 -  Ostatní náklady</t>
  </si>
  <si>
    <t>OST</t>
  </si>
  <si>
    <t xml:space="preserve"> Vedlejší rozpočtové náklady</t>
  </si>
  <si>
    <t>O02</t>
  </si>
  <si>
    <t xml:space="preserve"> Vedlejší náklady</t>
  </si>
  <si>
    <t>VON990001</t>
  </si>
  <si>
    <t>Zajištění prostoru a vybudování zařízení staveniště včetně potřebných staveništních komunikací</t>
  </si>
  <si>
    <t>soubor</t>
  </si>
  <si>
    <t>1024</t>
  </si>
  <si>
    <t>1055036722</t>
  </si>
  <si>
    <t>VON990002</t>
  </si>
  <si>
    <t>Oplocení stavby a staveniště mobilním oplocením</t>
  </si>
  <si>
    <t>-1290836421</t>
  </si>
  <si>
    <t>VON990004</t>
  </si>
  <si>
    <t>Vytýčení hranic pozemků při provádění stavby</t>
  </si>
  <si>
    <t>-851300838</t>
  </si>
  <si>
    <t>VON990005</t>
  </si>
  <si>
    <t>Zhotovení pasportizace stávajících nemovitostí a staveb, které mohou být výstavbou dotčeny</t>
  </si>
  <si>
    <t>215953536</t>
  </si>
  <si>
    <t>VON990007</t>
  </si>
  <si>
    <t>Zajištění vytýčení podzemních zařízení, a v případě jejich křížení či souběhu v otevřeném výkopu, jejich písemné předání zpět jejich správcům před zásypem</t>
  </si>
  <si>
    <t>-1910421078</t>
  </si>
  <si>
    <t>VON990009</t>
  </si>
  <si>
    <t>Zajištění povolení zvláštního užívání komunikací v souladu s postupem výstavby,včetně správních poplatků a povolení k užívání dalších, stavbou dotčených pozemků   (skládky materiálu, mezideponie atd.)</t>
  </si>
  <si>
    <t>495820817</t>
  </si>
  <si>
    <t>VON990010</t>
  </si>
  <si>
    <t>Náklady na opravu objízdných tras stávajících komunikací dotčených stavbou - 10% z celkové ceny z části "Investice KSÚS" - položka bude čerpána se souhlasem správce a TDS</t>
  </si>
  <si>
    <t>kpl</t>
  </si>
  <si>
    <t>-713907214</t>
  </si>
  <si>
    <t>VON990011</t>
  </si>
  <si>
    <t>Zajištění provozu a funkčnosti stávajících komunikací které budou při realizaci stavby její realizací dotčeny</t>
  </si>
  <si>
    <t>883509517</t>
  </si>
  <si>
    <t>VON990012</t>
  </si>
  <si>
    <t>Zajištění čistoty na staveništi a v jeho okolí, zajištění každodenního čištění komunikací dotčených provozem zhotovitele</t>
  </si>
  <si>
    <t>638222514</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</si>
  <si>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</si>
  <si>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</si>
  <si>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-812321168</t>
  </si>
  <si>
    <t>VON990014</t>
  </si>
  <si>
    <t>Péče o nepředané objekty a konstrukce stavby, jejich ošetřování, zimní opatření, nutný rozsah pojištění</t>
  </si>
  <si>
    <t>-1005371633</t>
  </si>
  <si>
    <t>VON990015</t>
  </si>
  <si>
    <t>Příprava a provedení předepsaných zkoušek dle PD - zkoušky pro určení zhutnění pláně</t>
  </si>
  <si>
    <t>1891340988</t>
  </si>
  <si>
    <t>VON990018</t>
  </si>
  <si>
    <t>Inženýrská a kompletační činnost zhotovitele</t>
  </si>
  <si>
    <t>-715428012</t>
  </si>
  <si>
    <t>VON9900811</t>
  </si>
  <si>
    <t>Dopravně - inženýrské opatření - zřízení, pronájem a údržba, odstranění</t>
  </si>
  <si>
    <t>1426909353</t>
  </si>
  <si>
    <t>034503000</t>
  </si>
  <si>
    <t>Informační tabule na staveništi</t>
  </si>
  <si>
    <t>1527909944</t>
  </si>
  <si>
    <t>O03</t>
  </si>
  <si>
    <t xml:space="preserve"> Ostatní náklady</t>
  </si>
  <si>
    <t>ON990001-A</t>
  </si>
  <si>
    <t>Zajištění činnosti odpovědného geodeta zhotovitele - vytyčení stavby</t>
  </si>
  <si>
    <t>262144</t>
  </si>
  <si>
    <t>510649470</t>
  </si>
  <si>
    <t>ON990001-B</t>
  </si>
  <si>
    <t>Zajištění činnosti odpovědného geodeta zhotovitele - zaměření skutečného provedení stavby vč. vyhotovení geometrického plánu</t>
  </si>
  <si>
    <t>1588628280</t>
  </si>
  <si>
    <t>ON990002-A</t>
  </si>
  <si>
    <t>Zhotovení realizační dokumentace stavby</t>
  </si>
  <si>
    <t>-857770113</t>
  </si>
  <si>
    <t>ON990002-B</t>
  </si>
  <si>
    <t>Zhotovení dokumentace skutečného provedení díla</t>
  </si>
  <si>
    <t>-1072589547</t>
  </si>
  <si>
    <t>B - Investice města Kosmonosy</t>
  </si>
  <si>
    <t>SO.101.B - SO.101.B - Komunikace a zpevněné plochy - ul. Boleslavská</t>
  </si>
  <si>
    <t xml:space="preserve">      R13 - Odstranění zeleně</t>
  </si>
  <si>
    <t xml:space="preserve">      R14 - Založení zeleně</t>
  </si>
  <si>
    <t xml:space="preserve">    2 - Zakládání</t>
  </si>
  <si>
    <t xml:space="preserve">      R23 - Hydroizolace objektů</t>
  </si>
  <si>
    <t xml:space="preserve">    3 - Svislé a kompletní konstrukce</t>
  </si>
  <si>
    <t xml:space="preserve">      R32 - Podzemní kontejnery</t>
  </si>
  <si>
    <t xml:space="preserve">      R55 - Vjezdy - zámková dlažba</t>
  </si>
  <si>
    <t xml:space="preserve">      R56 - Komunikace pro pěší - zámková dlažba</t>
  </si>
  <si>
    <t xml:space="preserve">      R59 - Plochy z kačírku</t>
  </si>
  <si>
    <t xml:space="preserve">      R89 - Úprava dešťových svodů</t>
  </si>
  <si>
    <t>167101R11</t>
  </si>
  <si>
    <t>Nákup zeminy schopné zúrodnění včetně naložení a dovozu na místo použití</t>
  </si>
  <si>
    <t>739033466</t>
  </si>
  <si>
    <t>375,0*0,250-9,60</t>
  </si>
  <si>
    <t>Nakládání na mezideponii pro násypy, zásypy a zpětné použití ornice:</t>
  </si>
  <si>
    <t>9,60 "- ornice"</t>
  </si>
  <si>
    <t>357,448 "- z odkopů pro komunikace"</t>
  </si>
  <si>
    <t>7,650 "- z hloubení jam"</t>
  </si>
  <si>
    <t>10,420 "- z hloubení rýh"</t>
  </si>
  <si>
    <t>Dovoz materiálu z mezideponie na místo použití</t>
  </si>
  <si>
    <t>375,518 "- viz. položka č. 162751xx - Vodorovné přemístění na skládku"</t>
  </si>
  <si>
    <t>375,518*2,0 "- viz. položka č. 1627511xx - Vodorovné přemístění na skládku"</t>
  </si>
  <si>
    <t>206,0*1,18 "- komunikace pro aut. dopravu - KS II"</t>
  </si>
  <si>
    <t>280,30*1,11 "- komunikace pro pěší - zámk. dlažba"</t>
  </si>
  <si>
    <t>(236,50+43,20)*1,11 "- komunikace pro pěší - mozaika"</t>
  </si>
  <si>
    <t>48,10*1,18 "- vjezdy"</t>
  </si>
  <si>
    <t>0,080*206,0*1,11 "- komunikace pro aut. dopravu - KS II"</t>
  </si>
  <si>
    <t>0,050*280,30*1,05 "- komunikace pro pěší - zámk. dlažba"</t>
  </si>
  <si>
    <t>0,090*(236,50+43,20)*1,05 "- komunikace pro pěší - mozaika"</t>
  </si>
  <si>
    <t>0,080*48,10*1,05 "- vjezdy"</t>
  </si>
  <si>
    <t>0,500*206,0*1,18 "- komunikace pro aut. dopravu - KS II"</t>
  </si>
  <si>
    <t>0,250*280,30*1,11 "- komunikace pro pěší - zámk. dlažba"</t>
  </si>
  <si>
    <t>0,250*(236,50+43,20)*1,11 "- komunikace pro pěší - mozaika"</t>
  </si>
  <si>
    <t>0,300*48,10*1,18 "- vjezdy"</t>
  </si>
  <si>
    <t>357,448*0,05</t>
  </si>
  <si>
    <t>2*2,25*1,70 "- UV"</t>
  </si>
  <si>
    <t>1,0*1,70*5,0 "- napojení odvodnění"</t>
  </si>
  <si>
    <t>0,80*0,80*3,0 "- připojení dešťových svodů"</t>
  </si>
  <si>
    <t>2*4*1,50*1,70 "- UV"</t>
  </si>
  <si>
    <t>2*1,70*5,0 "- napojení odvodnění"</t>
  </si>
  <si>
    <t>37,40 "- viz pol.č. 151101102 Zřízení příložného pažení"</t>
  </si>
  <si>
    <t>1,0*0,40*(5,0) "- přípojky odvodnění"</t>
  </si>
  <si>
    <t>0,80*0,40*3,0 "- připojení dešťových svodů"</t>
  </si>
  <si>
    <t>2,96*2 'Přepočtené koeficientem množství</t>
  </si>
  <si>
    <t>2*2,05*1,70 "- UV"</t>
  </si>
  <si>
    <t>1,0*(1,70-0,550)*5,0 "- napojení odvodnění"</t>
  </si>
  <si>
    <t>0,80*(0,80-0,550)*3,0 "- připojení dešťových svodů"</t>
  </si>
  <si>
    <t>13,32*2 'Přepočtené koeficientem množství</t>
  </si>
  <si>
    <t>R13</t>
  </si>
  <si>
    <t>Odstranění zeleně</t>
  </si>
  <si>
    <t>121103111</t>
  </si>
  <si>
    <t>Skrývka zemin schopných zúrodnění v rovině a svahu do 1:5</t>
  </si>
  <si>
    <t>897520578</t>
  </si>
  <si>
    <t>odhadovaná tl. ornice 100 mm</t>
  </si>
  <si>
    <t>Odvoz na mezideponii na staveništi</t>
  </si>
  <si>
    <t>0,100*(23,0+7,0+21,5+11,5+15,5+17,50)</t>
  </si>
  <si>
    <t>111251101</t>
  </si>
  <si>
    <t>Odstranění křovin a stromů průměru kmene do 100 mm i s kořeny sklonu terénu do 1:5 z celkové plochy do 100 m2 strojně</t>
  </si>
  <si>
    <t>-1424615506</t>
  </si>
  <si>
    <t>15,0</t>
  </si>
  <si>
    <t>R14</t>
  </si>
  <si>
    <t>Založení zeleně</t>
  </si>
  <si>
    <t>184802211</t>
  </si>
  <si>
    <t>Chemické odplevelení před založením kultury nad 20 m2 postřikem na široko ve svahu přes 1:5 do 1:2</t>
  </si>
  <si>
    <t>-973879986</t>
  </si>
  <si>
    <t>62,50+11,0+21,50+45,0+7,0+120,50+18,0+18,0+45,50+26,0</t>
  </si>
  <si>
    <t>183402121</t>
  </si>
  <si>
    <t>Rozrušení půdy souvislé pl přes 100 do 500 m2 hl přes 50 do 150 mm v rovině a svahu do 1:5</t>
  </si>
  <si>
    <t>-1045695429</t>
  </si>
  <si>
    <t>375,0 "- Viz. pol. č. 184802211 - Chemické odplevelení před založením kultury"</t>
  </si>
  <si>
    <t>181006124</t>
  </si>
  <si>
    <t>Rozprostření zemin tl vrstvy do 0,3 m schopných zúrodnění ve sklonu přes 1:5</t>
  </si>
  <si>
    <t>-676157178</t>
  </si>
  <si>
    <t>181111121</t>
  </si>
  <si>
    <t>Plošná úprava terénu do 500 m2 zemina skupiny 1 až 4 nerovnosti přes 100 do 150 mm v rovinně a svahu do 1:5</t>
  </si>
  <si>
    <t>1763175297</t>
  </si>
  <si>
    <t>Úprava podorničí</t>
  </si>
  <si>
    <t>375,0 "- Viz. pol. č. 183402121 - Rozrušení půdy na hl. 150 mm"</t>
  </si>
  <si>
    <t>181411131</t>
  </si>
  <si>
    <t>Založení parkového trávníku výsevem pl do 1000 m2 v rovině a ve svahu do 1:5</t>
  </si>
  <si>
    <t>482518248</t>
  </si>
  <si>
    <t>00572470</t>
  </si>
  <si>
    <t>osivo směs travní univerzál</t>
  </si>
  <si>
    <t>kg</t>
  </si>
  <si>
    <t>1016187637</t>
  </si>
  <si>
    <t>Uvažovaná spotřeba 0,015 kg/m2</t>
  </si>
  <si>
    <t>0,015*375,0</t>
  </si>
  <si>
    <t>185811211</t>
  </si>
  <si>
    <t>Vyhrabání trávníku souvislé pl do 1000 m2 v rovině a svahu do 1:5</t>
  </si>
  <si>
    <t>1173234413</t>
  </si>
  <si>
    <t>111151121</t>
  </si>
  <si>
    <t>Pokosení trávníku parkového pl do 1000 m2 s odvozem do 20 km v rovině a svahu do 1:5</t>
  </si>
  <si>
    <t>1956950324</t>
  </si>
  <si>
    <t>185802113</t>
  </si>
  <si>
    <t>Hnojení půdy umělým hnojivem na široko v rovině a svahu do 1:5</t>
  </si>
  <si>
    <t>-854904504</t>
  </si>
  <si>
    <t>Uvažovaná spotřeba 0,00005 t/m2</t>
  </si>
  <si>
    <t>0,00005*375,0</t>
  </si>
  <si>
    <t>Zakládání</t>
  </si>
  <si>
    <t>R23</t>
  </si>
  <si>
    <t>Hydroizolace objektů</t>
  </si>
  <si>
    <t>711161215</t>
  </si>
  <si>
    <t>Izolace proti zemní vlhkosti nopovou fólií svislá, nopek v 20,0 mm, tl do 1,0 mm</t>
  </si>
  <si>
    <t>2043639920</t>
  </si>
  <si>
    <t>Odizolování okolních objektů</t>
  </si>
  <si>
    <t>1,0*(16,50+6,0+1,50+41,50+18,50)</t>
  </si>
  <si>
    <t>711161383</t>
  </si>
  <si>
    <t>Izolace proti zemní vlhkosti nopovou fólií ukončení horní lištou</t>
  </si>
  <si>
    <t>1297388450</t>
  </si>
  <si>
    <t>16,50+6,0+1,50+41,50+18,50</t>
  </si>
  <si>
    <t>Svislé a kompletní konstrukce</t>
  </si>
  <si>
    <t>R32</t>
  </si>
  <si>
    <t>Podzemní kontejnery</t>
  </si>
  <si>
    <t>001</t>
  </si>
  <si>
    <t>Montáž a osazení podzemních kontejnerů na komunální a tříděný odpad včetně zemních prací a stavební připravenosti</t>
  </si>
  <si>
    <t>1966884896</t>
  </si>
  <si>
    <t>M002</t>
  </si>
  <si>
    <t>dodávka podzemního kontejneru na tříděný odpad o objemu 3 m3</t>
  </si>
  <si>
    <t>-1925521024</t>
  </si>
  <si>
    <t>151101201</t>
  </si>
  <si>
    <t>Zřízení příložného pažení stěn výkopu hl do 4 m</t>
  </si>
  <si>
    <t>-12665562</t>
  </si>
  <si>
    <t>2*(4,0+9,0)*2,30</t>
  </si>
  <si>
    <t>151101211</t>
  </si>
  <si>
    <t>Odstranění příložného pažení stěn hl do 4 m</t>
  </si>
  <si>
    <t>1337428868</t>
  </si>
  <si>
    <t>151101401</t>
  </si>
  <si>
    <t>Zřízení vzepření stěn při pažení příložném hl do 4 m</t>
  </si>
  <si>
    <t>-337724168</t>
  </si>
  <si>
    <t>151101411</t>
  </si>
  <si>
    <t>Odstranění vzepření stěn při pažení příložném hl do 4 m</t>
  </si>
  <si>
    <t>-367701532</t>
  </si>
  <si>
    <t>451315125</t>
  </si>
  <si>
    <t>Podkladní nebo výplňová vrstva z betonu C 16/20 tl do 150 mm</t>
  </si>
  <si>
    <t>2083039193</t>
  </si>
  <si>
    <t>4,0*9,0</t>
  </si>
  <si>
    <t>594411R01</t>
  </si>
  <si>
    <t>Dlažba ze zámkové dlažby do tixotropní malty víka kontejneru</t>
  </si>
  <si>
    <t>659158332</t>
  </si>
  <si>
    <t>3*2,0*2,0</t>
  </si>
  <si>
    <t>2*206,0*1,11 "- komunikace pro aut. dopravu - KS II"</t>
  </si>
  <si>
    <t>280,30*1,05 "- komunikace pro pěší - zámk. dlažba"</t>
  </si>
  <si>
    <t>(236,50+43,20)*1,05 "- komunikace pro pěší - mozaika"</t>
  </si>
  <si>
    <t>564871111</t>
  </si>
  <si>
    <t>Podklad ze štěrkodrtě ŠD plochy přes 100 m2 tl 250 mm</t>
  </si>
  <si>
    <t>2094997603</t>
  </si>
  <si>
    <t>48,10*1,05 "- vjezdy"</t>
  </si>
  <si>
    <t>564551111</t>
  </si>
  <si>
    <t>Zřízení podsypu nebo podkladu ze sypaniny plochy přes 100 m2 tl 150 mm</t>
  </si>
  <si>
    <t>-1894778995</t>
  </si>
  <si>
    <t>Výměna podloží - celková tl. 300mm:</t>
  </si>
  <si>
    <t>2*48,10*1,18 "- vjezdy"</t>
  </si>
  <si>
    <t>2*206,0*1,18 "- komunikace pro aut. dopravu - KS II"</t>
  </si>
  <si>
    <t>(113,516*0,150+1107,760*0,250)*2,15</t>
  </si>
  <si>
    <t>135,0+71,0  "- komunikace pro aut. dopravu - KS II"</t>
  </si>
  <si>
    <t>7,0+20,0 "- komunikace pro aut. dopravu - napojení na stávající komunikace"</t>
  </si>
  <si>
    <t>2*206,0  "- komunikace pro aut. dopravu - KS II"</t>
  </si>
  <si>
    <t>27,0 "- komunikace pro aut. dopravu - napojení na stávající komunikace"</t>
  </si>
  <si>
    <t>206,0  "- komunikace pro aut. dopravu - KS II"</t>
  </si>
  <si>
    <t>565135121</t>
  </si>
  <si>
    <t>Asfaltový beton vrstva podkladní ACP 16 (obalované kamenivo OKS) tl 50 mm š přes 3 m</t>
  </si>
  <si>
    <t>149204254</t>
  </si>
  <si>
    <t>-1519170922</t>
  </si>
  <si>
    <t>15,0 "- komunikace pro aut. dopravu - ul. Pod Loretou - předláždění - využití pův. dlažby"</t>
  </si>
  <si>
    <t>R55</t>
  </si>
  <si>
    <t>Vjezdy - zámková dlažba</t>
  </si>
  <si>
    <t>596212210</t>
  </si>
  <si>
    <t>Kladení zámkové dlažby pozemních komunikací ručně tl 80 mm skupiny A pl do 50 m2</t>
  </si>
  <si>
    <t>-2080508590</t>
  </si>
  <si>
    <t>20,0+12,0+9,50 "- vjezdy"</t>
  </si>
  <si>
    <t>3,10+2,10+1,40 "- slepecká dlažba"</t>
  </si>
  <si>
    <t>59245020</t>
  </si>
  <si>
    <t>dlažba tvar obdélník betonová 200x100x80mm přírodní</t>
  </si>
  <si>
    <t>155949050</t>
  </si>
  <si>
    <t>"Ztratné 2,0% -" 41,50*0,02</t>
  </si>
  <si>
    <t>596212214</t>
  </si>
  <si>
    <t>Příplatek za kombinaci dvou barev u betonových dlažeb pozemních komunikací ručně tl 80 mm skupiny A</t>
  </si>
  <si>
    <t>-47930683</t>
  </si>
  <si>
    <t>59245226</t>
  </si>
  <si>
    <t>dlažba tvar obdélník betonová pro nevidomé 200x100x80mm barevná</t>
  </si>
  <si>
    <t>266761500</t>
  </si>
  <si>
    <t>"Ztratné 2,0% -" 6,60*0,02</t>
  </si>
  <si>
    <t>R56</t>
  </si>
  <si>
    <t>Komunikace pro pěší - zámková dlažba</t>
  </si>
  <si>
    <t>596211111</t>
  </si>
  <si>
    <t>Kladení zámkové dlažby komunikací pro pěší ručně tl 60 mm skupiny A pl přes 50 do 100 m2</t>
  </si>
  <si>
    <t>1188141282</t>
  </si>
  <si>
    <t>17,0+40,0+16,0+60,50+32,0+8,50+5,50+47,50+38,0</t>
  </si>
  <si>
    <t>5,60+4,20+3,50+0,40*5 "- slepecká dlažba"</t>
  </si>
  <si>
    <t>59245018</t>
  </si>
  <si>
    <t>dlažba tvar obdélník betonová 200x100x60mm přírodní</t>
  </si>
  <si>
    <t>-1509622167</t>
  </si>
  <si>
    <t>"Ztratné 2,0% -" 265,0*0,02</t>
  </si>
  <si>
    <t>596211114</t>
  </si>
  <si>
    <t>Příplatek za kombinaci dvou barev u kladení betonových dlažeb komunikací pro pěší ručně tl 60 mm skupiny A</t>
  </si>
  <si>
    <t>-662806583</t>
  </si>
  <si>
    <t>59245006</t>
  </si>
  <si>
    <t>dlažba tvar obdélník betonová pro nevidomé 200x100x60mm barevná</t>
  </si>
  <si>
    <t>674928801</t>
  </si>
  <si>
    <t>"Ztratné 2,0% -" 15,30*0,02</t>
  </si>
  <si>
    <t>592452631</t>
  </si>
  <si>
    <t>dlažba tvar čtverec betonová 200x200x60mm barevná, rovné hrany</t>
  </si>
  <si>
    <t>114856400</t>
  </si>
  <si>
    <t>3,80 "- slepecká přídlažba"</t>
  </si>
  <si>
    <t>"Ztratné 2,0% -" 3,80*0,02</t>
  </si>
  <si>
    <t>664434895</t>
  </si>
  <si>
    <t>27,50+6,0+25,50+25,0+23,0+2,50+3,50+28,50+9,50+81,0+4,50  "- komunikace pro pěší"</t>
  </si>
  <si>
    <t>189606339</t>
  </si>
  <si>
    <t>"Ztratné 2,0% -" 236,50*0,02</t>
  </si>
  <si>
    <t>-1151077297</t>
  </si>
  <si>
    <t>0,90+0,90+1,50+1,30+3,20+3,20+3,30+1,0+1,10 "- slepecká přídlažba"</t>
  </si>
  <si>
    <t>3,40+4,90+6,90+5,0+3,0+3,60 "- slepecká dlažba"</t>
  </si>
  <si>
    <t>1388954225</t>
  </si>
  <si>
    <t>"Ztratné 2,0% -" 16,40*0,02</t>
  </si>
  <si>
    <t>2126117174</t>
  </si>
  <si>
    <t>"Ztratné 2,0% -" 26,80*0,02</t>
  </si>
  <si>
    <t>R59</t>
  </si>
  <si>
    <t>Plochy z kačírku</t>
  </si>
  <si>
    <t>184911311</t>
  </si>
  <si>
    <t>Položení mulčovací textilie v rovině a svahu do 1:5</t>
  </si>
  <si>
    <t>-803650145</t>
  </si>
  <si>
    <t>2,50</t>
  </si>
  <si>
    <t>693112151</t>
  </si>
  <si>
    <t>textilie netkaná mulčovací</t>
  </si>
  <si>
    <t>-945296467</t>
  </si>
  <si>
    <t>"- prořez a překryv" 2,50*0,15</t>
  </si>
  <si>
    <t>571908111</t>
  </si>
  <si>
    <t>Kryt vymývaným dekoračním kamenivem (kačírkem) tl 200 mm</t>
  </si>
  <si>
    <t>1973866343</t>
  </si>
  <si>
    <t>1,0*0,150*(5,0+3,0) "- přípojky odvodnění"</t>
  </si>
  <si>
    <t>2,0+3,0</t>
  </si>
  <si>
    <t>"Prořez 5,0% -" 5,0*0,05</t>
  </si>
  <si>
    <t>5,25*1,015 'Přepočtené koeficientem množství</t>
  </si>
  <si>
    <t>2*2</t>
  </si>
  <si>
    <t>3,94088669950739*1,015 'Přepočtené koeficientem množství</t>
  </si>
  <si>
    <t>871260310</t>
  </si>
  <si>
    <t>Montáž kanalizačního potrubí hladkého plnostěnného SN 10 z polypropylenu DN 100</t>
  </si>
  <si>
    <t>2038875236</t>
  </si>
  <si>
    <t>3,0 "- připojení dešťových svodů"</t>
  </si>
  <si>
    <t>28617001</t>
  </si>
  <si>
    <t>trubka kanalizační PP plnostěnná třívrstvá DN 100x1000mm SN10</t>
  </si>
  <si>
    <t>-500896929</t>
  </si>
  <si>
    <t>"Prořez 5,0% -" 3,0*0,05</t>
  </si>
  <si>
    <t>877260310</t>
  </si>
  <si>
    <t>Montáž kolen na kanalizačním potrubí z PP trub hladkých plnostěnných DN 100</t>
  </si>
  <si>
    <t>326115969</t>
  </si>
  <si>
    <t>2*1 "- připojení dešťových svodů"</t>
  </si>
  <si>
    <t>28617180</t>
  </si>
  <si>
    <t>koleno kanalizační PP SN16 45° DN 100</t>
  </si>
  <si>
    <t>-2065327360</t>
  </si>
  <si>
    <t>954524962</t>
  </si>
  <si>
    <t>2 "- Napojení UV"</t>
  </si>
  <si>
    <t>2*0,50</t>
  </si>
  <si>
    <t>1615035676</t>
  </si>
  <si>
    <t>-1109726704</t>
  </si>
  <si>
    <t>-175840568</t>
  </si>
  <si>
    <t>-481751522</t>
  </si>
  <si>
    <t>1626004745</t>
  </si>
  <si>
    <t>-1312212090</t>
  </si>
  <si>
    <t>-364895542</t>
  </si>
  <si>
    <t>-255041374</t>
  </si>
  <si>
    <t>-93049721</t>
  </si>
  <si>
    <t>-1975586884</t>
  </si>
  <si>
    <t>-196332664</t>
  </si>
  <si>
    <t>R89</t>
  </si>
  <si>
    <t>Úprava dešťových svodů</t>
  </si>
  <si>
    <t>877265271</t>
  </si>
  <si>
    <t>Montáž lapače střešních splavenin z tvrdého PVC-systém KG DN 110</t>
  </si>
  <si>
    <t>-104442323</t>
  </si>
  <si>
    <t>28341110</t>
  </si>
  <si>
    <t>lapače střešních splavenin okapová vpusť s klapkou+inspekční poklop z PP</t>
  </si>
  <si>
    <t>1725062286</t>
  </si>
  <si>
    <t>732242001</t>
  </si>
  <si>
    <t>Klempířské dopojení dešťových svodů D100 z pozinkovaného plechu do lapačů splaveninen nebo liniových žlabů</t>
  </si>
  <si>
    <t>1148595578</t>
  </si>
  <si>
    <t>7,0+6,0 "- napojení na stávající komunikace - zápichy"</t>
  </si>
  <si>
    <t>2*(14,50+6,0) "- napojení na stávající komunikace - zápichy"</t>
  </si>
  <si>
    <t>206,0 "- komunikace pro aut. dopravu - KS II"</t>
  </si>
  <si>
    <t>280,30 "- komunikace pro pěší - zámk. dlažba"</t>
  </si>
  <si>
    <t>(236,50+43,20) "- komunikace pro pěší - mozaika"</t>
  </si>
  <si>
    <t>48,10 "- vjezdy"</t>
  </si>
  <si>
    <t>916131213</t>
  </si>
  <si>
    <t>Osazení silničního obrubníku betonového stojatého s boční opěrou do lože z betonu prostého</t>
  </si>
  <si>
    <t>1077654348</t>
  </si>
  <si>
    <t>94,0+38,50+25,0+80,50+51,50</t>
  </si>
  <si>
    <t>59217031</t>
  </si>
  <si>
    <t>obrubník betonový silniční 1000x150x250mm</t>
  </si>
  <si>
    <t>-1887904271</t>
  </si>
  <si>
    <t>289,50 "- podél komunikace"</t>
  </si>
  <si>
    <t>-45,50 "- odpočet nájezdových obrub"</t>
  </si>
  <si>
    <t>-22,0 "- odpočet přechodových obrub"</t>
  </si>
  <si>
    <t>"Ztratné 2,0% -" 222,0*0,02</t>
  </si>
  <si>
    <t>100</t>
  </si>
  <si>
    <t>59217029</t>
  </si>
  <si>
    <t>obrubník betonový silniční nájezdový 1000x150x150mm</t>
  </si>
  <si>
    <t>1310669037</t>
  </si>
  <si>
    <t>8,0+5,50+3,50+4,0*2+3,0*2+4,0*2+3,50+3,0</t>
  </si>
  <si>
    <t>"Ztratné 2,0% -" 45,50*0,02</t>
  </si>
  <si>
    <t>101</t>
  </si>
  <si>
    <t>59217030</t>
  </si>
  <si>
    <t>obrubník betonový silniční přechodový 1000x150x150-250mm</t>
  </si>
  <si>
    <t>1042294802</t>
  </si>
  <si>
    <t>2*11 "- přechodové obruby"</t>
  </si>
  <si>
    <t>"Ztratné 2,0% -" 22,0*0,02</t>
  </si>
  <si>
    <t>102</t>
  </si>
  <si>
    <t>916231213</t>
  </si>
  <si>
    <t>Osazení chodníkového obrubníku betonového stojatého s boční opěrou do lože z betonu prostého</t>
  </si>
  <si>
    <t>-127197233</t>
  </si>
  <si>
    <t>4,0+3,0</t>
  </si>
  <si>
    <t>103</t>
  </si>
  <si>
    <t>59217017</t>
  </si>
  <si>
    <t>obrubník betonový chodníkový 1000x100x250mm</t>
  </si>
  <si>
    <t>1827776079</t>
  </si>
  <si>
    <t>"Ztratné 2,0% -" 7,0*0,02</t>
  </si>
  <si>
    <t>104</t>
  </si>
  <si>
    <t>916331112</t>
  </si>
  <si>
    <t>Osazení zahradního obrubníku betonového do lože z betonu s boční opěrou</t>
  </si>
  <si>
    <t>-382495038</t>
  </si>
  <si>
    <t>9,50+42,50+12,50+29,50+20,50+43,50+20,50+21,0+15,0+6,50+13,0+7,50+31,0+4,0</t>
  </si>
  <si>
    <t>105</t>
  </si>
  <si>
    <t>59217002</t>
  </si>
  <si>
    <t>obrubník betonový zahradní šedý 1000x50x200mm</t>
  </si>
  <si>
    <t>-1703271901</t>
  </si>
  <si>
    <t>"Ztratné 2,0% -" 276,50*0,02</t>
  </si>
  <si>
    <t>106</t>
  </si>
  <si>
    <t>210,50+64,0 "- komunikace pro aut. dopravu - plné KS"</t>
  </si>
  <si>
    <t>7,0+20,0 "- napojení na stávající komunikace - zápichy"</t>
  </si>
  <si>
    <t>107</t>
  </si>
  <si>
    <t>2*(210,50+64,0) "- komunikace pro aut. dopravu - plné KS"</t>
  </si>
  <si>
    <t>108</t>
  </si>
  <si>
    <t>113106185</t>
  </si>
  <si>
    <t>Rozebrání dlažeb vozovek z drobných kostek s ložem z kameniva strojně pl do 50 m2</t>
  </si>
  <si>
    <t>-586103518</t>
  </si>
  <si>
    <t>19,50 "- komunikace pro aut. dopravu - ul. Pod Loretou"</t>
  </si>
  <si>
    <t>109</t>
  </si>
  <si>
    <t>274,50 "- komunikace pro aut. dopravu - asfalt"</t>
  </si>
  <si>
    <t>19,50 "- komunikace pro aut. dopravu - žul. kostky"</t>
  </si>
  <si>
    <t>110</t>
  </si>
  <si>
    <t>113106144</t>
  </si>
  <si>
    <t>Rozebrání dlažeb ze zámkových dlaždic komunikací pro pěší strojně pl přes 50 m2</t>
  </si>
  <si>
    <t>-372348085</t>
  </si>
  <si>
    <t>vjezdy a komunikace pro pěší:</t>
  </si>
  <si>
    <t>50,50+209,0+77,50+9,50+139,50</t>
  </si>
  <si>
    <t>111</t>
  </si>
  <si>
    <t>113106131</t>
  </si>
  <si>
    <t>Rozebrání dlažeb z mozaiky komunikací pro pěší strojně pl do 50 m2</t>
  </si>
  <si>
    <t>-380224727</t>
  </si>
  <si>
    <t>49,50 "- komunikace pro pěší"</t>
  </si>
  <si>
    <t>112</t>
  </si>
  <si>
    <t>113107222</t>
  </si>
  <si>
    <t>Odstranění podkladu z kameniva drceného tl přes 100 do 200 mm strojně pl přes 200 m2</t>
  </si>
  <si>
    <t>1972845570</t>
  </si>
  <si>
    <t>Obrusné vrstvy:</t>
  </si>
  <si>
    <t>3,50+2,50 "- štěrkové plochy:</t>
  </si>
  <si>
    <t>Podkladní vrstvy:</t>
  </si>
  <si>
    <t>486,0 "- komunikace pro pěší - zámk. dlažba"</t>
  </si>
  <si>
    <t>49,50 "- komunikace pro pěší - mozaika"</t>
  </si>
  <si>
    <t>113</t>
  </si>
  <si>
    <t>113202111</t>
  </si>
  <si>
    <t>Vytrhání obrub krajníků obrubníků stojatých</t>
  </si>
  <si>
    <t>1421604875</t>
  </si>
  <si>
    <t>Podél komunikací</t>
  </si>
  <si>
    <t>82,0+20,50+33,0+24,50+64,50+50,50 "- betonové obruby"</t>
  </si>
  <si>
    <t>25,50 "- žulové obruby"</t>
  </si>
  <si>
    <t>114</t>
  </si>
  <si>
    <t>113204111</t>
  </si>
  <si>
    <t>Vytrhání obrub záhonových</t>
  </si>
  <si>
    <t>1686297904</t>
  </si>
  <si>
    <t>9,50+4,50+26,0+6,0+20,50+1,50+20,50+20,50</t>
  </si>
  <si>
    <t>115</t>
  </si>
  <si>
    <t>979071121</t>
  </si>
  <si>
    <t>Očištění dlažebních kostek drobných s původním spárováním kamenivem těženým</t>
  </si>
  <si>
    <t>1260231104</t>
  </si>
  <si>
    <t>pro předláždění:</t>
  </si>
  <si>
    <t>116</t>
  </si>
  <si>
    <t>962042320</t>
  </si>
  <si>
    <t>Bourání zdiva nadzákladového z betonu prostého do 1 m3</t>
  </si>
  <si>
    <t>610251863</t>
  </si>
  <si>
    <t>0,50*0,50*12,0 "- zídka podél komunikace pro pěší na KÚ"</t>
  </si>
  <si>
    <t>117</t>
  </si>
  <si>
    <t>961044111</t>
  </si>
  <si>
    <t>Bourání základů z betonu prostého</t>
  </si>
  <si>
    <t>-854325025</t>
  </si>
  <si>
    <t>0,50*0,80*12,0 "- zídka podél komunikace pro pěší na KÚ"</t>
  </si>
  <si>
    <t>118</t>
  </si>
  <si>
    <t>966005211</t>
  </si>
  <si>
    <t>Rozebrání a odstranění silničního zábradlí se sloupky osazenými do říms nebo krycích desek</t>
  </si>
  <si>
    <t>-82588014</t>
  </si>
  <si>
    <t>12,0 "- zábradlí na KÚ"</t>
  </si>
  <si>
    <t>119</t>
  </si>
  <si>
    <t>10,0 "- pro čáry š. 0,125 mm"</t>
  </si>
  <si>
    <t>13,50 "- vodící pás pro slabozraké"</t>
  </si>
  <si>
    <t>120</t>
  </si>
  <si>
    <t>10,0</t>
  </si>
  <si>
    <t>121</t>
  </si>
  <si>
    <t>10,0 "- plné čáry"</t>
  </si>
  <si>
    <t>122</t>
  </si>
  <si>
    <t>7,0+6,50 "- přechody pro chodce"</t>
  </si>
  <si>
    <t>123</t>
  </si>
  <si>
    <t>14,70 "- plošné značení na komunikaci"</t>
  </si>
  <si>
    <t>124</t>
  </si>
  <si>
    <t>0,50*1,225*(12+12) "- přechody pro chodce"</t>
  </si>
  <si>
    <t>125</t>
  </si>
  <si>
    <t>126</t>
  </si>
  <si>
    <t>-941707267</t>
  </si>
  <si>
    <t>127</t>
  </si>
  <si>
    <t>-574291651</t>
  </si>
  <si>
    <t>689,859-154,008</t>
  </si>
  <si>
    <t>128</t>
  </si>
  <si>
    <t>653040567</t>
  </si>
  <si>
    <t>129</t>
  </si>
  <si>
    <t>-1241108119</t>
  </si>
  <si>
    <t>130</t>
  </si>
  <si>
    <t>998223011</t>
  </si>
  <si>
    <t>Přesun hmot pro pozemní komunikace s krytem dlážděným</t>
  </si>
  <si>
    <t>SO.401_402 - SO.401 + SO.402 Veřejné osvětlení</t>
  </si>
  <si>
    <t>21-M - Elektromontáže silnoproud</t>
  </si>
  <si>
    <t>46-M - Zemní práce při extr.mont.pracích</t>
  </si>
  <si>
    <t>21-M</t>
  </si>
  <si>
    <t>Elektromontáže silnoproud</t>
  </si>
  <si>
    <t>210100001</t>
  </si>
  <si>
    <t>Ukončení vodičů v rozváděči nebo na přístroji včetně zapojení průřezu žíly do 2,5 mm2</t>
  </si>
  <si>
    <t>210100108</t>
  </si>
  <si>
    <t>Ukončení vodičů na svorkovnici s otevřením a uzavřením krytu včetně zapojení průřezu žíly do 25 mm2</t>
  </si>
  <si>
    <t>210100152</t>
  </si>
  <si>
    <t>Ukončení kabelů smršťovací záklopkou nebo páskou se zapojením bez letování žíly do 4x35 mm2</t>
  </si>
  <si>
    <t>Pol1</t>
  </si>
  <si>
    <t>Kabelová koncovka do 4x25mm2</t>
  </si>
  <si>
    <t>256</t>
  </si>
  <si>
    <t>210101234</t>
  </si>
  <si>
    <t>Propojení kabelů celoplastových spojkou do 1 kV venkovní smršťovací SVCZ 1 až 5 žíly do 4x25 až 35 mm2</t>
  </si>
  <si>
    <t>Pol2</t>
  </si>
  <si>
    <t>Kabelová smršťovací spojka - přechodová Cu25 na Al35</t>
  </si>
  <si>
    <t>210202013</t>
  </si>
  <si>
    <t>Montáž svítidlo výbojkové průmyslové nebo venkovní na výložník</t>
  </si>
  <si>
    <t>Pol3</t>
  </si>
  <si>
    <t>Svítidlo pro osvětlení komunikací se zdrojem LED - osazení na výložník specifikace v zadávací dokumentaci pro výběrové řízení, referenční svítidla viz technické podklady (svítidlo SITECO 5XB43N1B408A Streetlight 20 maxi LED 90,8 W)</t>
  </si>
  <si>
    <t>Pol4</t>
  </si>
  <si>
    <t>Svítidlo pro osvětlení komunikací se zdrojem LED - osazení na výložník - Speciální svítidlo pro osvětlení přechodů pro chodce viz specifikace v zadávací dokumentacipro výběrové řízení, referenční svítidla viz technické podklady (FUTURLUX ARE 2048 740 AR 3</t>
  </si>
  <si>
    <t>210204011</t>
  </si>
  <si>
    <t>Montáž stožárů osvětlení ocelových samostatně stojících délky do 12 m</t>
  </si>
  <si>
    <t>Pol5</t>
  </si>
  <si>
    <t>Stožár silniční H=7,2 m (+výložník) svítidlo 10m nad zemí FeZn</t>
  </si>
  <si>
    <t>Pol6</t>
  </si>
  <si>
    <t>Stožár speciální přechodový - P6 - osvětlení přechodů pro chodce  - průměr spodního dílu min. 156 mm</t>
  </si>
  <si>
    <t>210204104</t>
  </si>
  <si>
    <t>Montáž výložníků osvětlení jednoramenných sloupových hmotnosti přes 35 kg</t>
  </si>
  <si>
    <t>Pol7</t>
  </si>
  <si>
    <t>Výložník jednoramenný do 1,8/1,5-2m</t>
  </si>
  <si>
    <t>Pol8</t>
  </si>
  <si>
    <t>výložník jednoramenný pro svítidlo přechodové ke stožáru P6do 1,5 m</t>
  </si>
  <si>
    <t>210204105</t>
  </si>
  <si>
    <t>Montáž výložníků osvětlení dvouramenných sloupových hmotnosti do 70 kg</t>
  </si>
  <si>
    <t>Pol9</t>
  </si>
  <si>
    <t>Výložník dvouramenný do 1,8/1,5-2m 180 st.</t>
  </si>
  <si>
    <t>210204201</t>
  </si>
  <si>
    <t>Montáž elektrovýzbroje stožárů osvětlení 1 okruh</t>
  </si>
  <si>
    <t>Pol10</t>
  </si>
  <si>
    <t>Stožárová svorkovnice 25mm2 - s pojistkou</t>
  </si>
  <si>
    <t>210204202</t>
  </si>
  <si>
    <t>Montáž elektrovýzbroje stožárů osvětlení 2 okruhy</t>
  </si>
  <si>
    <t>Pol11</t>
  </si>
  <si>
    <t>Stožárová svorkovnice 25mm2 - s 2 pojistkami</t>
  </si>
  <si>
    <t>210220020</t>
  </si>
  <si>
    <t>Montáž uzemňovacího vedení vodičů FeZn pomocí svorek v zemi páskou do 120 mm2 ve městské zástavbě</t>
  </si>
  <si>
    <t>35442062</t>
  </si>
  <si>
    <t>pás zemnící 30x4mm FeZn</t>
  </si>
  <si>
    <t>210220302</t>
  </si>
  <si>
    <t>Montáž svorek hromosvodných se 3 a více šrouby</t>
  </si>
  <si>
    <t>Pol13</t>
  </si>
  <si>
    <t>Svorka pro spojení pásku a vodiče, připojovací svorka atd…</t>
  </si>
  <si>
    <t>210812011</t>
  </si>
  <si>
    <t>Montáž kabelu Cu plného nebo laněného do 1 kV žíly 3x1,5 až 6 mm2 (např. CYKY) bez ukončení uloženého volně nebo v liště</t>
  </si>
  <si>
    <t>34111030</t>
  </si>
  <si>
    <t>kabel instalační jádro Cu plné izolace PVC plášť PVC 450/750V (CYKY) 3x1,5mm2</t>
  </si>
  <si>
    <t>210812037</t>
  </si>
  <si>
    <t>Montáž kabelu Cu plného nebo laněného do 1 kV žíly 4x25 až 35 mm2 (např. CYKY) bez ukončení uloženého volně nebo v liště</t>
  </si>
  <si>
    <t>34111080</t>
  </si>
  <si>
    <t>kabel instalační jádro Cu plné izolace PVC plášť PVC 450/750V (CYKY) 4x16mm2</t>
  </si>
  <si>
    <t>210280004</t>
  </si>
  <si>
    <t>Zkoušky a prohlídky el rozvodů a zařízení celková prohlídka pro objem mtž prací nad 1 000 000 Kč</t>
  </si>
  <si>
    <t>PC</t>
  </si>
  <si>
    <t>Práce montážní plošiny</t>
  </si>
  <si>
    <t>hod</t>
  </si>
  <si>
    <t>PC.1</t>
  </si>
  <si>
    <t>Geodetické zaměření kabelu</t>
  </si>
  <si>
    <t>PC.2</t>
  </si>
  <si>
    <t>Provizorní přepojování VO v průběhu stavby - bude účtováno dle skut.</t>
  </si>
  <si>
    <t>ks</t>
  </si>
  <si>
    <t>PC.3</t>
  </si>
  <si>
    <t>Demontáže stávajícího zařízení (cca 5 stožárů) + nespecifikovaná činnost montážnáho dělníka, zednická výpomoc</t>
  </si>
  <si>
    <t>Pol16</t>
  </si>
  <si>
    <t>Přidružený a pomocný materiál</t>
  </si>
  <si>
    <t>46-M</t>
  </si>
  <si>
    <t>Zemní práce při extr.mont.pracích</t>
  </si>
  <si>
    <t>460010024</t>
  </si>
  <si>
    <t>Vytyčení trasy vedení kabelového podzemního v zastavěném prostoru</t>
  </si>
  <si>
    <t>km</t>
  </si>
  <si>
    <t>460050023</t>
  </si>
  <si>
    <t>Hloubení nezapažených jam pro stožáry jednoduché délky do 13 m na rovině ručně v hornině tř 3</t>
  </si>
  <si>
    <t>CS ÚRS 2020 01</t>
  </si>
  <si>
    <t>460080013</t>
  </si>
  <si>
    <t>Základové konstrukce při elektromontážích z monolitického betonu tř. C 12/15</t>
  </si>
  <si>
    <t>Pol17</t>
  </si>
  <si>
    <t>Betonová směs C12/15 včetně dopravy</t>
  </si>
  <si>
    <t>Pol18</t>
  </si>
  <si>
    <t>Trubka do základu pro vetknutí stožáru VO - DN200</t>
  </si>
  <si>
    <t>460080112</t>
  </si>
  <si>
    <t>Bourání základu betonového při elektromontážích</t>
  </si>
  <si>
    <t>460150163</t>
  </si>
  <si>
    <t>Hloubení kabelových rýh ručně š 35 cm hl 80 cm v hornině tř I skupiny 3</t>
  </si>
  <si>
    <t>460150293</t>
  </si>
  <si>
    <t>Hloubení kabelových rýh ručně š 50 cm hl 110 cm v hornině tř I skupiny 3</t>
  </si>
  <si>
    <t>460260001</t>
  </si>
  <si>
    <t>Zatažení lana do kanálu nebo tvárnicové trasy</t>
  </si>
  <si>
    <t>460421172</t>
  </si>
  <si>
    <t>Kabelové lože z písku pro kabely vn a vvn kryté plastovou deskou š lože přes 25 do 50 cm</t>
  </si>
  <si>
    <t>Pol19</t>
  </si>
  <si>
    <t>Písek pro kabelové lože</t>
  </si>
  <si>
    <t>460470001</t>
  </si>
  <si>
    <t>Provizorní zajištění potrubí ve výkopech při křížení s kabelem</t>
  </si>
  <si>
    <t>460470011</t>
  </si>
  <si>
    <t>Provizorní zajištění kabelů ve výkopech při jejich křížení</t>
  </si>
  <si>
    <t>460470012</t>
  </si>
  <si>
    <t>Provizorní zajištění kabelů ve výkopech při jejich souběhu</t>
  </si>
  <si>
    <t>460490012</t>
  </si>
  <si>
    <t>Výstražná fólie pro krytí kabelů šířky 25 cm</t>
  </si>
  <si>
    <t>Pol20</t>
  </si>
  <si>
    <t>Kabelová výstražná folie š 25 cm</t>
  </si>
  <si>
    <t>460510065</t>
  </si>
  <si>
    <t>Osazení kabelových prostupů z trub plastových do rýhy s obsypem z písku průměru přes 10 do 15 cm</t>
  </si>
  <si>
    <t>Pol21</t>
  </si>
  <si>
    <t>Plastová trubka korugovaná červená/černá 50 mm</t>
  </si>
  <si>
    <t>Pol22</t>
  </si>
  <si>
    <t>Plastová trubka korugovaná červená/černá 63 mm</t>
  </si>
  <si>
    <t>460510075</t>
  </si>
  <si>
    <t>Osazení kabelových prostupů z trub plastových do rýhy s obetonováním průměru přes 10 do 15 cm</t>
  </si>
  <si>
    <t>Pol23</t>
  </si>
  <si>
    <t>Plastová trubka korugovaná červená/černá 110 mm</t>
  </si>
  <si>
    <t>Pol24</t>
  </si>
  <si>
    <t>460560273</t>
  </si>
  <si>
    <t>Zásyp kabelových rýh ručně se zhutněním š 50 cm hl 90 cm z horniny tř I skupiny 3</t>
  </si>
  <si>
    <t>460560143</t>
  </si>
  <si>
    <t>Zásyp kabelových rýh ručně se zhutněním š 35 cm hl 60 cm z horniny tř I skupiny 3</t>
  </si>
  <si>
    <t>VRN.B - Vedlejší rozpočtové náklady</t>
  </si>
  <si>
    <t>VON9900812</t>
  </si>
  <si>
    <t>1914818700</t>
  </si>
  <si>
    <t>Zajištění činnosti odpovědného geodeta zhotovitele - zaměření skutečného provedení stavby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</si>
</sst>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3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27"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3"/>
  <sheetViews>
    <sheetView showGridLines="0" tabSelected="1" workbookViewId="0"/>
  </sheetViews>
  <sheetFormatPr defaultRowHeight="15"/>
  <cols>
    <col min="1" max="1" width="8.33203125" customWidth="1"/>
    <col min="2" max="2" width="1.6640625" customWidth="1"/>
    <col min="3" max="3" width="4.1640625" customWidth="1"/>
    <col min="4" max="8" width="2.6640625" customWidth="1"/>
    <col min="9" max="9" width="3.33203125" customWidth="1"/>
    <col min="10"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9"/>
      <c r="AS2" s="219"/>
      <c r="AT2" s="219"/>
      <c r="AU2" s="219"/>
      <c r="AV2" s="219"/>
      <c r="AW2" s="219"/>
      <c r="AX2" s="219"/>
      <c r="AY2" s="219"/>
      <c r="AZ2" s="219"/>
      <c r="BA2" s="219"/>
      <c r="BB2" s="219"/>
      <c r="BC2" s="219"/>
      <c r="BD2" s="219"/>
      <c r="BE2" s="219"/>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8" t="s">
        <v>14</v>
      </c>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R5" s="20"/>
      <c r="BE5" s="215" t="s">
        <v>15</v>
      </c>
      <c r="BS5" s="17" t="s">
        <v>6</v>
      </c>
    </row>
    <row r="6" spans="1:74" ht="36.950000000000003" customHeight="1">
      <c r="B6" s="20"/>
      <c r="D6" s="26" t="s">
        <v>16</v>
      </c>
      <c r="K6" s="220" t="s">
        <v>17</v>
      </c>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R6" s="20"/>
      <c r="BE6" s="216"/>
      <c r="BS6" s="17" t="s">
        <v>6</v>
      </c>
    </row>
    <row r="7" spans="1:74" ht="12" customHeight="1">
      <c r="B7" s="20"/>
      <c r="D7" s="27" t="s">
        <v>18</v>
      </c>
      <c r="K7" s="25" t="s">
        <v>1</v>
      </c>
      <c r="AK7" s="27" t="s">
        <v>19</v>
      </c>
      <c r="AN7" s="25" t="s">
        <v>1</v>
      </c>
      <c r="AR7" s="20"/>
      <c r="BE7" s="216"/>
      <c r="BS7" s="17" t="s">
        <v>6</v>
      </c>
    </row>
    <row r="8" spans="1:74" ht="12" customHeight="1">
      <c r="B8" s="20"/>
      <c r="D8" s="27" t="s">
        <v>20</v>
      </c>
      <c r="K8" s="25" t="s">
        <v>21</v>
      </c>
      <c r="AK8" s="27" t="s">
        <v>22</v>
      </c>
      <c r="AN8" s="28" t="s">
        <v>23</v>
      </c>
      <c r="AR8" s="20"/>
      <c r="BE8" s="216"/>
      <c r="BS8" s="17" t="s">
        <v>6</v>
      </c>
    </row>
    <row r="9" spans="1:74" ht="14.45" customHeight="1">
      <c r="B9" s="20"/>
      <c r="AR9" s="20"/>
      <c r="BE9" s="216"/>
      <c r="BS9" s="17" t="s">
        <v>6</v>
      </c>
    </row>
    <row r="10" spans="1:74" ht="12" customHeight="1">
      <c r="B10" s="20"/>
      <c r="D10" s="27" t="s">
        <v>24</v>
      </c>
      <c r="AK10" s="27" t="s">
        <v>25</v>
      </c>
      <c r="AN10" s="25" t="s">
        <v>1</v>
      </c>
      <c r="AR10" s="20"/>
      <c r="BE10" s="216"/>
      <c r="BS10" s="17" t="s">
        <v>6</v>
      </c>
    </row>
    <row r="11" spans="1:74" ht="18.399999999999999" customHeight="1">
      <c r="B11" s="20"/>
      <c r="E11" s="25" t="s">
        <v>26</v>
      </c>
      <c r="AK11" s="27" t="s">
        <v>27</v>
      </c>
      <c r="AN11" s="25" t="s">
        <v>1</v>
      </c>
      <c r="AR11" s="20"/>
      <c r="BE11" s="216"/>
      <c r="BS11" s="17" t="s">
        <v>6</v>
      </c>
    </row>
    <row r="12" spans="1:74" ht="6.95" customHeight="1">
      <c r="B12" s="20"/>
      <c r="AR12" s="20"/>
      <c r="BE12" s="216"/>
      <c r="BS12" s="17" t="s">
        <v>6</v>
      </c>
    </row>
    <row r="13" spans="1:74" ht="12" customHeight="1">
      <c r="B13" s="20"/>
      <c r="D13" s="27" t="s">
        <v>28</v>
      </c>
      <c r="AK13" s="27" t="s">
        <v>25</v>
      </c>
      <c r="AN13" s="29" t="s">
        <v>29</v>
      </c>
      <c r="AR13" s="20"/>
      <c r="BE13" s="216"/>
      <c r="BS13" s="17" t="s">
        <v>6</v>
      </c>
    </row>
    <row r="14" spans="1:74" ht="12.75">
      <c r="B14" s="20"/>
      <c r="E14" s="221" t="s">
        <v>29</v>
      </c>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7" t="s">
        <v>27</v>
      </c>
      <c r="AN14" s="29" t="s">
        <v>29</v>
      </c>
      <c r="AR14" s="20"/>
      <c r="BE14" s="216"/>
      <c r="BS14" s="17" t="s">
        <v>6</v>
      </c>
    </row>
    <row r="15" spans="1:74" ht="6.95" customHeight="1">
      <c r="B15" s="20"/>
      <c r="AR15" s="20"/>
      <c r="BE15" s="216"/>
      <c r="BS15" s="17" t="s">
        <v>4</v>
      </c>
    </row>
    <row r="16" spans="1:74" ht="12" customHeight="1">
      <c r="B16" s="20"/>
      <c r="D16" s="27" t="s">
        <v>30</v>
      </c>
      <c r="AK16" s="27" t="s">
        <v>25</v>
      </c>
      <c r="AN16" s="25" t="s">
        <v>31</v>
      </c>
      <c r="AR16" s="20"/>
      <c r="BE16" s="216"/>
      <c r="BS16" s="17" t="s">
        <v>4</v>
      </c>
    </row>
    <row r="17" spans="2:71" ht="18.399999999999999" customHeight="1">
      <c r="B17" s="20"/>
      <c r="E17" s="25" t="s">
        <v>32</v>
      </c>
      <c r="AK17" s="27" t="s">
        <v>27</v>
      </c>
      <c r="AN17" s="25" t="s">
        <v>33</v>
      </c>
      <c r="AR17" s="20"/>
      <c r="BE17" s="216"/>
      <c r="BS17" s="17" t="s">
        <v>34</v>
      </c>
    </row>
    <row r="18" spans="2:71" ht="6.95" customHeight="1">
      <c r="B18" s="20"/>
      <c r="AR18" s="20"/>
      <c r="BE18" s="216"/>
      <c r="BS18" s="17" t="s">
        <v>6</v>
      </c>
    </row>
    <row r="19" spans="2:71" ht="12" customHeight="1">
      <c r="B19" s="20"/>
      <c r="D19" s="27" t="s">
        <v>35</v>
      </c>
      <c r="AK19" s="27" t="s">
        <v>25</v>
      </c>
      <c r="AN19" s="25" t="s">
        <v>1</v>
      </c>
      <c r="AR19" s="20"/>
      <c r="BE19" s="216"/>
      <c r="BS19" s="17" t="s">
        <v>6</v>
      </c>
    </row>
    <row r="20" spans="2:71" ht="18.399999999999999" customHeight="1">
      <c r="B20" s="20"/>
      <c r="E20" s="25" t="s">
        <v>36</v>
      </c>
      <c r="AK20" s="27" t="s">
        <v>27</v>
      </c>
      <c r="AN20" s="25" t="s">
        <v>1</v>
      </c>
      <c r="AR20" s="20"/>
      <c r="BE20" s="216"/>
      <c r="BS20" s="17" t="s">
        <v>34</v>
      </c>
    </row>
    <row r="21" spans="2:71" ht="6.95" customHeight="1">
      <c r="B21" s="20"/>
      <c r="AR21" s="20"/>
      <c r="BE21" s="216"/>
    </row>
    <row r="22" spans="2:71" ht="12" customHeight="1">
      <c r="B22" s="20"/>
      <c r="D22" s="27" t="s">
        <v>37</v>
      </c>
      <c r="AR22" s="20"/>
      <c r="BE22" s="216"/>
    </row>
    <row r="23" spans="2:71" ht="238.5" customHeight="1">
      <c r="B23" s="20"/>
      <c r="E23" s="223" t="s">
        <v>38</v>
      </c>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R23" s="20"/>
      <c r="BE23" s="216"/>
    </row>
    <row r="24" spans="2:71" ht="6.95" customHeight="1">
      <c r="B24" s="20"/>
      <c r="AR24" s="20"/>
      <c r="BE24" s="216"/>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6"/>
    </row>
    <row r="26" spans="2:71" s="1" customFormat="1" ht="25.9" customHeight="1">
      <c r="B26" s="32"/>
      <c r="D26" s="33" t="s">
        <v>39</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4">
        <f>ROUND(AG94,2)</f>
        <v>0</v>
      </c>
      <c r="AL26" s="225"/>
      <c r="AM26" s="225"/>
      <c r="AN26" s="225"/>
      <c r="AO26" s="225"/>
      <c r="AR26" s="32"/>
      <c r="BE26" s="216"/>
    </row>
    <row r="27" spans="2:71" s="1" customFormat="1" ht="6.95" customHeight="1">
      <c r="B27" s="32"/>
      <c r="AR27" s="32"/>
      <c r="BE27" s="216"/>
    </row>
    <row r="28" spans="2:71" s="1" customFormat="1" ht="12.75">
      <c r="B28" s="32"/>
      <c r="L28" s="226" t="s">
        <v>40</v>
      </c>
      <c r="M28" s="226"/>
      <c r="N28" s="226"/>
      <c r="O28" s="226"/>
      <c r="P28" s="226"/>
      <c r="W28" s="226" t="s">
        <v>41</v>
      </c>
      <c r="X28" s="226"/>
      <c r="Y28" s="226"/>
      <c r="Z28" s="226"/>
      <c r="AA28" s="226"/>
      <c r="AB28" s="226"/>
      <c r="AC28" s="226"/>
      <c r="AD28" s="226"/>
      <c r="AE28" s="226"/>
      <c r="AK28" s="226" t="s">
        <v>42</v>
      </c>
      <c r="AL28" s="226"/>
      <c r="AM28" s="226"/>
      <c r="AN28" s="226"/>
      <c r="AO28" s="226"/>
      <c r="AR28" s="32"/>
      <c r="BE28" s="216"/>
    </row>
    <row r="29" spans="2:71" s="2" customFormat="1" ht="14.45" customHeight="1">
      <c r="B29" s="36"/>
      <c r="D29" s="27" t="s">
        <v>43</v>
      </c>
      <c r="F29" s="27" t="s">
        <v>44</v>
      </c>
      <c r="L29" s="229">
        <v>0.21</v>
      </c>
      <c r="M29" s="228"/>
      <c r="N29" s="228"/>
      <c r="O29" s="228"/>
      <c r="P29" s="228"/>
      <c r="W29" s="227">
        <f>ROUND(AZ94, 2)</f>
        <v>0</v>
      </c>
      <c r="X29" s="228"/>
      <c r="Y29" s="228"/>
      <c r="Z29" s="228"/>
      <c r="AA29" s="228"/>
      <c r="AB29" s="228"/>
      <c r="AC29" s="228"/>
      <c r="AD29" s="228"/>
      <c r="AE29" s="228"/>
      <c r="AK29" s="227">
        <f>ROUND(AV94, 2)</f>
        <v>0</v>
      </c>
      <c r="AL29" s="228"/>
      <c r="AM29" s="228"/>
      <c r="AN29" s="228"/>
      <c r="AO29" s="228"/>
      <c r="AR29" s="36"/>
      <c r="BE29" s="217"/>
    </row>
    <row r="30" spans="2:71" s="2" customFormat="1" ht="14.45" customHeight="1">
      <c r="B30" s="36"/>
      <c r="F30" s="27" t="s">
        <v>45</v>
      </c>
      <c r="L30" s="229">
        <v>0.15</v>
      </c>
      <c r="M30" s="228"/>
      <c r="N30" s="228"/>
      <c r="O30" s="228"/>
      <c r="P30" s="228"/>
      <c r="W30" s="227">
        <f>ROUND(BA94, 2)</f>
        <v>0</v>
      </c>
      <c r="X30" s="228"/>
      <c r="Y30" s="228"/>
      <c r="Z30" s="228"/>
      <c r="AA30" s="228"/>
      <c r="AB30" s="228"/>
      <c r="AC30" s="228"/>
      <c r="AD30" s="228"/>
      <c r="AE30" s="228"/>
      <c r="AK30" s="227">
        <f>ROUND(AW94, 2)</f>
        <v>0</v>
      </c>
      <c r="AL30" s="228"/>
      <c r="AM30" s="228"/>
      <c r="AN30" s="228"/>
      <c r="AO30" s="228"/>
      <c r="AR30" s="36"/>
      <c r="BE30" s="217"/>
    </row>
    <row r="31" spans="2:71" s="2" customFormat="1" ht="14.45" hidden="1" customHeight="1">
      <c r="B31" s="36"/>
      <c r="F31" s="27" t="s">
        <v>46</v>
      </c>
      <c r="L31" s="229">
        <v>0.21</v>
      </c>
      <c r="M31" s="228"/>
      <c r="N31" s="228"/>
      <c r="O31" s="228"/>
      <c r="P31" s="228"/>
      <c r="W31" s="227">
        <f>ROUND(BB94, 2)</f>
        <v>0</v>
      </c>
      <c r="X31" s="228"/>
      <c r="Y31" s="228"/>
      <c r="Z31" s="228"/>
      <c r="AA31" s="228"/>
      <c r="AB31" s="228"/>
      <c r="AC31" s="228"/>
      <c r="AD31" s="228"/>
      <c r="AE31" s="228"/>
      <c r="AK31" s="227">
        <v>0</v>
      </c>
      <c r="AL31" s="228"/>
      <c r="AM31" s="228"/>
      <c r="AN31" s="228"/>
      <c r="AO31" s="228"/>
      <c r="AR31" s="36"/>
      <c r="BE31" s="217"/>
    </row>
    <row r="32" spans="2:71" s="2" customFormat="1" ht="14.45" hidden="1" customHeight="1">
      <c r="B32" s="36"/>
      <c r="F32" s="27" t="s">
        <v>47</v>
      </c>
      <c r="L32" s="229">
        <v>0.15</v>
      </c>
      <c r="M32" s="228"/>
      <c r="N32" s="228"/>
      <c r="O32" s="228"/>
      <c r="P32" s="228"/>
      <c r="W32" s="227">
        <f>ROUND(BC94, 2)</f>
        <v>0</v>
      </c>
      <c r="X32" s="228"/>
      <c r="Y32" s="228"/>
      <c r="Z32" s="228"/>
      <c r="AA32" s="228"/>
      <c r="AB32" s="228"/>
      <c r="AC32" s="228"/>
      <c r="AD32" s="228"/>
      <c r="AE32" s="228"/>
      <c r="AK32" s="227">
        <v>0</v>
      </c>
      <c r="AL32" s="228"/>
      <c r="AM32" s="228"/>
      <c r="AN32" s="228"/>
      <c r="AO32" s="228"/>
      <c r="AR32" s="36"/>
      <c r="BE32" s="217"/>
    </row>
    <row r="33" spans="2:57" s="2" customFormat="1" ht="14.45" hidden="1" customHeight="1">
      <c r="B33" s="36"/>
      <c r="F33" s="27" t="s">
        <v>48</v>
      </c>
      <c r="L33" s="229">
        <v>0</v>
      </c>
      <c r="M33" s="228"/>
      <c r="N33" s="228"/>
      <c r="O33" s="228"/>
      <c r="P33" s="228"/>
      <c r="W33" s="227">
        <f>ROUND(BD94, 2)</f>
        <v>0</v>
      </c>
      <c r="X33" s="228"/>
      <c r="Y33" s="228"/>
      <c r="Z33" s="228"/>
      <c r="AA33" s="228"/>
      <c r="AB33" s="228"/>
      <c r="AC33" s="228"/>
      <c r="AD33" s="228"/>
      <c r="AE33" s="228"/>
      <c r="AK33" s="227">
        <v>0</v>
      </c>
      <c r="AL33" s="228"/>
      <c r="AM33" s="228"/>
      <c r="AN33" s="228"/>
      <c r="AO33" s="228"/>
      <c r="AR33" s="36"/>
      <c r="BE33" s="217"/>
    </row>
    <row r="34" spans="2:57" s="1" customFormat="1" ht="6.95" customHeight="1">
      <c r="B34" s="32"/>
      <c r="AR34" s="32"/>
      <c r="BE34" s="216"/>
    </row>
    <row r="35" spans="2:57" s="1" customFormat="1" ht="25.9" customHeight="1">
      <c r="B35" s="32"/>
      <c r="C35" s="37"/>
      <c r="D35" s="38" t="s">
        <v>49</v>
      </c>
      <c r="E35" s="39"/>
      <c r="F35" s="39"/>
      <c r="G35" s="39"/>
      <c r="H35" s="39"/>
      <c r="I35" s="39"/>
      <c r="J35" s="39"/>
      <c r="K35" s="39"/>
      <c r="L35" s="39"/>
      <c r="M35" s="39"/>
      <c r="N35" s="39"/>
      <c r="O35" s="39"/>
      <c r="P35" s="39"/>
      <c r="Q35" s="39"/>
      <c r="R35" s="39"/>
      <c r="S35" s="39"/>
      <c r="T35" s="40" t="s">
        <v>50</v>
      </c>
      <c r="U35" s="39"/>
      <c r="V35" s="39"/>
      <c r="W35" s="39"/>
      <c r="X35" s="233" t="s">
        <v>51</v>
      </c>
      <c r="Y35" s="231"/>
      <c r="Z35" s="231"/>
      <c r="AA35" s="231"/>
      <c r="AB35" s="231"/>
      <c r="AC35" s="39"/>
      <c r="AD35" s="39"/>
      <c r="AE35" s="39"/>
      <c r="AF35" s="39"/>
      <c r="AG35" s="39"/>
      <c r="AH35" s="39"/>
      <c r="AI35" s="39"/>
      <c r="AJ35" s="39"/>
      <c r="AK35" s="230">
        <f>SUM(AK26:AK33)</f>
        <v>0</v>
      </c>
      <c r="AL35" s="231"/>
      <c r="AM35" s="231"/>
      <c r="AN35" s="231"/>
      <c r="AO35" s="232"/>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52</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53</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54</v>
      </c>
      <c r="E60" s="34"/>
      <c r="F60" s="34"/>
      <c r="G60" s="34"/>
      <c r="H60" s="34"/>
      <c r="I60" s="34"/>
      <c r="J60" s="34"/>
      <c r="K60" s="34"/>
      <c r="L60" s="34"/>
      <c r="M60" s="34"/>
      <c r="N60" s="34"/>
      <c r="O60" s="34"/>
      <c r="P60" s="34"/>
      <c r="Q60" s="34"/>
      <c r="R60" s="34"/>
      <c r="S60" s="34"/>
      <c r="T60" s="34"/>
      <c r="U60" s="34"/>
      <c r="V60" s="43" t="s">
        <v>55</v>
      </c>
      <c r="W60" s="34"/>
      <c r="X60" s="34"/>
      <c r="Y60" s="34"/>
      <c r="Z60" s="34"/>
      <c r="AA60" s="34"/>
      <c r="AB60" s="34"/>
      <c r="AC60" s="34"/>
      <c r="AD60" s="34"/>
      <c r="AE60" s="34"/>
      <c r="AF60" s="34"/>
      <c r="AG60" s="34"/>
      <c r="AH60" s="43" t="s">
        <v>54</v>
      </c>
      <c r="AI60" s="34"/>
      <c r="AJ60" s="34"/>
      <c r="AK60" s="34"/>
      <c r="AL60" s="34"/>
      <c r="AM60" s="43" t="s">
        <v>55</v>
      </c>
      <c r="AN60" s="34"/>
      <c r="AO60" s="34"/>
      <c r="AR60" s="32"/>
    </row>
    <row r="61" spans="2:44" ht="11.25">
      <c r="B61" s="20"/>
      <c r="AR61" s="20"/>
    </row>
    <row r="62" spans="2:44" ht="11.25">
      <c r="B62" s="20"/>
      <c r="AR62" s="20"/>
    </row>
    <row r="63" spans="2:44" ht="11.25">
      <c r="B63" s="20"/>
      <c r="AR63" s="20"/>
    </row>
    <row r="64" spans="2:44" s="1" customFormat="1" ht="12.75">
      <c r="B64" s="32"/>
      <c r="D64" s="41" t="s">
        <v>56</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57</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54</v>
      </c>
      <c r="E75" s="34"/>
      <c r="F75" s="34"/>
      <c r="G75" s="34"/>
      <c r="H75" s="34"/>
      <c r="I75" s="34"/>
      <c r="J75" s="34"/>
      <c r="K75" s="34"/>
      <c r="L75" s="34"/>
      <c r="M75" s="34"/>
      <c r="N75" s="34"/>
      <c r="O75" s="34"/>
      <c r="P75" s="34"/>
      <c r="Q75" s="34"/>
      <c r="R75" s="34"/>
      <c r="S75" s="34"/>
      <c r="T75" s="34"/>
      <c r="U75" s="34"/>
      <c r="V75" s="43" t="s">
        <v>55</v>
      </c>
      <c r="W75" s="34"/>
      <c r="X75" s="34"/>
      <c r="Y75" s="34"/>
      <c r="Z75" s="34"/>
      <c r="AA75" s="34"/>
      <c r="AB75" s="34"/>
      <c r="AC75" s="34"/>
      <c r="AD75" s="34"/>
      <c r="AE75" s="34"/>
      <c r="AF75" s="34"/>
      <c r="AG75" s="34"/>
      <c r="AH75" s="43" t="s">
        <v>54</v>
      </c>
      <c r="AI75" s="34"/>
      <c r="AJ75" s="34"/>
      <c r="AK75" s="34"/>
      <c r="AL75" s="34"/>
      <c r="AM75" s="43" t="s">
        <v>55</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58</v>
      </c>
      <c r="AR82" s="32"/>
    </row>
    <row r="83" spans="1:91" s="1" customFormat="1" ht="6.95" customHeight="1">
      <c r="B83" s="32"/>
      <c r="AR83" s="32"/>
    </row>
    <row r="84" spans="1:91" s="3" customFormat="1" ht="12" customHeight="1">
      <c r="B84" s="48"/>
      <c r="C84" s="27" t="s">
        <v>13</v>
      </c>
      <c r="L84" s="3" t="str">
        <f>K5</f>
        <v>2017-069-STAK_2022_R</v>
      </c>
      <c r="AR84" s="48"/>
    </row>
    <row r="85" spans="1:91" s="4" customFormat="1" ht="36.950000000000003" customHeight="1">
      <c r="B85" s="49"/>
      <c r="C85" s="50" t="s">
        <v>16</v>
      </c>
      <c r="L85" s="192" t="str">
        <f>K6</f>
        <v>Rekonstrukce místní komunikace ulice Boleslavská, Kosmonosy</v>
      </c>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R85" s="49"/>
    </row>
    <row r="86" spans="1:91" s="1" customFormat="1" ht="6.95" customHeight="1">
      <c r="B86" s="32"/>
      <c r="AR86" s="32"/>
    </row>
    <row r="87" spans="1:91" s="1" customFormat="1" ht="12" customHeight="1">
      <c r="B87" s="32"/>
      <c r="C87" s="27" t="s">
        <v>20</v>
      </c>
      <c r="L87" s="51" t="str">
        <f>IF(K8="","",K8)</f>
        <v xml:space="preserve"> </v>
      </c>
      <c r="AI87" s="27" t="s">
        <v>22</v>
      </c>
      <c r="AM87" s="194" t="str">
        <f>IF(AN8= "","",AN8)</f>
        <v>16. 2. 2022</v>
      </c>
      <c r="AN87" s="194"/>
      <c r="AR87" s="32"/>
    </row>
    <row r="88" spans="1:91" s="1" customFormat="1" ht="6.95" customHeight="1">
      <c r="B88" s="32"/>
      <c r="AR88" s="32"/>
    </row>
    <row r="89" spans="1:91" s="1" customFormat="1" ht="15.2" customHeight="1">
      <c r="B89" s="32"/>
      <c r="C89" s="27" t="s">
        <v>24</v>
      </c>
      <c r="L89" s="3" t="str">
        <f>IF(E11= "","",E11)</f>
        <v>Město Kosmonosy</v>
      </c>
      <c r="AI89" s="27" t="s">
        <v>30</v>
      </c>
      <c r="AM89" s="199" t="str">
        <f>IF(E17="","",E17)</f>
        <v>CR Project s.r.o.</v>
      </c>
      <c r="AN89" s="200"/>
      <c r="AO89" s="200"/>
      <c r="AP89" s="200"/>
      <c r="AR89" s="32"/>
      <c r="AS89" s="195" t="s">
        <v>59</v>
      </c>
      <c r="AT89" s="196"/>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199" t="str">
        <f>IF(E20="","",E20)</f>
        <v>Josef Nentwich</v>
      </c>
      <c r="AN90" s="200"/>
      <c r="AO90" s="200"/>
      <c r="AP90" s="200"/>
      <c r="AR90" s="32"/>
      <c r="AS90" s="197"/>
      <c r="AT90" s="198"/>
      <c r="BD90" s="56"/>
    </row>
    <row r="91" spans="1:91" s="1" customFormat="1" ht="10.9" customHeight="1">
      <c r="B91" s="32"/>
      <c r="AR91" s="32"/>
      <c r="AS91" s="197"/>
      <c r="AT91" s="198"/>
      <c r="BD91" s="56"/>
    </row>
    <row r="92" spans="1:91" s="1" customFormat="1" ht="29.25" customHeight="1">
      <c r="B92" s="32"/>
      <c r="C92" s="201" t="s">
        <v>60</v>
      </c>
      <c r="D92" s="202"/>
      <c r="E92" s="202"/>
      <c r="F92" s="202"/>
      <c r="G92" s="202"/>
      <c r="H92" s="57"/>
      <c r="I92" s="204" t="s">
        <v>61</v>
      </c>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3" t="s">
        <v>62</v>
      </c>
      <c r="AH92" s="202"/>
      <c r="AI92" s="202"/>
      <c r="AJ92" s="202"/>
      <c r="AK92" s="202"/>
      <c r="AL92" s="202"/>
      <c r="AM92" s="202"/>
      <c r="AN92" s="204" t="s">
        <v>63</v>
      </c>
      <c r="AO92" s="202"/>
      <c r="AP92" s="205"/>
      <c r="AQ92" s="58" t="s">
        <v>64</v>
      </c>
      <c r="AR92" s="32"/>
      <c r="AS92" s="59" t="s">
        <v>65</v>
      </c>
      <c r="AT92" s="60" t="s">
        <v>66</v>
      </c>
      <c r="AU92" s="60" t="s">
        <v>67</v>
      </c>
      <c r="AV92" s="60" t="s">
        <v>68</v>
      </c>
      <c r="AW92" s="60" t="s">
        <v>69</v>
      </c>
      <c r="AX92" s="60" t="s">
        <v>70</v>
      </c>
      <c r="AY92" s="60" t="s">
        <v>71</v>
      </c>
      <c r="AZ92" s="60" t="s">
        <v>72</v>
      </c>
      <c r="BA92" s="60" t="s">
        <v>73</v>
      </c>
      <c r="BB92" s="60" t="s">
        <v>74</v>
      </c>
      <c r="BC92" s="60" t="s">
        <v>75</v>
      </c>
      <c r="BD92" s="61" t="s">
        <v>76</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77</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3">
        <f>ROUND(AG95+AG98,2)</f>
        <v>0</v>
      </c>
      <c r="AH94" s="213"/>
      <c r="AI94" s="213"/>
      <c r="AJ94" s="213"/>
      <c r="AK94" s="213"/>
      <c r="AL94" s="213"/>
      <c r="AM94" s="213"/>
      <c r="AN94" s="214">
        <f t="shared" ref="AN94:AN101" si="0">SUM(AG94,AT94)</f>
        <v>0</v>
      </c>
      <c r="AO94" s="214"/>
      <c r="AP94" s="214"/>
      <c r="AQ94" s="67" t="s">
        <v>1</v>
      </c>
      <c r="AR94" s="63"/>
      <c r="AS94" s="68">
        <f>ROUND(AS95+AS98,2)</f>
        <v>0</v>
      </c>
      <c r="AT94" s="69">
        <f t="shared" ref="AT94:AT101" si="1">ROUND(SUM(AV94:AW94),2)</f>
        <v>0</v>
      </c>
      <c r="AU94" s="70">
        <f>ROUND(AU95+AU98,5)</f>
        <v>0</v>
      </c>
      <c r="AV94" s="69">
        <f>ROUND(AZ94*L29,2)</f>
        <v>0</v>
      </c>
      <c r="AW94" s="69">
        <f>ROUND(BA94*L30,2)</f>
        <v>0</v>
      </c>
      <c r="AX94" s="69">
        <f>ROUND(BB94*L29,2)</f>
        <v>0</v>
      </c>
      <c r="AY94" s="69">
        <f>ROUND(BC94*L30,2)</f>
        <v>0</v>
      </c>
      <c r="AZ94" s="69">
        <f>ROUND(AZ95+AZ98,2)</f>
        <v>0</v>
      </c>
      <c r="BA94" s="69">
        <f>ROUND(BA95+BA98,2)</f>
        <v>0</v>
      </c>
      <c r="BB94" s="69">
        <f>ROUND(BB95+BB98,2)</f>
        <v>0</v>
      </c>
      <c r="BC94" s="69">
        <f>ROUND(BC95+BC98,2)</f>
        <v>0</v>
      </c>
      <c r="BD94" s="71">
        <f>ROUND(BD95+BD98,2)</f>
        <v>0</v>
      </c>
      <c r="BS94" s="72" t="s">
        <v>78</v>
      </c>
      <c r="BT94" s="72" t="s">
        <v>79</v>
      </c>
      <c r="BU94" s="73" t="s">
        <v>80</v>
      </c>
      <c r="BV94" s="72" t="s">
        <v>81</v>
      </c>
      <c r="BW94" s="72" t="s">
        <v>5</v>
      </c>
      <c r="BX94" s="72" t="s">
        <v>82</v>
      </c>
      <c r="CL94" s="72" t="s">
        <v>1</v>
      </c>
    </row>
    <row r="95" spans="1:91" s="6" customFormat="1" ht="16.5" customHeight="1">
      <c r="B95" s="74"/>
      <c r="C95" s="75"/>
      <c r="D95" s="209" t="s">
        <v>83</v>
      </c>
      <c r="E95" s="209"/>
      <c r="F95" s="209"/>
      <c r="G95" s="209"/>
      <c r="H95" s="209"/>
      <c r="I95" s="76"/>
      <c r="J95" s="209" t="s">
        <v>84</v>
      </c>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6">
        <f>ROUND(SUM(AG96:AG97),2)</f>
        <v>0</v>
      </c>
      <c r="AH95" s="207"/>
      <c r="AI95" s="207"/>
      <c r="AJ95" s="207"/>
      <c r="AK95" s="207"/>
      <c r="AL95" s="207"/>
      <c r="AM95" s="207"/>
      <c r="AN95" s="208">
        <f t="shared" si="0"/>
        <v>0</v>
      </c>
      <c r="AO95" s="207"/>
      <c r="AP95" s="207"/>
      <c r="AQ95" s="77" t="s">
        <v>85</v>
      </c>
      <c r="AR95" s="74"/>
      <c r="AS95" s="78">
        <f>ROUND(SUM(AS96:AS97),2)</f>
        <v>0</v>
      </c>
      <c r="AT95" s="79">
        <f t="shared" si="1"/>
        <v>0</v>
      </c>
      <c r="AU95" s="80">
        <f>ROUND(SUM(AU96:AU97),5)</f>
        <v>0</v>
      </c>
      <c r="AV95" s="79">
        <f>ROUND(AZ95*L29,2)</f>
        <v>0</v>
      </c>
      <c r="AW95" s="79">
        <f>ROUND(BA95*L30,2)</f>
        <v>0</v>
      </c>
      <c r="AX95" s="79">
        <f>ROUND(BB95*L29,2)</f>
        <v>0</v>
      </c>
      <c r="AY95" s="79">
        <f>ROUND(BC95*L30,2)</f>
        <v>0</v>
      </c>
      <c r="AZ95" s="79">
        <f>ROUND(SUM(AZ96:AZ97),2)</f>
        <v>0</v>
      </c>
      <c r="BA95" s="79">
        <f>ROUND(SUM(BA96:BA97),2)</f>
        <v>0</v>
      </c>
      <c r="BB95" s="79">
        <f>ROUND(SUM(BB96:BB97),2)</f>
        <v>0</v>
      </c>
      <c r="BC95" s="79">
        <f>ROUND(SUM(BC96:BC97),2)</f>
        <v>0</v>
      </c>
      <c r="BD95" s="81">
        <f>ROUND(SUM(BD96:BD97),2)</f>
        <v>0</v>
      </c>
      <c r="BS95" s="82" t="s">
        <v>78</v>
      </c>
      <c r="BT95" s="82" t="s">
        <v>86</v>
      </c>
      <c r="BU95" s="82" t="s">
        <v>80</v>
      </c>
      <c r="BV95" s="82" t="s">
        <v>81</v>
      </c>
      <c r="BW95" s="82" t="s">
        <v>87</v>
      </c>
      <c r="BX95" s="82" t="s">
        <v>5</v>
      </c>
      <c r="CL95" s="82" t="s">
        <v>1</v>
      </c>
      <c r="CM95" s="82" t="s">
        <v>88</v>
      </c>
    </row>
    <row r="96" spans="1:91" s="3" customFormat="1" ht="30" customHeight="1">
      <c r="A96" s="83" t="s">
        <v>89</v>
      </c>
      <c r="B96" s="48"/>
      <c r="C96" s="9"/>
      <c r="D96" s="9"/>
      <c r="E96" s="212" t="s">
        <v>90</v>
      </c>
      <c r="F96" s="212"/>
      <c r="G96" s="212"/>
      <c r="H96" s="212"/>
      <c r="I96" s="212"/>
      <c r="J96" s="9"/>
      <c r="K96" s="212" t="s">
        <v>91</v>
      </c>
      <c r="L96" s="212"/>
      <c r="M96" s="212"/>
      <c r="N96" s="212"/>
      <c r="O96" s="212"/>
      <c r="P96" s="212"/>
      <c r="Q96" s="212"/>
      <c r="R96" s="212"/>
      <c r="S96" s="212"/>
      <c r="T96" s="212"/>
      <c r="U96" s="212"/>
      <c r="V96" s="212"/>
      <c r="W96" s="212"/>
      <c r="X96" s="212"/>
      <c r="Y96" s="212"/>
      <c r="Z96" s="212"/>
      <c r="AA96" s="212"/>
      <c r="AB96" s="212"/>
      <c r="AC96" s="212"/>
      <c r="AD96" s="212"/>
      <c r="AE96" s="212"/>
      <c r="AF96" s="212"/>
      <c r="AG96" s="210">
        <f>'SO.101.A - SO.101.A - Kom...'!J32</f>
        <v>0</v>
      </c>
      <c r="AH96" s="211"/>
      <c r="AI96" s="211"/>
      <c r="AJ96" s="211"/>
      <c r="AK96" s="211"/>
      <c r="AL96" s="211"/>
      <c r="AM96" s="211"/>
      <c r="AN96" s="210">
        <f t="shared" si="0"/>
        <v>0</v>
      </c>
      <c r="AO96" s="211"/>
      <c r="AP96" s="211"/>
      <c r="AQ96" s="84" t="s">
        <v>92</v>
      </c>
      <c r="AR96" s="48"/>
      <c r="AS96" s="85">
        <v>0</v>
      </c>
      <c r="AT96" s="86">
        <f t="shared" si="1"/>
        <v>0</v>
      </c>
      <c r="AU96" s="87">
        <f>'SO.101.A - SO.101.A - Kom...'!P143</f>
        <v>0</v>
      </c>
      <c r="AV96" s="86">
        <f>'SO.101.A - SO.101.A - Kom...'!J35</f>
        <v>0</v>
      </c>
      <c r="AW96" s="86">
        <f>'SO.101.A - SO.101.A - Kom...'!J36</f>
        <v>0</v>
      </c>
      <c r="AX96" s="86">
        <f>'SO.101.A - SO.101.A - Kom...'!J37</f>
        <v>0</v>
      </c>
      <c r="AY96" s="86">
        <f>'SO.101.A - SO.101.A - Kom...'!J38</f>
        <v>0</v>
      </c>
      <c r="AZ96" s="86">
        <f>'SO.101.A - SO.101.A - Kom...'!F35</f>
        <v>0</v>
      </c>
      <c r="BA96" s="86">
        <f>'SO.101.A - SO.101.A - Kom...'!F36</f>
        <v>0</v>
      </c>
      <c r="BB96" s="86">
        <f>'SO.101.A - SO.101.A - Kom...'!F37</f>
        <v>0</v>
      </c>
      <c r="BC96" s="86">
        <f>'SO.101.A - SO.101.A - Kom...'!F38</f>
        <v>0</v>
      </c>
      <c r="BD96" s="88">
        <f>'SO.101.A - SO.101.A - Kom...'!F39</f>
        <v>0</v>
      </c>
      <c r="BT96" s="25" t="s">
        <v>88</v>
      </c>
      <c r="BV96" s="25" t="s">
        <v>81</v>
      </c>
      <c r="BW96" s="25" t="s">
        <v>93</v>
      </c>
      <c r="BX96" s="25" t="s">
        <v>87</v>
      </c>
      <c r="CL96" s="25" t="s">
        <v>1</v>
      </c>
    </row>
    <row r="97" spans="1:91" s="3" customFormat="1" ht="16.5" customHeight="1">
      <c r="A97" s="83" t="s">
        <v>89</v>
      </c>
      <c r="B97" s="48"/>
      <c r="C97" s="9"/>
      <c r="D97" s="9"/>
      <c r="E97" s="212" t="s">
        <v>94</v>
      </c>
      <c r="F97" s="212"/>
      <c r="G97" s="212"/>
      <c r="H97" s="212"/>
      <c r="I97" s="212"/>
      <c r="J97" s="9"/>
      <c r="K97" s="212" t="s">
        <v>95</v>
      </c>
      <c r="L97" s="212"/>
      <c r="M97" s="212"/>
      <c r="N97" s="212"/>
      <c r="O97" s="212"/>
      <c r="P97" s="212"/>
      <c r="Q97" s="212"/>
      <c r="R97" s="212"/>
      <c r="S97" s="212"/>
      <c r="T97" s="212"/>
      <c r="U97" s="212"/>
      <c r="V97" s="212"/>
      <c r="W97" s="212"/>
      <c r="X97" s="212"/>
      <c r="Y97" s="212"/>
      <c r="Z97" s="212"/>
      <c r="AA97" s="212"/>
      <c r="AB97" s="212"/>
      <c r="AC97" s="212"/>
      <c r="AD97" s="212"/>
      <c r="AE97" s="212"/>
      <c r="AF97" s="212"/>
      <c r="AG97" s="210">
        <f>'VRN.A - Vedlejší rozpočto...'!J32</f>
        <v>0</v>
      </c>
      <c r="AH97" s="211"/>
      <c r="AI97" s="211"/>
      <c r="AJ97" s="211"/>
      <c r="AK97" s="211"/>
      <c r="AL97" s="211"/>
      <c r="AM97" s="211"/>
      <c r="AN97" s="210">
        <f t="shared" si="0"/>
        <v>0</v>
      </c>
      <c r="AO97" s="211"/>
      <c r="AP97" s="211"/>
      <c r="AQ97" s="84" t="s">
        <v>92</v>
      </c>
      <c r="AR97" s="48"/>
      <c r="AS97" s="85">
        <v>0</v>
      </c>
      <c r="AT97" s="86">
        <f t="shared" si="1"/>
        <v>0</v>
      </c>
      <c r="AU97" s="87">
        <f>'VRN.A - Vedlejší rozpočto...'!P123</f>
        <v>0</v>
      </c>
      <c r="AV97" s="86">
        <f>'VRN.A - Vedlejší rozpočto...'!J35</f>
        <v>0</v>
      </c>
      <c r="AW97" s="86">
        <f>'VRN.A - Vedlejší rozpočto...'!J36</f>
        <v>0</v>
      </c>
      <c r="AX97" s="86">
        <f>'VRN.A - Vedlejší rozpočto...'!J37</f>
        <v>0</v>
      </c>
      <c r="AY97" s="86">
        <f>'VRN.A - Vedlejší rozpočto...'!J38</f>
        <v>0</v>
      </c>
      <c r="AZ97" s="86">
        <f>'VRN.A - Vedlejší rozpočto...'!F35</f>
        <v>0</v>
      </c>
      <c r="BA97" s="86">
        <f>'VRN.A - Vedlejší rozpočto...'!F36</f>
        <v>0</v>
      </c>
      <c r="BB97" s="86">
        <f>'VRN.A - Vedlejší rozpočto...'!F37</f>
        <v>0</v>
      </c>
      <c r="BC97" s="86">
        <f>'VRN.A - Vedlejší rozpočto...'!F38</f>
        <v>0</v>
      </c>
      <c r="BD97" s="88">
        <f>'VRN.A - Vedlejší rozpočto...'!F39</f>
        <v>0</v>
      </c>
      <c r="BT97" s="25" t="s">
        <v>88</v>
      </c>
      <c r="BV97" s="25" t="s">
        <v>81</v>
      </c>
      <c r="BW97" s="25" t="s">
        <v>96</v>
      </c>
      <c r="BX97" s="25" t="s">
        <v>87</v>
      </c>
      <c r="CL97" s="25" t="s">
        <v>1</v>
      </c>
    </row>
    <row r="98" spans="1:91" s="6" customFormat="1" ht="16.5" customHeight="1">
      <c r="B98" s="74"/>
      <c r="C98" s="75"/>
      <c r="D98" s="209" t="s">
        <v>97</v>
      </c>
      <c r="E98" s="209"/>
      <c r="F98" s="209"/>
      <c r="G98" s="209"/>
      <c r="H98" s="209"/>
      <c r="I98" s="76"/>
      <c r="J98" s="209" t="s">
        <v>98</v>
      </c>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6">
        <f>ROUND(SUM(AG99:AG101),2)</f>
        <v>0</v>
      </c>
      <c r="AH98" s="207"/>
      <c r="AI98" s="207"/>
      <c r="AJ98" s="207"/>
      <c r="AK98" s="207"/>
      <c r="AL98" s="207"/>
      <c r="AM98" s="207"/>
      <c r="AN98" s="208">
        <f t="shared" si="0"/>
        <v>0</v>
      </c>
      <c r="AO98" s="207"/>
      <c r="AP98" s="207"/>
      <c r="AQ98" s="77" t="s">
        <v>85</v>
      </c>
      <c r="AR98" s="74"/>
      <c r="AS98" s="78">
        <f>ROUND(SUM(AS99:AS101),2)</f>
        <v>0</v>
      </c>
      <c r="AT98" s="79">
        <f t="shared" si="1"/>
        <v>0</v>
      </c>
      <c r="AU98" s="80">
        <f>ROUND(SUM(AU99:AU101),5)</f>
        <v>0</v>
      </c>
      <c r="AV98" s="79">
        <f>ROUND(AZ98*L29,2)</f>
        <v>0</v>
      </c>
      <c r="AW98" s="79">
        <f>ROUND(BA98*L30,2)</f>
        <v>0</v>
      </c>
      <c r="AX98" s="79">
        <f>ROUND(BB98*L29,2)</f>
        <v>0</v>
      </c>
      <c r="AY98" s="79">
        <f>ROUND(BC98*L30,2)</f>
        <v>0</v>
      </c>
      <c r="AZ98" s="79">
        <f>ROUND(SUM(AZ99:AZ101),2)</f>
        <v>0</v>
      </c>
      <c r="BA98" s="79">
        <f>ROUND(SUM(BA99:BA101),2)</f>
        <v>0</v>
      </c>
      <c r="BB98" s="79">
        <f>ROUND(SUM(BB99:BB101),2)</f>
        <v>0</v>
      </c>
      <c r="BC98" s="79">
        <f>ROUND(SUM(BC99:BC101),2)</f>
        <v>0</v>
      </c>
      <c r="BD98" s="81">
        <f>ROUND(SUM(BD99:BD101),2)</f>
        <v>0</v>
      </c>
      <c r="BS98" s="82" t="s">
        <v>78</v>
      </c>
      <c r="BT98" s="82" t="s">
        <v>86</v>
      </c>
      <c r="BU98" s="82" t="s">
        <v>80</v>
      </c>
      <c r="BV98" s="82" t="s">
        <v>81</v>
      </c>
      <c r="BW98" s="82" t="s">
        <v>99</v>
      </c>
      <c r="BX98" s="82" t="s">
        <v>5</v>
      </c>
      <c r="CL98" s="82" t="s">
        <v>1</v>
      </c>
      <c r="CM98" s="82" t="s">
        <v>88</v>
      </c>
    </row>
    <row r="99" spans="1:91" s="3" customFormat="1" ht="30" customHeight="1">
      <c r="A99" s="83" t="s">
        <v>89</v>
      </c>
      <c r="B99" s="48"/>
      <c r="C99" s="9"/>
      <c r="D99" s="9"/>
      <c r="E99" s="212" t="s">
        <v>100</v>
      </c>
      <c r="F99" s="212"/>
      <c r="G99" s="212"/>
      <c r="H99" s="212"/>
      <c r="I99" s="212"/>
      <c r="J99" s="9"/>
      <c r="K99" s="212" t="s">
        <v>101</v>
      </c>
      <c r="L99" s="212"/>
      <c r="M99" s="212"/>
      <c r="N99" s="212"/>
      <c r="O99" s="212"/>
      <c r="P99" s="212"/>
      <c r="Q99" s="212"/>
      <c r="R99" s="212"/>
      <c r="S99" s="212"/>
      <c r="T99" s="212"/>
      <c r="U99" s="212"/>
      <c r="V99" s="212"/>
      <c r="W99" s="212"/>
      <c r="X99" s="212"/>
      <c r="Y99" s="212"/>
      <c r="Z99" s="212"/>
      <c r="AA99" s="212"/>
      <c r="AB99" s="212"/>
      <c r="AC99" s="212"/>
      <c r="AD99" s="212"/>
      <c r="AE99" s="212"/>
      <c r="AF99" s="212"/>
      <c r="AG99" s="210">
        <f>'SO.101.B - SO.101.B - Kom...'!J32</f>
        <v>0</v>
      </c>
      <c r="AH99" s="211"/>
      <c r="AI99" s="211"/>
      <c r="AJ99" s="211"/>
      <c r="AK99" s="211"/>
      <c r="AL99" s="211"/>
      <c r="AM99" s="211"/>
      <c r="AN99" s="210">
        <f t="shared" si="0"/>
        <v>0</v>
      </c>
      <c r="AO99" s="211"/>
      <c r="AP99" s="211"/>
      <c r="AQ99" s="84" t="s">
        <v>92</v>
      </c>
      <c r="AR99" s="48"/>
      <c r="AS99" s="85">
        <v>0</v>
      </c>
      <c r="AT99" s="86">
        <f t="shared" si="1"/>
        <v>0</v>
      </c>
      <c r="AU99" s="87">
        <f>'SO.101.B - SO.101.B - Kom...'!P151</f>
        <v>0</v>
      </c>
      <c r="AV99" s="86">
        <f>'SO.101.B - SO.101.B - Kom...'!J35</f>
        <v>0</v>
      </c>
      <c r="AW99" s="86">
        <f>'SO.101.B - SO.101.B - Kom...'!J36</f>
        <v>0</v>
      </c>
      <c r="AX99" s="86">
        <f>'SO.101.B - SO.101.B - Kom...'!J37</f>
        <v>0</v>
      </c>
      <c r="AY99" s="86">
        <f>'SO.101.B - SO.101.B - Kom...'!J38</f>
        <v>0</v>
      </c>
      <c r="AZ99" s="86">
        <f>'SO.101.B - SO.101.B - Kom...'!F35</f>
        <v>0</v>
      </c>
      <c r="BA99" s="86">
        <f>'SO.101.B - SO.101.B - Kom...'!F36</f>
        <v>0</v>
      </c>
      <c r="BB99" s="86">
        <f>'SO.101.B - SO.101.B - Kom...'!F37</f>
        <v>0</v>
      </c>
      <c r="BC99" s="86">
        <f>'SO.101.B - SO.101.B - Kom...'!F38</f>
        <v>0</v>
      </c>
      <c r="BD99" s="88">
        <f>'SO.101.B - SO.101.B - Kom...'!F39</f>
        <v>0</v>
      </c>
      <c r="BT99" s="25" t="s">
        <v>88</v>
      </c>
      <c r="BV99" s="25" t="s">
        <v>81</v>
      </c>
      <c r="BW99" s="25" t="s">
        <v>102</v>
      </c>
      <c r="BX99" s="25" t="s">
        <v>99</v>
      </c>
      <c r="CL99" s="25" t="s">
        <v>1</v>
      </c>
    </row>
    <row r="100" spans="1:91" s="3" customFormat="1" ht="23.25" customHeight="1">
      <c r="A100" s="83" t="s">
        <v>89</v>
      </c>
      <c r="B100" s="48"/>
      <c r="C100" s="9"/>
      <c r="D100" s="9"/>
      <c r="E100" s="212" t="s">
        <v>103</v>
      </c>
      <c r="F100" s="212"/>
      <c r="G100" s="212"/>
      <c r="H100" s="212"/>
      <c r="I100" s="212"/>
      <c r="J100" s="9"/>
      <c r="K100" s="212" t="s">
        <v>104</v>
      </c>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0">
        <f>'SO.401_402 - SO.401 + SO....'!J32</f>
        <v>0</v>
      </c>
      <c r="AH100" s="211"/>
      <c r="AI100" s="211"/>
      <c r="AJ100" s="211"/>
      <c r="AK100" s="211"/>
      <c r="AL100" s="211"/>
      <c r="AM100" s="211"/>
      <c r="AN100" s="210">
        <f t="shared" si="0"/>
        <v>0</v>
      </c>
      <c r="AO100" s="211"/>
      <c r="AP100" s="211"/>
      <c r="AQ100" s="84" t="s">
        <v>92</v>
      </c>
      <c r="AR100" s="48"/>
      <c r="AS100" s="85">
        <v>0</v>
      </c>
      <c r="AT100" s="86">
        <f t="shared" si="1"/>
        <v>0</v>
      </c>
      <c r="AU100" s="87">
        <f>'SO.401_402 - SO.401 + SO....'!P122</f>
        <v>0</v>
      </c>
      <c r="AV100" s="86">
        <f>'SO.401_402 - SO.401 + SO....'!J35</f>
        <v>0</v>
      </c>
      <c r="AW100" s="86">
        <f>'SO.401_402 - SO.401 + SO....'!J36</f>
        <v>0</v>
      </c>
      <c r="AX100" s="86">
        <f>'SO.401_402 - SO.401 + SO....'!J37</f>
        <v>0</v>
      </c>
      <c r="AY100" s="86">
        <f>'SO.401_402 - SO.401 + SO....'!J38</f>
        <v>0</v>
      </c>
      <c r="AZ100" s="86">
        <f>'SO.401_402 - SO.401 + SO....'!F35</f>
        <v>0</v>
      </c>
      <c r="BA100" s="86">
        <f>'SO.401_402 - SO.401 + SO....'!F36</f>
        <v>0</v>
      </c>
      <c r="BB100" s="86">
        <f>'SO.401_402 - SO.401 + SO....'!F37</f>
        <v>0</v>
      </c>
      <c r="BC100" s="86">
        <f>'SO.401_402 - SO.401 + SO....'!F38</f>
        <v>0</v>
      </c>
      <c r="BD100" s="88">
        <f>'SO.401_402 - SO.401 + SO....'!F39</f>
        <v>0</v>
      </c>
      <c r="BT100" s="25" t="s">
        <v>88</v>
      </c>
      <c r="BV100" s="25" t="s">
        <v>81</v>
      </c>
      <c r="BW100" s="25" t="s">
        <v>105</v>
      </c>
      <c r="BX100" s="25" t="s">
        <v>99</v>
      </c>
      <c r="CL100" s="25" t="s">
        <v>1</v>
      </c>
    </row>
    <row r="101" spans="1:91" s="3" customFormat="1" ht="16.5" customHeight="1">
      <c r="A101" s="83" t="s">
        <v>89</v>
      </c>
      <c r="B101" s="48"/>
      <c r="C101" s="9"/>
      <c r="D101" s="9"/>
      <c r="E101" s="212" t="s">
        <v>106</v>
      </c>
      <c r="F101" s="212"/>
      <c r="G101" s="212"/>
      <c r="H101" s="212"/>
      <c r="I101" s="212"/>
      <c r="J101" s="9"/>
      <c r="K101" s="212" t="s">
        <v>95</v>
      </c>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0">
        <f>'VRN.B - Vedlejší rozpočto...'!J32</f>
        <v>0</v>
      </c>
      <c r="AH101" s="211"/>
      <c r="AI101" s="211"/>
      <c r="AJ101" s="211"/>
      <c r="AK101" s="211"/>
      <c r="AL101" s="211"/>
      <c r="AM101" s="211"/>
      <c r="AN101" s="210">
        <f t="shared" si="0"/>
        <v>0</v>
      </c>
      <c r="AO101" s="211"/>
      <c r="AP101" s="211"/>
      <c r="AQ101" s="84" t="s">
        <v>92</v>
      </c>
      <c r="AR101" s="48"/>
      <c r="AS101" s="89">
        <v>0</v>
      </c>
      <c r="AT101" s="90">
        <f t="shared" si="1"/>
        <v>0</v>
      </c>
      <c r="AU101" s="91">
        <f>'VRN.B - Vedlejší rozpočto...'!P123</f>
        <v>0</v>
      </c>
      <c r="AV101" s="90">
        <f>'VRN.B - Vedlejší rozpočto...'!J35</f>
        <v>0</v>
      </c>
      <c r="AW101" s="90">
        <f>'VRN.B - Vedlejší rozpočto...'!J36</f>
        <v>0</v>
      </c>
      <c r="AX101" s="90">
        <f>'VRN.B - Vedlejší rozpočto...'!J37</f>
        <v>0</v>
      </c>
      <c r="AY101" s="90">
        <f>'VRN.B - Vedlejší rozpočto...'!J38</f>
        <v>0</v>
      </c>
      <c r="AZ101" s="90">
        <f>'VRN.B - Vedlejší rozpočto...'!F35</f>
        <v>0</v>
      </c>
      <c r="BA101" s="90">
        <f>'VRN.B - Vedlejší rozpočto...'!F36</f>
        <v>0</v>
      </c>
      <c r="BB101" s="90">
        <f>'VRN.B - Vedlejší rozpočto...'!F37</f>
        <v>0</v>
      </c>
      <c r="BC101" s="90">
        <f>'VRN.B - Vedlejší rozpočto...'!F38</f>
        <v>0</v>
      </c>
      <c r="BD101" s="92">
        <f>'VRN.B - Vedlejší rozpočto...'!F39</f>
        <v>0</v>
      </c>
      <c r="BT101" s="25" t="s">
        <v>88</v>
      </c>
      <c r="BV101" s="25" t="s">
        <v>81</v>
      </c>
      <c r="BW101" s="25" t="s">
        <v>107</v>
      </c>
      <c r="BX101" s="25" t="s">
        <v>99</v>
      </c>
      <c r="CL101" s="25" t="s">
        <v>1</v>
      </c>
    </row>
    <row r="102" spans="1:91" s="1" customFormat="1" ht="30" customHeight="1">
      <c r="B102" s="32"/>
      <c r="AR102" s="32"/>
    </row>
    <row r="103" spans="1:91" s="1" customFormat="1" ht="6.95" customHeight="1">
      <c r="B103" s="44"/>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32"/>
    </row>
  </sheetData>
  <sheetProtection algorithmName="SHA-512" hashValue="X/zWbI6H5oE47DKHeZVp4OuXVR039eNTfzseQdq0hPurUuJhVDBDzyWI1GMvD5XwRauCECOMOmDvVudcI42y8w==" saltValue="NG9FLNAeTdyG2/zlDN+leNRqS/K4kdx0S2jPOs9L99OVonesaMaAQFuD+dJYdZrLClx/HAExojaZ+SVigY/kQw==" spinCount="100000" sheet="1" objects="1" scenarios="1" formatColumns="0" formatRows="0"/>
  <mergeCells count="66">
    <mergeCell ref="AR2:BE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0:AP100"/>
    <mergeCell ref="AG100:AM100"/>
    <mergeCell ref="E100:I100"/>
    <mergeCell ref="K100:AF100"/>
    <mergeCell ref="AN101:AP101"/>
    <mergeCell ref="AG101:AM101"/>
    <mergeCell ref="E101:I101"/>
    <mergeCell ref="K101:AF101"/>
    <mergeCell ref="AG98:AM98"/>
    <mergeCell ref="AN98:AP98"/>
    <mergeCell ref="D98:H98"/>
    <mergeCell ref="J98:AF98"/>
    <mergeCell ref="AN99:AP99"/>
    <mergeCell ref="AG99:AM99"/>
    <mergeCell ref="E99:I99"/>
    <mergeCell ref="K99:AF99"/>
    <mergeCell ref="AN96:AP96"/>
    <mergeCell ref="E96:I96"/>
    <mergeCell ref="K96:AF96"/>
    <mergeCell ref="AG96:AM96"/>
    <mergeCell ref="K97:AF97"/>
    <mergeCell ref="AN97:AP97"/>
    <mergeCell ref="E97:I97"/>
    <mergeCell ref="AG97:AM97"/>
    <mergeCell ref="C92:G92"/>
    <mergeCell ref="AG92:AM92"/>
    <mergeCell ref="AN92:AP92"/>
    <mergeCell ref="I92:AF92"/>
    <mergeCell ref="AG95:AM95"/>
    <mergeCell ref="AN95:AP95"/>
    <mergeCell ref="J95:AF95"/>
    <mergeCell ref="D95:H95"/>
    <mergeCell ref="AG94:AM94"/>
    <mergeCell ref="AN94:AP94"/>
    <mergeCell ref="L85:AO85"/>
    <mergeCell ref="AM87:AN87"/>
    <mergeCell ref="AS89:AT91"/>
    <mergeCell ref="AM89:AP89"/>
    <mergeCell ref="AM90:AP90"/>
  </mergeCells>
  <hyperlinks>
    <hyperlink ref="A96" location="'SO.101.A - SO.101.A - Kom...'!C2" display="/" xr:uid="{00000000-0004-0000-0000-000000000000}"/>
    <hyperlink ref="A97" location="'VRN.A - Vedlejší rozpočto...'!C2" display="/" xr:uid="{00000000-0004-0000-0000-000001000000}"/>
    <hyperlink ref="A99" location="'SO.101.B - SO.101.B - Kom...'!C2" display="/" xr:uid="{00000000-0004-0000-0000-000002000000}"/>
    <hyperlink ref="A100" location="'SO.401_402 - SO.401 + SO....'!C2" display="/" xr:uid="{00000000-0004-0000-0000-000003000000}"/>
    <hyperlink ref="A101" location="'VRN.B - Vedlejší rozpočto...'!C2" display="/" xr:uid="{00000000-0004-0000-0000-000004000000}"/>
  </hyperlinks>
  <pageMargins left="0.39370078740157483" right="0.39370078740157483" top="0.39370078740157483" bottom="0.39370078740157483" header="0" footer="0"/>
  <pageSetup paperSize="9" scale="74"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9"/>
      <c r="M2" s="219"/>
      <c r="N2" s="219"/>
      <c r="O2" s="219"/>
      <c r="P2" s="219"/>
      <c r="Q2" s="219"/>
      <c r="R2" s="219"/>
      <c r="S2" s="219"/>
      <c r="T2" s="219"/>
      <c r="U2" s="219"/>
      <c r="V2" s="219"/>
      <c r="AT2" s="17" t="s">
        <v>93</v>
      </c>
    </row>
    <row r="3" spans="2:46" ht="6.95" customHeight="1">
      <c r="B3" s="18"/>
      <c r="C3" s="19"/>
      <c r="D3" s="19"/>
      <c r="E3" s="19"/>
      <c r="F3" s="19"/>
      <c r="G3" s="19"/>
      <c r="H3" s="19"/>
      <c r="I3" s="19"/>
      <c r="J3" s="19"/>
      <c r="K3" s="19"/>
      <c r="L3" s="20"/>
      <c r="AT3" s="17" t="s">
        <v>88</v>
      </c>
    </row>
    <row r="4" spans="2:46" ht="24.95" customHeight="1">
      <c r="B4" s="20"/>
      <c r="D4" s="21" t="s">
        <v>108</v>
      </c>
      <c r="L4" s="20"/>
      <c r="M4" s="93" t="s">
        <v>10</v>
      </c>
      <c r="AT4" s="17" t="s">
        <v>4</v>
      </c>
    </row>
    <row r="5" spans="2:46" ht="6.95" customHeight="1">
      <c r="B5" s="20"/>
      <c r="L5" s="20"/>
    </row>
    <row r="6" spans="2:46" ht="12" customHeight="1">
      <c r="B6" s="20"/>
      <c r="D6" s="27" t="s">
        <v>16</v>
      </c>
      <c r="L6" s="20"/>
    </row>
    <row r="7" spans="2:46" ht="16.5" customHeight="1">
      <c r="B7" s="20"/>
      <c r="E7" s="234" t="str">
        <f>'Rekapitulace stavby'!K6</f>
        <v>Rekonstrukce místní komunikace ulice Boleslavská, Kosmonosy</v>
      </c>
      <c r="F7" s="235"/>
      <c r="G7" s="235"/>
      <c r="H7" s="235"/>
      <c r="L7" s="20"/>
    </row>
    <row r="8" spans="2:46" ht="12" customHeight="1">
      <c r="B8" s="20"/>
      <c r="D8" s="27" t="s">
        <v>109</v>
      </c>
      <c r="L8" s="20"/>
    </row>
    <row r="9" spans="2:46" s="1" customFormat="1" ht="16.5" customHeight="1">
      <c r="B9" s="32"/>
      <c r="E9" s="234" t="s">
        <v>110</v>
      </c>
      <c r="F9" s="236"/>
      <c r="G9" s="236"/>
      <c r="H9" s="236"/>
      <c r="L9" s="32"/>
    </row>
    <row r="10" spans="2:46" s="1" customFormat="1" ht="12" customHeight="1">
      <c r="B10" s="32"/>
      <c r="D10" s="27" t="s">
        <v>111</v>
      </c>
      <c r="L10" s="32"/>
    </row>
    <row r="11" spans="2:46" s="1" customFormat="1" ht="30" customHeight="1">
      <c r="B11" s="32"/>
      <c r="E11" s="192" t="s">
        <v>112</v>
      </c>
      <c r="F11" s="236"/>
      <c r="G11" s="236"/>
      <c r="H11" s="236"/>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16. 2. 2022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7" t="str">
        <f>'Rekapitulace stavby'!E14</f>
        <v>Vyplň údaj</v>
      </c>
      <c r="F20" s="218"/>
      <c r="G20" s="218"/>
      <c r="H20" s="218"/>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36</v>
      </c>
      <c r="I26" s="27" t="s">
        <v>27</v>
      </c>
      <c r="J26" s="25" t="s">
        <v>1</v>
      </c>
      <c r="L26" s="32"/>
    </row>
    <row r="27" spans="2:12" s="1" customFormat="1" ht="6.95" customHeight="1">
      <c r="B27" s="32"/>
      <c r="L27" s="32"/>
    </row>
    <row r="28" spans="2:12" s="1" customFormat="1" ht="12" customHeight="1">
      <c r="B28" s="32"/>
      <c r="D28" s="27" t="s">
        <v>37</v>
      </c>
      <c r="L28" s="32"/>
    </row>
    <row r="29" spans="2:12" s="7" customFormat="1" ht="16.5" customHeight="1">
      <c r="B29" s="94"/>
      <c r="E29" s="223" t="s">
        <v>1</v>
      </c>
      <c r="F29" s="223"/>
      <c r="G29" s="223"/>
      <c r="H29" s="223"/>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39</v>
      </c>
      <c r="J32" s="66">
        <f>ROUND(J143, 2)</f>
        <v>0</v>
      </c>
      <c r="L32" s="32"/>
    </row>
    <row r="33" spans="2:12" s="1" customFormat="1" ht="6.95" customHeight="1">
      <c r="B33" s="32"/>
      <c r="D33" s="53"/>
      <c r="E33" s="53"/>
      <c r="F33" s="53"/>
      <c r="G33" s="53"/>
      <c r="H33" s="53"/>
      <c r="I33" s="53"/>
      <c r="J33" s="53"/>
      <c r="K33" s="53"/>
      <c r="L33" s="32"/>
    </row>
    <row r="34" spans="2:12" s="1" customFormat="1" ht="14.45" customHeight="1">
      <c r="B34" s="32"/>
      <c r="F34" s="35" t="s">
        <v>41</v>
      </c>
      <c r="I34" s="35" t="s">
        <v>40</v>
      </c>
      <c r="J34" s="35" t="s">
        <v>42</v>
      </c>
      <c r="L34" s="32"/>
    </row>
    <row r="35" spans="2:12" s="1" customFormat="1" ht="14.45" customHeight="1">
      <c r="B35" s="32"/>
      <c r="D35" s="55" t="s">
        <v>43</v>
      </c>
      <c r="E35" s="27" t="s">
        <v>44</v>
      </c>
      <c r="F35" s="86">
        <f>ROUND((SUM(BE143:BE464)),  2)</f>
        <v>0</v>
      </c>
      <c r="I35" s="96">
        <v>0.21</v>
      </c>
      <c r="J35" s="86">
        <f>ROUND(((SUM(BE143:BE464))*I35),  2)</f>
        <v>0</v>
      </c>
      <c r="L35" s="32"/>
    </row>
    <row r="36" spans="2:12" s="1" customFormat="1" ht="14.45" customHeight="1">
      <c r="B36" s="32"/>
      <c r="E36" s="27" t="s">
        <v>45</v>
      </c>
      <c r="F36" s="86">
        <f>ROUND((SUM(BF143:BF464)),  2)</f>
        <v>0</v>
      </c>
      <c r="I36" s="96">
        <v>0.15</v>
      </c>
      <c r="J36" s="86">
        <f>ROUND(((SUM(BF143:BF464))*I36),  2)</f>
        <v>0</v>
      </c>
      <c r="L36" s="32"/>
    </row>
    <row r="37" spans="2:12" s="1" customFormat="1" ht="14.45" hidden="1" customHeight="1">
      <c r="B37" s="32"/>
      <c r="E37" s="27" t="s">
        <v>46</v>
      </c>
      <c r="F37" s="86">
        <f>ROUND((SUM(BG143:BG464)),  2)</f>
        <v>0</v>
      </c>
      <c r="I37" s="96">
        <v>0.21</v>
      </c>
      <c r="J37" s="86">
        <f>0</f>
        <v>0</v>
      </c>
      <c r="L37" s="32"/>
    </row>
    <row r="38" spans="2:12" s="1" customFormat="1" ht="14.45" hidden="1" customHeight="1">
      <c r="B38" s="32"/>
      <c r="E38" s="27" t="s">
        <v>47</v>
      </c>
      <c r="F38" s="86">
        <f>ROUND((SUM(BH143:BH464)),  2)</f>
        <v>0</v>
      </c>
      <c r="I38" s="96">
        <v>0.15</v>
      </c>
      <c r="J38" s="86">
        <f>0</f>
        <v>0</v>
      </c>
      <c r="L38" s="32"/>
    </row>
    <row r="39" spans="2:12" s="1" customFormat="1" ht="14.45" hidden="1" customHeight="1">
      <c r="B39" s="32"/>
      <c r="E39" s="27" t="s">
        <v>48</v>
      </c>
      <c r="F39" s="86">
        <f>ROUND((SUM(BI143:BI464)),  2)</f>
        <v>0</v>
      </c>
      <c r="I39" s="96">
        <v>0</v>
      </c>
      <c r="J39" s="86">
        <f>0</f>
        <v>0</v>
      </c>
      <c r="L39" s="32"/>
    </row>
    <row r="40" spans="2:12" s="1" customFormat="1" ht="6.95" customHeight="1">
      <c r="B40" s="32"/>
      <c r="L40" s="32"/>
    </row>
    <row r="41" spans="2:12" s="1" customFormat="1" ht="25.35" customHeight="1">
      <c r="B41" s="32"/>
      <c r="C41" s="97"/>
      <c r="D41" s="98" t="s">
        <v>49</v>
      </c>
      <c r="E41" s="57"/>
      <c r="F41" s="57"/>
      <c r="G41" s="99" t="s">
        <v>50</v>
      </c>
      <c r="H41" s="100" t="s">
        <v>51</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103" t="s">
        <v>55</v>
      </c>
      <c r="G61" s="43" t="s">
        <v>54</v>
      </c>
      <c r="H61" s="34"/>
      <c r="I61" s="34"/>
      <c r="J61" s="104"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103" t="s">
        <v>55</v>
      </c>
      <c r="G76" s="43" t="s">
        <v>54</v>
      </c>
      <c r="H76" s="34"/>
      <c r="I76" s="34"/>
      <c r="J76" s="104" t="s">
        <v>55</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113</v>
      </c>
      <c r="L82" s="32"/>
    </row>
    <row r="83" spans="2:12" s="1" customFormat="1" ht="6.95" customHeight="1">
      <c r="B83" s="32"/>
      <c r="L83" s="32"/>
    </row>
    <row r="84" spans="2:12" s="1" customFormat="1" ht="12" customHeight="1">
      <c r="B84" s="32"/>
      <c r="C84" s="27" t="s">
        <v>16</v>
      </c>
      <c r="L84" s="32"/>
    </row>
    <row r="85" spans="2:12" s="1" customFormat="1" ht="16.5" customHeight="1">
      <c r="B85" s="32"/>
      <c r="E85" s="234" t="str">
        <f>E7</f>
        <v>Rekonstrukce místní komunikace ulice Boleslavská, Kosmonosy</v>
      </c>
      <c r="F85" s="235"/>
      <c r="G85" s="235"/>
      <c r="H85" s="235"/>
      <c r="L85" s="32"/>
    </row>
    <row r="86" spans="2:12" ht="12" customHeight="1">
      <c r="B86" s="20"/>
      <c r="C86" s="27" t="s">
        <v>109</v>
      </c>
      <c r="L86" s="20"/>
    </row>
    <row r="87" spans="2:12" s="1" customFormat="1" ht="16.5" customHeight="1">
      <c r="B87" s="32"/>
      <c r="E87" s="234" t="s">
        <v>110</v>
      </c>
      <c r="F87" s="236"/>
      <c r="G87" s="236"/>
      <c r="H87" s="236"/>
      <c r="L87" s="32"/>
    </row>
    <row r="88" spans="2:12" s="1" customFormat="1" ht="12" customHeight="1">
      <c r="B88" s="32"/>
      <c r="C88" s="27" t="s">
        <v>111</v>
      </c>
      <c r="L88" s="32"/>
    </row>
    <row r="89" spans="2:12" s="1" customFormat="1" ht="30" customHeight="1">
      <c r="B89" s="32"/>
      <c r="E89" s="192" t="str">
        <f>E11</f>
        <v>SO.101.A - SO.101.A - Komunikace a zpevněné plochy - ul. Boleslavská</v>
      </c>
      <c r="F89" s="236"/>
      <c r="G89" s="236"/>
      <c r="H89" s="236"/>
      <c r="L89" s="32"/>
    </row>
    <row r="90" spans="2:12" s="1" customFormat="1" ht="6.95" customHeight="1">
      <c r="B90" s="32"/>
      <c r="L90" s="32"/>
    </row>
    <row r="91" spans="2:12" s="1" customFormat="1" ht="12" customHeight="1">
      <c r="B91" s="32"/>
      <c r="C91" s="27" t="s">
        <v>20</v>
      </c>
      <c r="F91" s="25" t="str">
        <f>F14</f>
        <v xml:space="preserve"> </v>
      </c>
      <c r="I91" s="27" t="s">
        <v>22</v>
      </c>
      <c r="J91" s="52" t="str">
        <f>IF(J14="","",J14)</f>
        <v>16. 2. 2022</v>
      </c>
      <c r="L91" s="32"/>
    </row>
    <row r="92" spans="2:12" s="1" customFormat="1" ht="6.95" customHeight="1">
      <c r="B92" s="32"/>
      <c r="L92" s="32"/>
    </row>
    <row r="93" spans="2:12" s="1" customFormat="1" ht="15.2" customHeight="1">
      <c r="B93" s="32"/>
      <c r="C93" s="27" t="s">
        <v>24</v>
      </c>
      <c r="F93" s="25" t="str">
        <f>E17</f>
        <v>Město Kosmonosy</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114</v>
      </c>
      <c r="D96" s="97"/>
      <c r="E96" s="97"/>
      <c r="F96" s="97"/>
      <c r="G96" s="97"/>
      <c r="H96" s="97"/>
      <c r="I96" s="97"/>
      <c r="J96" s="106" t="s">
        <v>115</v>
      </c>
      <c r="K96" s="97"/>
      <c r="L96" s="32"/>
    </row>
    <row r="97" spans="2:47" s="1" customFormat="1" ht="10.35" customHeight="1">
      <c r="B97" s="32"/>
      <c r="L97" s="32"/>
    </row>
    <row r="98" spans="2:47" s="1" customFormat="1" ht="22.9" customHeight="1">
      <c r="B98" s="32"/>
      <c r="C98" s="107" t="s">
        <v>116</v>
      </c>
      <c r="J98" s="66">
        <f>J143</f>
        <v>0</v>
      </c>
      <c r="L98" s="32"/>
      <c r="AU98" s="17" t="s">
        <v>117</v>
      </c>
    </row>
    <row r="99" spans="2:47" s="8" customFormat="1" ht="24.95" customHeight="1">
      <c r="B99" s="108"/>
      <c r="D99" s="109" t="s">
        <v>118</v>
      </c>
      <c r="E99" s="110"/>
      <c r="F99" s="110"/>
      <c r="G99" s="110"/>
      <c r="H99" s="110"/>
      <c r="I99" s="110"/>
      <c r="J99" s="111">
        <f>J144</f>
        <v>0</v>
      </c>
      <c r="L99" s="108"/>
    </row>
    <row r="100" spans="2:47" s="9" customFormat="1" ht="19.899999999999999" customHeight="1">
      <c r="B100" s="112"/>
      <c r="D100" s="113" t="s">
        <v>119</v>
      </c>
      <c r="E100" s="114"/>
      <c r="F100" s="114"/>
      <c r="G100" s="114"/>
      <c r="H100" s="114"/>
      <c r="I100" s="114"/>
      <c r="J100" s="115">
        <f>J145</f>
        <v>0</v>
      </c>
      <c r="L100" s="112"/>
    </row>
    <row r="101" spans="2:47" s="9" customFormat="1" ht="14.85" customHeight="1">
      <c r="B101" s="112"/>
      <c r="D101" s="113" t="s">
        <v>120</v>
      </c>
      <c r="E101" s="114"/>
      <c r="F101" s="114"/>
      <c r="G101" s="114"/>
      <c r="H101" s="114"/>
      <c r="I101" s="114"/>
      <c r="J101" s="115">
        <f>J146</f>
        <v>0</v>
      </c>
      <c r="L101" s="112"/>
    </row>
    <row r="102" spans="2:47" s="9" customFormat="1" ht="14.85" customHeight="1">
      <c r="B102" s="112"/>
      <c r="D102" s="113" t="s">
        <v>121</v>
      </c>
      <c r="E102" s="114"/>
      <c r="F102" s="114"/>
      <c r="G102" s="114"/>
      <c r="H102" s="114"/>
      <c r="I102" s="114"/>
      <c r="J102" s="115">
        <f>J175</f>
        <v>0</v>
      </c>
      <c r="L102" s="112"/>
    </row>
    <row r="103" spans="2:47" s="9" customFormat="1" ht="14.85" customHeight="1">
      <c r="B103" s="112"/>
      <c r="D103" s="113" t="s">
        <v>122</v>
      </c>
      <c r="E103" s="114"/>
      <c r="F103" s="114"/>
      <c r="G103" s="114"/>
      <c r="H103" s="114"/>
      <c r="I103" s="114"/>
      <c r="J103" s="115">
        <f>J191</f>
        <v>0</v>
      </c>
      <c r="L103" s="112"/>
    </row>
    <row r="104" spans="2:47" s="9" customFormat="1" ht="19.899999999999999" customHeight="1">
      <c r="B104" s="112"/>
      <c r="D104" s="113" t="s">
        <v>123</v>
      </c>
      <c r="E104" s="114"/>
      <c r="F104" s="114"/>
      <c r="G104" s="114"/>
      <c r="H104" s="114"/>
      <c r="I104" s="114"/>
      <c r="J104" s="115">
        <f>J220</f>
        <v>0</v>
      </c>
      <c r="L104" s="112"/>
    </row>
    <row r="105" spans="2:47" s="9" customFormat="1" ht="14.85" customHeight="1">
      <c r="B105" s="112"/>
      <c r="D105" s="113" t="s">
        <v>124</v>
      </c>
      <c r="E105" s="114"/>
      <c r="F105" s="114"/>
      <c r="G105" s="114"/>
      <c r="H105" s="114"/>
      <c r="I105" s="114"/>
      <c r="J105" s="115">
        <f>J221</f>
        <v>0</v>
      </c>
      <c r="L105" s="112"/>
    </row>
    <row r="106" spans="2:47" s="9" customFormat="1" ht="14.85" customHeight="1">
      <c r="B106" s="112"/>
      <c r="D106" s="113" t="s">
        <v>125</v>
      </c>
      <c r="E106" s="114"/>
      <c r="F106" s="114"/>
      <c r="G106" s="114"/>
      <c r="H106" s="114"/>
      <c r="I106" s="114"/>
      <c r="J106" s="115">
        <f>J240</f>
        <v>0</v>
      </c>
      <c r="L106" s="112"/>
    </row>
    <row r="107" spans="2:47" s="9" customFormat="1" ht="14.85" customHeight="1">
      <c r="B107" s="112"/>
      <c r="D107" s="113" t="s">
        <v>126</v>
      </c>
      <c r="E107" s="114"/>
      <c r="F107" s="114"/>
      <c r="G107" s="114"/>
      <c r="H107" s="114"/>
      <c r="I107" s="114"/>
      <c r="J107" s="115">
        <f>J257</f>
        <v>0</v>
      </c>
      <c r="L107" s="112"/>
    </row>
    <row r="108" spans="2:47" s="9" customFormat="1" ht="14.85" customHeight="1">
      <c r="B108" s="112"/>
      <c r="D108" s="113" t="s">
        <v>127</v>
      </c>
      <c r="E108" s="114"/>
      <c r="F108" s="114"/>
      <c r="G108" s="114"/>
      <c r="H108" s="114"/>
      <c r="I108" s="114"/>
      <c r="J108" s="115">
        <f>J263</f>
        <v>0</v>
      </c>
      <c r="L108" s="112"/>
    </row>
    <row r="109" spans="2:47" s="9" customFormat="1" ht="19.899999999999999" customHeight="1">
      <c r="B109" s="112"/>
      <c r="D109" s="113" t="s">
        <v>128</v>
      </c>
      <c r="E109" s="114"/>
      <c r="F109" s="114"/>
      <c r="G109" s="114"/>
      <c r="H109" s="114"/>
      <c r="I109" s="114"/>
      <c r="J109" s="115">
        <f>J285</f>
        <v>0</v>
      </c>
      <c r="L109" s="112"/>
    </row>
    <row r="110" spans="2:47" s="9" customFormat="1" ht="14.85" customHeight="1">
      <c r="B110" s="112"/>
      <c r="D110" s="113" t="s">
        <v>129</v>
      </c>
      <c r="E110" s="114"/>
      <c r="F110" s="114"/>
      <c r="G110" s="114"/>
      <c r="H110" s="114"/>
      <c r="I110" s="114"/>
      <c r="J110" s="115">
        <f>J286</f>
        <v>0</v>
      </c>
      <c r="L110" s="112"/>
    </row>
    <row r="111" spans="2:47" s="9" customFormat="1" ht="14.85" customHeight="1">
      <c r="B111" s="112"/>
      <c r="D111" s="113" t="s">
        <v>130</v>
      </c>
      <c r="E111" s="114"/>
      <c r="F111" s="114"/>
      <c r="G111" s="114"/>
      <c r="H111" s="114"/>
      <c r="I111" s="114"/>
      <c r="J111" s="115">
        <f>J289</f>
        <v>0</v>
      </c>
      <c r="L111" s="112"/>
    </row>
    <row r="112" spans="2:47" s="9" customFormat="1" ht="14.85" customHeight="1">
      <c r="B112" s="112"/>
      <c r="D112" s="113" t="s">
        <v>131</v>
      </c>
      <c r="E112" s="114"/>
      <c r="F112" s="114"/>
      <c r="G112" s="114"/>
      <c r="H112" s="114"/>
      <c r="I112" s="114"/>
      <c r="J112" s="115">
        <f>J308</f>
        <v>0</v>
      </c>
      <c r="L112" s="112"/>
    </row>
    <row r="113" spans="2:12" s="9" customFormat="1" ht="14.85" customHeight="1">
      <c r="B113" s="112"/>
      <c r="D113" s="113" t="s">
        <v>132</v>
      </c>
      <c r="E113" s="114"/>
      <c r="F113" s="114"/>
      <c r="G113" s="114"/>
      <c r="H113" s="114"/>
      <c r="I113" s="114"/>
      <c r="J113" s="115">
        <f>J320</f>
        <v>0</v>
      </c>
      <c r="L113" s="112"/>
    </row>
    <row r="114" spans="2:12" s="9" customFormat="1" ht="19.899999999999999" customHeight="1">
      <c r="B114" s="112"/>
      <c r="D114" s="113" t="s">
        <v>133</v>
      </c>
      <c r="E114" s="114"/>
      <c r="F114" s="114"/>
      <c r="G114" s="114"/>
      <c r="H114" s="114"/>
      <c r="I114" s="114"/>
      <c r="J114" s="115">
        <f>J336</f>
        <v>0</v>
      </c>
      <c r="L114" s="112"/>
    </row>
    <row r="115" spans="2:12" s="9" customFormat="1" ht="14.85" customHeight="1">
      <c r="B115" s="112"/>
      <c r="D115" s="113" t="s">
        <v>134</v>
      </c>
      <c r="E115" s="114"/>
      <c r="F115" s="114"/>
      <c r="G115" s="114"/>
      <c r="H115" s="114"/>
      <c r="I115" s="114"/>
      <c r="J115" s="115">
        <f>J337</f>
        <v>0</v>
      </c>
      <c r="L115" s="112"/>
    </row>
    <row r="116" spans="2:12" s="9" customFormat="1" ht="14.85" customHeight="1">
      <c r="B116" s="112"/>
      <c r="D116" s="113" t="s">
        <v>135</v>
      </c>
      <c r="E116" s="114"/>
      <c r="F116" s="114"/>
      <c r="G116" s="114"/>
      <c r="H116" s="114"/>
      <c r="I116" s="114"/>
      <c r="J116" s="115">
        <f>J350</f>
        <v>0</v>
      </c>
      <c r="L116" s="112"/>
    </row>
    <row r="117" spans="2:12" s="9" customFormat="1" ht="14.85" customHeight="1">
      <c r="B117" s="112"/>
      <c r="D117" s="113" t="s">
        <v>136</v>
      </c>
      <c r="E117" s="114"/>
      <c r="F117" s="114"/>
      <c r="G117" s="114"/>
      <c r="H117" s="114"/>
      <c r="I117" s="114"/>
      <c r="J117" s="115">
        <f>J375</f>
        <v>0</v>
      </c>
      <c r="L117" s="112"/>
    </row>
    <row r="118" spans="2:12" s="9" customFormat="1" ht="14.85" customHeight="1">
      <c r="B118" s="112"/>
      <c r="D118" s="113" t="s">
        <v>137</v>
      </c>
      <c r="E118" s="114"/>
      <c r="F118" s="114"/>
      <c r="G118" s="114"/>
      <c r="H118" s="114"/>
      <c r="I118" s="114"/>
      <c r="J118" s="115">
        <f>J386</f>
        <v>0</v>
      </c>
      <c r="L118" s="112"/>
    </row>
    <row r="119" spans="2:12" s="9" customFormat="1" ht="14.85" customHeight="1">
      <c r="B119" s="112"/>
      <c r="D119" s="113" t="s">
        <v>138</v>
      </c>
      <c r="E119" s="114"/>
      <c r="F119" s="114"/>
      <c r="G119" s="114"/>
      <c r="H119" s="114"/>
      <c r="I119" s="114"/>
      <c r="J119" s="115">
        <f>J389</f>
        <v>0</v>
      </c>
      <c r="L119" s="112"/>
    </row>
    <row r="120" spans="2:12" s="9" customFormat="1" ht="14.85" customHeight="1">
      <c r="B120" s="112"/>
      <c r="D120" s="113" t="s">
        <v>139</v>
      </c>
      <c r="E120" s="114"/>
      <c r="F120" s="114"/>
      <c r="G120" s="114"/>
      <c r="H120" s="114"/>
      <c r="I120" s="114"/>
      <c r="J120" s="115">
        <f>J429</f>
        <v>0</v>
      </c>
      <c r="L120" s="112"/>
    </row>
    <row r="121" spans="2:12" s="9" customFormat="1" ht="14.85" customHeight="1">
      <c r="B121" s="112"/>
      <c r="D121" s="113" t="s">
        <v>140</v>
      </c>
      <c r="E121" s="114"/>
      <c r="F121" s="114"/>
      <c r="G121" s="114"/>
      <c r="H121" s="114"/>
      <c r="I121" s="114"/>
      <c r="J121" s="115">
        <f>J457</f>
        <v>0</v>
      </c>
      <c r="L121" s="112"/>
    </row>
    <row r="122" spans="2:12" s="1" customFormat="1" ht="21.75" customHeight="1">
      <c r="B122" s="32"/>
      <c r="L122" s="32"/>
    </row>
    <row r="123" spans="2:12" s="1" customFormat="1" ht="6.95" customHeight="1">
      <c r="B123" s="44"/>
      <c r="C123" s="45"/>
      <c r="D123" s="45"/>
      <c r="E123" s="45"/>
      <c r="F123" s="45"/>
      <c r="G123" s="45"/>
      <c r="H123" s="45"/>
      <c r="I123" s="45"/>
      <c r="J123" s="45"/>
      <c r="K123" s="45"/>
      <c r="L123" s="32"/>
    </row>
    <row r="127" spans="2:12" s="1" customFormat="1" ht="6.95" customHeight="1">
      <c r="B127" s="46"/>
      <c r="C127" s="47"/>
      <c r="D127" s="47"/>
      <c r="E127" s="47"/>
      <c r="F127" s="47"/>
      <c r="G127" s="47"/>
      <c r="H127" s="47"/>
      <c r="I127" s="47"/>
      <c r="J127" s="47"/>
      <c r="K127" s="47"/>
      <c r="L127" s="32"/>
    </row>
    <row r="128" spans="2:12" s="1" customFormat="1" ht="24.95" customHeight="1">
      <c r="B128" s="32"/>
      <c r="C128" s="21" t="s">
        <v>141</v>
      </c>
      <c r="L128" s="32"/>
    </row>
    <row r="129" spans="2:63" s="1" customFormat="1" ht="6.95" customHeight="1">
      <c r="B129" s="32"/>
      <c r="L129" s="32"/>
    </row>
    <row r="130" spans="2:63" s="1" customFormat="1" ht="12" customHeight="1">
      <c r="B130" s="32"/>
      <c r="C130" s="27" t="s">
        <v>16</v>
      </c>
      <c r="L130" s="32"/>
    </row>
    <row r="131" spans="2:63" s="1" customFormat="1" ht="16.5" customHeight="1">
      <c r="B131" s="32"/>
      <c r="E131" s="234" t="str">
        <f>E7</f>
        <v>Rekonstrukce místní komunikace ulice Boleslavská, Kosmonosy</v>
      </c>
      <c r="F131" s="235"/>
      <c r="G131" s="235"/>
      <c r="H131" s="235"/>
      <c r="L131" s="32"/>
    </row>
    <row r="132" spans="2:63" ht="12" customHeight="1">
      <c r="B132" s="20"/>
      <c r="C132" s="27" t="s">
        <v>109</v>
      </c>
      <c r="L132" s="20"/>
    </row>
    <row r="133" spans="2:63" s="1" customFormat="1" ht="16.5" customHeight="1">
      <c r="B133" s="32"/>
      <c r="E133" s="234" t="s">
        <v>110</v>
      </c>
      <c r="F133" s="236"/>
      <c r="G133" s="236"/>
      <c r="H133" s="236"/>
      <c r="L133" s="32"/>
    </row>
    <row r="134" spans="2:63" s="1" customFormat="1" ht="12" customHeight="1">
      <c r="B134" s="32"/>
      <c r="C134" s="27" t="s">
        <v>111</v>
      </c>
      <c r="L134" s="32"/>
    </row>
    <row r="135" spans="2:63" s="1" customFormat="1" ht="30" customHeight="1">
      <c r="B135" s="32"/>
      <c r="E135" s="192" t="str">
        <f>E11</f>
        <v>SO.101.A - SO.101.A - Komunikace a zpevněné plochy - ul. Boleslavská</v>
      </c>
      <c r="F135" s="236"/>
      <c r="G135" s="236"/>
      <c r="H135" s="236"/>
      <c r="L135" s="32"/>
    </row>
    <row r="136" spans="2:63" s="1" customFormat="1" ht="6.95" customHeight="1">
      <c r="B136" s="32"/>
      <c r="L136" s="32"/>
    </row>
    <row r="137" spans="2:63" s="1" customFormat="1" ht="12" customHeight="1">
      <c r="B137" s="32"/>
      <c r="C137" s="27" t="s">
        <v>20</v>
      </c>
      <c r="F137" s="25" t="str">
        <f>F14</f>
        <v xml:space="preserve"> </v>
      </c>
      <c r="I137" s="27" t="s">
        <v>22</v>
      </c>
      <c r="J137" s="52" t="str">
        <f>IF(J14="","",J14)</f>
        <v>16. 2. 2022</v>
      </c>
      <c r="L137" s="32"/>
    </row>
    <row r="138" spans="2:63" s="1" customFormat="1" ht="6.95" customHeight="1">
      <c r="B138" s="32"/>
      <c r="L138" s="32"/>
    </row>
    <row r="139" spans="2:63" s="1" customFormat="1" ht="15.2" customHeight="1">
      <c r="B139" s="32"/>
      <c r="C139" s="27" t="s">
        <v>24</v>
      </c>
      <c r="F139" s="25" t="str">
        <f>E17</f>
        <v>Město Kosmonosy</v>
      </c>
      <c r="I139" s="27" t="s">
        <v>30</v>
      </c>
      <c r="J139" s="30" t="str">
        <f>E23</f>
        <v>CR Project s.r.o.</v>
      </c>
      <c r="L139" s="32"/>
    </row>
    <row r="140" spans="2:63" s="1" customFormat="1" ht="15.2" customHeight="1">
      <c r="B140" s="32"/>
      <c r="C140" s="27" t="s">
        <v>28</v>
      </c>
      <c r="F140" s="25" t="str">
        <f>IF(E20="","",E20)</f>
        <v>Vyplň údaj</v>
      </c>
      <c r="I140" s="27" t="s">
        <v>35</v>
      </c>
      <c r="J140" s="30" t="str">
        <f>E26</f>
        <v>Josef Nentwich</v>
      </c>
      <c r="L140" s="32"/>
    </row>
    <row r="141" spans="2:63" s="1" customFormat="1" ht="10.35" customHeight="1">
      <c r="B141" s="32"/>
      <c r="L141" s="32"/>
    </row>
    <row r="142" spans="2:63" s="10" customFormat="1" ht="29.25" customHeight="1">
      <c r="B142" s="116"/>
      <c r="C142" s="117" t="s">
        <v>142</v>
      </c>
      <c r="D142" s="118" t="s">
        <v>64</v>
      </c>
      <c r="E142" s="118" t="s">
        <v>60</v>
      </c>
      <c r="F142" s="118" t="s">
        <v>61</v>
      </c>
      <c r="G142" s="118" t="s">
        <v>143</v>
      </c>
      <c r="H142" s="118" t="s">
        <v>144</v>
      </c>
      <c r="I142" s="118" t="s">
        <v>145</v>
      </c>
      <c r="J142" s="118" t="s">
        <v>115</v>
      </c>
      <c r="K142" s="119" t="s">
        <v>146</v>
      </c>
      <c r="L142" s="116"/>
      <c r="M142" s="59" t="s">
        <v>1</v>
      </c>
      <c r="N142" s="60" t="s">
        <v>43</v>
      </c>
      <c r="O142" s="60" t="s">
        <v>147</v>
      </c>
      <c r="P142" s="60" t="s">
        <v>148</v>
      </c>
      <c r="Q142" s="60" t="s">
        <v>149</v>
      </c>
      <c r="R142" s="60" t="s">
        <v>150</v>
      </c>
      <c r="S142" s="60" t="s">
        <v>151</v>
      </c>
      <c r="T142" s="61" t="s">
        <v>152</v>
      </c>
    </row>
    <row r="143" spans="2:63" s="1" customFormat="1" ht="22.9" customHeight="1">
      <c r="B143" s="32"/>
      <c r="C143" s="64" t="s">
        <v>153</v>
      </c>
      <c r="J143" s="120">
        <f>BK143</f>
        <v>0</v>
      </c>
      <c r="L143" s="32"/>
      <c r="M143" s="62"/>
      <c r="N143" s="53"/>
      <c r="O143" s="53"/>
      <c r="P143" s="121">
        <f>P144</f>
        <v>0</v>
      </c>
      <c r="Q143" s="53"/>
      <c r="R143" s="121">
        <f>R144</f>
        <v>1982.2385962999999</v>
      </c>
      <c r="S143" s="53"/>
      <c r="T143" s="122">
        <f>T144</f>
        <v>1667.201</v>
      </c>
      <c r="AT143" s="17" t="s">
        <v>78</v>
      </c>
      <c r="AU143" s="17" t="s">
        <v>117</v>
      </c>
      <c r="BK143" s="123">
        <f>BK144</f>
        <v>0</v>
      </c>
    </row>
    <row r="144" spans="2:63" s="11" customFormat="1" ht="25.9" customHeight="1">
      <c r="B144" s="124"/>
      <c r="D144" s="125" t="s">
        <v>78</v>
      </c>
      <c r="E144" s="126" t="s">
        <v>154</v>
      </c>
      <c r="F144" s="126" t="s">
        <v>155</v>
      </c>
      <c r="I144" s="127"/>
      <c r="J144" s="128">
        <f>BK144</f>
        <v>0</v>
      </c>
      <c r="L144" s="124"/>
      <c r="M144" s="129"/>
      <c r="P144" s="130">
        <f>P145+P220+P285+P336</f>
        <v>0</v>
      </c>
      <c r="R144" s="130">
        <f>R145+R220+R285+R336</f>
        <v>1982.2385962999999</v>
      </c>
      <c r="T144" s="131">
        <f>T145+T220+T285+T336</f>
        <v>1667.201</v>
      </c>
      <c r="AR144" s="125" t="s">
        <v>86</v>
      </c>
      <c r="AT144" s="132" t="s">
        <v>78</v>
      </c>
      <c r="AU144" s="132" t="s">
        <v>79</v>
      </c>
      <c r="AY144" s="125" t="s">
        <v>156</v>
      </c>
      <c r="BK144" s="133">
        <f>BK145+BK220+BK285+BK336</f>
        <v>0</v>
      </c>
    </row>
    <row r="145" spans="2:65" s="11" customFormat="1" ht="22.9" customHeight="1">
      <c r="B145" s="124"/>
      <c r="D145" s="125" t="s">
        <v>78</v>
      </c>
      <c r="E145" s="134" t="s">
        <v>86</v>
      </c>
      <c r="F145" s="134" t="s">
        <v>157</v>
      </c>
      <c r="I145" s="127"/>
      <c r="J145" s="135">
        <f>BK145</f>
        <v>0</v>
      </c>
      <c r="L145" s="124"/>
      <c r="M145" s="129"/>
      <c r="P145" s="130">
        <f>P146+P175+P191</f>
        <v>0</v>
      </c>
      <c r="R145" s="130">
        <f>R146+R175+R191</f>
        <v>189.25362999999999</v>
      </c>
      <c r="T145" s="131">
        <f>T146+T175+T191</f>
        <v>0</v>
      </c>
      <c r="AR145" s="125" t="s">
        <v>86</v>
      </c>
      <c r="AT145" s="132" t="s">
        <v>78</v>
      </c>
      <c r="AU145" s="132" t="s">
        <v>86</v>
      </c>
      <c r="AY145" s="125" t="s">
        <v>156</v>
      </c>
      <c r="BK145" s="133">
        <f>BK146+BK175+BK191</f>
        <v>0</v>
      </c>
    </row>
    <row r="146" spans="2:65" s="11" customFormat="1" ht="20.85" customHeight="1">
      <c r="B146" s="124"/>
      <c r="D146" s="125" t="s">
        <v>78</v>
      </c>
      <c r="E146" s="134" t="s">
        <v>158</v>
      </c>
      <c r="F146" s="134" t="s">
        <v>159</v>
      </c>
      <c r="I146" s="127"/>
      <c r="J146" s="135">
        <f>BK146</f>
        <v>0</v>
      </c>
      <c r="L146" s="124"/>
      <c r="M146" s="129"/>
      <c r="P146" s="130">
        <f>SUM(P147:P174)</f>
        <v>0</v>
      </c>
      <c r="R146" s="130">
        <f>SUM(R147:R174)</f>
        <v>0</v>
      </c>
      <c r="T146" s="131">
        <f>SUM(T147:T174)</f>
        <v>0</v>
      </c>
      <c r="AR146" s="125" t="s">
        <v>86</v>
      </c>
      <c r="AT146" s="132" t="s">
        <v>78</v>
      </c>
      <c r="AU146" s="132" t="s">
        <v>88</v>
      </c>
      <c r="AY146" s="125" t="s">
        <v>156</v>
      </c>
      <c r="BK146" s="133">
        <f>SUM(BK147:BK174)</f>
        <v>0</v>
      </c>
    </row>
    <row r="147" spans="2:65" s="1" customFormat="1" ht="24.2" customHeight="1">
      <c r="B147" s="32"/>
      <c r="C147" s="136" t="s">
        <v>86</v>
      </c>
      <c r="D147" s="136" t="s">
        <v>160</v>
      </c>
      <c r="E147" s="137" t="s">
        <v>161</v>
      </c>
      <c r="F147" s="138" t="s">
        <v>162</v>
      </c>
      <c r="G147" s="139" t="s">
        <v>163</v>
      </c>
      <c r="H147" s="140">
        <v>978.78399999999999</v>
      </c>
      <c r="I147" s="141"/>
      <c r="J147" s="142">
        <f>ROUND(I147*H147,2)</f>
        <v>0</v>
      </c>
      <c r="K147" s="138" t="s">
        <v>164</v>
      </c>
      <c r="L147" s="32"/>
      <c r="M147" s="143" t="s">
        <v>1</v>
      </c>
      <c r="N147" s="144" t="s">
        <v>44</v>
      </c>
      <c r="P147" s="145">
        <f>O147*H147</f>
        <v>0</v>
      </c>
      <c r="Q147" s="145">
        <v>0</v>
      </c>
      <c r="R147" s="145">
        <f>Q147*H147</f>
        <v>0</v>
      </c>
      <c r="S147" s="145">
        <v>0</v>
      </c>
      <c r="T147" s="146">
        <f>S147*H147</f>
        <v>0</v>
      </c>
      <c r="AR147" s="147" t="s">
        <v>165</v>
      </c>
      <c r="AT147" s="147" t="s">
        <v>160</v>
      </c>
      <c r="AU147" s="147" t="s">
        <v>166</v>
      </c>
      <c r="AY147" s="17" t="s">
        <v>156</v>
      </c>
      <c r="BE147" s="148">
        <f>IF(N147="základní",J147,0)</f>
        <v>0</v>
      </c>
      <c r="BF147" s="148">
        <f>IF(N147="snížená",J147,0)</f>
        <v>0</v>
      </c>
      <c r="BG147" s="148">
        <f>IF(N147="zákl. přenesená",J147,0)</f>
        <v>0</v>
      </c>
      <c r="BH147" s="148">
        <f>IF(N147="sníž. přenesená",J147,0)</f>
        <v>0</v>
      </c>
      <c r="BI147" s="148">
        <f>IF(N147="nulová",J147,0)</f>
        <v>0</v>
      </c>
      <c r="BJ147" s="17" t="s">
        <v>86</v>
      </c>
      <c r="BK147" s="148">
        <f>ROUND(I147*H147,2)</f>
        <v>0</v>
      </c>
      <c r="BL147" s="17" t="s">
        <v>165</v>
      </c>
      <c r="BM147" s="147" t="s">
        <v>167</v>
      </c>
    </row>
    <row r="148" spans="2:65" s="12" customFormat="1" ht="11.25">
      <c r="B148" s="149"/>
      <c r="D148" s="150" t="s">
        <v>168</v>
      </c>
      <c r="E148" s="151" t="s">
        <v>1</v>
      </c>
      <c r="F148" s="152" t="s">
        <v>169</v>
      </c>
      <c r="H148" s="151" t="s">
        <v>1</v>
      </c>
      <c r="I148" s="153"/>
      <c r="L148" s="149"/>
      <c r="M148" s="154"/>
      <c r="T148" s="155"/>
      <c r="AT148" s="151" t="s">
        <v>168</v>
      </c>
      <c r="AU148" s="151" t="s">
        <v>166</v>
      </c>
      <c r="AV148" s="12" t="s">
        <v>86</v>
      </c>
      <c r="AW148" s="12" t="s">
        <v>34</v>
      </c>
      <c r="AX148" s="12" t="s">
        <v>79</v>
      </c>
      <c r="AY148" s="151" t="s">
        <v>156</v>
      </c>
    </row>
    <row r="149" spans="2:65" s="13" customFormat="1" ht="11.25">
      <c r="B149" s="156"/>
      <c r="D149" s="150" t="s">
        <v>168</v>
      </c>
      <c r="E149" s="157" t="s">
        <v>1</v>
      </c>
      <c r="F149" s="158" t="s">
        <v>170</v>
      </c>
      <c r="H149" s="159">
        <v>835.18399999999997</v>
      </c>
      <c r="I149" s="160"/>
      <c r="L149" s="156"/>
      <c r="M149" s="161"/>
      <c r="T149" s="162"/>
      <c r="AT149" s="157" t="s">
        <v>168</v>
      </c>
      <c r="AU149" s="157" t="s">
        <v>166</v>
      </c>
      <c r="AV149" s="13" t="s">
        <v>88</v>
      </c>
      <c r="AW149" s="13" t="s">
        <v>34</v>
      </c>
      <c r="AX149" s="13" t="s">
        <v>79</v>
      </c>
      <c r="AY149" s="157" t="s">
        <v>156</v>
      </c>
    </row>
    <row r="150" spans="2:65" s="13" customFormat="1" ht="11.25">
      <c r="B150" s="156"/>
      <c r="D150" s="150" t="s">
        <v>168</v>
      </c>
      <c r="E150" s="157" t="s">
        <v>1</v>
      </c>
      <c r="F150" s="158" t="s">
        <v>171</v>
      </c>
      <c r="H150" s="159">
        <v>30.6</v>
      </c>
      <c r="I150" s="160"/>
      <c r="L150" s="156"/>
      <c r="M150" s="161"/>
      <c r="T150" s="162"/>
      <c r="AT150" s="157" t="s">
        <v>168</v>
      </c>
      <c r="AU150" s="157" t="s">
        <v>166</v>
      </c>
      <c r="AV150" s="13" t="s">
        <v>88</v>
      </c>
      <c r="AW150" s="13" t="s">
        <v>34</v>
      </c>
      <c r="AX150" s="13" t="s">
        <v>79</v>
      </c>
      <c r="AY150" s="157" t="s">
        <v>156</v>
      </c>
    </row>
    <row r="151" spans="2:65" s="13" customFormat="1" ht="11.25">
      <c r="B151" s="156"/>
      <c r="D151" s="150" t="s">
        <v>168</v>
      </c>
      <c r="E151" s="157" t="s">
        <v>1</v>
      </c>
      <c r="F151" s="158" t="s">
        <v>172</v>
      </c>
      <c r="H151" s="159">
        <v>113</v>
      </c>
      <c r="I151" s="160"/>
      <c r="L151" s="156"/>
      <c r="M151" s="161"/>
      <c r="T151" s="162"/>
      <c r="AT151" s="157" t="s">
        <v>168</v>
      </c>
      <c r="AU151" s="157" t="s">
        <v>166</v>
      </c>
      <c r="AV151" s="13" t="s">
        <v>88</v>
      </c>
      <c r="AW151" s="13" t="s">
        <v>34</v>
      </c>
      <c r="AX151" s="13" t="s">
        <v>79</v>
      </c>
      <c r="AY151" s="157" t="s">
        <v>156</v>
      </c>
    </row>
    <row r="152" spans="2:65" s="14" customFormat="1" ht="11.25">
      <c r="B152" s="163"/>
      <c r="D152" s="150" t="s">
        <v>168</v>
      </c>
      <c r="E152" s="164" t="s">
        <v>1</v>
      </c>
      <c r="F152" s="165" t="s">
        <v>173</v>
      </c>
      <c r="H152" s="166">
        <v>978.78399999999999</v>
      </c>
      <c r="I152" s="167"/>
      <c r="L152" s="163"/>
      <c r="M152" s="168"/>
      <c r="T152" s="169"/>
      <c r="AT152" s="164" t="s">
        <v>168</v>
      </c>
      <c r="AU152" s="164" t="s">
        <v>166</v>
      </c>
      <c r="AV152" s="14" t="s">
        <v>165</v>
      </c>
      <c r="AW152" s="14" t="s">
        <v>34</v>
      </c>
      <c r="AX152" s="14" t="s">
        <v>86</v>
      </c>
      <c r="AY152" s="164" t="s">
        <v>156</v>
      </c>
    </row>
    <row r="153" spans="2:65" s="1" customFormat="1" ht="37.9" customHeight="1">
      <c r="B153" s="32"/>
      <c r="C153" s="136" t="s">
        <v>88</v>
      </c>
      <c r="D153" s="136" t="s">
        <v>160</v>
      </c>
      <c r="E153" s="137" t="s">
        <v>174</v>
      </c>
      <c r="F153" s="138" t="s">
        <v>175</v>
      </c>
      <c r="G153" s="139" t="s">
        <v>163</v>
      </c>
      <c r="H153" s="140">
        <v>978.78399999999999</v>
      </c>
      <c r="I153" s="141"/>
      <c r="J153" s="142">
        <f>ROUND(I153*H153,2)</f>
        <v>0</v>
      </c>
      <c r="K153" s="138" t="s">
        <v>164</v>
      </c>
      <c r="L153" s="32"/>
      <c r="M153" s="143" t="s">
        <v>1</v>
      </c>
      <c r="N153" s="144" t="s">
        <v>44</v>
      </c>
      <c r="P153" s="145">
        <f>O153*H153</f>
        <v>0</v>
      </c>
      <c r="Q153" s="145">
        <v>0</v>
      </c>
      <c r="R153" s="145">
        <f>Q153*H153</f>
        <v>0</v>
      </c>
      <c r="S153" s="145">
        <v>0</v>
      </c>
      <c r="T153" s="146">
        <f>S153*H153</f>
        <v>0</v>
      </c>
      <c r="AR153" s="147" t="s">
        <v>165</v>
      </c>
      <c r="AT153" s="147" t="s">
        <v>160</v>
      </c>
      <c r="AU153" s="147" t="s">
        <v>166</v>
      </c>
      <c r="AY153" s="17" t="s">
        <v>156</v>
      </c>
      <c r="BE153" s="148">
        <f>IF(N153="základní",J153,0)</f>
        <v>0</v>
      </c>
      <c r="BF153" s="148">
        <f>IF(N153="snížená",J153,0)</f>
        <v>0</v>
      </c>
      <c r="BG153" s="148">
        <f>IF(N153="zákl. přenesená",J153,0)</f>
        <v>0</v>
      </c>
      <c r="BH153" s="148">
        <f>IF(N153="sníž. přenesená",J153,0)</f>
        <v>0</v>
      </c>
      <c r="BI153" s="148">
        <f>IF(N153="nulová",J153,0)</f>
        <v>0</v>
      </c>
      <c r="BJ153" s="17" t="s">
        <v>86</v>
      </c>
      <c r="BK153" s="148">
        <f>ROUND(I153*H153,2)</f>
        <v>0</v>
      </c>
      <c r="BL153" s="17" t="s">
        <v>165</v>
      </c>
      <c r="BM153" s="147" t="s">
        <v>176</v>
      </c>
    </row>
    <row r="154" spans="2:65" s="12" customFormat="1" ht="11.25">
      <c r="B154" s="149"/>
      <c r="D154" s="150" t="s">
        <v>168</v>
      </c>
      <c r="E154" s="151" t="s">
        <v>1</v>
      </c>
      <c r="F154" s="152" t="s">
        <v>177</v>
      </c>
      <c r="H154" s="151" t="s">
        <v>1</v>
      </c>
      <c r="I154" s="153"/>
      <c r="L154" s="149"/>
      <c r="M154" s="154"/>
      <c r="T154" s="155"/>
      <c r="AT154" s="151" t="s">
        <v>168</v>
      </c>
      <c r="AU154" s="151" t="s">
        <v>166</v>
      </c>
      <c r="AV154" s="12" t="s">
        <v>86</v>
      </c>
      <c r="AW154" s="12" t="s">
        <v>34</v>
      </c>
      <c r="AX154" s="12" t="s">
        <v>79</v>
      </c>
      <c r="AY154" s="151" t="s">
        <v>156</v>
      </c>
    </row>
    <row r="155" spans="2:65" s="13" customFormat="1" ht="11.25">
      <c r="B155" s="156"/>
      <c r="D155" s="150" t="s">
        <v>168</v>
      </c>
      <c r="E155" s="157" t="s">
        <v>1</v>
      </c>
      <c r="F155" s="158" t="s">
        <v>170</v>
      </c>
      <c r="H155" s="159">
        <v>835.18399999999997</v>
      </c>
      <c r="I155" s="160"/>
      <c r="L155" s="156"/>
      <c r="M155" s="161"/>
      <c r="T155" s="162"/>
      <c r="AT155" s="157" t="s">
        <v>168</v>
      </c>
      <c r="AU155" s="157" t="s">
        <v>166</v>
      </c>
      <c r="AV155" s="13" t="s">
        <v>88</v>
      </c>
      <c r="AW155" s="13" t="s">
        <v>34</v>
      </c>
      <c r="AX155" s="13" t="s">
        <v>79</v>
      </c>
      <c r="AY155" s="157" t="s">
        <v>156</v>
      </c>
    </row>
    <row r="156" spans="2:65" s="13" customFormat="1" ht="11.25">
      <c r="B156" s="156"/>
      <c r="D156" s="150" t="s">
        <v>168</v>
      </c>
      <c r="E156" s="157" t="s">
        <v>1</v>
      </c>
      <c r="F156" s="158" t="s">
        <v>171</v>
      </c>
      <c r="H156" s="159">
        <v>30.6</v>
      </c>
      <c r="I156" s="160"/>
      <c r="L156" s="156"/>
      <c r="M156" s="161"/>
      <c r="T156" s="162"/>
      <c r="AT156" s="157" t="s">
        <v>168</v>
      </c>
      <c r="AU156" s="157" t="s">
        <v>166</v>
      </c>
      <c r="AV156" s="13" t="s">
        <v>88</v>
      </c>
      <c r="AW156" s="13" t="s">
        <v>34</v>
      </c>
      <c r="AX156" s="13" t="s">
        <v>79</v>
      </c>
      <c r="AY156" s="157" t="s">
        <v>156</v>
      </c>
    </row>
    <row r="157" spans="2:65" s="13" customFormat="1" ht="11.25">
      <c r="B157" s="156"/>
      <c r="D157" s="150" t="s">
        <v>168</v>
      </c>
      <c r="E157" s="157" t="s">
        <v>1</v>
      </c>
      <c r="F157" s="158" t="s">
        <v>172</v>
      </c>
      <c r="H157" s="159">
        <v>113</v>
      </c>
      <c r="I157" s="160"/>
      <c r="L157" s="156"/>
      <c r="M157" s="161"/>
      <c r="T157" s="162"/>
      <c r="AT157" s="157" t="s">
        <v>168</v>
      </c>
      <c r="AU157" s="157" t="s">
        <v>166</v>
      </c>
      <c r="AV157" s="13" t="s">
        <v>88</v>
      </c>
      <c r="AW157" s="13" t="s">
        <v>34</v>
      </c>
      <c r="AX157" s="13" t="s">
        <v>79</v>
      </c>
      <c r="AY157" s="157" t="s">
        <v>156</v>
      </c>
    </row>
    <row r="158" spans="2:65" s="14" customFormat="1" ht="11.25">
      <c r="B158" s="163"/>
      <c r="D158" s="150" t="s">
        <v>168</v>
      </c>
      <c r="E158" s="164" t="s">
        <v>1</v>
      </c>
      <c r="F158" s="165" t="s">
        <v>173</v>
      </c>
      <c r="H158" s="166">
        <v>978.78399999999999</v>
      </c>
      <c r="I158" s="167"/>
      <c r="L158" s="163"/>
      <c r="M158" s="168"/>
      <c r="T158" s="169"/>
      <c r="AT158" s="164" t="s">
        <v>168</v>
      </c>
      <c r="AU158" s="164" t="s">
        <v>166</v>
      </c>
      <c r="AV158" s="14" t="s">
        <v>165</v>
      </c>
      <c r="AW158" s="14" t="s">
        <v>34</v>
      </c>
      <c r="AX158" s="14" t="s">
        <v>86</v>
      </c>
      <c r="AY158" s="164" t="s">
        <v>156</v>
      </c>
    </row>
    <row r="159" spans="2:65" s="1" customFormat="1" ht="37.9" customHeight="1">
      <c r="B159" s="32"/>
      <c r="C159" s="136" t="s">
        <v>166</v>
      </c>
      <c r="D159" s="136" t="s">
        <v>160</v>
      </c>
      <c r="E159" s="137" t="s">
        <v>178</v>
      </c>
      <c r="F159" s="138" t="s">
        <v>179</v>
      </c>
      <c r="G159" s="139" t="s">
        <v>163</v>
      </c>
      <c r="H159" s="140">
        <v>978.78399999999999</v>
      </c>
      <c r="I159" s="141"/>
      <c r="J159" s="142">
        <f>ROUND(I159*H159,2)</f>
        <v>0</v>
      </c>
      <c r="K159" s="138" t="s">
        <v>164</v>
      </c>
      <c r="L159" s="32"/>
      <c r="M159" s="143" t="s">
        <v>1</v>
      </c>
      <c r="N159" s="144" t="s">
        <v>44</v>
      </c>
      <c r="P159" s="145">
        <f>O159*H159</f>
        <v>0</v>
      </c>
      <c r="Q159" s="145">
        <v>0</v>
      </c>
      <c r="R159" s="145">
        <f>Q159*H159</f>
        <v>0</v>
      </c>
      <c r="S159" s="145">
        <v>0</v>
      </c>
      <c r="T159" s="146">
        <f>S159*H159</f>
        <v>0</v>
      </c>
      <c r="AR159" s="147" t="s">
        <v>165</v>
      </c>
      <c r="AT159" s="147" t="s">
        <v>160</v>
      </c>
      <c r="AU159" s="147" t="s">
        <v>166</v>
      </c>
      <c r="AY159" s="17" t="s">
        <v>156</v>
      </c>
      <c r="BE159" s="148">
        <f>IF(N159="základní",J159,0)</f>
        <v>0</v>
      </c>
      <c r="BF159" s="148">
        <f>IF(N159="snížená",J159,0)</f>
        <v>0</v>
      </c>
      <c r="BG159" s="148">
        <f>IF(N159="zákl. přenesená",J159,0)</f>
        <v>0</v>
      </c>
      <c r="BH159" s="148">
        <f>IF(N159="sníž. přenesená",J159,0)</f>
        <v>0</v>
      </c>
      <c r="BI159" s="148">
        <f>IF(N159="nulová",J159,0)</f>
        <v>0</v>
      </c>
      <c r="BJ159" s="17" t="s">
        <v>86</v>
      </c>
      <c r="BK159" s="148">
        <f>ROUND(I159*H159,2)</f>
        <v>0</v>
      </c>
      <c r="BL159" s="17" t="s">
        <v>165</v>
      </c>
      <c r="BM159" s="147" t="s">
        <v>180</v>
      </c>
    </row>
    <row r="160" spans="2:65" s="12" customFormat="1" ht="11.25">
      <c r="B160" s="149"/>
      <c r="D160" s="150" t="s">
        <v>168</v>
      </c>
      <c r="E160" s="151" t="s">
        <v>1</v>
      </c>
      <c r="F160" s="152" t="s">
        <v>181</v>
      </c>
      <c r="H160" s="151" t="s">
        <v>1</v>
      </c>
      <c r="I160" s="153"/>
      <c r="L160" s="149"/>
      <c r="M160" s="154"/>
      <c r="T160" s="155"/>
      <c r="AT160" s="151" t="s">
        <v>168</v>
      </c>
      <c r="AU160" s="151" t="s">
        <v>166</v>
      </c>
      <c r="AV160" s="12" t="s">
        <v>86</v>
      </c>
      <c r="AW160" s="12" t="s">
        <v>34</v>
      </c>
      <c r="AX160" s="12" t="s">
        <v>79</v>
      </c>
      <c r="AY160" s="151" t="s">
        <v>156</v>
      </c>
    </row>
    <row r="161" spans="2:65" s="13" customFormat="1" ht="11.25">
      <c r="B161" s="156"/>
      <c r="D161" s="150" t="s">
        <v>168</v>
      </c>
      <c r="E161" s="157" t="s">
        <v>1</v>
      </c>
      <c r="F161" s="158" t="s">
        <v>170</v>
      </c>
      <c r="H161" s="159">
        <v>835.18399999999997</v>
      </c>
      <c r="I161" s="160"/>
      <c r="L161" s="156"/>
      <c r="M161" s="161"/>
      <c r="T161" s="162"/>
      <c r="AT161" s="157" t="s">
        <v>168</v>
      </c>
      <c r="AU161" s="157" t="s">
        <v>166</v>
      </c>
      <c r="AV161" s="13" t="s">
        <v>88</v>
      </c>
      <c r="AW161" s="13" t="s">
        <v>34</v>
      </c>
      <c r="AX161" s="13" t="s">
        <v>79</v>
      </c>
      <c r="AY161" s="157" t="s">
        <v>156</v>
      </c>
    </row>
    <row r="162" spans="2:65" s="13" customFormat="1" ht="11.25">
      <c r="B162" s="156"/>
      <c r="D162" s="150" t="s">
        <v>168</v>
      </c>
      <c r="E162" s="157" t="s">
        <v>1</v>
      </c>
      <c r="F162" s="158" t="s">
        <v>171</v>
      </c>
      <c r="H162" s="159">
        <v>30.6</v>
      </c>
      <c r="I162" s="160"/>
      <c r="L162" s="156"/>
      <c r="M162" s="161"/>
      <c r="T162" s="162"/>
      <c r="AT162" s="157" t="s">
        <v>168</v>
      </c>
      <c r="AU162" s="157" t="s">
        <v>166</v>
      </c>
      <c r="AV162" s="13" t="s">
        <v>88</v>
      </c>
      <c r="AW162" s="13" t="s">
        <v>34</v>
      </c>
      <c r="AX162" s="13" t="s">
        <v>79</v>
      </c>
      <c r="AY162" s="157" t="s">
        <v>156</v>
      </c>
    </row>
    <row r="163" spans="2:65" s="13" customFormat="1" ht="11.25">
      <c r="B163" s="156"/>
      <c r="D163" s="150" t="s">
        <v>168</v>
      </c>
      <c r="E163" s="157" t="s">
        <v>1</v>
      </c>
      <c r="F163" s="158" t="s">
        <v>172</v>
      </c>
      <c r="H163" s="159">
        <v>113</v>
      </c>
      <c r="I163" s="160"/>
      <c r="L163" s="156"/>
      <c r="M163" s="161"/>
      <c r="T163" s="162"/>
      <c r="AT163" s="157" t="s">
        <v>168</v>
      </c>
      <c r="AU163" s="157" t="s">
        <v>166</v>
      </c>
      <c r="AV163" s="13" t="s">
        <v>88</v>
      </c>
      <c r="AW163" s="13" t="s">
        <v>34</v>
      </c>
      <c r="AX163" s="13" t="s">
        <v>79</v>
      </c>
      <c r="AY163" s="157" t="s">
        <v>156</v>
      </c>
    </row>
    <row r="164" spans="2:65" s="14" customFormat="1" ht="11.25">
      <c r="B164" s="163"/>
      <c r="D164" s="150" t="s">
        <v>168</v>
      </c>
      <c r="E164" s="164" t="s">
        <v>1</v>
      </c>
      <c r="F164" s="165" t="s">
        <v>173</v>
      </c>
      <c r="H164" s="166">
        <v>978.78399999999999</v>
      </c>
      <c r="I164" s="167"/>
      <c r="L164" s="163"/>
      <c r="M164" s="168"/>
      <c r="T164" s="169"/>
      <c r="AT164" s="164" t="s">
        <v>168</v>
      </c>
      <c r="AU164" s="164" t="s">
        <v>166</v>
      </c>
      <c r="AV164" s="14" t="s">
        <v>165</v>
      </c>
      <c r="AW164" s="14" t="s">
        <v>34</v>
      </c>
      <c r="AX164" s="14" t="s">
        <v>86</v>
      </c>
      <c r="AY164" s="164" t="s">
        <v>156</v>
      </c>
    </row>
    <row r="165" spans="2:65" s="1" customFormat="1" ht="16.5" customHeight="1">
      <c r="B165" s="32"/>
      <c r="C165" s="136" t="s">
        <v>165</v>
      </c>
      <c r="D165" s="136" t="s">
        <v>160</v>
      </c>
      <c r="E165" s="137" t="s">
        <v>182</v>
      </c>
      <c r="F165" s="138" t="s">
        <v>183</v>
      </c>
      <c r="G165" s="139" t="s">
        <v>163</v>
      </c>
      <c r="H165" s="140">
        <v>978.78399999999999</v>
      </c>
      <c r="I165" s="141"/>
      <c r="J165" s="142">
        <f>ROUND(I165*H165,2)</f>
        <v>0</v>
      </c>
      <c r="K165" s="138" t="s">
        <v>164</v>
      </c>
      <c r="L165" s="32"/>
      <c r="M165" s="143" t="s">
        <v>1</v>
      </c>
      <c r="N165" s="144" t="s">
        <v>44</v>
      </c>
      <c r="P165" s="145">
        <f>O165*H165</f>
        <v>0</v>
      </c>
      <c r="Q165" s="145">
        <v>0</v>
      </c>
      <c r="R165" s="145">
        <f>Q165*H165</f>
        <v>0</v>
      </c>
      <c r="S165" s="145">
        <v>0</v>
      </c>
      <c r="T165" s="146">
        <f>S165*H165</f>
        <v>0</v>
      </c>
      <c r="AR165" s="147" t="s">
        <v>165</v>
      </c>
      <c r="AT165" s="147" t="s">
        <v>160</v>
      </c>
      <c r="AU165" s="147" t="s">
        <v>166</v>
      </c>
      <c r="AY165" s="17" t="s">
        <v>156</v>
      </c>
      <c r="BE165" s="148">
        <f>IF(N165="základní",J165,0)</f>
        <v>0</v>
      </c>
      <c r="BF165" s="148">
        <f>IF(N165="snížená",J165,0)</f>
        <v>0</v>
      </c>
      <c r="BG165" s="148">
        <f>IF(N165="zákl. přenesená",J165,0)</f>
        <v>0</v>
      </c>
      <c r="BH165" s="148">
        <f>IF(N165="sníž. přenesená",J165,0)</f>
        <v>0</v>
      </c>
      <c r="BI165" s="148">
        <f>IF(N165="nulová",J165,0)</f>
        <v>0</v>
      </c>
      <c r="BJ165" s="17" t="s">
        <v>86</v>
      </c>
      <c r="BK165" s="148">
        <f>ROUND(I165*H165,2)</f>
        <v>0</v>
      </c>
      <c r="BL165" s="17" t="s">
        <v>165</v>
      </c>
      <c r="BM165" s="147" t="s">
        <v>184</v>
      </c>
    </row>
    <row r="166" spans="2:65" s="13" customFormat="1" ht="22.5">
      <c r="B166" s="156"/>
      <c r="D166" s="150" t="s">
        <v>168</v>
      </c>
      <c r="E166" s="157" t="s">
        <v>1</v>
      </c>
      <c r="F166" s="158" t="s">
        <v>185</v>
      </c>
      <c r="H166" s="159">
        <v>978.78399999999999</v>
      </c>
      <c r="I166" s="160"/>
      <c r="L166" s="156"/>
      <c r="M166" s="161"/>
      <c r="T166" s="162"/>
      <c r="AT166" s="157" t="s">
        <v>168</v>
      </c>
      <c r="AU166" s="157" t="s">
        <v>166</v>
      </c>
      <c r="AV166" s="13" t="s">
        <v>88</v>
      </c>
      <c r="AW166" s="13" t="s">
        <v>34</v>
      </c>
      <c r="AX166" s="13" t="s">
        <v>86</v>
      </c>
      <c r="AY166" s="157" t="s">
        <v>156</v>
      </c>
    </row>
    <row r="167" spans="2:65" s="1" customFormat="1" ht="24.2" customHeight="1">
      <c r="B167" s="32"/>
      <c r="C167" s="136" t="s">
        <v>186</v>
      </c>
      <c r="D167" s="136" t="s">
        <v>160</v>
      </c>
      <c r="E167" s="137" t="s">
        <v>187</v>
      </c>
      <c r="F167" s="138" t="s">
        <v>188</v>
      </c>
      <c r="G167" s="139" t="s">
        <v>189</v>
      </c>
      <c r="H167" s="140">
        <v>1957.568</v>
      </c>
      <c r="I167" s="141"/>
      <c r="J167" s="142">
        <f>ROUND(I167*H167,2)</f>
        <v>0</v>
      </c>
      <c r="K167" s="138" t="s">
        <v>164</v>
      </c>
      <c r="L167" s="32"/>
      <c r="M167" s="143" t="s">
        <v>1</v>
      </c>
      <c r="N167" s="144" t="s">
        <v>44</v>
      </c>
      <c r="P167" s="145">
        <f>O167*H167</f>
        <v>0</v>
      </c>
      <c r="Q167" s="145">
        <v>0</v>
      </c>
      <c r="R167" s="145">
        <f>Q167*H167</f>
        <v>0</v>
      </c>
      <c r="S167" s="145">
        <v>0</v>
      </c>
      <c r="T167" s="146">
        <f>S167*H167</f>
        <v>0</v>
      </c>
      <c r="AR167" s="147" t="s">
        <v>165</v>
      </c>
      <c r="AT167" s="147" t="s">
        <v>160</v>
      </c>
      <c r="AU167" s="147" t="s">
        <v>166</v>
      </c>
      <c r="AY167" s="17" t="s">
        <v>156</v>
      </c>
      <c r="BE167" s="148">
        <f>IF(N167="základní",J167,0)</f>
        <v>0</v>
      </c>
      <c r="BF167" s="148">
        <f>IF(N167="snížená",J167,0)</f>
        <v>0</v>
      </c>
      <c r="BG167" s="148">
        <f>IF(N167="zákl. přenesená",J167,0)</f>
        <v>0</v>
      </c>
      <c r="BH167" s="148">
        <f>IF(N167="sníž. přenesená",J167,0)</f>
        <v>0</v>
      </c>
      <c r="BI167" s="148">
        <f>IF(N167="nulová",J167,0)</f>
        <v>0</v>
      </c>
      <c r="BJ167" s="17" t="s">
        <v>86</v>
      </c>
      <c r="BK167" s="148">
        <f>ROUND(I167*H167,2)</f>
        <v>0</v>
      </c>
      <c r="BL167" s="17" t="s">
        <v>165</v>
      </c>
      <c r="BM167" s="147" t="s">
        <v>190</v>
      </c>
    </row>
    <row r="168" spans="2:65" s="13" customFormat="1" ht="22.5">
      <c r="B168" s="156"/>
      <c r="D168" s="150" t="s">
        <v>168</v>
      </c>
      <c r="E168" s="157" t="s">
        <v>1</v>
      </c>
      <c r="F168" s="158" t="s">
        <v>191</v>
      </c>
      <c r="H168" s="159">
        <v>1957.568</v>
      </c>
      <c r="I168" s="160"/>
      <c r="L168" s="156"/>
      <c r="M168" s="161"/>
      <c r="T168" s="162"/>
      <c r="AT168" s="157" t="s">
        <v>168</v>
      </c>
      <c r="AU168" s="157" t="s">
        <v>166</v>
      </c>
      <c r="AV168" s="13" t="s">
        <v>88</v>
      </c>
      <c r="AW168" s="13" t="s">
        <v>34</v>
      </c>
      <c r="AX168" s="13" t="s">
        <v>86</v>
      </c>
      <c r="AY168" s="157" t="s">
        <v>156</v>
      </c>
    </row>
    <row r="169" spans="2:65" s="1" customFormat="1" ht="24.2" customHeight="1">
      <c r="B169" s="32"/>
      <c r="C169" s="136" t="s">
        <v>192</v>
      </c>
      <c r="D169" s="136" t="s">
        <v>160</v>
      </c>
      <c r="E169" s="137" t="s">
        <v>193</v>
      </c>
      <c r="F169" s="138" t="s">
        <v>194</v>
      </c>
      <c r="G169" s="139" t="s">
        <v>195</v>
      </c>
      <c r="H169" s="140">
        <v>1535.55</v>
      </c>
      <c r="I169" s="141"/>
      <c r="J169" s="142">
        <f>ROUND(I169*H169,2)</f>
        <v>0</v>
      </c>
      <c r="K169" s="138" t="s">
        <v>164</v>
      </c>
      <c r="L169" s="32"/>
      <c r="M169" s="143" t="s">
        <v>1</v>
      </c>
      <c r="N169" s="144" t="s">
        <v>44</v>
      </c>
      <c r="P169" s="145">
        <f>O169*H169</f>
        <v>0</v>
      </c>
      <c r="Q169" s="145">
        <v>0</v>
      </c>
      <c r="R169" s="145">
        <f>Q169*H169</f>
        <v>0</v>
      </c>
      <c r="S169" s="145">
        <v>0</v>
      </c>
      <c r="T169" s="146">
        <f>S169*H169</f>
        <v>0</v>
      </c>
      <c r="AR169" s="147" t="s">
        <v>165</v>
      </c>
      <c r="AT169" s="147" t="s">
        <v>160</v>
      </c>
      <c r="AU169" s="147" t="s">
        <v>166</v>
      </c>
      <c r="AY169" s="17" t="s">
        <v>156</v>
      </c>
      <c r="BE169" s="148">
        <f>IF(N169="základní",J169,0)</f>
        <v>0</v>
      </c>
      <c r="BF169" s="148">
        <f>IF(N169="snížená",J169,0)</f>
        <v>0</v>
      </c>
      <c r="BG169" s="148">
        <f>IF(N169="zákl. přenesená",J169,0)</f>
        <v>0</v>
      </c>
      <c r="BH169" s="148">
        <f>IF(N169="sníž. přenesená",J169,0)</f>
        <v>0</v>
      </c>
      <c r="BI169" s="148">
        <f>IF(N169="nulová",J169,0)</f>
        <v>0</v>
      </c>
      <c r="BJ169" s="17" t="s">
        <v>86</v>
      </c>
      <c r="BK169" s="148">
        <f>ROUND(I169*H169,2)</f>
        <v>0</v>
      </c>
      <c r="BL169" s="17" t="s">
        <v>165</v>
      </c>
      <c r="BM169" s="147" t="s">
        <v>196</v>
      </c>
    </row>
    <row r="170" spans="2:65" s="12" customFormat="1" ht="11.25">
      <c r="B170" s="149"/>
      <c r="D170" s="150" t="s">
        <v>168</v>
      </c>
      <c r="E170" s="151" t="s">
        <v>1</v>
      </c>
      <c r="F170" s="152" t="s">
        <v>197</v>
      </c>
      <c r="H170" s="151" t="s">
        <v>1</v>
      </c>
      <c r="I170" s="153"/>
      <c r="L170" s="149"/>
      <c r="M170" s="154"/>
      <c r="T170" s="155"/>
      <c r="AT170" s="151" t="s">
        <v>168</v>
      </c>
      <c r="AU170" s="151" t="s">
        <v>166</v>
      </c>
      <c r="AV170" s="12" t="s">
        <v>86</v>
      </c>
      <c r="AW170" s="12" t="s">
        <v>34</v>
      </c>
      <c r="AX170" s="12" t="s">
        <v>79</v>
      </c>
      <c r="AY170" s="151" t="s">
        <v>156</v>
      </c>
    </row>
    <row r="171" spans="2:65" s="13" customFormat="1" ht="11.25">
      <c r="B171" s="156"/>
      <c r="D171" s="150" t="s">
        <v>168</v>
      </c>
      <c r="E171" s="157" t="s">
        <v>1</v>
      </c>
      <c r="F171" s="158" t="s">
        <v>198</v>
      </c>
      <c r="H171" s="159">
        <v>1513.35</v>
      </c>
      <c r="I171" s="160"/>
      <c r="L171" s="156"/>
      <c r="M171" s="161"/>
      <c r="T171" s="162"/>
      <c r="AT171" s="157" t="s">
        <v>168</v>
      </c>
      <c r="AU171" s="157" t="s">
        <v>166</v>
      </c>
      <c r="AV171" s="13" t="s">
        <v>88</v>
      </c>
      <c r="AW171" s="13" t="s">
        <v>34</v>
      </c>
      <c r="AX171" s="13" t="s">
        <v>79</v>
      </c>
      <c r="AY171" s="157" t="s">
        <v>156</v>
      </c>
    </row>
    <row r="172" spans="2:65" s="13" customFormat="1" ht="11.25">
      <c r="B172" s="156"/>
      <c r="D172" s="150" t="s">
        <v>168</v>
      </c>
      <c r="E172" s="157" t="s">
        <v>1</v>
      </c>
      <c r="F172" s="158" t="s">
        <v>199</v>
      </c>
      <c r="H172" s="159">
        <v>11.654999999999999</v>
      </c>
      <c r="I172" s="160"/>
      <c r="L172" s="156"/>
      <c r="M172" s="161"/>
      <c r="T172" s="162"/>
      <c r="AT172" s="157" t="s">
        <v>168</v>
      </c>
      <c r="AU172" s="157" t="s">
        <v>166</v>
      </c>
      <c r="AV172" s="13" t="s">
        <v>88</v>
      </c>
      <c r="AW172" s="13" t="s">
        <v>34</v>
      </c>
      <c r="AX172" s="13" t="s">
        <v>79</v>
      </c>
      <c r="AY172" s="157" t="s">
        <v>156</v>
      </c>
    </row>
    <row r="173" spans="2:65" s="13" customFormat="1" ht="11.25">
      <c r="B173" s="156"/>
      <c r="D173" s="150" t="s">
        <v>168</v>
      </c>
      <c r="E173" s="157" t="s">
        <v>1</v>
      </c>
      <c r="F173" s="158" t="s">
        <v>200</v>
      </c>
      <c r="H173" s="159">
        <v>10.545</v>
      </c>
      <c r="I173" s="160"/>
      <c r="L173" s="156"/>
      <c r="M173" s="161"/>
      <c r="T173" s="162"/>
      <c r="AT173" s="157" t="s">
        <v>168</v>
      </c>
      <c r="AU173" s="157" t="s">
        <v>166</v>
      </c>
      <c r="AV173" s="13" t="s">
        <v>88</v>
      </c>
      <c r="AW173" s="13" t="s">
        <v>34</v>
      </c>
      <c r="AX173" s="13" t="s">
        <v>79</v>
      </c>
      <c r="AY173" s="157" t="s">
        <v>156</v>
      </c>
    </row>
    <row r="174" spans="2:65" s="14" customFormat="1" ht="11.25">
      <c r="B174" s="163"/>
      <c r="D174" s="150" t="s">
        <v>168</v>
      </c>
      <c r="E174" s="164" t="s">
        <v>1</v>
      </c>
      <c r="F174" s="165" t="s">
        <v>173</v>
      </c>
      <c r="H174" s="166">
        <v>1535.55</v>
      </c>
      <c r="I174" s="167"/>
      <c r="L174" s="163"/>
      <c r="M174" s="168"/>
      <c r="T174" s="169"/>
      <c r="AT174" s="164" t="s">
        <v>168</v>
      </c>
      <c r="AU174" s="164" t="s">
        <v>166</v>
      </c>
      <c r="AV174" s="14" t="s">
        <v>165</v>
      </c>
      <c r="AW174" s="14" t="s">
        <v>34</v>
      </c>
      <c r="AX174" s="14" t="s">
        <v>86</v>
      </c>
      <c r="AY174" s="164" t="s">
        <v>156</v>
      </c>
    </row>
    <row r="175" spans="2:65" s="11" customFormat="1" ht="20.85" customHeight="1">
      <c r="B175" s="124"/>
      <c r="D175" s="125" t="s">
        <v>78</v>
      </c>
      <c r="E175" s="134" t="s">
        <v>201</v>
      </c>
      <c r="F175" s="134" t="s">
        <v>202</v>
      </c>
      <c r="I175" s="127"/>
      <c r="J175" s="135">
        <f>BK175</f>
        <v>0</v>
      </c>
      <c r="L175" s="124"/>
      <c r="M175" s="129"/>
      <c r="P175" s="130">
        <f>SUM(P176:P190)</f>
        <v>0</v>
      </c>
      <c r="R175" s="130">
        <f>SUM(R176:R190)</f>
        <v>0</v>
      </c>
      <c r="T175" s="131">
        <f>SUM(T176:T190)</f>
        <v>0</v>
      </c>
      <c r="AR175" s="125" t="s">
        <v>86</v>
      </c>
      <c r="AT175" s="132" t="s">
        <v>78</v>
      </c>
      <c r="AU175" s="132" t="s">
        <v>88</v>
      </c>
      <c r="AY175" s="125" t="s">
        <v>156</v>
      </c>
      <c r="BK175" s="133">
        <f>SUM(BK176:BK190)</f>
        <v>0</v>
      </c>
    </row>
    <row r="176" spans="2:65" s="1" customFormat="1" ht="37.9" customHeight="1">
      <c r="B176" s="32"/>
      <c r="C176" s="136" t="s">
        <v>203</v>
      </c>
      <c r="D176" s="136" t="s">
        <v>160</v>
      </c>
      <c r="E176" s="137" t="s">
        <v>204</v>
      </c>
      <c r="F176" s="138" t="s">
        <v>205</v>
      </c>
      <c r="G176" s="139" t="s">
        <v>163</v>
      </c>
      <c r="H176" s="140">
        <v>835.18399999999997</v>
      </c>
      <c r="I176" s="141"/>
      <c r="J176" s="142">
        <f>ROUND(I176*H176,2)</f>
        <v>0</v>
      </c>
      <c r="K176" s="138" t="s">
        <v>164</v>
      </c>
      <c r="L176" s="32"/>
      <c r="M176" s="143" t="s">
        <v>1</v>
      </c>
      <c r="N176" s="144" t="s">
        <v>44</v>
      </c>
      <c r="P176" s="145">
        <f>O176*H176</f>
        <v>0</v>
      </c>
      <c r="Q176" s="145">
        <v>0</v>
      </c>
      <c r="R176" s="145">
        <f>Q176*H176</f>
        <v>0</v>
      </c>
      <c r="S176" s="145">
        <v>0</v>
      </c>
      <c r="T176" s="146">
        <f>S176*H176</f>
        <v>0</v>
      </c>
      <c r="AR176" s="147" t="s">
        <v>165</v>
      </c>
      <c r="AT176" s="147" t="s">
        <v>160</v>
      </c>
      <c r="AU176" s="147" t="s">
        <v>166</v>
      </c>
      <c r="AY176" s="17" t="s">
        <v>156</v>
      </c>
      <c r="BE176" s="148">
        <f>IF(N176="základní",J176,0)</f>
        <v>0</v>
      </c>
      <c r="BF176" s="148">
        <f>IF(N176="snížená",J176,0)</f>
        <v>0</v>
      </c>
      <c r="BG176" s="148">
        <f>IF(N176="zákl. přenesená",J176,0)</f>
        <v>0</v>
      </c>
      <c r="BH176" s="148">
        <f>IF(N176="sníž. přenesená",J176,0)</f>
        <v>0</v>
      </c>
      <c r="BI176" s="148">
        <f>IF(N176="nulová",J176,0)</f>
        <v>0</v>
      </c>
      <c r="BJ176" s="17" t="s">
        <v>86</v>
      </c>
      <c r="BK176" s="148">
        <f>ROUND(I176*H176,2)</f>
        <v>0</v>
      </c>
      <c r="BL176" s="17" t="s">
        <v>165</v>
      </c>
      <c r="BM176" s="147" t="s">
        <v>206</v>
      </c>
    </row>
    <row r="177" spans="2:65" s="12" customFormat="1" ht="11.25">
      <c r="B177" s="149"/>
      <c r="D177" s="150" t="s">
        <v>168</v>
      </c>
      <c r="E177" s="151" t="s">
        <v>1</v>
      </c>
      <c r="F177" s="152" t="s">
        <v>207</v>
      </c>
      <c r="H177" s="151" t="s">
        <v>1</v>
      </c>
      <c r="I177" s="153"/>
      <c r="L177" s="149"/>
      <c r="M177" s="154"/>
      <c r="T177" s="155"/>
      <c r="AT177" s="151" t="s">
        <v>168</v>
      </c>
      <c r="AU177" s="151" t="s">
        <v>166</v>
      </c>
      <c r="AV177" s="12" t="s">
        <v>86</v>
      </c>
      <c r="AW177" s="12" t="s">
        <v>34</v>
      </c>
      <c r="AX177" s="12" t="s">
        <v>79</v>
      </c>
      <c r="AY177" s="151" t="s">
        <v>156</v>
      </c>
    </row>
    <row r="178" spans="2:65" s="13" customFormat="1" ht="11.25">
      <c r="B178" s="156"/>
      <c r="D178" s="150" t="s">
        <v>168</v>
      </c>
      <c r="E178" s="157" t="s">
        <v>1</v>
      </c>
      <c r="F178" s="158" t="s">
        <v>208</v>
      </c>
      <c r="H178" s="159">
        <v>71.179000000000002</v>
      </c>
      <c r="I178" s="160"/>
      <c r="L178" s="156"/>
      <c r="M178" s="161"/>
      <c r="T178" s="162"/>
      <c r="AT178" s="157" t="s">
        <v>168</v>
      </c>
      <c r="AU178" s="157" t="s">
        <v>166</v>
      </c>
      <c r="AV178" s="13" t="s">
        <v>88</v>
      </c>
      <c r="AW178" s="13" t="s">
        <v>34</v>
      </c>
      <c r="AX178" s="13" t="s">
        <v>79</v>
      </c>
      <c r="AY178" s="157" t="s">
        <v>156</v>
      </c>
    </row>
    <row r="179" spans="2:65" s="13" customFormat="1" ht="11.25">
      <c r="B179" s="156"/>
      <c r="D179" s="150" t="s">
        <v>168</v>
      </c>
      <c r="E179" s="157" t="s">
        <v>1</v>
      </c>
      <c r="F179" s="158" t="s">
        <v>209</v>
      </c>
      <c r="H179" s="159">
        <v>0.88200000000000001</v>
      </c>
      <c r="I179" s="160"/>
      <c r="L179" s="156"/>
      <c r="M179" s="161"/>
      <c r="T179" s="162"/>
      <c r="AT179" s="157" t="s">
        <v>168</v>
      </c>
      <c r="AU179" s="157" t="s">
        <v>166</v>
      </c>
      <c r="AV179" s="13" t="s">
        <v>88</v>
      </c>
      <c r="AW179" s="13" t="s">
        <v>34</v>
      </c>
      <c r="AX179" s="13" t="s">
        <v>79</v>
      </c>
      <c r="AY179" s="157" t="s">
        <v>156</v>
      </c>
    </row>
    <row r="180" spans="2:65" s="13" customFormat="1" ht="11.25">
      <c r="B180" s="156"/>
      <c r="D180" s="150" t="s">
        <v>168</v>
      </c>
      <c r="E180" s="157" t="s">
        <v>1</v>
      </c>
      <c r="F180" s="158" t="s">
        <v>210</v>
      </c>
      <c r="H180" s="159">
        <v>0.89800000000000002</v>
      </c>
      <c r="I180" s="160"/>
      <c r="L180" s="156"/>
      <c r="M180" s="161"/>
      <c r="T180" s="162"/>
      <c r="AT180" s="157" t="s">
        <v>168</v>
      </c>
      <c r="AU180" s="157" t="s">
        <v>166</v>
      </c>
      <c r="AV180" s="13" t="s">
        <v>88</v>
      </c>
      <c r="AW180" s="13" t="s">
        <v>34</v>
      </c>
      <c r="AX180" s="13" t="s">
        <v>79</v>
      </c>
      <c r="AY180" s="157" t="s">
        <v>156</v>
      </c>
    </row>
    <row r="181" spans="2:65" s="15" customFormat="1" ht="11.25">
      <c r="B181" s="170"/>
      <c r="D181" s="150" t="s">
        <v>168</v>
      </c>
      <c r="E181" s="171" t="s">
        <v>1</v>
      </c>
      <c r="F181" s="172" t="s">
        <v>211</v>
      </c>
      <c r="H181" s="173">
        <v>72.959000000000003</v>
      </c>
      <c r="I181" s="174"/>
      <c r="L181" s="170"/>
      <c r="M181" s="175"/>
      <c r="T181" s="176"/>
      <c r="AT181" s="171" t="s">
        <v>168</v>
      </c>
      <c r="AU181" s="171" t="s">
        <v>166</v>
      </c>
      <c r="AV181" s="15" t="s">
        <v>166</v>
      </c>
      <c r="AW181" s="15" t="s">
        <v>34</v>
      </c>
      <c r="AX181" s="15" t="s">
        <v>79</v>
      </c>
      <c r="AY181" s="171" t="s">
        <v>156</v>
      </c>
    </row>
    <row r="182" spans="2:65" s="12" customFormat="1" ht="11.25">
      <c r="B182" s="149"/>
      <c r="D182" s="150" t="s">
        <v>168</v>
      </c>
      <c r="E182" s="151" t="s">
        <v>1</v>
      </c>
      <c r="F182" s="152" t="s">
        <v>212</v>
      </c>
      <c r="H182" s="151" t="s">
        <v>1</v>
      </c>
      <c r="I182" s="153"/>
      <c r="L182" s="149"/>
      <c r="M182" s="154"/>
      <c r="T182" s="155"/>
      <c r="AT182" s="151" t="s">
        <v>168</v>
      </c>
      <c r="AU182" s="151" t="s">
        <v>166</v>
      </c>
      <c r="AV182" s="12" t="s">
        <v>86</v>
      </c>
      <c r="AW182" s="12" t="s">
        <v>34</v>
      </c>
      <c r="AX182" s="12" t="s">
        <v>79</v>
      </c>
      <c r="AY182" s="151" t="s">
        <v>156</v>
      </c>
    </row>
    <row r="183" spans="2:65" s="13" customFormat="1" ht="11.25">
      <c r="B183" s="156"/>
      <c r="D183" s="150" t="s">
        <v>168</v>
      </c>
      <c r="E183" s="157" t="s">
        <v>1</v>
      </c>
      <c r="F183" s="158" t="s">
        <v>213</v>
      </c>
      <c r="H183" s="159">
        <v>756.67499999999995</v>
      </c>
      <c r="I183" s="160"/>
      <c r="L183" s="156"/>
      <c r="M183" s="161"/>
      <c r="T183" s="162"/>
      <c r="AT183" s="157" t="s">
        <v>168</v>
      </c>
      <c r="AU183" s="157" t="s">
        <v>166</v>
      </c>
      <c r="AV183" s="13" t="s">
        <v>88</v>
      </c>
      <c r="AW183" s="13" t="s">
        <v>34</v>
      </c>
      <c r="AX183" s="13" t="s">
        <v>79</v>
      </c>
      <c r="AY183" s="157" t="s">
        <v>156</v>
      </c>
    </row>
    <row r="184" spans="2:65" s="13" customFormat="1" ht="11.25">
      <c r="B184" s="156"/>
      <c r="D184" s="150" t="s">
        <v>168</v>
      </c>
      <c r="E184" s="157" t="s">
        <v>1</v>
      </c>
      <c r="F184" s="158" t="s">
        <v>214</v>
      </c>
      <c r="H184" s="159">
        <v>2.9140000000000001</v>
      </c>
      <c r="I184" s="160"/>
      <c r="L184" s="156"/>
      <c r="M184" s="161"/>
      <c r="T184" s="162"/>
      <c r="AT184" s="157" t="s">
        <v>168</v>
      </c>
      <c r="AU184" s="157" t="s">
        <v>166</v>
      </c>
      <c r="AV184" s="13" t="s">
        <v>88</v>
      </c>
      <c r="AW184" s="13" t="s">
        <v>34</v>
      </c>
      <c r="AX184" s="13" t="s">
        <v>79</v>
      </c>
      <c r="AY184" s="157" t="s">
        <v>156</v>
      </c>
    </row>
    <row r="185" spans="2:65" s="13" customFormat="1" ht="11.25">
      <c r="B185" s="156"/>
      <c r="D185" s="150" t="s">
        <v>168</v>
      </c>
      <c r="E185" s="157" t="s">
        <v>1</v>
      </c>
      <c r="F185" s="158" t="s">
        <v>215</v>
      </c>
      <c r="H185" s="159">
        <v>2.6360000000000001</v>
      </c>
      <c r="I185" s="160"/>
      <c r="L185" s="156"/>
      <c r="M185" s="161"/>
      <c r="T185" s="162"/>
      <c r="AT185" s="157" t="s">
        <v>168</v>
      </c>
      <c r="AU185" s="157" t="s">
        <v>166</v>
      </c>
      <c r="AV185" s="13" t="s">
        <v>88</v>
      </c>
      <c r="AW185" s="13" t="s">
        <v>34</v>
      </c>
      <c r="AX185" s="13" t="s">
        <v>79</v>
      </c>
      <c r="AY185" s="157" t="s">
        <v>156</v>
      </c>
    </row>
    <row r="186" spans="2:65" s="15" customFormat="1" ht="11.25">
      <c r="B186" s="170"/>
      <c r="D186" s="150" t="s">
        <v>168</v>
      </c>
      <c r="E186" s="171" t="s">
        <v>1</v>
      </c>
      <c r="F186" s="172" t="s">
        <v>211</v>
      </c>
      <c r="H186" s="173">
        <v>762.22500000000002</v>
      </c>
      <c r="I186" s="174"/>
      <c r="L186" s="170"/>
      <c r="M186" s="175"/>
      <c r="T186" s="176"/>
      <c r="AT186" s="171" t="s">
        <v>168</v>
      </c>
      <c r="AU186" s="171" t="s">
        <v>166</v>
      </c>
      <c r="AV186" s="15" t="s">
        <v>166</v>
      </c>
      <c r="AW186" s="15" t="s">
        <v>34</v>
      </c>
      <c r="AX186" s="15" t="s">
        <v>79</v>
      </c>
      <c r="AY186" s="171" t="s">
        <v>156</v>
      </c>
    </row>
    <row r="187" spans="2:65" s="14" customFormat="1" ht="11.25">
      <c r="B187" s="163"/>
      <c r="D187" s="150" t="s">
        <v>168</v>
      </c>
      <c r="E187" s="164" t="s">
        <v>1</v>
      </c>
      <c r="F187" s="165" t="s">
        <v>173</v>
      </c>
      <c r="H187" s="166">
        <v>835.18399999999997</v>
      </c>
      <c r="I187" s="167"/>
      <c r="L187" s="163"/>
      <c r="M187" s="168"/>
      <c r="T187" s="169"/>
      <c r="AT187" s="164" t="s">
        <v>168</v>
      </c>
      <c r="AU187" s="164" t="s">
        <v>166</v>
      </c>
      <c r="AV187" s="14" t="s">
        <v>165</v>
      </c>
      <c r="AW187" s="14" t="s">
        <v>34</v>
      </c>
      <c r="AX187" s="14" t="s">
        <v>86</v>
      </c>
      <c r="AY187" s="164" t="s">
        <v>156</v>
      </c>
    </row>
    <row r="188" spans="2:65" s="1" customFormat="1" ht="24.2" customHeight="1">
      <c r="B188" s="32"/>
      <c r="C188" s="136" t="s">
        <v>216</v>
      </c>
      <c r="D188" s="136" t="s">
        <v>160</v>
      </c>
      <c r="E188" s="137" t="s">
        <v>217</v>
      </c>
      <c r="F188" s="138" t="s">
        <v>218</v>
      </c>
      <c r="G188" s="139" t="s">
        <v>163</v>
      </c>
      <c r="H188" s="140">
        <v>41.759</v>
      </c>
      <c r="I188" s="141"/>
      <c r="J188" s="142">
        <f>ROUND(I188*H188,2)</f>
        <v>0</v>
      </c>
      <c r="K188" s="138" t="s">
        <v>164</v>
      </c>
      <c r="L188" s="32"/>
      <c r="M188" s="143" t="s">
        <v>1</v>
      </c>
      <c r="N188" s="144" t="s">
        <v>44</v>
      </c>
      <c r="P188" s="145">
        <f>O188*H188</f>
        <v>0</v>
      </c>
      <c r="Q188" s="145">
        <v>0</v>
      </c>
      <c r="R188" s="145">
        <f>Q188*H188</f>
        <v>0</v>
      </c>
      <c r="S188" s="145">
        <v>0</v>
      </c>
      <c r="T188" s="146">
        <f>S188*H188</f>
        <v>0</v>
      </c>
      <c r="AR188" s="147" t="s">
        <v>165</v>
      </c>
      <c r="AT188" s="147" t="s">
        <v>160</v>
      </c>
      <c r="AU188" s="147" t="s">
        <v>166</v>
      </c>
      <c r="AY188" s="17" t="s">
        <v>156</v>
      </c>
      <c r="BE188" s="148">
        <f>IF(N188="základní",J188,0)</f>
        <v>0</v>
      </c>
      <c r="BF188" s="148">
        <f>IF(N188="snížená",J188,0)</f>
        <v>0</v>
      </c>
      <c r="BG188" s="148">
        <f>IF(N188="zákl. přenesená",J188,0)</f>
        <v>0</v>
      </c>
      <c r="BH188" s="148">
        <f>IF(N188="sníž. přenesená",J188,0)</f>
        <v>0</v>
      </c>
      <c r="BI188" s="148">
        <f>IF(N188="nulová",J188,0)</f>
        <v>0</v>
      </c>
      <c r="BJ188" s="17" t="s">
        <v>86</v>
      </c>
      <c r="BK188" s="148">
        <f>ROUND(I188*H188,2)</f>
        <v>0</v>
      </c>
      <c r="BL188" s="17" t="s">
        <v>165</v>
      </c>
      <c r="BM188" s="147" t="s">
        <v>219</v>
      </c>
    </row>
    <row r="189" spans="2:65" s="12" customFormat="1" ht="11.25">
      <c r="B189" s="149"/>
      <c r="D189" s="150" t="s">
        <v>168</v>
      </c>
      <c r="E189" s="151" t="s">
        <v>1</v>
      </c>
      <c r="F189" s="152" t="s">
        <v>220</v>
      </c>
      <c r="H189" s="151" t="s">
        <v>1</v>
      </c>
      <c r="I189" s="153"/>
      <c r="L189" s="149"/>
      <c r="M189" s="154"/>
      <c r="T189" s="155"/>
      <c r="AT189" s="151" t="s">
        <v>168</v>
      </c>
      <c r="AU189" s="151" t="s">
        <v>166</v>
      </c>
      <c r="AV189" s="12" t="s">
        <v>86</v>
      </c>
      <c r="AW189" s="12" t="s">
        <v>34</v>
      </c>
      <c r="AX189" s="12" t="s">
        <v>79</v>
      </c>
      <c r="AY189" s="151" t="s">
        <v>156</v>
      </c>
    </row>
    <row r="190" spans="2:65" s="13" customFormat="1" ht="11.25">
      <c r="B190" s="156"/>
      <c r="D190" s="150" t="s">
        <v>168</v>
      </c>
      <c r="E190" s="157" t="s">
        <v>1</v>
      </c>
      <c r="F190" s="158" t="s">
        <v>221</v>
      </c>
      <c r="H190" s="159">
        <v>41.759</v>
      </c>
      <c r="I190" s="160"/>
      <c r="L190" s="156"/>
      <c r="M190" s="161"/>
      <c r="T190" s="162"/>
      <c r="AT190" s="157" t="s">
        <v>168</v>
      </c>
      <c r="AU190" s="157" t="s">
        <v>166</v>
      </c>
      <c r="AV190" s="13" t="s">
        <v>88</v>
      </c>
      <c r="AW190" s="13" t="s">
        <v>34</v>
      </c>
      <c r="AX190" s="13" t="s">
        <v>86</v>
      </c>
      <c r="AY190" s="157" t="s">
        <v>156</v>
      </c>
    </row>
    <row r="191" spans="2:65" s="11" customFormat="1" ht="20.85" customHeight="1">
      <c r="B191" s="124"/>
      <c r="D191" s="125" t="s">
        <v>78</v>
      </c>
      <c r="E191" s="134" t="s">
        <v>222</v>
      </c>
      <c r="F191" s="134" t="s">
        <v>223</v>
      </c>
      <c r="I191" s="127"/>
      <c r="J191" s="135">
        <f>BK191</f>
        <v>0</v>
      </c>
      <c r="L191" s="124"/>
      <c r="M191" s="129"/>
      <c r="P191" s="130">
        <f>SUM(P192:P219)</f>
        <v>0</v>
      </c>
      <c r="R191" s="130">
        <f>SUM(R192:R219)</f>
        <v>189.25362999999999</v>
      </c>
      <c r="T191" s="131">
        <f>SUM(T192:T219)</f>
        <v>0</v>
      </c>
      <c r="AR191" s="125" t="s">
        <v>86</v>
      </c>
      <c r="AT191" s="132" t="s">
        <v>78</v>
      </c>
      <c r="AU191" s="132" t="s">
        <v>88</v>
      </c>
      <c r="AY191" s="125" t="s">
        <v>156</v>
      </c>
      <c r="BK191" s="133">
        <f>SUM(BK192:BK219)</f>
        <v>0</v>
      </c>
    </row>
    <row r="192" spans="2:65" s="1" customFormat="1" ht="24.2" customHeight="1">
      <c r="B192" s="32"/>
      <c r="C192" s="136" t="s">
        <v>224</v>
      </c>
      <c r="D192" s="136" t="s">
        <v>160</v>
      </c>
      <c r="E192" s="137" t="s">
        <v>225</v>
      </c>
      <c r="F192" s="138" t="s">
        <v>226</v>
      </c>
      <c r="G192" s="139" t="s">
        <v>163</v>
      </c>
      <c r="H192" s="140">
        <v>30.6</v>
      </c>
      <c r="I192" s="141"/>
      <c r="J192" s="142">
        <f>ROUND(I192*H192,2)</f>
        <v>0</v>
      </c>
      <c r="K192" s="138" t="s">
        <v>164</v>
      </c>
      <c r="L192" s="32"/>
      <c r="M192" s="143" t="s">
        <v>1</v>
      </c>
      <c r="N192" s="144" t="s">
        <v>44</v>
      </c>
      <c r="P192" s="145">
        <f>O192*H192</f>
        <v>0</v>
      </c>
      <c r="Q192" s="145">
        <v>0</v>
      </c>
      <c r="R192" s="145">
        <f>Q192*H192</f>
        <v>0</v>
      </c>
      <c r="S192" s="145">
        <v>0</v>
      </c>
      <c r="T192" s="146">
        <f>S192*H192</f>
        <v>0</v>
      </c>
      <c r="AR192" s="147" t="s">
        <v>165</v>
      </c>
      <c r="AT192" s="147" t="s">
        <v>160</v>
      </c>
      <c r="AU192" s="147" t="s">
        <v>166</v>
      </c>
      <c r="AY192" s="17" t="s">
        <v>156</v>
      </c>
      <c r="BE192" s="148">
        <f>IF(N192="základní",J192,0)</f>
        <v>0</v>
      </c>
      <c r="BF192" s="148">
        <f>IF(N192="snížená",J192,0)</f>
        <v>0</v>
      </c>
      <c r="BG192" s="148">
        <f>IF(N192="zákl. přenesená",J192,0)</f>
        <v>0</v>
      </c>
      <c r="BH192" s="148">
        <f>IF(N192="sníž. přenesená",J192,0)</f>
        <v>0</v>
      </c>
      <c r="BI192" s="148">
        <f>IF(N192="nulová",J192,0)</f>
        <v>0</v>
      </c>
      <c r="BJ192" s="17" t="s">
        <v>86</v>
      </c>
      <c r="BK192" s="148">
        <f>ROUND(I192*H192,2)</f>
        <v>0</v>
      </c>
      <c r="BL192" s="17" t="s">
        <v>165</v>
      </c>
      <c r="BM192" s="147" t="s">
        <v>227</v>
      </c>
    </row>
    <row r="193" spans="2:65" s="13" customFormat="1" ht="11.25">
      <c r="B193" s="156"/>
      <c r="D193" s="150" t="s">
        <v>168</v>
      </c>
      <c r="E193" s="157" t="s">
        <v>1</v>
      </c>
      <c r="F193" s="158" t="s">
        <v>228</v>
      </c>
      <c r="H193" s="159">
        <v>30.6</v>
      </c>
      <c r="I193" s="160"/>
      <c r="L193" s="156"/>
      <c r="M193" s="161"/>
      <c r="T193" s="162"/>
      <c r="AT193" s="157" t="s">
        <v>168</v>
      </c>
      <c r="AU193" s="157" t="s">
        <v>166</v>
      </c>
      <c r="AV193" s="13" t="s">
        <v>88</v>
      </c>
      <c r="AW193" s="13" t="s">
        <v>34</v>
      </c>
      <c r="AX193" s="13" t="s">
        <v>86</v>
      </c>
      <c r="AY193" s="157" t="s">
        <v>156</v>
      </c>
    </row>
    <row r="194" spans="2:65" s="1" customFormat="1" ht="33" customHeight="1">
      <c r="B194" s="32"/>
      <c r="C194" s="136" t="s">
        <v>229</v>
      </c>
      <c r="D194" s="136" t="s">
        <v>160</v>
      </c>
      <c r="E194" s="137" t="s">
        <v>230</v>
      </c>
      <c r="F194" s="138" t="s">
        <v>231</v>
      </c>
      <c r="G194" s="139" t="s">
        <v>163</v>
      </c>
      <c r="H194" s="140">
        <v>39.9</v>
      </c>
      <c r="I194" s="141"/>
      <c r="J194" s="142">
        <f>ROUND(I194*H194,2)</f>
        <v>0</v>
      </c>
      <c r="K194" s="138" t="s">
        <v>164</v>
      </c>
      <c r="L194" s="32"/>
      <c r="M194" s="143" t="s">
        <v>1</v>
      </c>
      <c r="N194" s="144" t="s">
        <v>44</v>
      </c>
      <c r="P194" s="145">
        <f>O194*H194</f>
        <v>0</v>
      </c>
      <c r="Q194" s="145">
        <v>0</v>
      </c>
      <c r="R194" s="145">
        <f>Q194*H194</f>
        <v>0</v>
      </c>
      <c r="S194" s="145">
        <v>0</v>
      </c>
      <c r="T194" s="146">
        <f>S194*H194</f>
        <v>0</v>
      </c>
      <c r="AR194" s="147" t="s">
        <v>165</v>
      </c>
      <c r="AT194" s="147" t="s">
        <v>160</v>
      </c>
      <c r="AU194" s="147" t="s">
        <v>166</v>
      </c>
      <c r="AY194" s="17" t="s">
        <v>156</v>
      </c>
      <c r="BE194" s="148">
        <f>IF(N194="základní",J194,0)</f>
        <v>0</v>
      </c>
      <c r="BF194" s="148">
        <f>IF(N194="snížená",J194,0)</f>
        <v>0</v>
      </c>
      <c r="BG194" s="148">
        <f>IF(N194="zákl. přenesená",J194,0)</f>
        <v>0</v>
      </c>
      <c r="BH194" s="148">
        <f>IF(N194="sníž. přenesená",J194,0)</f>
        <v>0</v>
      </c>
      <c r="BI194" s="148">
        <f>IF(N194="nulová",J194,0)</f>
        <v>0</v>
      </c>
      <c r="BJ194" s="17" t="s">
        <v>86</v>
      </c>
      <c r="BK194" s="148">
        <f>ROUND(I194*H194,2)</f>
        <v>0</v>
      </c>
      <c r="BL194" s="17" t="s">
        <v>165</v>
      </c>
      <c r="BM194" s="147" t="s">
        <v>232</v>
      </c>
    </row>
    <row r="195" spans="2:65" s="13" customFormat="1" ht="11.25">
      <c r="B195" s="156"/>
      <c r="D195" s="150" t="s">
        <v>168</v>
      </c>
      <c r="E195" s="157" t="s">
        <v>1</v>
      </c>
      <c r="F195" s="158" t="s">
        <v>233</v>
      </c>
      <c r="H195" s="159">
        <v>39.9</v>
      </c>
      <c r="I195" s="160"/>
      <c r="L195" s="156"/>
      <c r="M195" s="161"/>
      <c r="T195" s="162"/>
      <c r="AT195" s="157" t="s">
        <v>168</v>
      </c>
      <c r="AU195" s="157" t="s">
        <v>166</v>
      </c>
      <c r="AV195" s="13" t="s">
        <v>88</v>
      </c>
      <c r="AW195" s="13" t="s">
        <v>34</v>
      </c>
      <c r="AX195" s="13" t="s">
        <v>86</v>
      </c>
      <c r="AY195" s="157" t="s">
        <v>156</v>
      </c>
    </row>
    <row r="196" spans="2:65" s="1" customFormat="1" ht="33" customHeight="1">
      <c r="B196" s="32"/>
      <c r="C196" s="136" t="s">
        <v>234</v>
      </c>
      <c r="D196" s="136" t="s">
        <v>160</v>
      </c>
      <c r="E196" s="137" t="s">
        <v>235</v>
      </c>
      <c r="F196" s="138" t="s">
        <v>236</v>
      </c>
      <c r="G196" s="139" t="s">
        <v>163</v>
      </c>
      <c r="H196" s="140">
        <v>73.099999999999994</v>
      </c>
      <c r="I196" s="141"/>
      <c r="J196" s="142">
        <f>ROUND(I196*H196,2)</f>
        <v>0</v>
      </c>
      <c r="K196" s="138" t="s">
        <v>164</v>
      </c>
      <c r="L196" s="32"/>
      <c r="M196" s="143" t="s">
        <v>1</v>
      </c>
      <c r="N196" s="144" t="s">
        <v>44</v>
      </c>
      <c r="P196" s="145">
        <f>O196*H196</f>
        <v>0</v>
      </c>
      <c r="Q196" s="145">
        <v>0</v>
      </c>
      <c r="R196" s="145">
        <f>Q196*H196</f>
        <v>0</v>
      </c>
      <c r="S196" s="145">
        <v>0</v>
      </c>
      <c r="T196" s="146">
        <f>S196*H196</f>
        <v>0</v>
      </c>
      <c r="AR196" s="147" t="s">
        <v>165</v>
      </c>
      <c r="AT196" s="147" t="s">
        <v>160</v>
      </c>
      <c r="AU196" s="147" t="s">
        <v>166</v>
      </c>
      <c r="AY196" s="17" t="s">
        <v>156</v>
      </c>
      <c r="BE196" s="148">
        <f>IF(N196="základní",J196,0)</f>
        <v>0</v>
      </c>
      <c r="BF196" s="148">
        <f>IF(N196="snížená",J196,0)</f>
        <v>0</v>
      </c>
      <c r="BG196" s="148">
        <f>IF(N196="zákl. přenesená",J196,0)</f>
        <v>0</v>
      </c>
      <c r="BH196" s="148">
        <f>IF(N196="sníž. přenesená",J196,0)</f>
        <v>0</v>
      </c>
      <c r="BI196" s="148">
        <f>IF(N196="nulová",J196,0)</f>
        <v>0</v>
      </c>
      <c r="BJ196" s="17" t="s">
        <v>86</v>
      </c>
      <c r="BK196" s="148">
        <f>ROUND(I196*H196,2)</f>
        <v>0</v>
      </c>
      <c r="BL196" s="17" t="s">
        <v>165</v>
      </c>
      <c r="BM196" s="147" t="s">
        <v>237</v>
      </c>
    </row>
    <row r="197" spans="2:65" s="13" customFormat="1" ht="11.25">
      <c r="B197" s="156"/>
      <c r="D197" s="150" t="s">
        <v>168</v>
      </c>
      <c r="E197" s="157" t="s">
        <v>1</v>
      </c>
      <c r="F197" s="158" t="s">
        <v>238</v>
      </c>
      <c r="H197" s="159">
        <v>73.099999999999994</v>
      </c>
      <c r="I197" s="160"/>
      <c r="L197" s="156"/>
      <c r="M197" s="161"/>
      <c r="T197" s="162"/>
      <c r="AT197" s="157" t="s">
        <v>168</v>
      </c>
      <c r="AU197" s="157" t="s">
        <v>166</v>
      </c>
      <c r="AV197" s="13" t="s">
        <v>88</v>
      </c>
      <c r="AW197" s="13" t="s">
        <v>34</v>
      </c>
      <c r="AX197" s="13" t="s">
        <v>86</v>
      </c>
      <c r="AY197" s="157" t="s">
        <v>156</v>
      </c>
    </row>
    <row r="198" spans="2:65" s="1" customFormat="1" ht="24.2" customHeight="1">
      <c r="B198" s="32"/>
      <c r="C198" s="136" t="s">
        <v>239</v>
      </c>
      <c r="D198" s="136" t="s">
        <v>160</v>
      </c>
      <c r="E198" s="137" t="s">
        <v>240</v>
      </c>
      <c r="F198" s="138" t="s">
        <v>241</v>
      </c>
      <c r="G198" s="139" t="s">
        <v>195</v>
      </c>
      <c r="H198" s="140">
        <v>227.8</v>
      </c>
      <c r="I198" s="141"/>
      <c r="J198" s="142">
        <f>ROUND(I198*H198,2)</f>
        <v>0</v>
      </c>
      <c r="K198" s="138" t="s">
        <v>164</v>
      </c>
      <c r="L198" s="32"/>
      <c r="M198" s="143" t="s">
        <v>1</v>
      </c>
      <c r="N198" s="144" t="s">
        <v>44</v>
      </c>
      <c r="P198" s="145">
        <f>O198*H198</f>
        <v>0</v>
      </c>
      <c r="Q198" s="145">
        <v>8.4999999999999995E-4</v>
      </c>
      <c r="R198" s="145">
        <f>Q198*H198</f>
        <v>0.19363</v>
      </c>
      <c r="S198" s="145">
        <v>0</v>
      </c>
      <c r="T198" s="146">
        <f>S198*H198</f>
        <v>0</v>
      </c>
      <c r="AR198" s="147" t="s">
        <v>165</v>
      </c>
      <c r="AT198" s="147" t="s">
        <v>160</v>
      </c>
      <c r="AU198" s="147" t="s">
        <v>166</v>
      </c>
      <c r="AY198" s="17" t="s">
        <v>156</v>
      </c>
      <c r="BE198" s="148">
        <f>IF(N198="základní",J198,0)</f>
        <v>0</v>
      </c>
      <c r="BF198" s="148">
        <f>IF(N198="snížená",J198,0)</f>
        <v>0</v>
      </c>
      <c r="BG198" s="148">
        <f>IF(N198="zákl. přenesená",J198,0)</f>
        <v>0</v>
      </c>
      <c r="BH198" s="148">
        <f>IF(N198="sníž. přenesená",J198,0)</f>
        <v>0</v>
      </c>
      <c r="BI198" s="148">
        <f>IF(N198="nulová",J198,0)</f>
        <v>0</v>
      </c>
      <c r="BJ198" s="17" t="s">
        <v>86</v>
      </c>
      <c r="BK198" s="148">
        <f>ROUND(I198*H198,2)</f>
        <v>0</v>
      </c>
      <c r="BL198" s="17" t="s">
        <v>165</v>
      </c>
      <c r="BM198" s="147" t="s">
        <v>242</v>
      </c>
    </row>
    <row r="199" spans="2:65" s="13" customFormat="1" ht="11.25">
      <c r="B199" s="156"/>
      <c r="D199" s="150" t="s">
        <v>168</v>
      </c>
      <c r="E199" s="157" t="s">
        <v>1</v>
      </c>
      <c r="F199" s="158" t="s">
        <v>243</v>
      </c>
      <c r="H199" s="159">
        <v>81.599999999999994</v>
      </c>
      <c r="I199" s="160"/>
      <c r="L199" s="156"/>
      <c r="M199" s="161"/>
      <c r="T199" s="162"/>
      <c r="AT199" s="157" t="s">
        <v>168</v>
      </c>
      <c r="AU199" s="157" t="s">
        <v>166</v>
      </c>
      <c r="AV199" s="13" t="s">
        <v>88</v>
      </c>
      <c r="AW199" s="13" t="s">
        <v>34</v>
      </c>
      <c r="AX199" s="13" t="s">
        <v>79</v>
      </c>
      <c r="AY199" s="157" t="s">
        <v>156</v>
      </c>
    </row>
    <row r="200" spans="2:65" s="13" customFormat="1" ht="11.25">
      <c r="B200" s="156"/>
      <c r="D200" s="150" t="s">
        <v>168</v>
      </c>
      <c r="E200" s="157" t="s">
        <v>1</v>
      </c>
      <c r="F200" s="158" t="s">
        <v>244</v>
      </c>
      <c r="H200" s="159">
        <v>146.19999999999999</v>
      </c>
      <c r="I200" s="160"/>
      <c r="L200" s="156"/>
      <c r="M200" s="161"/>
      <c r="T200" s="162"/>
      <c r="AT200" s="157" t="s">
        <v>168</v>
      </c>
      <c r="AU200" s="157" t="s">
        <v>166</v>
      </c>
      <c r="AV200" s="13" t="s">
        <v>88</v>
      </c>
      <c r="AW200" s="13" t="s">
        <v>34</v>
      </c>
      <c r="AX200" s="13" t="s">
        <v>79</v>
      </c>
      <c r="AY200" s="157" t="s">
        <v>156</v>
      </c>
    </row>
    <row r="201" spans="2:65" s="14" customFormat="1" ht="11.25">
      <c r="B201" s="163"/>
      <c r="D201" s="150" t="s">
        <v>168</v>
      </c>
      <c r="E201" s="164" t="s">
        <v>1</v>
      </c>
      <c r="F201" s="165" t="s">
        <v>173</v>
      </c>
      <c r="H201" s="166">
        <v>227.8</v>
      </c>
      <c r="I201" s="167"/>
      <c r="L201" s="163"/>
      <c r="M201" s="168"/>
      <c r="T201" s="169"/>
      <c r="AT201" s="164" t="s">
        <v>168</v>
      </c>
      <c r="AU201" s="164" t="s">
        <v>166</v>
      </c>
      <c r="AV201" s="14" t="s">
        <v>165</v>
      </c>
      <c r="AW201" s="14" t="s">
        <v>34</v>
      </c>
      <c r="AX201" s="14" t="s">
        <v>86</v>
      </c>
      <c r="AY201" s="164" t="s">
        <v>156</v>
      </c>
    </row>
    <row r="202" spans="2:65" s="1" customFormat="1" ht="24.2" customHeight="1">
      <c r="B202" s="32"/>
      <c r="C202" s="136" t="s">
        <v>245</v>
      </c>
      <c r="D202" s="136" t="s">
        <v>160</v>
      </c>
      <c r="E202" s="137" t="s">
        <v>246</v>
      </c>
      <c r="F202" s="138" t="s">
        <v>247</v>
      </c>
      <c r="G202" s="139" t="s">
        <v>195</v>
      </c>
      <c r="H202" s="140">
        <v>227.8</v>
      </c>
      <c r="I202" s="141"/>
      <c r="J202" s="142">
        <f>ROUND(I202*H202,2)</f>
        <v>0</v>
      </c>
      <c r="K202" s="138" t="s">
        <v>164</v>
      </c>
      <c r="L202" s="32"/>
      <c r="M202" s="143" t="s">
        <v>1</v>
      </c>
      <c r="N202" s="144" t="s">
        <v>44</v>
      </c>
      <c r="P202" s="145">
        <f>O202*H202</f>
        <v>0</v>
      </c>
      <c r="Q202" s="145">
        <v>0</v>
      </c>
      <c r="R202" s="145">
        <f>Q202*H202</f>
        <v>0</v>
      </c>
      <c r="S202" s="145">
        <v>0</v>
      </c>
      <c r="T202" s="146">
        <f>S202*H202</f>
        <v>0</v>
      </c>
      <c r="AR202" s="147" t="s">
        <v>165</v>
      </c>
      <c r="AT202" s="147" t="s">
        <v>160</v>
      </c>
      <c r="AU202" s="147" t="s">
        <v>166</v>
      </c>
      <c r="AY202" s="17" t="s">
        <v>156</v>
      </c>
      <c r="BE202" s="148">
        <f>IF(N202="základní",J202,0)</f>
        <v>0</v>
      </c>
      <c r="BF202" s="148">
        <f>IF(N202="snížená",J202,0)</f>
        <v>0</v>
      </c>
      <c r="BG202" s="148">
        <f>IF(N202="zákl. přenesená",J202,0)</f>
        <v>0</v>
      </c>
      <c r="BH202" s="148">
        <f>IF(N202="sníž. přenesená",J202,0)</f>
        <v>0</v>
      </c>
      <c r="BI202" s="148">
        <f>IF(N202="nulová",J202,0)</f>
        <v>0</v>
      </c>
      <c r="BJ202" s="17" t="s">
        <v>86</v>
      </c>
      <c r="BK202" s="148">
        <f>ROUND(I202*H202,2)</f>
        <v>0</v>
      </c>
      <c r="BL202" s="17" t="s">
        <v>165</v>
      </c>
      <c r="BM202" s="147" t="s">
        <v>248</v>
      </c>
    </row>
    <row r="203" spans="2:65" s="13" customFormat="1" ht="11.25">
      <c r="B203" s="156"/>
      <c r="D203" s="150" t="s">
        <v>168</v>
      </c>
      <c r="E203" s="157" t="s">
        <v>1</v>
      </c>
      <c r="F203" s="158" t="s">
        <v>249</v>
      </c>
      <c r="H203" s="159">
        <v>227.8</v>
      </c>
      <c r="I203" s="160"/>
      <c r="L203" s="156"/>
      <c r="M203" s="161"/>
      <c r="T203" s="162"/>
      <c r="AT203" s="157" t="s">
        <v>168</v>
      </c>
      <c r="AU203" s="157" t="s">
        <v>166</v>
      </c>
      <c r="AV203" s="13" t="s">
        <v>88</v>
      </c>
      <c r="AW203" s="13" t="s">
        <v>34</v>
      </c>
      <c r="AX203" s="13" t="s">
        <v>86</v>
      </c>
      <c r="AY203" s="157" t="s">
        <v>156</v>
      </c>
    </row>
    <row r="204" spans="2:65" s="1" customFormat="1" ht="24.2" customHeight="1">
      <c r="B204" s="32"/>
      <c r="C204" s="136" t="s">
        <v>250</v>
      </c>
      <c r="D204" s="136" t="s">
        <v>160</v>
      </c>
      <c r="E204" s="137" t="s">
        <v>251</v>
      </c>
      <c r="F204" s="138" t="s">
        <v>252</v>
      </c>
      <c r="G204" s="139" t="s">
        <v>163</v>
      </c>
      <c r="H204" s="140">
        <v>17.2</v>
      </c>
      <c r="I204" s="141"/>
      <c r="J204" s="142">
        <f>ROUND(I204*H204,2)</f>
        <v>0</v>
      </c>
      <c r="K204" s="138" t="s">
        <v>164</v>
      </c>
      <c r="L204" s="32"/>
      <c r="M204" s="143" t="s">
        <v>1</v>
      </c>
      <c r="N204" s="144" t="s">
        <v>44</v>
      </c>
      <c r="P204" s="145">
        <f>O204*H204</f>
        <v>0</v>
      </c>
      <c r="Q204" s="145">
        <v>0</v>
      </c>
      <c r="R204" s="145">
        <f>Q204*H204</f>
        <v>0</v>
      </c>
      <c r="S204" s="145">
        <v>0</v>
      </c>
      <c r="T204" s="146">
        <f>S204*H204</f>
        <v>0</v>
      </c>
      <c r="AR204" s="147" t="s">
        <v>165</v>
      </c>
      <c r="AT204" s="147" t="s">
        <v>160</v>
      </c>
      <c r="AU204" s="147" t="s">
        <v>166</v>
      </c>
      <c r="AY204" s="17" t="s">
        <v>156</v>
      </c>
      <c r="BE204" s="148">
        <f>IF(N204="základní",J204,0)</f>
        <v>0</v>
      </c>
      <c r="BF204" s="148">
        <f>IF(N204="snížená",J204,0)</f>
        <v>0</v>
      </c>
      <c r="BG204" s="148">
        <f>IF(N204="zákl. přenesená",J204,0)</f>
        <v>0</v>
      </c>
      <c r="BH204" s="148">
        <f>IF(N204="sníž. přenesená",J204,0)</f>
        <v>0</v>
      </c>
      <c r="BI204" s="148">
        <f>IF(N204="nulová",J204,0)</f>
        <v>0</v>
      </c>
      <c r="BJ204" s="17" t="s">
        <v>86</v>
      </c>
      <c r="BK204" s="148">
        <f>ROUND(I204*H204,2)</f>
        <v>0</v>
      </c>
      <c r="BL204" s="17" t="s">
        <v>165</v>
      </c>
      <c r="BM204" s="147" t="s">
        <v>253</v>
      </c>
    </row>
    <row r="205" spans="2:65" s="12" customFormat="1" ht="11.25">
      <c r="B205" s="149"/>
      <c r="D205" s="150" t="s">
        <v>168</v>
      </c>
      <c r="E205" s="151" t="s">
        <v>1</v>
      </c>
      <c r="F205" s="152" t="s">
        <v>254</v>
      </c>
      <c r="H205" s="151" t="s">
        <v>1</v>
      </c>
      <c r="I205" s="153"/>
      <c r="L205" s="149"/>
      <c r="M205" s="154"/>
      <c r="T205" s="155"/>
      <c r="AT205" s="151" t="s">
        <v>168</v>
      </c>
      <c r="AU205" s="151" t="s">
        <v>166</v>
      </c>
      <c r="AV205" s="12" t="s">
        <v>86</v>
      </c>
      <c r="AW205" s="12" t="s">
        <v>34</v>
      </c>
      <c r="AX205" s="12" t="s">
        <v>79</v>
      </c>
      <c r="AY205" s="151" t="s">
        <v>156</v>
      </c>
    </row>
    <row r="206" spans="2:65" s="13" customFormat="1" ht="11.25">
      <c r="B206" s="156"/>
      <c r="D206" s="150" t="s">
        <v>168</v>
      </c>
      <c r="E206" s="157" t="s">
        <v>1</v>
      </c>
      <c r="F206" s="158" t="s">
        <v>255</v>
      </c>
      <c r="H206" s="159">
        <v>17.2</v>
      </c>
      <c r="I206" s="160"/>
      <c r="L206" s="156"/>
      <c r="M206" s="161"/>
      <c r="T206" s="162"/>
      <c r="AT206" s="157" t="s">
        <v>168</v>
      </c>
      <c r="AU206" s="157" t="s">
        <v>166</v>
      </c>
      <c r="AV206" s="13" t="s">
        <v>88</v>
      </c>
      <c r="AW206" s="13" t="s">
        <v>34</v>
      </c>
      <c r="AX206" s="13" t="s">
        <v>86</v>
      </c>
      <c r="AY206" s="157" t="s">
        <v>156</v>
      </c>
    </row>
    <row r="207" spans="2:65" s="1" customFormat="1" ht="16.5" customHeight="1">
      <c r="B207" s="32"/>
      <c r="C207" s="177" t="s">
        <v>8</v>
      </c>
      <c r="D207" s="177" t="s">
        <v>256</v>
      </c>
      <c r="E207" s="178" t="s">
        <v>257</v>
      </c>
      <c r="F207" s="179" t="s">
        <v>258</v>
      </c>
      <c r="G207" s="180" t="s">
        <v>189</v>
      </c>
      <c r="H207" s="181">
        <v>34.4</v>
      </c>
      <c r="I207" s="182"/>
      <c r="J207" s="183">
        <f>ROUND(I207*H207,2)</f>
        <v>0</v>
      </c>
      <c r="K207" s="179" t="s">
        <v>164</v>
      </c>
      <c r="L207" s="184"/>
      <c r="M207" s="185" t="s">
        <v>1</v>
      </c>
      <c r="N207" s="186" t="s">
        <v>44</v>
      </c>
      <c r="P207" s="145">
        <f>O207*H207</f>
        <v>0</v>
      </c>
      <c r="Q207" s="145">
        <v>1</v>
      </c>
      <c r="R207" s="145">
        <f>Q207*H207</f>
        <v>34.4</v>
      </c>
      <c r="S207" s="145">
        <v>0</v>
      </c>
      <c r="T207" s="146">
        <f>S207*H207</f>
        <v>0</v>
      </c>
      <c r="AR207" s="147" t="s">
        <v>216</v>
      </c>
      <c r="AT207" s="147" t="s">
        <v>256</v>
      </c>
      <c r="AU207" s="147" t="s">
        <v>166</v>
      </c>
      <c r="AY207" s="17" t="s">
        <v>156</v>
      </c>
      <c r="BE207" s="148">
        <f>IF(N207="základní",J207,0)</f>
        <v>0</v>
      </c>
      <c r="BF207" s="148">
        <f>IF(N207="snížená",J207,0)</f>
        <v>0</v>
      </c>
      <c r="BG207" s="148">
        <f>IF(N207="zákl. přenesená",J207,0)</f>
        <v>0</v>
      </c>
      <c r="BH207" s="148">
        <f>IF(N207="sníž. přenesená",J207,0)</f>
        <v>0</v>
      </c>
      <c r="BI207" s="148">
        <f>IF(N207="nulová",J207,0)</f>
        <v>0</v>
      </c>
      <c r="BJ207" s="17" t="s">
        <v>86</v>
      </c>
      <c r="BK207" s="148">
        <f>ROUND(I207*H207,2)</f>
        <v>0</v>
      </c>
      <c r="BL207" s="17" t="s">
        <v>165</v>
      </c>
      <c r="BM207" s="147" t="s">
        <v>259</v>
      </c>
    </row>
    <row r="208" spans="2:65" s="12" customFormat="1" ht="11.25">
      <c r="B208" s="149"/>
      <c r="D208" s="150" t="s">
        <v>168</v>
      </c>
      <c r="E208" s="151" t="s">
        <v>1</v>
      </c>
      <c r="F208" s="152" t="s">
        <v>254</v>
      </c>
      <c r="H208" s="151" t="s">
        <v>1</v>
      </c>
      <c r="I208" s="153"/>
      <c r="L208" s="149"/>
      <c r="M208" s="154"/>
      <c r="T208" s="155"/>
      <c r="AT208" s="151" t="s">
        <v>168</v>
      </c>
      <c r="AU208" s="151" t="s">
        <v>166</v>
      </c>
      <c r="AV208" s="12" t="s">
        <v>86</v>
      </c>
      <c r="AW208" s="12" t="s">
        <v>34</v>
      </c>
      <c r="AX208" s="12" t="s">
        <v>79</v>
      </c>
      <c r="AY208" s="151" t="s">
        <v>156</v>
      </c>
    </row>
    <row r="209" spans="2:65" s="13" customFormat="1" ht="11.25">
      <c r="B209" s="156"/>
      <c r="D209" s="150" t="s">
        <v>168</v>
      </c>
      <c r="E209" s="157" t="s">
        <v>1</v>
      </c>
      <c r="F209" s="158" t="s">
        <v>255</v>
      </c>
      <c r="H209" s="159">
        <v>17.2</v>
      </c>
      <c r="I209" s="160"/>
      <c r="L209" s="156"/>
      <c r="M209" s="161"/>
      <c r="T209" s="162"/>
      <c r="AT209" s="157" t="s">
        <v>168</v>
      </c>
      <c r="AU209" s="157" t="s">
        <v>166</v>
      </c>
      <c r="AV209" s="13" t="s">
        <v>88</v>
      </c>
      <c r="AW209" s="13" t="s">
        <v>34</v>
      </c>
      <c r="AX209" s="13" t="s">
        <v>86</v>
      </c>
      <c r="AY209" s="157" t="s">
        <v>156</v>
      </c>
    </row>
    <row r="210" spans="2:65" s="13" customFormat="1" ht="11.25">
      <c r="B210" s="156"/>
      <c r="D210" s="150" t="s">
        <v>168</v>
      </c>
      <c r="F210" s="158" t="s">
        <v>260</v>
      </c>
      <c r="H210" s="159">
        <v>34.4</v>
      </c>
      <c r="I210" s="160"/>
      <c r="L210" s="156"/>
      <c r="M210" s="161"/>
      <c r="T210" s="162"/>
      <c r="AT210" s="157" t="s">
        <v>168</v>
      </c>
      <c r="AU210" s="157" t="s">
        <v>166</v>
      </c>
      <c r="AV210" s="13" t="s">
        <v>88</v>
      </c>
      <c r="AW210" s="13" t="s">
        <v>4</v>
      </c>
      <c r="AX210" s="13" t="s">
        <v>86</v>
      </c>
      <c r="AY210" s="157" t="s">
        <v>156</v>
      </c>
    </row>
    <row r="211" spans="2:65" s="1" customFormat="1" ht="24.2" customHeight="1">
      <c r="B211" s="32"/>
      <c r="C211" s="136" t="s">
        <v>261</v>
      </c>
      <c r="D211" s="136" t="s">
        <v>160</v>
      </c>
      <c r="E211" s="137" t="s">
        <v>262</v>
      </c>
      <c r="F211" s="138" t="s">
        <v>263</v>
      </c>
      <c r="G211" s="139" t="s">
        <v>163</v>
      </c>
      <c r="H211" s="140">
        <v>77.33</v>
      </c>
      <c r="I211" s="141"/>
      <c r="J211" s="142">
        <f>ROUND(I211*H211,2)</f>
        <v>0</v>
      </c>
      <c r="K211" s="138" t="s">
        <v>164</v>
      </c>
      <c r="L211" s="32"/>
      <c r="M211" s="143" t="s">
        <v>1</v>
      </c>
      <c r="N211" s="144" t="s">
        <v>44</v>
      </c>
      <c r="P211" s="145">
        <f>O211*H211</f>
        <v>0</v>
      </c>
      <c r="Q211" s="145">
        <v>0</v>
      </c>
      <c r="R211" s="145">
        <f>Q211*H211</f>
        <v>0</v>
      </c>
      <c r="S211" s="145">
        <v>0</v>
      </c>
      <c r="T211" s="146">
        <f>S211*H211</f>
        <v>0</v>
      </c>
      <c r="AR211" s="147" t="s">
        <v>165</v>
      </c>
      <c r="AT211" s="147" t="s">
        <v>160</v>
      </c>
      <c r="AU211" s="147" t="s">
        <v>166</v>
      </c>
      <c r="AY211" s="17" t="s">
        <v>156</v>
      </c>
      <c r="BE211" s="148">
        <f>IF(N211="základní",J211,0)</f>
        <v>0</v>
      </c>
      <c r="BF211" s="148">
        <f>IF(N211="snížená",J211,0)</f>
        <v>0</v>
      </c>
      <c r="BG211" s="148">
        <f>IF(N211="zákl. přenesená",J211,0)</f>
        <v>0</v>
      </c>
      <c r="BH211" s="148">
        <f>IF(N211="sníž. přenesená",J211,0)</f>
        <v>0</v>
      </c>
      <c r="BI211" s="148">
        <f>IF(N211="nulová",J211,0)</f>
        <v>0</v>
      </c>
      <c r="BJ211" s="17" t="s">
        <v>86</v>
      </c>
      <c r="BK211" s="148">
        <f>ROUND(I211*H211,2)</f>
        <v>0</v>
      </c>
      <c r="BL211" s="17" t="s">
        <v>165</v>
      </c>
      <c r="BM211" s="147" t="s">
        <v>264</v>
      </c>
    </row>
    <row r="212" spans="2:65" s="13" customFormat="1" ht="11.25">
      <c r="B212" s="156"/>
      <c r="D212" s="150" t="s">
        <v>168</v>
      </c>
      <c r="E212" s="157" t="s">
        <v>1</v>
      </c>
      <c r="F212" s="158" t="s">
        <v>265</v>
      </c>
      <c r="H212" s="159">
        <v>27.88</v>
      </c>
      <c r="I212" s="160"/>
      <c r="L212" s="156"/>
      <c r="M212" s="161"/>
      <c r="T212" s="162"/>
      <c r="AT212" s="157" t="s">
        <v>168</v>
      </c>
      <c r="AU212" s="157" t="s">
        <v>166</v>
      </c>
      <c r="AV212" s="13" t="s">
        <v>88</v>
      </c>
      <c r="AW212" s="13" t="s">
        <v>34</v>
      </c>
      <c r="AX212" s="13" t="s">
        <v>79</v>
      </c>
      <c r="AY212" s="157" t="s">
        <v>156</v>
      </c>
    </row>
    <row r="213" spans="2:65" s="13" customFormat="1" ht="11.25">
      <c r="B213" s="156"/>
      <c r="D213" s="150" t="s">
        <v>168</v>
      </c>
      <c r="E213" s="157" t="s">
        <v>1</v>
      </c>
      <c r="F213" s="158" t="s">
        <v>266</v>
      </c>
      <c r="H213" s="159">
        <v>49.45</v>
      </c>
      <c r="I213" s="160"/>
      <c r="L213" s="156"/>
      <c r="M213" s="161"/>
      <c r="T213" s="162"/>
      <c r="AT213" s="157" t="s">
        <v>168</v>
      </c>
      <c r="AU213" s="157" t="s">
        <v>166</v>
      </c>
      <c r="AV213" s="13" t="s">
        <v>88</v>
      </c>
      <c r="AW213" s="13" t="s">
        <v>34</v>
      </c>
      <c r="AX213" s="13" t="s">
        <v>79</v>
      </c>
      <c r="AY213" s="157" t="s">
        <v>156</v>
      </c>
    </row>
    <row r="214" spans="2:65" s="14" customFormat="1" ht="11.25">
      <c r="B214" s="163"/>
      <c r="D214" s="150" t="s">
        <v>168</v>
      </c>
      <c r="E214" s="164" t="s">
        <v>1</v>
      </c>
      <c r="F214" s="165" t="s">
        <v>173</v>
      </c>
      <c r="H214" s="166">
        <v>77.33</v>
      </c>
      <c r="I214" s="167"/>
      <c r="L214" s="163"/>
      <c r="M214" s="168"/>
      <c r="T214" s="169"/>
      <c r="AT214" s="164" t="s">
        <v>168</v>
      </c>
      <c r="AU214" s="164" t="s">
        <v>166</v>
      </c>
      <c r="AV214" s="14" t="s">
        <v>165</v>
      </c>
      <c r="AW214" s="14" t="s">
        <v>34</v>
      </c>
      <c r="AX214" s="14" t="s">
        <v>86</v>
      </c>
      <c r="AY214" s="164" t="s">
        <v>156</v>
      </c>
    </row>
    <row r="215" spans="2:65" s="1" customFormat="1" ht="16.5" customHeight="1">
      <c r="B215" s="32"/>
      <c r="C215" s="177" t="s">
        <v>267</v>
      </c>
      <c r="D215" s="177" t="s">
        <v>256</v>
      </c>
      <c r="E215" s="178" t="s">
        <v>268</v>
      </c>
      <c r="F215" s="179" t="s">
        <v>269</v>
      </c>
      <c r="G215" s="180" t="s">
        <v>189</v>
      </c>
      <c r="H215" s="181">
        <v>154.66</v>
      </c>
      <c r="I215" s="182"/>
      <c r="J215" s="183">
        <f>ROUND(I215*H215,2)</f>
        <v>0</v>
      </c>
      <c r="K215" s="179" t="s">
        <v>164</v>
      </c>
      <c r="L215" s="184"/>
      <c r="M215" s="185" t="s">
        <v>1</v>
      </c>
      <c r="N215" s="186" t="s">
        <v>44</v>
      </c>
      <c r="P215" s="145">
        <f>O215*H215</f>
        <v>0</v>
      </c>
      <c r="Q215" s="145">
        <v>1</v>
      </c>
      <c r="R215" s="145">
        <f>Q215*H215</f>
        <v>154.66</v>
      </c>
      <c r="S215" s="145">
        <v>0</v>
      </c>
      <c r="T215" s="146">
        <f>S215*H215</f>
        <v>0</v>
      </c>
      <c r="AR215" s="147" t="s">
        <v>216</v>
      </c>
      <c r="AT215" s="147" t="s">
        <v>256</v>
      </c>
      <c r="AU215" s="147" t="s">
        <v>166</v>
      </c>
      <c r="AY215" s="17" t="s">
        <v>156</v>
      </c>
      <c r="BE215" s="148">
        <f>IF(N215="základní",J215,0)</f>
        <v>0</v>
      </c>
      <c r="BF215" s="148">
        <f>IF(N215="snížená",J215,0)</f>
        <v>0</v>
      </c>
      <c r="BG215" s="148">
        <f>IF(N215="zákl. přenesená",J215,0)</f>
        <v>0</v>
      </c>
      <c r="BH215" s="148">
        <f>IF(N215="sníž. přenesená",J215,0)</f>
        <v>0</v>
      </c>
      <c r="BI215" s="148">
        <f>IF(N215="nulová",J215,0)</f>
        <v>0</v>
      </c>
      <c r="BJ215" s="17" t="s">
        <v>86</v>
      </c>
      <c r="BK215" s="148">
        <f>ROUND(I215*H215,2)</f>
        <v>0</v>
      </c>
      <c r="BL215" s="17" t="s">
        <v>165</v>
      </c>
      <c r="BM215" s="147" t="s">
        <v>270</v>
      </c>
    </row>
    <row r="216" spans="2:65" s="13" customFormat="1" ht="11.25">
      <c r="B216" s="156"/>
      <c r="D216" s="150" t="s">
        <v>168</v>
      </c>
      <c r="E216" s="157" t="s">
        <v>1</v>
      </c>
      <c r="F216" s="158" t="s">
        <v>265</v>
      </c>
      <c r="H216" s="159">
        <v>27.88</v>
      </c>
      <c r="I216" s="160"/>
      <c r="L216" s="156"/>
      <c r="M216" s="161"/>
      <c r="T216" s="162"/>
      <c r="AT216" s="157" t="s">
        <v>168</v>
      </c>
      <c r="AU216" s="157" t="s">
        <v>166</v>
      </c>
      <c r="AV216" s="13" t="s">
        <v>88</v>
      </c>
      <c r="AW216" s="13" t="s">
        <v>34</v>
      </c>
      <c r="AX216" s="13" t="s">
        <v>79</v>
      </c>
      <c r="AY216" s="157" t="s">
        <v>156</v>
      </c>
    </row>
    <row r="217" spans="2:65" s="13" customFormat="1" ht="11.25">
      <c r="B217" s="156"/>
      <c r="D217" s="150" t="s">
        <v>168</v>
      </c>
      <c r="E217" s="157" t="s">
        <v>1</v>
      </c>
      <c r="F217" s="158" t="s">
        <v>266</v>
      </c>
      <c r="H217" s="159">
        <v>49.45</v>
      </c>
      <c r="I217" s="160"/>
      <c r="L217" s="156"/>
      <c r="M217" s="161"/>
      <c r="T217" s="162"/>
      <c r="AT217" s="157" t="s">
        <v>168</v>
      </c>
      <c r="AU217" s="157" t="s">
        <v>166</v>
      </c>
      <c r="AV217" s="13" t="s">
        <v>88</v>
      </c>
      <c r="AW217" s="13" t="s">
        <v>34</v>
      </c>
      <c r="AX217" s="13" t="s">
        <v>79</v>
      </c>
      <c r="AY217" s="157" t="s">
        <v>156</v>
      </c>
    </row>
    <row r="218" spans="2:65" s="14" customFormat="1" ht="11.25">
      <c r="B218" s="163"/>
      <c r="D218" s="150" t="s">
        <v>168</v>
      </c>
      <c r="E218" s="164" t="s">
        <v>1</v>
      </c>
      <c r="F218" s="165" t="s">
        <v>173</v>
      </c>
      <c r="H218" s="166">
        <v>77.33</v>
      </c>
      <c r="I218" s="167"/>
      <c r="L218" s="163"/>
      <c r="M218" s="168"/>
      <c r="T218" s="169"/>
      <c r="AT218" s="164" t="s">
        <v>168</v>
      </c>
      <c r="AU218" s="164" t="s">
        <v>166</v>
      </c>
      <c r="AV218" s="14" t="s">
        <v>165</v>
      </c>
      <c r="AW218" s="14" t="s">
        <v>34</v>
      </c>
      <c r="AX218" s="14" t="s">
        <v>86</v>
      </c>
      <c r="AY218" s="164" t="s">
        <v>156</v>
      </c>
    </row>
    <row r="219" spans="2:65" s="13" customFormat="1" ht="11.25">
      <c r="B219" s="156"/>
      <c r="D219" s="150" t="s">
        <v>168</v>
      </c>
      <c r="F219" s="158" t="s">
        <v>271</v>
      </c>
      <c r="H219" s="159">
        <v>154.66</v>
      </c>
      <c r="I219" s="160"/>
      <c r="L219" s="156"/>
      <c r="M219" s="161"/>
      <c r="T219" s="162"/>
      <c r="AT219" s="157" t="s">
        <v>168</v>
      </c>
      <c r="AU219" s="157" t="s">
        <v>166</v>
      </c>
      <c r="AV219" s="13" t="s">
        <v>88</v>
      </c>
      <c r="AW219" s="13" t="s">
        <v>4</v>
      </c>
      <c r="AX219" s="13" t="s">
        <v>86</v>
      </c>
      <c r="AY219" s="157" t="s">
        <v>156</v>
      </c>
    </row>
    <row r="220" spans="2:65" s="11" customFormat="1" ht="22.9" customHeight="1">
      <c r="B220" s="124"/>
      <c r="D220" s="125" t="s">
        <v>78</v>
      </c>
      <c r="E220" s="134" t="s">
        <v>186</v>
      </c>
      <c r="F220" s="134" t="s">
        <v>272</v>
      </c>
      <c r="I220" s="127"/>
      <c r="J220" s="135">
        <f>BK220</f>
        <v>0</v>
      </c>
      <c r="L220" s="124"/>
      <c r="M220" s="129"/>
      <c r="P220" s="130">
        <f>P221+P240+P257+P263</f>
        <v>0</v>
      </c>
      <c r="R220" s="130">
        <f>R221+R240+R257+R263</f>
        <v>1645.464279</v>
      </c>
      <c r="T220" s="131">
        <f>T221+T240+T257+T263</f>
        <v>0</v>
      </c>
      <c r="AR220" s="125" t="s">
        <v>86</v>
      </c>
      <c r="AT220" s="132" t="s">
        <v>78</v>
      </c>
      <c r="AU220" s="132" t="s">
        <v>86</v>
      </c>
      <c r="AY220" s="125" t="s">
        <v>156</v>
      </c>
      <c r="BK220" s="133">
        <f>BK221+BK240+BK257+BK263</f>
        <v>0</v>
      </c>
    </row>
    <row r="221" spans="2:65" s="11" customFormat="1" ht="20.85" customHeight="1">
      <c r="B221" s="124"/>
      <c r="D221" s="125" t="s">
        <v>78</v>
      </c>
      <c r="E221" s="134" t="s">
        <v>273</v>
      </c>
      <c r="F221" s="134" t="s">
        <v>274</v>
      </c>
      <c r="I221" s="127"/>
      <c r="J221" s="135">
        <f>BK221</f>
        <v>0</v>
      </c>
      <c r="L221" s="124"/>
      <c r="M221" s="129"/>
      <c r="P221" s="130">
        <f>SUM(P222:P239)</f>
        <v>0</v>
      </c>
      <c r="R221" s="130">
        <f>SUM(R222:R239)</f>
        <v>1638.7840000000001</v>
      </c>
      <c r="T221" s="131">
        <f>SUM(T222:T239)</f>
        <v>0</v>
      </c>
      <c r="AR221" s="125" t="s">
        <v>86</v>
      </c>
      <c r="AT221" s="132" t="s">
        <v>78</v>
      </c>
      <c r="AU221" s="132" t="s">
        <v>88</v>
      </c>
      <c r="AY221" s="125" t="s">
        <v>156</v>
      </c>
      <c r="BK221" s="133">
        <f>SUM(BK222:BK239)</f>
        <v>0</v>
      </c>
    </row>
    <row r="222" spans="2:65" s="1" customFormat="1" ht="24.2" customHeight="1">
      <c r="B222" s="32"/>
      <c r="C222" s="136" t="s">
        <v>275</v>
      </c>
      <c r="D222" s="136" t="s">
        <v>160</v>
      </c>
      <c r="E222" s="137" t="s">
        <v>276</v>
      </c>
      <c r="F222" s="138" t="s">
        <v>277</v>
      </c>
      <c r="G222" s="139" t="s">
        <v>195</v>
      </c>
      <c r="H222" s="140">
        <v>1444.575</v>
      </c>
      <c r="I222" s="141"/>
      <c r="J222" s="142">
        <f>ROUND(I222*H222,2)</f>
        <v>0</v>
      </c>
      <c r="K222" s="138" t="s">
        <v>164</v>
      </c>
      <c r="L222" s="32"/>
      <c r="M222" s="143" t="s">
        <v>1</v>
      </c>
      <c r="N222" s="144" t="s">
        <v>44</v>
      </c>
      <c r="P222" s="145">
        <f>O222*H222</f>
        <v>0</v>
      </c>
      <c r="Q222" s="145">
        <v>0</v>
      </c>
      <c r="R222" s="145">
        <f>Q222*H222</f>
        <v>0</v>
      </c>
      <c r="S222" s="145">
        <v>0</v>
      </c>
      <c r="T222" s="146">
        <f>S222*H222</f>
        <v>0</v>
      </c>
      <c r="AR222" s="147" t="s">
        <v>165</v>
      </c>
      <c r="AT222" s="147" t="s">
        <v>160</v>
      </c>
      <c r="AU222" s="147" t="s">
        <v>166</v>
      </c>
      <c r="AY222" s="17" t="s">
        <v>156</v>
      </c>
      <c r="BE222" s="148">
        <f>IF(N222="základní",J222,0)</f>
        <v>0</v>
      </c>
      <c r="BF222" s="148">
        <f>IF(N222="snížená",J222,0)</f>
        <v>0</v>
      </c>
      <c r="BG222" s="148">
        <f>IF(N222="zákl. přenesená",J222,0)</f>
        <v>0</v>
      </c>
      <c r="BH222" s="148">
        <f>IF(N222="sníž. přenesená",J222,0)</f>
        <v>0</v>
      </c>
      <c r="BI222" s="148">
        <f>IF(N222="nulová",J222,0)</f>
        <v>0</v>
      </c>
      <c r="BJ222" s="17" t="s">
        <v>86</v>
      </c>
      <c r="BK222" s="148">
        <f>ROUND(I222*H222,2)</f>
        <v>0</v>
      </c>
      <c r="BL222" s="17" t="s">
        <v>165</v>
      </c>
      <c r="BM222" s="147" t="s">
        <v>278</v>
      </c>
    </row>
    <row r="223" spans="2:65" s="12" customFormat="1" ht="11.25">
      <c r="B223" s="149"/>
      <c r="D223" s="150" t="s">
        <v>168</v>
      </c>
      <c r="E223" s="151" t="s">
        <v>1</v>
      </c>
      <c r="F223" s="152" t="s">
        <v>279</v>
      </c>
      <c r="H223" s="151" t="s">
        <v>1</v>
      </c>
      <c r="I223" s="153"/>
      <c r="L223" s="149"/>
      <c r="M223" s="154"/>
      <c r="T223" s="155"/>
      <c r="AT223" s="151" t="s">
        <v>168</v>
      </c>
      <c r="AU223" s="151" t="s">
        <v>166</v>
      </c>
      <c r="AV223" s="12" t="s">
        <v>86</v>
      </c>
      <c r="AW223" s="12" t="s">
        <v>34</v>
      </c>
      <c r="AX223" s="12" t="s">
        <v>79</v>
      </c>
      <c r="AY223" s="151" t="s">
        <v>156</v>
      </c>
    </row>
    <row r="224" spans="2:65" s="13" customFormat="1" ht="11.25">
      <c r="B224" s="156"/>
      <c r="D224" s="150" t="s">
        <v>168</v>
      </c>
      <c r="E224" s="157" t="s">
        <v>1</v>
      </c>
      <c r="F224" s="158" t="s">
        <v>280</v>
      </c>
      <c r="H224" s="159">
        <v>1423.575</v>
      </c>
      <c r="I224" s="160"/>
      <c r="L224" s="156"/>
      <c r="M224" s="161"/>
      <c r="T224" s="162"/>
      <c r="AT224" s="157" t="s">
        <v>168</v>
      </c>
      <c r="AU224" s="157" t="s">
        <v>166</v>
      </c>
      <c r="AV224" s="13" t="s">
        <v>88</v>
      </c>
      <c r="AW224" s="13" t="s">
        <v>34</v>
      </c>
      <c r="AX224" s="13" t="s">
        <v>79</v>
      </c>
      <c r="AY224" s="157" t="s">
        <v>156</v>
      </c>
    </row>
    <row r="225" spans="2:65" s="13" customFormat="1" ht="11.25">
      <c r="B225" s="156"/>
      <c r="D225" s="150" t="s">
        <v>168</v>
      </c>
      <c r="E225" s="157" t="s">
        <v>1</v>
      </c>
      <c r="F225" s="158" t="s">
        <v>281</v>
      </c>
      <c r="H225" s="159">
        <v>11.025</v>
      </c>
      <c r="I225" s="160"/>
      <c r="L225" s="156"/>
      <c r="M225" s="161"/>
      <c r="T225" s="162"/>
      <c r="AT225" s="157" t="s">
        <v>168</v>
      </c>
      <c r="AU225" s="157" t="s">
        <v>166</v>
      </c>
      <c r="AV225" s="13" t="s">
        <v>88</v>
      </c>
      <c r="AW225" s="13" t="s">
        <v>34</v>
      </c>
      <c r="AX225" s="13" t="s">
        <v>79</v>
      </c>
      <c r="AY225" s="157" t="s">
        <v>156</v>
      </c>
    </row>
    <row r="226" spans="2:65" s="13" customFormat="1" ht="11.25">
      <c r="B226" s="156"/>
      <c r="D226" s="150" t="s">
        <v>168</v>
      </c>
      <c r="E226" s="157" t="s">
        <v>1</v>
      </c>
      <c r="F226" s="158" t="s">
        <v>282</v>
      </c>
      <c r="H226" s="159">
        <v>9.9749999999999996</v>
      </c>
      <c r="I226" s="160"/>
      <c r="L226" s="156"/>
      <c r="M226" s="161"/>
      <c r="T226" s="162"/>
      <c r="AT226" s="157" t="s">
        <v>168</v>
      </c>
      <c r="AU226" s="157" t="s">
        <v>166</v>
      </c>
      <c r="AV226" s="13" t="s">
        <v>88</v>
      </c>
      <c r="AW226" s="13" t="s">
        <v>34</v>
      </c>
      <c r="AX226" s="13" t="s">
        <v>79</v>
      </c>
      <c r="AY226" s="157" t="s">
        <v>156</v>
      </c>
    </row>
    <row r="227" spans="2:65" s="14" customFormat="1" ht="11.25">
      <c r="B227" s="163"/>
      <c r="D227" s="150" t="s">
        <v>168</v>
      </c>
      <c r="E227" s="164" t="s">
        <v>1</v>
      </c>
      <c r="F227" s="165" t="s">
        <v>173</v>
      </c>
      <c r="H227" s="166">
        <v>1444.575</v>
      </c>
      <c r="I227" s="167"/>
      <c r="L227" s="163"/>
      <c r="M227" s="168"/>
      <c r="T227" s="169"/>
      <c r="AT227" s="164" t="s">
        <v>168</v>
      </c>
      <c r="AU227" s="164" t="s">
        <v>166</v>
      </c>
      <c r="AV227" s="14" t="s">
        <v>165</v>
      </c>
      <c r="AW227" s="14" t="s">
        <v>34</v>
      </c>
      <c r="AX227" s="14" t="s">
        <v>86</v>
      </c>
      <c r="AY227" s="164" t="s">
        <v>156</v>
      </c>
    </row>
    <row r="228" spans="2:65" s="1" customFormat="1" ht="24.2" customHeight="1">
      <c r="B228" s="32"/>
      <c r="C228" s="136" t="s">
        <v>283</v>
      </c>
      <c r="D228" s="136" t="s">
        <v>160</v>
      </c>
      <c r="E228" s="137" t="s">
        <v>284</v>
      </c>
      <c r="F228" s="138" t="s">
        <v>285</v>
      </c>
      <c r="G228" s="139" t="s">
        <v>195</v>
      </c>
      <c r="H228" s="140">
        <v>1346.625</v>
      </c>
      <c r="I228" s="141"/>
      <c r="J228" s="142">
        <f>ROUND(I228*H228,2)</f>
        <v>0</v>
      </c>
      <c r="K228" s="138" t="s">
        <v>164</v>
      </c>
      <c r="L228" s="32"/>
      <c r="M228" s="143" t="s">
        <v>1</v>
      </c>
      <c r="N228" s="144" t="s">
        <v>44</v>
      </c>
      <c r="P228" s="145">
        <f>O228*H228</f>
        <v>0</v>
      </c>
      <c r="Q228" s="145">
        <v>0</v>
      </c>
      <c r="R228" s="145">
        <f>Q228*H228</f>
        <v>0</v>
      </c>
      <c r="S228" s="145">
        <v>0</v>
      </c>
      <c r="T228" s="146">
        <f>S228*H228</f>
        <v>0</v>
      </c>
      <c r="AR228" s="147" t="s">
        <v>165</v>
      </c>
      <c r="AT228" s="147" t="s">
        <v>160</v>
      </c>
      <c r="AU228" s="147" t="s">
        <v>166</v>
      </c>
      <c r="AY228" s="17" t="s">
        <v>156</v>
      </c>
      <c r="BE228" s="148">
        <f>IF(N228="základní",J228,0)</f>
        <v>0</v>
      </c>
      <c r="BF228" s="148">
        <f>IF(N228="snížená",J228,0)</f>
        <v>0</v>
      </c>
      <c r="BG228" s="148">
        <f>IF(N228="zákl. přenesená",J228,0)</f>
        <v>0</v>
      </c>
      <c r="BH228" s="148">
        <f>IF(N228="sníž. přenesená",J228,0)</f>
        <v>0</v>
      </c>
      <c r="BI228" s="148">
        <f>IF(N228="nulová",J228,0)</f>
        <v>0</v>
      </c>
      <c r="BJ228" s="17" t="s">
        <v>86</v>
      </c>
      <c r="BK228" s="148">
        <f>ROUND(I228*H228,2)</f>
        <v>0</v>
      </c>
      <c r="BL228" s="17" t="s">
        <v>165</v>
      </c>
      <c r="BM228" s="147" t="s">
        <v>286</v>
      </c>
    </row>
    <row r="229" spans="2:65" s="12" customFormat="1" ht="11.25">
      <c r="B229" s="149"/>
      <c r="D229" s="150" t="s">
        <v>168</v>
      </c>
      <c r="E229" s="151" t="s">
        <v>1</v>
      </c>
      <c r="F229" s="152" t="s">
        <v>279</v>
      </c>
      <c r="H229" s="151" t="s">
        <v>1</v>
      </c>
      <c r="I229" s="153"/>
      <c r="L229" s="149"/>
      <c r="M229" s="154"/>
      <c r="T229" s="155"/>
      <c r="AT229" s="151" t="s">
        <v>168</v>
      </c>
      <c r="AU229" s="151" t="s">
        <v>166</v>
      </c>
      <c r="AV229" s="12" t="s">
        <v>86</v>
      </c>
      <c r="AW229" s="12" t="s">
        <v>34</v>
      </c>
      <c r="AX229" s="12" t="s">
        <v>79</v>
      </c>
      <c r="AY229" s="151" t="s">
        <v>156</v>
      </c>
    </row>
    <row r="230" spans="2:65" s="13" customFormat="1" ht="11.25">
      <c r="B230" s="156"/>
      <c r="D230" s="150" t="s">
        <v>168</v>
      </c>
      <c r="E230" s="157" t="s">
        <v>1</v>
      </c>
      <c r="F230" s="158" t="s">
        <v>287</v>
      </c>
      <c r="H230" s="159">
        <v>1346.625</v>
      </c>
      <c r="I230" s="160"/>
      <c r="L230" s="156"/>
      <c r="M230" s="161"/>
      <c r="T230" s="162"/>
      <c r="AT230" s="157" t="s">
        <v>168</v>
      </c>
      <c r="AU230" s="157" t="s">
        <v>166</v>
      </c>
      <c r="AV230" s="13" t="s">
        <v>88</v>
      </c>
      <c r="AW230" s="13" t="s">
        <v>34</v>
      </c>
      <c r="AX230" s="13" t="s">
        <v>86</v>
      </c>
      <c r="AY230" s="157" t="s">
        <v>156</v>
      </c>
    </row>
    <row r="231" spans="2:65" s="1" customFormat="1" ht="24.2" customHeight="1">
      <c r="B231" s="32"/>
      <c r="C231" s="136" t="s">
        <v>288</v>
      </c>
      <c r="D231" s="136" t="s">
        <v>160</v>
      </c>
      <c r="E231" s="137" t="s">
        <v>289</v>
      </c>
      <c r="F231" s="138" t="s">
        <v>290</v>
      </c>
      <c r="G231" s="139" t="s">
        <v>195</v>
      </c>
      <c r="H231" s="140">
        <v>3048.9</v>
      </c>
      <c r="I231" s="141"/>
      <c r="J231" s="142">
        <f>ROUND(I231*H231,2)</f>
        <v>0</v>
      </c>
      <c r="K231" s="138" t="s">
        <v>164</v>
      </c>
      <c r="L231" s="32"/>
      <c r="M231" s="143" t="s">
        <v>1</v>
      </c>
      <c r="N231" s="144" t="s">
        <v>44</v>
      </c>
      <c r="P231" s="145">
        <f>O231*H231</f>
        <v>0</v>
      </c>
      <c r="Q231" s="145">
        <v>0</v>
      </c>
      <c r="R231" s="145">
        <f>Q231*H231</f>
        <v>0</v>
      </c>
      <c r="S231" s="145">
        <v>0</v>
      </c>
      <c r="T231" s="146">
        <f>S231*H231</f>
        <v>0</v>
      </c>
      <c r="AR231" s="147" t="s">
        <v>165</v>
      </c>
      <c r="AT231" s="147" t="s">
        <v>160</v>
      </c>
      <c r="AU231" s="147" t="s">
        <v>166</v>
      </c>
      <c r="AY231" s="17" t="s">
        <v>156</v>
      </c>
      <c r="BE231" s="148">
        <f>IF(N231="základní",J231,0)</f>
        <v>0</v>
      </c>
      <c r="BF231" s="148">
        <f>IF(N231="snížená",J231,0)</f>
        <v>0</v>
      </c>
      <c r="BG231" s="148">
        <f>IF(N231="zákl. přenesená",J231,0)</f>
        <v>0</v>
      </c>
      <c r="BH231" s="148">
        <f>IF(N231="sníž. přenesená",J231,0)</f>
        <v>0</v>
      </c>
      <c r="BI231" s="148">
        <f>IF(N231="nulová",J231,0)</f>
        <v>0</v>
      </c>
      <c r="BJ231" s="17" t="s">
        <v>86</v>
      </c>
      <c r="BK231" s="148">
        <f>ROUND(I231*H231,2)</f>
        <v>0</v>
      </c>
      <c r="BL231" s="17" t="s">
        <v>165</v>
      </c>
      <c r="BM231" s="147" t="s">
        <v>291</v>
      </c>
    </row>
    <row r="232" spans="2:65" s="12" customFormat="1" ht="11.25">
      <c r="B232" s="149"/>
      <c r="D232" s="150" t="s">
        <v>168</v>
      </c>
      <c r="E232" s="151" t="s">
        <v>1</v>
      </c>
      <c r="F232" s="152" t="s">
        <v>292</v>
      </c>
      <c r="H232" s="151" t="s">
        <v>1</v>
      </c>
      <c r="I232" s="153"/>
      <c r="L232" s="149"/>
      <c r="M232" s="154"/>
      <c r="T232" s="155"/>
      <c r="AT232" s="151" t="s">
        <v>168</v>
      </c>
      <c r="AU232" s="151" t="s">
        <v>166</v>
      </c>
      <c r="AV232" s="12" t="s">
        <v>86</v>
      </c>
      <c r="AW232" s="12" t="s">
        <v>34</v>
      </c>
      <c r="AX232" s="12" t="s">
        <v>79</v>
      </c>
      <c r="AY232" s="151" t="s">
        <v>156</v>
      </c>
    </row>
    <row r="233" spans="2:65" s="13" customFormat="1" ht="11.25">
      <c r="B233" s="156"/>
      <c r="D233" s="150" t="s">
        <v>168</v>
      </c>
      <c r="E233" s="157" t="s">
        <v>1</v>
      </c>
      <c r="F233" s="158" t="s">
        <v>293</v>
      </c>
      <c r="H233" s="159">
        <v>3026.7</v>
      </c>
      <c r="I233" s="160"/>
      <c r="L233" s="156"/>
      <c r="M233" s="161"/>
      <c r="T233" s="162"/>
      <c r="AT233" s="157" t="s">
        <v>168</v>
      </c>
      <c r="AU233" s="157" t="s">
        <v>166</v>
      </c>
      <c r="AV233" s="13" t="s">
        <v>88</v>
      </c>
      <c r="AW233" s="13" t="s">
        <v>34</v>
      </c>
      <c r="AX233" s="13" t="s">
        <v>79</v>
      </c>
      <c r="AY233" s="157" t="s">
        <v>156</v>
      </c>
    </row>
    <row r="234" spans="2:65" s="13" customFormat="1" ht="11.25">
      <c r="B234" s="156"/>
      <c r="D234" s="150" t="s">
        <v>168</v>
      </c>
      <c r="E234" s="157" t="s">
        <v>1</v>
      </c>
      <c r="F234" s="158" t="s">
        <v>199</v>
      </c>
      <c r="H234" s="159">
        <v>11.654999999999999</v>
      </c>
      <c r="I234" s="160"/>
      <c r="L234" s="156"/>
      <c r="M234" s="161"/>
      <c r="T234" s="162"/>
      <c r="AT234" s="157" t="s">
        <v>168</v>
      </c>
      <c r="AU234" s="157" t="s">
        <v>166</v>
      </c>
      <c r="AV234" s="13" t="s">
        <v>88</v>
      </c>
      <c r="AW234" s="13" t="s">
        <v>34</v>
      </c>
      <c r="AX234" s="13" t="s">
        <v>79</v>
      </c>
      <c r="AY234" s="157" t="s">
        <v>156</v>
      </c>
    </row>
    <row r="235" spans="2:65" s="13" customFormat="1" ht="11.25">
      <c r="B235" s="156"/>
      <c r="D235" s="150" t="s">
        <v>168</v>
      </c>
      <c r="E235" s="157" t="s">
        <v>1</v>
      </c>
      <c r="F235" s="158" t="s">
        <v>200</v>
      </c>
      <c r="H235" s="159">
        <v>10.545</v>
      </c>
      <c r="I235" s="160"/>
      <c r="L235" s="156"/>
      <c r="M235" s="161"/>
      <c r="T235" s="162"/>
      <c r="AT235" s="157" t="s">
        <v>168</v>
      </c>
      <c r="AU235" s="157" t="s">
        <v>166</v>
      </c>
      <c r="AV235" s="13" t="s">
        <v>88</v>
      </c>
      <c r="AW235" s="13" t="s">
        <v>34</v>
      </c>
      <c r="AX235" s="13" t="s">
        <v>79</v>
      </c>
      <c r="AY235" s="157" t="s">
        <v>156</v>
      </c>
    </row>
    <row r="236" spans="2:65" s="14" customFormat="1" ht="11.25">
      <c r="B236" s="163"/>
      <c r="D236" s="150" t="s">
        <v>168</v>
      </c>
      <c r="E236" s="164" t="s">
        <v>1</v>
      </c>
      <c r="F236" s="165" t="s">
        <v>173</v>
      </c>
      <c r="H236" s="166">
        <v>3048.9</v>
      </c>
      <c r="I236" s="167"/>
      <c r="L236" s="163"/>
      <c r="M236" s="168"/>
      <c r="T236" s="169"/>
      <c r="AT236" s="164" t="s">
        <v>168</v>
      </c>
      <c r="AU236" s="164" t="s">
        <v>166</v>
      </c>
      <c r="AV236" s="14" t="s">
        <v>165</v>
      </c>
      <c r="AW236" s="14" t="s">
        <v>34</v>
      </c>
      <c r="AX236" s="14" t="s">
        <v>86</v>
      </c>
      <c r="AY236" s="164" t="s">
        <v>156</v>
      </c>
    </row>
    <row r="237" spans="2:65" s="1" customFormat="1" ht="16.5" customHeight="1">
      <c r="B237" s="32"/>
      <c r="C237" s="177" t="s">
        <v>7</v>
      </c>
      <c r="D237" s="177" t="s">
        <v>256</v>
      </c>
      <c r="E237" s="178" t="s">
        <v>294</v>
      </c>
      <c r="F237" s="179" t="s">
        <v>295</v>
      </c>
      <c r="G237" s="180" t="s">
        <v>189</v>
      </c>
      <c r="H237" s="181">
        <v>1638.7840000000001</v>
      </c>
      <c r="I237" s="182"/>
      <c r="J237" s="183">
        <f>ROUND(I237*H237,2)</f>
        <v>0</v>
      </c>
      <c r="K237" s="179" t="s">
        <v>164</v>
      </c>
      <c r="L237" s="184"/>
      <c r="M237" s="185" t="s">
        <v>1</v>
      </c>
      <c r="N237" s="186" t="s">
        <v>44</v>
      </c>
      <c r="P237" s="145">
        <f>O237*H237</f>
        <v>0</v>
      </c>
      <c r="Q237" s="145">
        <v>1</v>
      </c>
      <c r="R237" s="145">
        <f>Q237*H237</f>
        <v>1638.7840000000001</v>
      </c>
      <c r="S237" s="145">
        <v>0</v>
      </c>
      <c r="T237" s="146">
        <f>S237*H237</f>
        <v>0</v>
      </c>
      <c r="AR237" s="147" t="s">
        <v>216</v>
      </c>
      <c r="AT237" s="147" t="s">
        <v>256</v>
      </c>
      <c r="AU237" s="147" t="s">
        <v>166</v>
      </c>
      <c r="AY237" s="17" t="s">
        <v>156</v>
      </c>
      <c r="BE237" s="148">
        <f>IF(N237="základní",J237,0)</f>
        <v>0</v>
      </c>
      <c r="BF237" s="148">
        <f>IF(N237="snížená",J237,0)</f>
        <v>0</v>
      </c>
      <c r="BG237" s="148">
        <f>IF(N237="zákl. přenesená",J237,0)</f>
        <v>0</v>
      </c>
      <c r="BH237" s="148">
        <f>IF(N237="sníž. přenesená",J237,0)</f>
        <v>0</v>
      </c>
      <c r="BI237" s="148">
        <f>IF(N237="nulová",J237,0)</f>
        <v>0</v>
      </c>
      <c r="BJ237" s="17" t="s">
        <v>86</v>
      </c>
      <c r="BK237" s="148">
        <f>ROUND(I237*H237,2)</f>
        <v>0</v>
      </c>
      <c r="BL237" s="17" t="s">
        <v>165</v>
      </c>
      <c r="BM237" s="147" t="s">
        <v>296</v>
      </c>
    </row>
    <row r="238" spans="2:65" s="12" customFormat="1" ht="11.25">
      <c r="B238" s="149"/>
      <c r="D238" s="150" t="s">
        <v>168</v>
      </c>
      <c r="E238" s="151" t="s">
        <v>1</v>
      </c>
      <c r="F238" s="152" t="s">
        <v>297</v>
      </c>
      <c r="H238" s="151" t="s">
        <v>1</v>
      </c>
      <c r="I238" s="153"/>
      <c r="L238" s="149"/>
      <c r="M238" s="154"/>
      <c r="T238" s="155"/>
      <c r="AT238" s="151" t="s">
        <v>168</v>
      </c>
      <c r="AU238" s="151" t="s">
        <v>166</v>
      </c>
      <c r="AV238" s="12" t="s">
        <v>86</v>
      </c>
      <c r="AW238" s="12" t="s">
        <v>34</v>
      </c>
      <c r="AX238" s="12" t="s">
        <v>79</v>
      </c>
      <c r="AY238" s="151" t="s">
        <v>156</v>
      </c>
    </row>
    <row r="239" spans="2:65" s="13" customFormat="1" ht="11.25">
      <c r="B239" s="156"/>
      <c r="D239" s="150" t="s">
        <v>168</v>
      </c>
      <c r="E239" s="157" t="s">
        <v>1</v>
      </c>
      <c r="F239" s="158" t="s">
        <v>298</v>
      </c>
      <c r="H239" s="159">
        <v>1638.7840000000001</v>
      </c>
      <c r="I239" s="160"/>
      <c r="L239" s="156"/>
      <c r="M239" s="161"/>
      <c r="T239" s="162"/>
      <c r="AT239" s="157" t="s">
        <v>168</v>
      </c>
      <c r="AU239" s="157" t="s">
        <v>166</v>
      </c>
      <c r="AV239" s="13" t="s">
        <v>88</v>
      </c>
      <c r="AW239" s="13" t="s">
        <v>34</v>
      </c>
      <c r="AX239" s="13" t="s">
        <v>86</v>
      </c>
      <c r="AY239" s="157" t="s">
        <v>156</v>
      </c>
    </row>
    <row r="240" spans="2:65" s="11" customFormat="1" ht="20.85" customHeight="1">
      <c r="B240" s="124"/>
      <c r="D240" s="125" t="s">
        <v>78</v>
      </c>
      <c r="E240" s="134" t="s">
        <v>299</v>
      </c>
      <c r="F240" s="134" t="s">
        <v>300</v>
      </c>
      <c r="I240" s="127"/>
      <c r="J240" s="135">
        <f>BK240</f>
        <v>0</v>
      </c>
      <c r="L240" s="124"/>
      <c r="M240" s="129"/>
      <c r="P240" s="130">
        <f>SUM(P241:P256)</f>
        <v>0</v>
      </c>
      <c r="R240" s="130">
        <f>SUM(R241:R256)</f>
        <v>0</v>
      </c>
      <c r="T240" s="131">
        <f>SUM(T241:T256)</f>
        <v>0</v>
      </c>
      <c r="AR240" s="125" t="s">
        <v>86</v>
      </c>
      <c r="AT240" s="132" t="s">
        <v>78</v>
      </c>
      <c r="AU240" s="132" t="s">
        <v>88</v>
      </c>
      <c r="AY240" s="125" t="s">
        <v>156</v>
      </c>
      <c r="BK240" s="133">
        <f>SUM(BK241:BK256)</f>
        <v>0</v>
      </c>
    </row>
    <row r="241" spans="2:65" s="1" customFormat="1" ht="33" customHeight="1">
      <c r="B241" s="32"/>
      <c r="C241" s="136" t="s">
        <v>301</v>
      </c>
      <c r="D241" s="136" t="s">
        <v>160</v>
      </c>
      <c r="E241" s="137" t="s">
        <v>302</v>
      </c>
      <c r="F241" s="138" t="s">
        <v>303</v>
      </c>
      <c r="G241" s="139" t="s">
        <v>195</v>
      </c>
      <c r="H241" s="140">
        <v>1449.5</v>
      </c>
      <c r="I241" s="141"/>
      <c r="J241" s="142">
        <f>ROUND(I241*H241,2)</f>
        <v>0</v>
      </c>
      <c r="K241" s="138" t="s">
        <v>164</v>
      </c>
      <c r="L241" s="32"/>
      <c r="M241" s="143" t="s">
        <v>1</v>
      </c>
      <c r="N241" s="144" t="s">
        <v>44</v>
      </c>
      <c r="P241" s="145">
        <f>O241*H241</f>
        <v>0</v>
      </c>
      <c r="Q241" s="145">
        <v>0</v>
      </c>
      <c r="R241" s="145">
        <f>Q241*H241</f>
        <v>0</v>
      </c>
      <c r="S241" s="145">
        <v>0</v>
      </c>
      <c r="T241" s="146">
        <f>S241*H241</f>
        <v>0</v>
      </c>
      <c r="AR241" s="147" t="s">
        <v>165</v>
      </c>
      <c r="AT241" s="147" t="s">
        <v>160</v>
      </c>
      <c r="AU241" s="147" t="s">
        <v>166</v>
      </c>
      <c r="AY241" s="17" t="s">
        <v>156</v>
      </c>
      <c r="BE241" s="148">
        <f>IF(N241="základní",J241,0)</f>
        <v>0</v>
      </c>
      <c r="BF241" s="148">
        <f>IF(N241="snížená",J241,0)</f>
        <v>0</v>
      </c>
      <c r="BG241" s="148">
        <f>IF(N241="zákl. přenesená",J241,0)</f>
        <v>0</v>
      </c>
      <c r="BH241" s="148">
        <f>IF(N241="sníž. přenesená",J241,0)</f>
        <v>0</v>
      </c>
      <c r="BI241" s="148">
        <f>IF(N241="nulová",J241,0)</f>
        <v>0</v>
      </c>
      <c r="BJ241" s="17" t="s">
        <v>86</v>
      </c>
      <c r="BK241" s="148">
        <f>ROUND(I241*H241,2)</f>
        <v>0</v>
      </c>
      <c r="BL241" s="17" t="s">
        <v>165</v>
      </c>
      <c r="BM241" s="147" t="s">
        <v>304</v>
      </c>
    </row>
    <row r="242" spans="2:65" s="13" customFormat="1" ht="11.25">
      <c r="B242" s="156"/>
      <c r="D242" s="150" t="s">
        <v>168</v>
      </c>
      <c r="E242" s="157" t="s">
        <v>1</v>
      </c>
      <c r="F242" s="158" t="s">
        <v>305</v>
      </c>
      <c r="H242" s="159">
        <v>1282.5</v>
      </c>
      <c r="I242" s="160"/>
      <c r="L242" s="156"/>
      <c r="M242" s="161"/>
      <c r="T242" s="162"/>
      <c r="AT242" s="157" t="s">
        <v>168</v>
      </c>
      <c r="AU242" s="157" t="s">
        <v>166</v>
      </c>
      <c r="AV242" s="13" t="s">
        <v>88</v>
      </c>
      <c r="AW242" s="13" t="s">
        <v>34</v>
      </c>
      <c r="AX242" s="13" t="s">
        <v>79</v>
      </c>
      <c r="AY242" s="157" t="s">
        <v>156</v>
      </c>
    </row>
    <row r="243" spans="2:65" s="13" customFormat="1" ht="22.5">
      <c r="B243" s="156"/>
      <c r="D243" s="150" t="s">
        <v>168</v>
      </c>
      <c r="E243" s="157" t="s">
        <v>1</v>
      </c>
      <c r="F243" s="158" t="s">
        <v>306</v>
      </c>
      <c r="H243" s="159">
        <v>167</v>
      </c>
      <c r="I243" s="160"/>
      <c r="L243" s="156"/>
      <c r="M243" s="161"/>
      <c r="T243" s="162"/>
      <c r="AT243" s="157" t="s">
        <v>168</v>
      </c>
      <c r="AU243" s="157" t="s">
        <v>166</v>
      </c>
      <c r="AV243" s="13" t="s">
        <v>88</v>
      </c>
      <c r="AW243" s="13" t="s">
        <v>34</v>
      </c>
      <c r="AX243" s="13" t="s">
        <v>79</v>
      </c>
      <c r="AY243" s="157" t="s">
        <v>156</v>
      </c>
    </row>
    <row r="244" spans="2:65" s="14" customFormat="1" ht="11.25">
      <c r="B244" s="163"/>
      <c r="D244" s="150" t="s">
        <v>168</v>
      </c>
      <c r="E244" s="164" t="s">
        <v>1</v>
      </c>
      <c r="F244" s="165" t="s">
        <v>173</v>
      </c>
      <c r="H244" s="166">
        <v>1449.5</v>
      </c>
      <c r="I244" s="167"/>
      <c r="L244" s="163"/>
      <c r="M244" s="168"/>
      <c r="T244" s="169"/>
      <c r="AT244" s="164" t="s">
        <v>168</v>
      </c>
      <c r="AU244" s="164" t="s">
        <v>166</v>
      </c>
      <c r="AV244" s="14" t="s">
        <v>165</v>
      </c>
      <c r="AW244" s="14" t="s">
        <v>34</v>
      </c>
      <c r="AX244" s="14" t="s">
        <v>86</v>
      </c>
      <c r="AY244" s="164" t="s">
        <v>156</v>
      </c>
    </row>
    <row r="245" spans="2:65" s="1" customFormat="1" ht="24.2" customHeight="1">
      <c r="B245" s="32"/>
      <c r="C245" s="136" t="s">
        <v>307</v>
      </c>
      <c r="D245" s="136" t="s">
        <v>160</v>
      </c>
      <c r="E245" s="137" t="s">
        <v>308</v>
      </c>
      <c r="F245" s="138" t="s">
        <v>309</v>
      </c>
      <c r="G245" s="139" t="s">
        <v>195</v>
      </c>
      <c r="H245" s="140">
        <v>2873.5</v>
      </c>
      <c r="I245" s="141"/>
      <c r="J245" s="142">
        <f>ROUND(I245*H245,2)</f>
        <v>0</v>
      </c>
      <c r="K245" s="138" t="s">
        <v>164</v>
      </c>
      <c r="L245" s="32"/>
      <c r="M245" s="143" t="s">
        <v>1</v>
      </c>
      <c r="N245" s="144" t="s">
        <v>44</v>
      </c>
      <c r="P245" s="145">
        <f>O245*H245</f>
        <v>0</v>
      </c>
      <c r="Q245" s="145">
        <v>0</v>
      </c>
      <c r="R245" s="145">
        <f>Q245*H245</f>
        <v>0</v>
      </c>
      <c r="S245" s="145">
        <v>0</v>
      </c>
      <c r="T245" s="146">
        <f>S245*H245</f>
        <v>0</v>
      </c>
      <c r="AR245" s="147" t="s">
        <v>165</v>
      </c>
      <c r="AT245" s="147" t="s">
        <v>160</v>
      </c>
      <c r="AU245" s="147" t="s">
        <v>166</v>
      </c>
      <c r="AY245" s="17" t="s">
        <v>156</v>
      </c>
      <c r="BE245" s="148">
        <f>IF(N245="základní",J245,0)</f>
        <v>0</v>
      </c>
      <c r="BF245" s="148">
        <f>IF(N245="snížená",J245,0)</f>
        <v>0</v>
      </c>
      <c r="BG245" s="148">
        <f>IF(N245="zákl. přenesená",J245,0)</f>
        <v>0</v>
      </c>
      <c r="BH245" s="148">
        <f>IF(N245="sníž. přenesená",J245,0)</f>
        <v>0</v>
      </c>
      <c r="BI245" s="148">
        <f>IF(N245="nulová",J245,0)</f>
        <v>0</v>
      </c>
      <c r="BJ245" s="17" t="s">
        <v>86</v>
      </c>
      <c r="BK245" s="148">
        <f>ROUND(I245*H245,2)</f>
        <v>0</v>
      </c>
      <c r="BL245" s="17" t="s">
        <v>165</v>
      </c>
      <c r="BM245" s="147" t="s">
        <v>310</v>
      </c>
    </row>
    <row r="246" spans="2:65" s="13" customFormat="1" ht="11.25">
      <c r="B246" s="156"/>
      <c r="D246" s="150" t="s">
        <v>168</v>
      </c>
      <c r="E246" s="157" t="s">
        <v>1</v>
      </c>
      <c r="F246" s="158" t="s">
        <v>311</v>
      </c>
      <c r="H246" s="159">
        <v>2565</v>
      </c>
      <c r="I246" s="160"/>
      <c r="L246" s="156"/>
      <c r="M246" s="161"/>
      <c r="T246" s="162"/>
      <c r="AT246" s="157" t="s">
        <v>168</v>
      </c>
      <c r="AU246" s="157" t="s">
        <v>166</v>
      </c>
      <c r="AV246" s="13" t="s">
        <v>88</v>
      </c>
      <c r="AW246" s="13" t="s">
        <v>34</v>
      </c>
      <c r="AX246" s="13" t="s">
        <v>79</v>
      </c>
      <c r="AY246" s="157" t="s">
        <v>156</v>
      </c>
    </row>
    <row r="247" spans="2:65" s="13" customFormat="1" ht="22.5">
      <c r="B247" s="156"/>
      <c r="D247" s="150" t="s">
        <v>168</v>
      </c>
      <c r="E247" s="157" t="s">
        <v>1</v>
      </c>
      <c r="F247" s="158" t="s">
        <v>312</v>
      </c>
      <c r="H247" s="159">
        <v>308.5</v>
      </c>
      <c r="I247" s="160"/>
      <c r="L247" s="156"/>
      <c r="M247" s="161"/>
      <c r="T247" s="162"/>
      <c r="AT247" s="157" t="s">
        <v>168</v>
      </c>
      <c r="AU247" s="157" t="s">
        <v>166</v>
      </c>
      <c r="AV247" s="13" t="s">
        <v>88</v>
      </c>
      <c r="AW247" s="13" t="s">
        <v>34</v>
      </c>
      <c r="AX247" s="13" t="s">
        <v>79</v>
      </c>
      <c r="AY247" s="157" t="s">
        <v>156</v>
      </c>
    </row>
    <row r="248" spans="2:65" s="14" customFormat="1" ht="11.25">
      <c r="B248" s="163"/>
      <c r="D248" s="150" t="s">
        <v>168</v>
      </c>
      <c r="E248" s="164" t="s">
        <v>1</v>
      </c>
      <c r="F248" s="165" t="s">
        <v>173</v>
      </c>
      <c r="H248" s="166">
        <v>2873.5</v>
      </c>
      <c r="I248" s="167"/>
      <c r="L248" s="163"/>
      <c r="M248" s="168"/>
      <c r="T248" s="169"/>
      <c r="AT248" s="164" t="s">
        <v>168</v>
      </c>
      <c r="AU248" s="164" t="s">
        <v>166</v>
      </c>
      <c r="AV248" s="14" t="s">
        <v>165</v>
      </c>
      <c r="AW248" s="14" t="s">
        <v>34</v>
      </c>
      <c r="AX248" s="14" t="s">
        <v>86</v>
      </c>
      <c r="AY248" s="164" t="s">
        <v>156</v>
      </c>
    </row>
    <row r="249" spans="2:65" s="1" customFormat="1" ht="24.2" customHeight="1">
      <c r="B249" s="32"/>
      <c r="C249" s="136" t="s">
        <v>313</v>
      </c>
      <c r="D249" s="136" t="s">
        <v>160</v>
      </c>
      <c r="E249" s="137" t="s">
        <v>314</v>
      </c>
      <c r="F249" s="138" t="s">
        <v>315</v>
      </c>
      <c r="G249" s="139" t="s">
        <v>195</v>
      </c>
      <c r="H249" s="140">
        <v>1424</v>
      </c>
      <c r="I249" s="141"/>
      <c r="J249" s="142">
        <f>ROUND(I249*H249,2)</f>
        <v>0</v>
      </c>
      <c r="K249" s="138" t="s">
        <v>164</v>
      </c>
      <c r="L249" s="32"/>
      <c r="M249" s="143" t="s">
        <v>1</v>
      </c>
      <c r="N249" s="144" t="s">
        <v>44</v>
      </c>
      <c r="P249" s="145">
        <f>O249*H249</f>
        <v>0</v>
      </c>
      <c r="Q249" s="145">
        <v>0</v>
      </c>
      <c r="R249" s="145">
        <f>Q249*H249</f>
        <v>0</v>
      </c>
      <c r="S249" s="145">
        <v>0</v>
      </c>
      <c r="T249" s="146">
        <f>S249*H249</f>
        <v>0</v>
      </c>
      <c r="AR249" s="147" t="s">
        <v>165</v>
      </c>
      <c r="AT249" s="147" t="s">
        <v>160</v>
      </c>
      <c r="AU249" s="147" t="s">
        <v>166</v>
      </c>
      <c r="AY249" s="17" t="s">
        <v>156</v>
      </c>
      <c r="BE249" s="148">
        <f>IF(N249="základní",J249,0)</f>
        <v>0</v>
      </c>
      <c r="BF249" s="148">
        <f>IF(N249="snížená",J249,0)</f>
        <v>0</v>
      </c>
      <c r="BG249" s="148">
        <f>IF(N249="zákl. přenesená",J249,0)</f>
        <v>0</v>
      </c>
      <c r="BH249" s="148">
        <f>IF(N249="sníž. přenesená",J249,0)</f>
        <v>0</v>
      </c>
      <c r="BI249" s="148">
        <f>IF(N249="nulová",J249,0)</f>
        <v>0</v>
      </c>
      <c r="BJ249" s="17" t="s">
        <v>86</v>
      </c>
      <c r="BK249" s="148">
        <f>ROUND(I249*H249,2)</f>
        <v>0</v>
      </c>
      <c r="BL249" s="17" t="s">
        <v>165</v>
      </c>
      <c r="BM249" s="147" t="s">
        <v>316</v>
      </c>
    </row>
    <row r="250" spans="2:65" s="13" customFormat="1" ht="11.25">
      <c r="B250" s="156"/>
      <c r="D250" s="150" t="s">
        <v>168</v>
      </c>
      <c r="E250" s="157" t="s">
        <v>1</v>
      </c>
      <c r="F250" s="158" t="s">
        <v>305</v>
      </c>
      <c r="H250" s="159">
        <v>1282.5</v>
      </c>
      <c r="I250" s="160"/>
      <c r="L250" s="156"/>
      <c r="M250" s="161"/>
      <c r="T250" s="162"/>
      <c r="AT250" s="157" t="s">
        <v>168</v>
      </c>
      <c r="AU250" s="157" t="s">
        <v>166</v>
      </c>
      <c r="AV250" s="13" t="s">
        <v>88</v>
      </c>
      <c r="AW250" s="13" t="s">
        <v>34</v>
      </c>
      <c r="AX250" s="13" t="s">
        <v>79</v>
      </c>
      <c r="AY250" s="157" t="s">
        <v>156</v>
      </c>
    </row>
    <row r="251" spans="2:65" s="13" customFormat="1" ht="22.5">
      <c r="B251" s="156"/>
      <c r="D251" s="150" t="s">
        <v>168</v>
      </c>
      <c r="E251" s="157" t="s">
        <v>1</v>
      </c>
      <c r="F251" s="158" t="s">
        <v>317</v>
      </c>
      <c r="H251" s="159">
        <v>141.5</v>
      </c>
      <c r="I251" s="160"/>
      <c r="L251" s="156"/>
      <c r="M251" s="161"/>
      <c r="T251" s="162"/>
      <c r="AT251" s="157" t="s">
        <v>168</v>
      </c>
      <c r="AU251" s="157" t="s">
        <v>166</v>
      </c>
      <c r="AV251" s="13" t="s">
        <v>88</v>
      </c>
      <c r="AW251" s="13" t="s">
        <v>34</v>
      </c>
      <c r="AX251" s="13" t="s">
        <v>79</v>
      </c>
      <c r="AY251" s="157" t="s">
        <v>156</v>
      </c>
    </row>
    <row r="252" spans="2:65" s="14" customFormat="1" ht="11.25">
      <c r="B252" s="163"/>
      <c r="D252" s="150" t="s">
        <v>168</v>
      </c>
      <c r="E252" s="164" t="s">
        <v>1</v>
      </c>
      <c r="F252" s="165" t="s">
        <v>173</v>
      </c>
      <c r="H252" s="166">
        <v>1424</v>
      </c>
      <c r="I252" s="167"/>
      <c r="L252" s="163"/>
      <c r="M252" s="168"/>
      <c r="T252" s="169"/>
      <c r="AT252" s="164" t="s">
        <v>168</v>
      </c>
      <c r="AU252" s="164" t="s">
        <v>166</v>
      </c>
      <c r="AV252" s="14" t="s">
        <v>165</v>
      </c>
      <c r="AW252" s="14" t="s">
        <v>34</v>
      </c>
      <c r="AX252" s="14" t="s">
        <v>86</v>
      </c>
      <c r="AY252" s="164" t="s">
        <v>156</v>
      </c>
    </row>
    <row r="253" spans="2:65" s="1" customFormat="1" ht="33" customHeight="1">
      <c r="B253" s="32"/>
      <c r="C253" s="136" t="s">
        <v>318</v>
      </c>
      <c r="D253" s="136" t="s">
        <v>160</v>
      </c>
      <c r="E253" s="137" t="s">
        <v>319</v>
      </c>
      <c r="F253" s="138" t="s">
        <v>320</v>
      </c>
      <c r="G253" s="139" t="s">
        <v>195</v>
      </c>
      <c r="H253" s="140">
        <v>1282.5</v>
      </c>
      <c r="I253" s="141"/>
      <c r="J253" s="142">
        <f>ROUND(I253*H253,2)</f>
        <v>0</v>
      </c>
      <c r="K253" s="138" t="s">
        <v>164</v>
      </c>
      <c r="L253" s="32"/>
      <c r="M253" s="143" t="s">
        <v>1</v>
      </c>
      <c r="N253" s="144" t="s">
        <v>44</v>
      </c>
      <c r="P253" s="145">
        <f>O253*H253</f>
        <v>0</v>
      </c>
      <c r="Q253" s="145">
        <v>0</v>
      </c>
      <c r="R253" s="145">
        <f>Q253*H253</f>
        <v>0</v>
      </c>
      <c r="S253" s="145">
        <v>0</v>
      </c>
      <c r="T253" s="146">
        <f>S253*H253</f>
        <v>0</v>
      </c>
      <c r="AR253" s="147" t="s">
        <v>165</v>
      </c>
      <c r="AT253" s="147" t="s">
        <v>160</v>
      </c>
      <c r="AU253" s="147" t="s">
        <v>166</v>
      </c>
      <c r="AY253" s="17" t="s">
        <v>156</v>
      </c>
      <c r="BE253" s="148">
        <f>IF(N253="základní",J253,0)</f>
        <v>0</v>
      </c>
      <c r="BF253" s="148">
        <f>IF(N253="snížená",J253,0)</f>
        <v>0</v>
      </c>
      <c r="BG253" s="148">
        <f>IF(N253="zákl. přenesená",J253,0)</f>
        <v>0</v>
      </c>
      <c r="BH253" s="148">
        <f>IF(N253="sníž. přenesená",J253,0)</f>
        <v>0</v>
      </c>
      <c r="BI253" s="148">
        <f>IF(N253="nulová",J253,0)</f>
        <v>0</v>
      </c>
      <c r="BJ253" s="17" t="s">
        <v>86</v>
      </c>
      <c r="BK253" s="148">
        <f>ROUND(I253*H253,2)</f>
        <v>0</v>
      </c>
      <c r="BL253" s="17" t="s">
        <v>165</v>
      </c>
      <c r="BM253" s="147" t="s">
        <v>321</v>
      </c>
    </row>
    <row r="254" spans="2:65" s="13" customFormat="1" ht="11.25">
      <c r="B254" s="156"/>
      <c r="D254" s="150" t="s">
        <v>168</v>
      </c>
      <c r="E254" s="157" t="s">
        <v>1</v>
      </c>
      <c r="F254" s="158" t="s">
        <v>305</v>
      </c>
      <c r="H254" s="159">
        <v>1282.5</v>
      </c>
      <c r="I254" s="160"/>
      <c r="L254" s="156"/>
      <c r="M254" s="161"/>
      <c r="T254" s="162"/>
      <c r="AT254" s="157" t="s">
        <v>168</v>
      </c>
      <c r="AU254" s="157" t="s">
        <v>166</v>
      </c>
      <c r="AV254" s="13" t="s">
        <v>88</v>
      </c>
      <c r="AW254" s="13" t="s">
        <v>34</v>
      </c>
      <c r="AX254" s="13" t="s">
        <v>86</v>
      </c>
      <c r="AY254" s="157" t="s">
        <v>156</v>
      </c>
    </row>
    <row r="255" spans="2:65" s="1" customFormat="1" ht="24.2" customHeight="1">
      <c r="B255" s="32"/>
      <c r="C255" s="136" t="s">
        <v>322</v>
      </c>
      <c r="D255" s="136" t="s">
        <v>160</v>
      </c>
      <c r="E255" s="137" t="s">
        <v>323</v>
      </c>
      <c r="F255" s="138" t="s">
        <v>324</v>
      </c>
      <c r="G255" s="139" t="s">
        <v>195</v>
      </c>
      <c r="H255" s="140">
        <v>1282.5</v>
      </c>
      <c r="I255" s="141"/>
      <c r="J255" s="142">
        <f>ROUND(I255*H255,2)</f>
        <v>0</v>
      </c>
      <c r="K255" s="138" t="s">
        <v>164</v>
      </c>
      <c r="L255" s="32"/>
      <c r="M255" s="143" t="s">
        <v>1</v>
      </c>
      <c r="N255" s="144" t="s">
        <v>44</v>
      </c>
      <c r="P255" s="145">
        <f>O255*H255</f>
        <v>0</v>
      </c>
      <c r="Q255" s="145">
        <v>0</v>
      </c>
      <c r="R255" s="145">
        <f>Q255*H255</f>
        <v>0</v>
      </c>
      <c r="S255" s="145">
        <v>0</v>
      </c>
      <c r="T255" s="146">
        <f>S255*H255</f>
        <v>0</v>
      </c>
      <c r="AR255" s="147" t="s">
        <v>165</v>
      </c>
      <c r="AT255" s="147" t="s">
        <v>160</v>
      </c>
      <c r="AU255" s="147" t="s">
        <v>166</v>
      </c>
      <c r="AY255" s="17" t="s">
        <v>156</v>
      </c>
      <c r="BE255" s="148">
        <f>IF(N255="základní",J255,0)</f>
        <v>0</v>
      </c>
      <c r="BF255" s="148">
        <f>IF(N255="snížená",J255,0)</f>
        <v>0</v>
      </c>
      <c r="BG255" s="148">
        <f>IF(N255="zákl. přenesená",J255,0)</f>
        <v>0</v>
      </c>
      <c r="BH255" s="148">
        <f>IF(N255="sníž. přenesená",J255,0)</f>
        <v>0</v>
      </c>
      <c r="BI255" s="148">
        <f>IF(N255="nulová",J255,0)</f>
        <v>0</v>
      </c>
      <c r="BJ255" s="17" t="s">
        <v>86</v>
      </c>
      <c r="BK255" s="148">
        <f>ROUND(I255*H255,2)</f>
        <v>0</v>
      </c>
      <c r="BL255" s="17" t="s">
        <v>165</v>
      </c>
      <c r="BM255" s="147" t="s">
        <v>325</v>
      </c>
    </row>
    <row r="256" spans="2:65" s="13" customFormat="1" ht="11.25">
      <c r="B256" s="156"/>
      <c r="D256" s="150" t="s">
        <v>168</v>
      </c>
      <c r="E256" s="157" t="s">
        <v>1</v>
      </c>
      <c r="F256" s="158" t="s">
        <v>305</v>
      </c>
      <c r="H256" s="159">
        <v>1282.5</v>
      </c>
      <c r="I256" s="160"/>
      <c r="L256" s="156"/>
      <c r="M256" s="161"/>
      <c r="T256" s="162"/>
      <c r="AT256" s="157" t="s">
        <v>168</v>
      </c>
      <c r="AU256" s="157" t="s">
        <v>166</v>
      </c>
      <c r="AV256" s="13" t="s">
        <v>88</v>
      </c>
      <c r="AW256" s="13" t="s">
        <v>34</v>
      </c>
      <c r="AX256" s="13" t="s">
        <v>86</v>
      </c>
      <c r="AY256" s="157" t="s">
        <v>156</v>
      </c>
    </row>
    <row r="257" spans="2:65" s="11" customFormat="1" ht="20.85" customHeight="1">
      <c r="B257" s="124"/>
      <c r="D257" s="125" t="s">
        <v>78</v>
      </c>
      <c r="E257" s="134" t="s">
        <v>326</v>
      </c>
      <c r="F257" s="134" t="s">
        <v>327</v>
      </c>
      <c r="I257" s="127"/>
      <c r="J257" s="135">
        <f>BK257</f>
        <v>0</v>
      </c>
      <c r="L257" s="124"/>
      <c r="M257" s="129"/>
      <c r="P257" s="130">
        <f>SUM(P258:P262)</f>
        <v>0</v>
      </c>
      <c r="R257" s="130">
        <f>SUM(R258:R262)</f>
        <v>4.30647</v>
      </c>
      <c r="T257" s="131">
        <f>SUM(T258:T262)</f>
        <v>0</v>
      </c>
      <c r="AR257" s="125" t="s">
        <v>86</v>
      </c>
      <c r="AT257" s="132" t="s">
        <v>78</v>
      </c>
      <c r="AU257" s="132" t="s">
        <v>88</v>
      </c>
      <c r="AY257" s="125" t="s">
        <v>156</v>
      </c>
      <c r="BK257" s="133">
        <f>SUM(BK258:BK262)</f>
        <v>0</v>
      </c>
    </row>
    <row r="258" spans="2:65" s="1" customFormat="1" ht="24.2" customHeight="1">
      <c r="B258" s="32"/>
      <c r="C258" s="136" t="s">
        <v>328</v>
      </c>
      <c r="D258" s="136" t="s">
        <v>160</v>
      </c>
      <c r="E258" s="137" t="s">
        <v>329</v>
      </c>
      <c r="F258" s="138" t="s">
        <v>330</v>
      </c>
      <c r="G258" s="139" t="s">
        <v>195</v>
      </c>
      <c r="H258" s="140">
        <v>10.5</v>
      </c>
      <c r="I258" s="141"/>
      <c r="J258" s="142">
        <f>ROUND(I258*H258,2)</f>
        <v>0</v>
      </c>
      <c r="K258" s="138" t="s">
        <v>164</v>
      </c>
      <c r="L258" s="32"/>
      <c r="M258" s="143" t="s">
        <v>1</v>
      </c>
      <c r="N258" s="144" t="s">
        <v>44</v>
      </c>
      <c r="P258" s="145">
        <f>O258*H258</f>
        <v>0</v>
      </c>
      <c r="Q258" s="145">
        <v>0.1837</v>
      </c>
      <c r="R258" s="145">
        <f>Q258*H258</f>
        <v>1.92885</v>
      </c>
      <c r="S258" s="145">
        <v>0</v>
      </c>
      <c r="T258" s="146">
        <f>S258*H258</f>
        <v>0</v>
      </c>
      <c r="AR258" s="147" t="s">
        <v>165</v>
      </c>
      <c r="AT258" s="147" t="s">
        <v>160</v>
      </c>
      <c r="AU258" s="147" t="s">
        <v>166</v>
      </c>
      <c r="AY258" s="17" t="s">
        <v>156</v>
      </c>
      <c r="BE258" s="148">
        <f>IF(N258="základní",J258,0)</f>
        <v>0</v>
      </c>
      <c r="BF258" s="148">
        <f>IF(N258="snížená",J258,0)</f>
        <v>0</v>
      </c>
      <c r="BG258" s="148">
        <f>IF(N258="zákl. přenesená",J258,0)</f>
        <v>0</v>
      </c>
      <c r="BH258" s="148">
        <f>IF(N258="sníž. přenesená",J258,0)</f>
        <v>0</v>
      </c>
      <c r="BI258" s="148">
        <f>IF(N258="nulová",J258,0)</f>
        <v>0</v>
      </c>
      <c r="BJ258" s="17" t="s">
        <v>86</v>
      </c>
      <c r="BK258" s="148">
        <f>ROUND(I258*H258,2)</f>
        <v>0</v>
      </c>
      <c r="BL258" s="17" t="s">
        <v>165</v>
      </c>
      <c r="BM258" s="147" t="s">
        <v>331</v>
      </c>
    </row>
    <row r="259" spans="2:65" s="13" customFormat="1" ht="11.25">
      <c r="B259" s="156"/>
      <c r="D259" s="150" t="s">
        <v>168</v>
      </c>
      <c r="E259" s="157" t="s">
        <v>1</v>
      </c>
      <c r="F259" s="158" t="s">
        <v>332</v>
      </c>
      <c r="H259" s="159">
        <v>10.5</v>
      </c>
      <c r="I259" s="160"/>
      <c r="L259" s="156"/>
      <c r="M259" s="161"/>
      <c r="T259" s="162"/>
      <c r="AT259" s="157" t="s">
        <v>168</v>
      </c>
      <c r="AU259" s="157" t="s">
        <v>166</v>
      </c>
      <c r="AV259" s="13" t="s">
        <v>88</v>
      </c>
      <c r="AW259" s="13" t="s">
        <v>34</v>
      </c>
      <c r="AX259" s="13" t="s">
        <v>86</v>
      </c>
      <c r="AY259" s="157" t="s">
        <v>156</v>
      </c>
    </row>
    <row r="260" spans="2:65" s="1" customFormat="1" ht="16.5" customHeight="1">
      <c r="B260" s="32"/>
      <c r="C260" s="177" t="s">
        <v>333</v>
      </c>
      <c r="D260" s="177" t="s">
        <v>256</v>
      </c>
      <c r="E260" s="178" t="s">
        <v>334</v>
      </c>
      <c r="F260" s="179" t="s">
        <v>335</v>
      </c>
      <c r="G260" s="180" t="s">
        <v>195</v>
      </c>
      <c r="H260" s="181">
        <v>10.71</v>
      </c>
      <c r="I260" s="182"/>
      <c r="J260" s="183">
        <f>ROUND(I260*H260,2)</f>
        <v>0</v>
      </c>
      <c r="K260" s="179" t="s">
        <v>164</v>
      </c>
      <c r="L260" s="184"/>
      <c r="M260" s="185" t="s">
        <v>1</v>
      </c>
      <c r="N260" s="186" t="s">
        <v>44</v>
      </c>
      <c r="P260" s="145">
        <f>O260*H260</f>
        <v>0</v>
      </c>
      <c r="Q260" s="145">
        <v>0.222</v>
      </c>
      <c r="R260" s="145">
        <f>Q260*H260</f>
        <v>2.3776200000000003</v>
      </c>
      <c r="S260" s="145">
        <v>0</v>
      </c>
      <c r="T260" s="146">
        <f>S260*H260</f>
        <v>0</v>
      </c>
      <c r="AR260" s="147" t="s">
        <v>216</v>
      </c>
      <c r="AT260" s="147" t="s">
        <v>256</v>
      </c>
      <c r="AU260" s="147" t="s">
        <v>166</v>
      </c>
      <c r="AY260" s="17" t="s">
        <v>156</v>
      </c>
      <c r="BE260" s="148">
        <f>IF(N260="základní",J260,0)</f>
        <v>0</v>
      </c>
      <c r="BF260" s="148">
        <f>IF(N260="snížená",J260,0)</f>
        <v>0</v>
      </c>
      <c r="BG260" s="148">
        <f>IF(N260="zákl. přenesená",J260,0)</f>
        <v>0</v>
      </c>
      <c r="BH260" s="148">
        <f>IF(N260="sníž. přenesená",J260,0)</f>
        <v>0</v>
      </c>
      <c r="BI260" s="148">
        <f>IF(N260="nulová",J260,0)</f>
        <v>0</v>
      </c>
      <c r="BJ260" s="17" t="s">
        <v>86</v>
      </c>
      <c r="BK260" s="148">
        <f>ROUND(I260*H260,2)</f>
        <v>0</v>
      </c>
      <c r="BL260" s="17" t="s">
        <v>165</v>
      </c>
      <c r="BM260" s="147" t="s">
        <v>336</v>
      </c>
    </row>
    <row r="261" spans="2:65" s="13" customFormat="1" ht="11.25">
      <c r="B261" s="156"/>
      <c r="D261" s="150" t="s">
        <v>168</v>
      </c>
      <c r="E261" s="157" t="s">
        <v>1</v>
      </c>
      <c r="F261" s="158" t="s">
        <v>332</v>
      </c>
      <c r="H261" s="159">
        <v>10.5</v>
      </c>
      <c r="I261" s="160"/>
      <c r="L261" s="156"/>
      <c r="M261" s="161"/>
      <c r="T261" s="162"/>
      <c r="AT261" s="157" t="s">
        <v>168</v>
      </c>
      <c r="AU261" s="157" t="s">
        <v>166</v>
      </c>
      <c r="AV261" s="13" t="s">
        <v>88</v>
      </c>
      <c r="AW261" s="13" t="s">
        <v>34</v>
      </c>
      <c r="AX261" s="13" t="s">
        <v>86</v>
      </c>
      <c r="AY261" s="157" t="s">
        <v>156</v>
      </c>
    </row>
    <row r="262" spans="2:65" s="13" customFormat="1" ht="11.25">
      <c r="B262" s="156"/>
      <c r="D262" s="150" t="s">
        <v>168</v>
      </c>
      <c r="F262" s="158" t="s">
        <v>337</v>
      </c>
      <c r="H262" s="159">
        <v>10.71</v>
      </c>
      <c r="I262" s="160"/>
      <c r="L262" s="156"/>
      <c r="M262" s="161"/>
      <c r="T262" s="162"/>
      <c r="AT262" s="157" t="s">
        <v>168</v>
      </c>
      <c r="AU262" s="157" t="s">
        <v>166</v>
      </c>
      <c r="AV262" s="13" t="s">
        <v>88</v>
      </c>
      <c r="AW262" s="13" t="s">
        <v>4</v>
      </c>
      <c r="AX262" s="13" t="s">
        <v>86</v>
      </c>
      <c r="AY262" s="157" t="s">
        <v>156</v>
      </c>
    </row>
    <row r="263" spans="2:65" s="11" customFormat="1" ht="20.85" customHeight="1">
      <c r="B263" s="124"/>
      <c r="D263" s="125" t="s">
        <v>78</v>
      </c>
      <c r="E263" s="134" t="s">
        <v>338</v>
      </c>
      <c r="F263" s="134" t="s">
        <v>339</v>
      </c>
      <c r="I263" s="127"/>
      <c r="J263" s="135">
        <f>BK263</f>
        <v>0</v>
      </c>
      <c r="L263" s="124"/>
      <c r="M263" s="129"/>
      <c r="P263" s="130">
        <f>SUM(P264:P284)</f>
        <v>0</v>
      </c>
      <c r="R263" s="130">
        <f>SUM(R264:R284)</f>
        <v>2.3738090000000001</v>
      </c>
      <c r="T263" s="131">
        <f>SUM(T264:T284)</f>
        <v>0</v>
      </c>
      <c r="AR263" s="125" t="s">
        <v>86</v>
      </c>
      <c r="AT263" s="132" t="s">
        <v>78</v>
      </c>
      <c r="AU263" s="132" t="s">
        <v>88</v>
      </c>
      <c r="AY263" s="125" t="s">
        <v>156</v>
      </c>
      <c r="BK263" s="133">
        <f>SUM(BK264:BK284)</f>
        <v>0</v>
      </c>
    </row>
    <row r="264" spans="2:65" s="1" customFormat="1" ht="24.2" customHeight="1">
      <c r="B264" s="32"/>
      <c r="C264" s="136" t="s">
        <v>340</v>
      </c>
      <c r="D264" s="136" t="s">
        <v>160</v>
      </c>
      <c r="E264" s="137" t="s">
        <v>341</v>
      </c>
      <c r="F264" s="138" t="s">
        <v>342</v>
      </c>
      <c r="G264" s="139" t="s">
        <v>195</v>
      </c>
      <c r="H264" s="140">
        <v>3</v>
      </c>
      <c r="I264" s="141"/>
      <c r="J264" s="142">
        <f>ROUND(I264*H264,2)</f>
        <v>0</v>
      </c>
      <c r="K264" s="138" t="s">
        <v>164</v>
      </c>
      <c r="L264" s="32"/>
      <c r="M264" s="143" t="s">
        <v>1</v>
      </c>
      <c r="N264" s="144" t="s">
        <v>44</v>
      </c>
      <c r="P264" s="145">
        <f>O264*H264</f>
        <v>0</v>
      </c>
      <c r="Q264" s="145">
        <v>0.16700000000000001</v>
      </c>
      <c r="R264" s="145">
        <f>Q264*H264</f>
        <v>0.501</v>
      </c>
      <c r="S264" s="145">
        <v>0</v>
      </c>
      <c r="T264" s="146">
        <f>S264*H264</f>
        <v>0</v>
      </c>
      <c r="AR264" s="147" t="s">
        <v>165</v>
      </c>
      <c r="AT264" s="147" t="s">
        <v>160</v>
      </c>
      <c r="AU264" s="147" t="s">
        <v>166</v>
      </c>
      <c r="AY264" s="17" t="s">
        <v>156</v>
      </c>
      <c r="BE264" s="148">
        <f>IF(N264="základní",J264,0)</f>
        <v>0</v>
      </c>
      <c r="BF264" s="148">
        <f>IF(N264="snížená",J264,0)</f>
        <v>0</v>
      </c>
      <c r="BG264" s="148">
        <f>IF(N264="zákl. přenesená",J264,0)</f>
        <v>0</v>
      </c>
      <c r="BH264" s="148">
        <f>IF(N264="sníž. přenesená",J264,0)</f>
        <v>0</v>
      </c>
      <c r="BI264" s="148">
        <f>IF(N264="nulová",J264,0)</f>
        <v>0</v>
      </c>
      <c r="BJ264" s="17" t="s">
        <v>86</v>
      </c>
      <c r="BK264" s="148">
        <f>ROUND(I264*H264,2)</f>
        <v>0</v>
      </c>
      <c r="BL264" s="17" t="s">
        <v>165</v>
      </c>
      <c r="BM264" s="147" t="s">
        <v>343</v>
      </c>
    </row>
    <row r="265" spans="2:65" s="13" customFormat="1" ht="11.25">
      <c r="B265" s="156"/>
      <c r="D265" s="150" t="s">
        <v>168</v>
      </c>
      <c r="E265" s="157" t="s">
        <v>1</v>
      </c>
      <c r="F265" s="158" t="s">
        <v>344</v>
      </c>
      <c r="H265" s="159">
        <v>3</v>
      </c>
      <c r="I265" s="160"/>
      <c r="L265" s="156"/>
      <c r="M265" s="161"/>
      <c r="T265" s="162"/>
      <c r="AT265" s="157" t="s">
        <v>168</v>
      </c>
      <c r="AU265" s="157" t="s">
        <v>166</v>
      </c>
      <c r="AV265" s="13" t="s">
        <v>88</v>
      </c>
      <c r="AW265" s="13" t="s">
        <v>34</v>
      </c>
      <c r="AX265" s="13" t="s">
        <v>86</v>
      </c>
      <c r="AY265" s="157" t="s">
        <v>156</v>
      </c>
    </row>
    <row r="266" spans="2:65" s="1" customFormat="1" ht="16.5" customHeight="1">
      <c r="B266" s="32"/>
      <c r="C266" s="177" t="s">
        <v>345</v>
      </c>
      <c r="D266" s="177" t="s">
        <v>256</v>
      </c>
      <c r="E266" s="178" t="s">
        <v>346</v>
      </c>
      <c r="F266" s="179" t="s">
        <v>347</v>
      </c>
      <c r="G266" s="180" t="s">
        <v>195</v>
      </c>
      <c r="H266" s="181">
        <v>3.06</v>
      </c>
      <c r="I266" s="182"/>
      <c r="J266" s="183">
        <f>ROUND(I266*H266,2)</f>
        <v>0</v>
      </c>
      <c r="K266" s="179" t="s">
        <v>164</v>
      </c>
      <c r="L266" s="184"/>
      <c r="M266" s="185" t="s">
        <v>1</v>
      </c>
      <c r="N266" s="186" t="s">
        <v>44</v>
      </c>
      <c r="P266" s="145">
        <f>O266*H266</f>
        <v>0</v>
      </c>
      <c r="Q266" s="145">
        <v>0.11799999999999999</v>
      </c>
      <c r="R266" s="145">
        <f>Q266*H266</f>
        <v>0.36108000000000001</v>
      </c>
      <c r="S266" s="145">
        <v>0</v>
      </c>
      <c r="T266" s="146">
        <f>S266*H266</f>
        <v>0</v>
      </c>
      <c r="AR266" s="147" t="s">
        <v>216</v>
      </c>
      <c r="AT266" s="147" t="s">
        <v>256</v>
      </c>
      <c r="AU266" s="147" t="s">
        <v>166</v>
      </c>
      <c r="AY266" s="17" t="s">
        <v>156</v>
      </c>
      <c r="BE266" s="148">
        <f>IF(N266="základní",J266,0)</f>
        <v>0</v>
      </c>
      <c r="BF266" s="148">
        <f>IF(N266="snížená",J266,0)</f>
        <v>0</v>
      </c>
      <c r="BG266" s="148">
        <f>IF(N266="zákl. přenesená",J266,0)</f>
        <v>0</v>
      </c>
      <c r="BH266" s="148">
        <f>IF(N266="sníž. přenesená",J266,0)</f>
        <v>0</v>
      </c>
      <c r="BI266" s="148">
        <f>IF(N266="nulová",J266,0)</f>
        <v>0</v>
      </c>
      <c r="BJ266" s="17" t="s">
        <v>86</v>
      </c>
      <c r="BK266" s="148">
        <f>ROUND(I266*H266,2)</f>
        <v>0</v>
      </c>
      <c r="BL266" s="17" t="s">
        <v>165</v>
      </c>
      <c r="BM266" s="147" t="s">
        <v>348</v>
      </c>
    </row>
    <row r="267" spans="2:65" s="13" customFormat="1" ht="11.25">
      <c r="B267" s="156"/>
      <c r="D267" s="150" t="s">
        <v>168</v>
      </c>
      <c r="E267" s="157" t="s">
        <v>1</v>
      </c>
      <c r="F267" s="158" t="s">
        <v>349</v>
      </c>
      <c r="H267" s="159">
        <v>3</v>
      </c>
      <c r="I267" s="160"/>
      <c r="L267" s="156"/>
      <c r="M267" s="161"/>
      <c r="T267" s="162"/>
      <c r="AT267" s="157" t="s">
        <v>168</v>
      </c>
      <c r="AU267" s="157" t="s">
        <v>166</v>
      </c>
      <c r="AV267" s="13" t="s">
        <v>88</v>
      </c>
      <c r="AW267" s="13" t="s">
        <v>34</v>
      </c>
      <c r="AX267" s="13" t="s">
        <v>79</v>
      </c>
      <c r="AY267" s="157" t="s">
        <v>156</v>
      </c>
    </row>
    <row r="268" spans="2:65" s="13" customFormat="1" ht="11.25">
      <c r="B268" s="156"/>
      <c r="D268" s="150" t="s">
        <v>168</v>
      </c>
      <c r="E268" s="157" t="s">
        <v>1</v>
      </c>
      <c r="F268" s="158" t="s">
        <v>350</v>
      </c>
      <c r="H268" s="159">
        <v>0.06</v>
      </c>
      <c r="I268" s="160"/>
      <c r="L268" s="156"/>
      <c r="M268" s="161"/>
      <c r="T268" s="162"/>
      <c r="AT268" s="157" t="s">
        <v>168</v>
      </c>
      <c r="AU268" s="157" t="s">
        <v>166</v>
      </c>
      <c r="AV268" s="13" t="s">
        <v>88</v>
      </c>
      <c r="AW268" s="13" t="s">
        <v>34</v>
      </c>
      <c r="AX268" s="13" t="s">
        <v>79</v>
      </c>
      <c r="AY268" s="157" t="s">
        <v>156</v>
      </c>
    </row>
    <row r="269" spans="2:65" s="14" customFormat="1" ht="11.25">
      <c r="B269" s="163"/>
      <c r="D269" s="150" t="s">
        <v>168</v>
      </c>
      <c r="E269" s="164" t="s">
        <v>1</v>
      </c>
      <c r="F269" s="165" t="s">
        <v>173</v>
      </c>
      <c r="H269" s="166">
        <v>3.06</v>
      </c>
      <c r="I269" s="167"/>
      <c r="L269" s="163"/>
      <c r="M269" s="168"/>
      <c r="T269" s="169"/>
      <c r="AT269" s="164" t="s">
        <v>168</v>
      </c>
      <c r="AU269" s="164" t="s">
        <v>166</v>
      </c>
      <c r="AV269" s="14" t="s">
        <v>165</v>
      </c>
      <c r="AW269" s="14" t="s">
        <v>34</v>
      </c>
      <c r="AX269" s="14" t="s">
        <v>86</v>
      </c>
      <c r="AY269" s="164" t="s">
        <v>156</v>
      </c>
    </row>
    <row r="270" spans="2:65" s="1" customFormat="1" ht="24.2" customHeight="1">
      <c r="B270" s="32"/>
      <c r="C270" s="136" t="s">
        <v>351</v>
      </c>
      <c r="D270" s="136" t="s">
        <v>160</v>
      </c>
      <c r="E270" s="137" t="s">
        <v>352</v>
      </c>
      <c r="F270" s="138" t="s">
        <v>353</v>
      </c>
      <c r="G270" s="139" t="s">
        <v>195</v>
      </c>
      <c r="H270" s="140">
        <v>6.5</v>
      </c>
      <c r="I270" s="141"/>
      <c r="J270" s="142">
        <f>ROUND(I270*H270,2)</f>
        <v>0</v>
      </c>
      <c r="K270" s="138" t="s">
        <v>1</v>
      </c>
      <c r="L270" s="32"/>
      <c r="M270" s="143" t="s">
        <v>1</v>
      </c>
      <c r="N270" s="144" t="s">
        <v>44</v>
      </c>
      <c r="P270" s="145">
        <f>O270*H270</f>
        <v>0</v>
      </c>
      <c r="Q270" s="145">
        <v>8.4250000000000005E-2</v>
      </c>
      <c r="R270" s="145">
        <f>Q270*H270</f>
        <v>0.54762500000000003</v>
      </c>
      <c r="S270" s="145">
        <v>0</v>
      </c>
      <c r="T270" s="146">
        <f>S270*H270</f>
        <v>0</v>
      </c>
      <c r="AR270" s="147" t="s">
        <v>165</v>
      </c>
      <c r="AT270" s="147" t="s">
        <v>160</v>
      </c>
      <c r="AU270" s="147" t="s">
        <v>166</v>
      </c>
      <c r="AY270" s="17" t="s">
        <v>156</v>
      </c>
      <c r="BE270" s="148">
        <f>IF(N270="základní",J270,0)</f>
        <v>0</v>
      </c>
      <c r="BF270" s="148">
        <f>IF(N270="snížená",J270,0)</f>
        <v>0</v>
      </c>
      <c r="BG270" s="148">
        <f>IF(N270="zákl. přenesená",J270,0)</f>
        <v>0</v>
      </c>
      <c r="BH270" s="148">
        <f>IF(N270="sníž. přenesená",J270,0)</f>
        <v>0</v>
      </c>
      <c r="BI270" s="148">
        <f>IF(N270="nulová",J270,0)</f>
        <v>0</v>
      </c>
      <c r="BJ270" s="17" t="s">
        <v>86</v>
      </c>
      <c r="BK270" s="148">
        <f>ROUND(I270*H270,2)</f>
        <v>0</v>
      </c>
      <c r="BL270" s="17" t="s">
        <v>165</v>
      </c>
      <c r="BM270" s="147" t="s">
        <v>354</v>
      </c>
    </row>
    <row r="271" spans="2:65" s="12" customFormat="1" ht="11.25">
      <c r="B271" s="149"/>
      <c r="D271" s="150" t="s">
        <v>168</v>
      </c>
      <c r="E271" s="151" t="s">
        <v>1</v>
      </c>
      <c r="F271" s="152" t="s">
        <v>355</v>
      </c>
      <c r="H271" s="151" t="s">
        <v>1</v>
      </c>
      <c r="I271" s="153"/>
      <c r="L271" s="149"/>
      <c r="M271" s="154"/>
      <c r="T271" s="155"/>
      <c r="AT271" s="151" t="s">
        <v>168</v>
      </c>
      <c r="AU271" s="151" t="s">
        <v>166</v>
      </c>
      <c r="AV271" s="12" t="s">
        <v>86</v>
      </c>
      <c r="AW271" s="12" t="s">
        <v>34</v>
      </c>
      <c r="AX271" s="12" t="s">
        <v>79</v>
      </c>
      <c r="AY271" s="151" t="s">
        <v>156</v>
      </c>
    </row>
    <row r="272" spans="2:65" s="13" customFormat="1" ht="11.25">
      <c r="B272" s="156"/>
      <c r="D272" s="150" t="s">
        <v>168</v>
      </c>
      <c r="E272" s="157" t="s">
        <v>1</v>
      </c>
      <c r="F272" s="158" t="s">
        <v>356</v>
      </c>
      <c r="H272" s="159">
        <v>2.2000000000000002</v>
      </c>
      <c r="I272" s="160"/>
      <c r="L272" s="156"/>
      <c r="M272" s="161"/>
      <c r="T272" s="162"/>
      <c r="AT272" s="157" t="s">
        <v>168</v>
      </c>
      <c r="AU272" s="157" t="s">
        <v>166</v>
      </c>
      <c r="AV272" s="13" t="s">
        <v>88</v>
      </c>
      <c r="AW272" s="13" t="s">
        <v>34</v>
      </c>
      <c r="AX272" s="13" t="s">
        <v>79</v>
      </c>
      <c r="AY272" s="157" t="s">
        <v>156</v>
      </c>
    </row>
    <row r="273" spans="2:65" s="13" customFormat="1" ht="11.25">
      <c r="B273" s="156"/>
      <c r="D273" s="150" t="s">
        <v>168</v>
      </c>
      <c r="E273" s="157" t="s">
        <v>1</v>
      </c>
      <c r="F273" s="158" t="s">
        <v>357</v>
      </c>
      <c r="H273" s="159">
        <v>4.3</v>
      </c>
      <c r="I273" s="160"/>
      <c r="L273" s="156"/>
      <c r="M273" s="161"/>
      <c r="T273" s="162"/>
      <c r="AT273" s="157" t="s">
        <v>168</v>
      </c>
      <c r="AU273" s="157" t="s">
        <v>166</v>
      </c>
      <c r="AV273" s="13" t="s">
        <v>88</v>
      </c>
      <c r="AW273" s="13" t="s">
        <v>34</v>
      </c>
      <c r="AX273" s="13" t="s">
        <v>79</v>
      </c>
      <c r="AY273" s="157" t="s">
        <v>156</v>
      </c>
    </row>
    <row r="274" spans="2:65" s="14" customFormat="1" ht="11.25">
      <c r="B274" s="163"/>
      <c r="D274" s="150" t="s">
        <v>168</v>
      </c>
      <c r="E274" s="164" t="s">
        <v>1</v>
      </c>
      <c r="F274" s="165" t="s">
        <v>173</v>
      </c>
      <c r="H274" s="166">
        <v>6.5</v>
      </c>
      <c r="I274" s="167"/>
      <c r="L274" s="163"/>
      <c r="M274" s="168"/>
      <c r="T274" s="169"/>
      <c r="AT274" s="164" t="s">
        <v>168</v>
      </c>
      <c r="AU274" s="164" t="s">
        <v>166</v>
      </c>
      <c r="AV274" s="14" t="s">
        <v>165</v>
      </c>
      <c r="AW274" s="14" t="s">
        <v>34</v>
      </c>
      <c r="AX274" s="14" t="s">
        <v>86</v>
      </c>
      <c r="AY274" s="164" t="s">
        <v>156</v>
      </c>
    </row>
    <row r="275" spans="2:65" s="1" customFormat="1" ht="16.5" customHeight="1">
      <c r="B275" s="32"/>
      <c r="C275" s="177" t="s">
        <v>358</v>
      </c>
      <c r="D275" s="177" t="s">
        <v>256</v>
      </c>
      <c r="E275" s="178" t="s">
        <v>359</v>
      </c>
      <c r="F275" s="179" t="s">
        <v>360</v>
      </c>
      <c r="G275" s="180" t="s">
        <v>195</v>
      </c>
      <c r="H275" s="181">
        <v>2.2440000000000002</v>
      </c>
      <c r="I275" s="182"/>
      <c r="J275" s="183">
        <f>ROUND(I275*H275,2)</f>
        <v>0</v>
      </c>
      <c r="K275" s="179" t="s">
        <v>1</v>
      </c>
      <c r="L275" s="184"/>
      <c r="M275" s="185" t="s">
        <v>1</v>
      </c>
      <c r="N275" s="186" t="s">
        <v>44</v>
      </c>
      <c r="P275" s="145">
        <f>O275*H275</f>
        <v>0</v>
      </c>
      <c r="Q275" s="145">
        <v>7.0000000000000007E-2</v>
      </c>
      <c r="R275" s="145">
        <f>Q275*H275</f>
        <v>0.15708000000000003</v>
      </c>
      <c r="S275" s="145">
        <v>0</v>
      </c>
      <c r="T275" s="146">
        <f>S275*H275</f>
        <v>0</v>
      </c>
      <c r="AR275" s="147" t="s">
        <v>216</v>
      </c>
      <c r="AT275" s="147" t="s">
        <v>256</v>
      </c>
      <c r="AU275" s="147" t="s">
        <v>166</v>
      </c>
      <c r="AY275" s="17" t="s">
        <v>156</v>
      </c>
      <c r="BE275" s="148">
        <f>IF(N275="základní",J275,0)</f>
        <v>0</v>
      </c>
      <c r="BF275" s="148">
        <f>IF(N275="snížená",J275,0)</f>
        <v>0</v>
      </c>
      <c r="BG275" s="148">
        <f>IF(N275="zákl. přenesená",J275,0)</f>
        <v>0</v>
      </c>
      <c r="BH275" s="148">
        <f>IF(N275="sníž. přenesená",J275,0)</f>
        <v>0</v>
      </c>
      <c r="BI275" s="148">
        <f>IF(N275="nulová",J275,0)</f>
        <v>0</v>
      </c>
      <c r="BJ275" s="17" t="s">
        <v>86</v>
      </c>
      <c r="BK275" s="148">
        <f>ROUND(I275*H275,2)</f>
        <v>0</v>
      </c>
      <c r="BL275" s="17" t="s">
        <v>165</v>
      </c>
      <c r="BM275" s="147" t="s">
        <v>361</v>
      </c>
    </row>
    <row r="276" spans="2:65" s="12" customFormat="1" ht="11.25">
      <c r="B276" s="149"/>
      <c r="D276" s="150" t="s">
        <v>168</v>
      </c>
      <c r="E276" s="151" t="s">
        <v>1</v>
      </c>
      <c r="F276" s="152" t="s">
        <v>362</v>
      </c>
      <c r="H276" s="151" t="s">
        <v>1</v>
      </c>
      <c r="I276" s="153"/>
      <c r="L276" s="149"/>
      <c r="M276" s="154"/>
      <c r="T276" s="155"/>
      <c r="AT276" s="151" t="s">
        <v>168</v>
      </c>
      <c r="AU276" s="151" t="s">
        <v>166</v>
      </c>
      <c r="AV276" s="12" t="s">
        <v>86</v>
      </c>
      <c r="AW276" s="12" t="s">
        <v>34</v>
      </c>
      <c r="AX276" s="12" t="s">
        <v>79</v>
      </c>
      <c r="AY276" s="151" t="s">
        <v>156</v>
      </c>
    </row>
    <row r="277" spans="2:65" s="13" customFormat="1" ht="11.25">
      <c r="B277" s="156"/>
      <c r="D277" s="150" t="s">
        <v>168</v>
      </c>
      <c r="E277" s="157" t="s">
        <v>1</v>
      </c>
      <c r="F277" s="158" t="s">
        <v>356</v>
      </c>
      <c r="H277" s="159">
        <v>2.2000000000000002</v>
      </c>
      <c r="I277" s="160"/>
      <c r="L277" s="156"/>
      <c r="M277" s="161"/>
      <c r="T277" s="162"/>
      <c r="AT277" s="157" t="s">
        <v>168</v>
      </c>
      <c r="AU277" s="157" t="s">
        <v>166</v>
      </c>
      <c r="AV277" s="13" t="s">
        <v>88</v>
      </c>
      <c r="AW277" s="13" t="s">
        <v>34</v>
      </c>
      <c r="AX277" s="13" t="s">
        <v>79</v>
      </c>
      <c r="AY277" s="157" t="s">
        <v>156</v>
      </c>
    </row>
    <row r="278" spans="2:65" s="13" customFormat="1" ht="11.25">
      <c r="B278" s="156"/>
      <c r="D278" s="150" t="s">
        <v>168</v>
      </c>
      <c r="E278" s="157" t="s">
        <v>1</v>
      </c>
      <c r="F278" s="158" t="s">
        <v>363</v>
      </c>
      <c r="H278" s="159">
        <v>4.3999999999999997E-2</v>
      </c>
      <c r="I278" s="160"/>
      <c r="L278" s="156"/>
      <c r="M278" s="161"/>
      <c r="T278" s="162"/>
      <c r="AT278" s="157" t="s">
        <v>168</v>
      </c>
      <c r="AU278" s="157" t="s">
        <v>166</v>
      </c>
      <c r="AV278" s="13" t="s">
        <v>88</v>
      </c>
      <c r="AW278" s="13" t="s">
        <v>34</v>
      </c>
      <c r="AX278" s="13" t="s">
        <v>79</v>
      </c>
      <c r="AY278" s="157" t="s">
        <v>156</v>
      </c>
    </row>
    <row r="279" spans="2:65" s="14" customFormat="1" ht="11.25">
      <c r="B279" s="163"/>
      <c r="D279" s="150" t="s">
        <v>168</v>
      </c>
      <c r="E279" s="164" t="s">
        <v>1</v>
      </c>
      <c r="F279" s="165" t="s">
        <v>173</v>
      </c>
      <c r="H279" s="166">
        <v>2.2440000000000002</v>
      </c>
      <c r="I279" s="167"/>
      <c r="L279" s="163"/>
      <c r="M279" s="168"/>
      <c r="T279" s="169"/>
      <c r="AT279" s="164" t="s">
        <v>168</v>
      </c>
      <c r="AU279" s="164" t="s">
        <v>166</v>
      </c>
      <c r="AV279" s="14" t="s">
        <v>165</v>
      </c>
      <c r="AW279" s="14" t="s">
        <v>34</v>
      </c>
      <c r="AX279" s="14" t="s">
        <v>86</v>
      </c>
      <c r="AY279" s="164" t="s">
        <v>156</v>
      </c>
    </row>
    <row r="280" spans="2:65" s="1" customFormat="1" ht="24.2" customHeight="1">
      <c r="B280" s="32"/>
      <c r="C280" s="177" t="s">
        <v>364</v>
      </c>
      <c r="D280" s="177" t="s">
        <v>256</v>
      </c>
      <c r="E280" s="178" t="s">
        <v>365</v>
      </c>
      <c r="F280" s="179" t="s">
        <v>366</v>
      </c>
      <c r="G280" s="180" t="s">
        <v>195</v>
      </c>
      <c r="H280" s="181">
        <v>4.3860000000000001</v>
      </c>
      <c r="I280" s="182"/>
      <c r="J280" s="183">
        <f>ROUND(I280*H280,2)</f>
        <v>0</v>
      </c>
      <c r="K280" s="179" t="s">
        <v>1</v>
      </c>
      <c r="L280" s="184"/>
      <c r="M280" s="185" t="s">
        <v>1</v>
      </c>
      <c r="N280" s="186" t="s">
        <v>44</v>
      </c>
      <c r="P280" s="145">
        <f>O280*H280</f>
        <v>0</v>
      </c>
      <c r="Q280" s="145">
        <v>0.184</v>
      </c>
      <c r="R280" s="145">
        <f>Q280*H280</f>
        <v>0.80702399999999996</v>
      </c>
      <c r="S280" s="145">
        <v>0</v>
      </c>
      <c r="T280" s="146">
        <f>S280*H280</f>
        <v>0</v>
      </c>
      <c r="AR280" s="147" t="s">
        <v>216</v>
      </c>
      <c r="AT280" s="147" t="s">
        <v>256</v>
      </c>
      <c r="AU280" s="147" t="s">
        <v>166</v>
      </c>
      <c r="AY280" s="17" t="s">
        <v>156</v>
      </c>
      <c r="BE280" s="148">
        <f>IF(N280="základní",J280,0)</f>
        <v>0</v>
      </c>
      <c r="BF280" s="148">
        <f>IF(N280="snížená",J280,0)</f>
        <v>0</v>
      </c>
      <c r="BG280" s="148">
        <f>IF(N280="zákl. přenesená",J280,0)</f>
        <v>0</v>
      </c>
      <c r="BH280" s="148">
        <f>IF(N280="sníž. přenesená",J280,0)</f>
        <v>0</v>
      </c>
      <c r="BI280" s="148">
        <f>IF(N280="nulová",J280,0)</f>
        <v>0</v>
      </c>
      <c r="BJ280" s="17" t="s">
        <v>86</v>
      </c>
      <c r="BK280" s="148">
        <f>ROUND(I280*H280,2)</f>
        <v>0</v>
      </c>
      <c r="BL280" s="17" t="s">
        <v>165</v>
      </c>
      <c r="BM280" s="147" t="s">
        <v>367</v>
      </c>
    </row>
    <row r="281" spans="2:65" s="12" customFormat="1" ht="11.25">
      <c r="B281" s="149"/>
      <c r="D281" s="150" t="s">
        <v>168</v>
      </c>
      <c r="E281" s="151" t="s">
        <v>1</v>
      </c>
      <c r="F281" s="152" t="s">
        <v>368</v>
      </c>
      <c r="H281" s="151" t="s">
        <v>1</v>
      </c>
      <c r="I281" s="153"/>
      <c r="L281" s="149"/>
      <c r="M281" s="154"/>
      <c r="T281" s="155"/>
      <c r="AT281" s="151" t="s">
        <v>168</v>
      </c>
      <c r="AU281" s="151" t="s">
        <v>166</v>
      </c>
      <c r="AV281" s="12" t="s">
        <v>86</v>
      </c>
      <c r="AW281" s="12" t="s">
        <v>34</v>
      </c>
      <c r="AX281" s="12" t="s">
        <v>79</v>
      </c>
      <c r="AY281" s="151" t="s">
        <v>156</v>
      </c>
    </row>
    <row r="282" spans="2:65" s="13" customFormat="1" ht="11.25">
      <c r="B282" s="156"/>
      <c r="D282" s="150" t="s">
        <v>168</v>
      </c>
      <c r="E282" s="157" t="s">
        <v>1</v>
      </c>
      <c r="F282" s="158" t="s">
        <v>357</v>
      </c>
      <c r="H282" s="159">
        <v>4.3</v>
      </c>
      <c r="I282" s="160"/>
      <c r="L282" s="156"/>
      <c r="M282" s="161"/>
      <c r="T282" s="162"/>
      <c r="AT282" s="157" t="s">
        <v>168</v>
      </c>
      <c r="AU282" s="157" t="s">
        <v>166</v>
      </c>
      <c r="AV282" s="13" t="s">
        <v>88</v>
      </c>
      <c r="AW282" s="13" t="s">
        <v>34</v>
      </c>
      <c r="AX282" s="13" t="s">
        <v>79</v>
      </c>
      <c r="AY282" s="157" t="s">
        <v>156</v>
      </c>
    </row>
    <row r="283" spans="2:65" s="13" customFormat="1" ht="11.25">
      <c r="B283" s="156"/>
      <c r="D283" s="150" t="s">
        <v>168</v>
      </c>
      <c r="E283" s="157" t="s">
        <v>1</v>
      </c>
      <c r="F283" s="158" t="s">
        <v>369</v>
      </c>
      <c r="H283" s="159">
        <v>8.5999999999999993E-2</v>
      </c>
      <c r="I283" s="160"/>
      <c r="L283" s="156"/>
      <c r="M283" s="161"/>
      <c r="T283" s="162"/>
      <c r="AT283" s="157" t="s">
        <v>168</v>
      </c>
      <c r="AU283" s="157" t="s">
        <v>166</v>
      </c>
      <c r="AV283" s="13" t="s">
        <v>88</v>
      </c>
      <c r="AW283" s="13" t="s">
        <v>34</v>
      </c>
      <c r="AX283" s="13" t="s">
        <v>79</v>
      </c>
      <c r="AY283" s="157" t="s">
        <v>156</v>
      </c>
    </row>
    <row r="284" spans="2:65" s="14" customFormat="1" ht="11.25">
      <c r="B284" s="163"/>
      <c r="D284" s="150" t="s">
        <v>168</v>
      </c>
      <c r="E284" s="164" t="s">
        <v>1</v>
      </c>
      <c r="F284" s="165" t="s">
        <v>173</v>
      </c>
      <c r="H284" s="166">
        <v>4.3860000000000001</v>
      </c>
      <c r="I284" s="167"/>
      <c r="L284" s="163"/>
      <c r="M284" s="168"/>
      <c r="T284" s="169"/>
      <c r="AT284" s="164" t="s">
        <v>168</v>
      </c>
      <c r="AU284" s="164" t="s">
        <v>166</v>
      </c>
      <c r="AV284" s="14" t="s">
        <v>165</v>
      </c>
      <c r="AW284" s="14" t="s">
        <v>34</v>
      </c>
      <c r="AX284" s="14" t="s">
        <v>86</v>
      </c>
      <c r="AY284" s="164" t="s">
        <v>156</v>
      </c>
    </row>
    <row r="285" spans="2:65" s="11" customFormat="1" ht="22.9" customHeight="1">
      <c r="B285" s="124"/>
      <c r="D285" s="125" t="s">
        <v>78</v>
      </c>
      <c r="E285" s="134" t="s">
        <v>216</v>
      </c>
      <c r="F285" s="134" t="s">
        <v>370</v>
      </c>
      <c r="I285" s="127"/>
      <c r="J285" s="135">
        <f>BK285</f>
        <v>0</v>
      </c>
      <c r="L285" s="124"/>
      <c r="M285" s="129"/>
      <c r="P285" s="130">
        <f>P286+P289+P308+P320</f>
        <v>0</v>
      </c>
      <c r="R285" s="130">
        <f>R286+R289+R308+R320</f>
        <v>136.72919039999999</v>
      </c>
      <c r="T285" s="131">
        <f>T286+T289+T308+T320</f>
        <v>1.2120000000000002</v>
      </c>
      <c r="AR285" s="125" t="s">
        <v>86</v>
      </c>
      <c r="AT285" s="132" t="s">
        <v>78</v>
      </c>
      <c r="AU285" s="132" t="s">
        <v>86</v>
      </c>
      <c r="AY285" s="125" t="s">
        <v>156</v>
      </c>
      <c r="BK285" s="133">
        <f>BK286+BK289+BK308+BK320</f>
        <v>0</v>
      </c>
    </row>
    <row r="286" spans="2:65" s="11" customFormat="1" ht="20.85" customHeight="1">
      <c r="B286" s="124"/>
      <c r="D286" s="125" t="s">
        <v>78</v>
      </c>
      <c r="E286" s="134" t="s">
        <v>371</v>
      </c>
      <c r="F286" s="134" t="s">
        <v>372</v>
      </c>
      <c r="I286" s="127"/>
      <c r="J286" s="135">
        <f>BK286</f>
        <v>0</v>
      </c>
      <c r="L286" s="124"/>
      <c r="M286" s="129"/>
      <c r="P286" s="130">
        <f>SUM(P287:P288)</f>
        <v>0</v>
      </c>
      <c r="R286" s="130">
        <f>SUM(R287:R288)</f>
        <v>4.5010000000000003</v>
      </c>
      <c r="T286" s="131">
        <f>SUM(T287:T288)</f>
        <v>0</v>
      </c>
      <c r="AR286" s="125" t="s">
        <v>86</v>
      </c>
      <c r="AT286" s="132" t="s">
        <v>78</v>
      </c>
      <c r="AU286" s="132" t="s">
        <v>88</v>
      </c>
      <c r="AY286" s="125" t="s">
        <v>156</v>
      </c>
      <c r="BK286" s="133">
        <f>SUM(BK287:BK288)</f>
        <v>0</v>
      </c>
    </row>
    <row r="287" spans="2:65" s="1" customFormat="1" ht="24.2" customHeight="1">
      <c r="B287" s="32"/>
      <c r="C287" s="136" t="s">
        <v>373</v>
      </c>
      <c r="D287" s="136" t="s">
        <v>160</v>
      </c>
      <c r="E287" s="137" t="s">
        <v>374</v>
      </c>
      <c r="F287" s="138" t="s">
        <v>375</v>
      </c>
      <c r="G287" s="139" t="s">
        <v>376</v>
      </c>
      <c r="H287" s="140">
        <v>7</v>
      </c>
      <c r="I287" s="141"/>
      <c r="J287" s="142">
        <f>ROUND(I287*H287,2)</f>
        <v>0</v>
      </c>
      <c r="K287" s="138" t="s">
        <v>164</v>
      </c>
      <c r="L287" s="32"/>
      <c r="M287" s="143" t="s">
        <v>1</v>
      </c>
      <c r="N287" s="144" t="s">
        <v>44</v>
      </c>
      <c r="P287" s="145">
        <f>O287*H287</f>
        <v>0</v>
      </c>
      <c r="Q287" s="145">
        <v>0.42080000000000001</v>
      </c>
      <c r="R287" s="145">
        <f>Q287*H287</f>
        <v>2.9456000000000002</v>
      </c>
      <c r="S287" s="145">
        <v>0</v>
      </c>
      <c r="T287" s="146">
        <f>S287*H287</f>
        <v>0</v>
      </c>
      <c r="AR287" s="147" t="s">
        <v>165</v>
      </c>
      <c r="AT287" s="147" t="s">
        <v>160</v>
      </c>
      <c r="AU287" s="147" t="s">
        <v>166</v>
      </c>
      <c r="AY287" s="17" t="s">
        <v>156</v>
      </c>
      <c r="BE287" s="148">
        <f>IF(N287="základní",J287,0)</f>
        <v>0</v>
      </c>
      <c r="BF287" s="148">
        <f>IF(N287="snížená",J287,0)</f>
        <v>0</v>
      </c>
      <c r="BG287" s="148">
        <f>IF(N287="zákl. přenesená",J287,0)</f>
        <v>0</v>
      </c>
      <c r="BH287" s="148">
        <f>IF(N287="sníž. přenesená",J287,0)</f>
        <v>0</v>
      </c>
      <c r="BI287" s="148">
        <f>IF(N287="nulová",J287,0)</f>
        <v>0</v>
      </c>
      <c r="BJ287" s="17" t="s">
        <v>86</v>
      </c>
      <c r="BK287" s="148">
        <f>ROUND(I287*H287,2)</f>
        <v>0</v>
      </c>
      <c r="BL287" s="17" t="s">
        <v>165</v>
      </c>
      <c r="BM287" s="147" t="s">
        <v>377</v>
      </c>
    </row>
    <row r="288" spans="2:65" s="1" customFormat="1" ht="33" customHeight="1">
      <c r="B288" s="32"/>
      <c r="C288" s="136" t="s">
        <v>378</v>
      </c>
      <c r="D288" s="136" t="s">
        <v>160</v>
      </c>
      <c r="E288" s="137" t="s">
        <v>379</v>
      </c>
      <c r="F288" s="138" t="s">
        <v>380</v>
      </c>
      <c r="G288" s="139" t="s">
        <v>376</v>
      </c>
      <c r="H288" s="140">
        <v>5</v>
      </c>
      <c r="I288" s="141"/>
      <c r="J288" s="142">
        <f>ROUND(I288*H288,2)</f>
        <v>0</v>
      </c>
      <c r="K288" s="138" t="s">
        <v>164</v>
      </c>
      <c r="L288" s="32"/>
      <c r="M288" s="143" t="s">
        <v>1</v>
      </c>
      <c r="N288" s="144" t="s">
        <v>44</v>
      </c>
      <c r="P288" s="145">
        <f>O288*H288</f>
        <v>0</v>
      </c>
      <c r="Q288" s="145">
        <v>0.31108000000000002</v>
      </c>
      <c r="R288" s="145">
        <f>Q288*H288</f>
        <v>1.5554000000000001</v>
      </c>
      <c r="S288" s="145">
        <v>0</v>
      </c>
      <c r="T288" s="146">
        <f>S288*H288</f>
        <v>0</v>
      </c>
      <c r="AR288" s="147" t="s">
        <v>165</v>
      </c>
      <c r="AT288" s="147" t="s">
        <v>160</v>
      </c>
      <c r="AU288" s="147" t="s">
        <v>166</v>
      </c>
      <c r="AY288" s="17" t="s">
        <v>156</v>
      </c>
      <c r="BE288" s="148">
        <f>IF(N288="základní",J288,0)</f>
        <v>0</v>
      </c>
      <c r="BF288" s="148">
        <f>IF(N288="snížená",J288,0)</f>
        <v>0</v>
      </c>
      <c r="BG288" s="148">
        <f>IF(N288="zákl. přenesená",J288,0)</f>
        <v>0</v>
      </c>
      <c r="BH288" s="148">
        <f>IF(N288="sníž. přenesená",J288,0)</f>
        <v>0</v>
      </c>
      <c r="BI288" s="148">
        <f>IF(N288="nulová",J288,0)</f>
        <v>0</v>
      </c>
      <c r="BJ288" s="17" t="s">
        <v>86</v>
      </c>
      <c r="BK288" s="148">
        <f>ROUND(I288*H288,2)</f>
        <v>0</v>
      </c>
      <c r="BL288" s="17" t="s">
        <v>165</v>
      </c>
      <c r="BM288" s="147" t="s">
        <v>381</v>
      </c>
    </row>
    <row r="289" spans="2:65" s="11" customFormat="1" ht="20.85" customHeight="1">
      <c r="B289" s="124"/>
      <c r="D289" s="125" t="s">
        <v>78</v>
      </c>
      <c r="E289" s="134" t="s">
        <v>382</v>
      </c>
      <c r="F289" s="134" t="s">
        <v>383</v>
      </c>
      <c r="I289" s="127"/>
      <c r="J289" s="135">
        <f>BK289</f>
        <v>0</v>
      </c>
      <c r="L289" s="124"/>
      <c r="M289" s="129"/>
      <c r="P289" s="130">
        <f>SUM(P290:P307)</f>
        <v>0</v>
      </c>
      <c r="R289" s="130">
        <f>SUM(R290:R307)</f>
        <v>13.4762845</v>
      </c>
      <c r="T289" s="131">
        <f>SUM(T290:T307)</f>
        <v>0.80800000000000005</v>
      </c>
      <c r="AR289" s="125" t="s">
        <v>86</v>
      </c>
      <c r="AT289" s="132" t="s">
        <v>78</v>
      </c>
      <c r="AU289" s="132" t="s">
        <v>88</v>
      </c>
      <c r="AY289" s="125" t="s">
        <v>156</v>
      </c>
      <c r="BK289" s="133">
        <f>SUM(BK290:BK307)</f>
        <v>0</v>
      </c>
    </row>
    <row r="290" spans="2:65" s="1" customFormat="1" ht="24.2" customHeight="1">
      <c r="B290" s="32"/>
      <c r="C290" s="136" t="s">
        <v>384</v>
      </c>
      <c r="D290" s="136" t="s">
        <v>160</v>
      </c>
      <c r="E290" s="137" t="s">
        <v>385</v>
      </c>
      <c r="F290" s="138" t="s">
        <v>386</v>
      </c>
      <c r="G290" s="139" t="s">
        <v>163</v>
      </c>
      <c r="H290" s="140">
        <v>6.45</v>
      </c>
      <c r="I290" s="141"/>
      <c r="J290" s="142">
        <f>ROUND(I290*H290,2)</f>
        <v>0</v>
      </c>
      <c r="K290" s="138" t="s">
        <v>164</v>
      </c>
      <c r="L290" s="32"/>
      <c r="M290" s="143" t="s">
        <v>1</v>
      </c>
      <c r="N290" s="144" t="s">
        <v>44</v>
      </c>
      <c r="P290" s="145">
        <f>O290*H290</f>
        <v>0</v>
      </c>
      <c r="Q290" s="145">
        <v>1.8907700000000001</v>
      </c>
      <c r="R290" s="145">
        <f>Q290*H290</f>
        <v>12.1954665</v>
      </c>
      <c r="S290" s="145">
        <v>0</v>
      </c>
      <c r="T290" s="146">
        <f>S290*H290</f>
        <v>0</v>
      </c>
      <c r="AR290" s="147" t="s">
        <v>165</v>
      </c>
      <c r="AT290" s="147" t="s">
        <v>160</v>
      </c>
      <c r="AU290" s="147" t="s">
        <v>166</v>
      </c>
      <c r="AY290" s="17" t="s">
        <v>156</v>
      </c>
      <c r="BE290" s="148">
        <f>IF(N290="základní",J290,0)</f>
        <v>0</v>
      </c>
      <c r="BF290" s="148">
        <f>IF(N290="snížená",J290,0)</f>
        <v>0</v>
      </c>
      <c r="BG290" s="148">
        <f>IF(N290="zákl. přenesená",J290,0)</f>
        <v>0</v>
      </c>
      <c r="BH290" s="148">
        <f>IF(N290="sníž. přenesená",J290,0)</f>
        <v>0</v>
      </c>
      <c r="BI290" s="148">
        <f>IF(N290="nulová",J290,0)</f>
        <v>0</v>
      </c>
      <c r="BJ290" s="17" t="s">
        <v>86</v>
      </c>
      <c r="BK290" s="148">
        <f>ROUND(I290*H290,2)</f>
        <v>0</v>
      </c>
      <c r="BL290" s="17" t="s">
        <v>165</v>
      </c>
      <c r="BM290" s="147" t="s">
        <v>387</v>
      </c>
    </row>
    <row r="291" spans="2:65" s="13" customFormat="1" ht="11.25">
      <c r="B291" s="156"/>
      <c r="D291" s="150" t="s">
        <v>168</v>
      </c>
      <c r="E291" s="157" t="s">
        <v>1</v>
      </c>
      <c r="F291" s="158" t="s">
        <v>388</v>
      </c>
      <c r="H291" s="159">
        <v>6.45</v>
      </c>
      <c r="I291" s="160"/>
      <c r="L291" s="156"/>
      <c r="M291" s="161"/>
      <c r="T291" s="162"/>
      <c r="AT291" s="157" t="s">
        <v>168</v>
      </c>
      <c r="AU291" s="157" t="s">
        <v>166</v>
      </c>
      <c r="AV291" s="13" t="s">
        <v>88</v>
      </c>
      <c r="AW291" s="13" t="s">
        <v>34</v>
      </c>
      <c r="AX291" s="13" t="s">
        <v>86</v>
      </c>
      <c r="AY291" s="157" t="s">
        <v>156</v>
      </c>
    </row>
    <row r="292" spans="2:65" s="1" customFormat="1" ht="33" customHeight="1">
      <c r="B292" s="32"/>
      <c r="C292" s="136" t="s">
        <v>389</v>
      </c>
      <c r="D292" s="136" t="s">
        <v>160</v>
      </c>
      <c r="E292" s="137" t="s">
        <v>390</v>
      </c>
      <c r="F292" s="138" t="s">
        <v>391</v>
      </c>
      <c r="G292" s="139" t="s">
        <v>392</v>
      </c>
      <c r="H292" s="140">
        <v>43</v>
      </c>
      <c r="I292" s="141"/>
      <c r="J292" s="142">
        <f>ROUND(I292*H292,2)</f>
        <v>0</v>
      </c>
      <c r="K292" s="138" t="s">
        <v>164</v>
      </c>
      <c r="L292" s="32"/>
      <c r="M292" s="143" t="s">
        <v>1</v>
      </c>
      <c r="N292" s="144" t="s">
        <v>44</v>
      </c>
      <c r="P292" s="145">
        <f>O292*H292</f>
        <v>0</v>
      </c>
      <c r="Q292" s="145">
        <v>3.0000000000000001E-5</v>
      </c>
      <c r="R292" s="145">
        <f>Q292*H292</f>
        <v>1.2900000000000001E-3</v>
      </c>
      <c r="S292" s="145">
        <v>0</v>
      </c>
      <c r="T292" s="146">
        <f>S292*H292</f>
        <v>0</v>
      </c>
      <c r="AR292" s="147" t="s">
        <v>165</v>
      </c>
      <c r="AT292" s="147" t="s">
        <v>160</v>
      </c>
      <c r="AU292" s="147" t="s">
        <v>166</v>
      </c>
      <c r="AY292" s="17" t="s">
        <v>156</v>
      </c>
      <c r="BE292" s="148">
        <f>IF(N292="základní",J292,0)</f>
        <v>0</v>
      </c>
      <c r="BF292" s="148">
        <f>IF(N292="snížená",J292,0)</f>
        <v>0</v>
      </c>
      <c r="BG292" s="148">
        <f>IF(N292="zákl. přenesená",J292,0)</f>
        <v>0</v>
      </c>
      <c r="BH292" s="148">
        <f>IF(N292="sníž. přenesená",J292,0)</f>
        <v>0</v>
      </c>
      <c r="BI292" s="148">
        <f>IF(N292="nulová",J292,0)</f>
        <v>0</v>
      </c>
      <c r="BJ292" s="17" t="s">
        <v>86</v>
      </c>
      <c r="BK292" s="148">
        <f>ROUND(I292*H292,2)</f>
        <v>0</v>
      </c>
      <c r="BL292" s="17" t="s">
        <v>165</v>
      </c>
      <c r="BM292" s="147" t="s">
        <v>393</v>
      </c>
    </row>
    <row r="293" spans="2:65" s="13" customFormat="1" ht="11.25">
      <c r="B293" s="156"/>
      <c r="D293" s="150" t="s">
        <v>168</v>
      </c>
      <c r="E293" s="157" t="s">
        <v>1</v>
      </c>
      <c r="F293" s="158" t="s">
        <v>394</v>
      </c>
      <c r="H293" s="159">
        <v>43</v>
      </c>
      <c r="I293" s="160"/>
      <c r="L293" s="156"/>
      <c r="M293" s="161"/>
      <c r="T293" s="162"/>
      <c r="AT293" s="157" t="s">
        <v>168</v>
      </c>
      <c r="AU293" s="157" t="s">
        <v>166</v>
      </c>
      <c r="AV293" s="13" t="s">
        <v>88</v>
      </c>
      <c r="AW293" s="13" t="s">
        <v>34</v>
      </c>
      <c r="AX293" s="13" t="s">
        <v>86</v>
      </c>
      <c r="AY293" s="157" t="s">
        <v>156</v>
      </c>
    </row>
    <row r="294" spans="2:65" s="1" customFormat="1" ht="24.2" customHeight="1">
      <c r="B294" s="32"/>
      <c r="C294" s="177" t="s">
        <v>395</v>
      </c>
      <c r="D294" s="177" t="s">
        <v>256</v>
      </c>
      <c r="E294" s="178" t="s">
        <v>396</v>
      </c>
      <c r="F294" s="179" t="s">
        <v>397</v>
      </c>
      <c r="G294" s="180" t="s">
        <v>392</v>
      </c>
      <c r="H294" s="181">
        <v>45.826999999999998</v>
      </c>
      <c r="I294" s="182"/>
      <c r="J294" s="183">
        <f>ROUND(I294*H294,2)</f>
        <v>0</v>
      </c>
      <c r="K294" s="179" t="s">
        <v>164</v>
      </c>
      <c r="L294" s="184"/>
      <c r="M294" s="185" t="s">
        <v>1</v>
      </c>
      <c r="N294" s="186" t="s">
        <v>44</v>
      </c>
      <c r="P294" s="145">
        <f>O294*H294</f>
        <v>0</v>
      </c>
      <c r="Q294" s="145">
        <v>2.4E-2</v>
      </c>
      <c r="R294" s="145">
        <f>Q294*H294</f>
        <v>1.0998479999999999</v>
      </c>
      <c r="S294" s="145">
        <v>0</v>
      </c>
      <c r="T294" s="146">
        <f>S294*H294</f>
        <v>0</v>
      </c>
      <c r="AR294" s="147" t="s">
        <v>216</v>
      </c>
      <c r="AT294" s="147" t="s">
        <v>256</v>
      </c>
      <c r="AU294" s="147" t="s">
        <v>166</v>
      </c>
      <c r="AY294" s="17" t="s">
        <v>156</v>
      </c>
      <c r="BE294" s="148">
        <f>IF(N294="základní",J294,0)</f>
        <v>0</v>
      </c>
      <c r="BF294" s="148">
        <f>IF(N294="snížená",J294,0)</f>
        <v>0</v>
      </c>
      <c r="BG294" s="148">
        <f>IF(N294="zákl. přenesená",J294,0)</f>
        <v>0</v>
      </c>
      <c r="BH294" s="148">
        <f>IF(N294="sníž. přenesená",J294,0)</f>
        <v>0</v>
      </c>
      <c r="BI294" s="148">
        <f>IF(N294="nulová",J294,0)</f>
        <v>0</v>
      </c>
      <c r="BJ294" s="17" t="s">
        <v>86</v>
      </c>
      <c r="BK294" s="148">
        <f>ROUND(I294*H294,2)</f>
        <v>0</v>
      </c>
      <c r="BL294" s="17" t="s">
        <v>165</v>
      </c>
      <c r="BM294" s="147" t="s">
        <v>398</v>
      </c>
    </row>
    <row r="295" spans="2:65" s="13" customFormat="1" ht="11.25">
      <c r="B295" s="156"/>
      <c r="D295" s="150" t="s">
        <v>168</v>
      </c>
      <c r="E295" s="157" t="s">
        <v>1</v>
      </c>
      <c r="F295" s="158" t="s">
        <v>394</v>
      </c>
      <c r="H295" s="159">
        <v>43</v>
      </c>
      <c r="I295" s="160"/>
      <c r="L295" s="156"/>
      <c r="M295" s="161"/>
      <c r="T295" s="162"/>
      <c r="AT295" s="157" t="s">
        <v>168</v>
      </c>
      <c r="AU295" s="157" t="s">
        <v>166</v>
      </c>
      <c r="AV295" s="13" t="s">
        <v>88</v>
      </c>
      <c r="AW295" s="13" t="s">
        <v>34</v>
      </c>
      <c r="AX295" s="13" t="s">
        <v>79</v>
      </c>
      <c r="AY295" s="157" t="s">
        <v>156</v>
      </c>
    </row>
    <row r="296" spans="2:65" s="13" customFormat="1" ht="11.25">
      <c r="B296" s="156"/>
      <c r="D296" s="150" t="s">
        <v>168</v>
      </c>
      <c r="E296" s="157" t="s">
        <v>1</v>
      </c>
      <c r="F296" s="158" t="s">
        <v>399</v>
      </c>
      <c r="H296" s="159">
        <v>2.15</v>
      </c>
      <c r="I296" s="160"/>
      <c r="L296" s="156"/>
      <c r="M296" s="161"/>
      <c r="T296" s="162"/>
      <c r="AT296" s="157" t="s">
        <v>168</v>
      </c>
      <c r="AU296" s="157" t="s">
        <v>166</v>
      </c>
      <c r="AV296" s="13" t="s">
        <v>88</v>
      </c>
      <c r="AW296" s="13" t="s">
        <v>34</v>
      </c>
      <c r="AX296" s="13" t="s">
        <v>79</v>
      </c>
      <c r="AY296" s="157" t="s">
        <v>156</v>
      </c>
    </row>
    <row r="297" spans="2:65" s="14" customFormat="1" ht="11.25">
      <c r="B297" s="163"/>
      <c r="D297" s="150" t="s">
        <v>168</v>
      </c>
      <c r="E297" s="164" t="s">
        <v>1</v>
      </c>
      <c r="F297" s="165" t="s">
        <v>173</v>
      </c>
      <c r="H297" s="166">
        <v>45.15</v>
      </c>
      <c r="I297" s="167"/>
      <c r="L297" s="163"/>
      <c r="M297" s="168"/>
      <c r="T297" s="169"/>
      <c r="AT297" s="164" t="s">
        <v>168</v>
      </c>
      <c r="AU297" s="164" t="s">
        <v>166</v>
      </c>
      <c r="AV297" s="14" t="s">
        <v>165</v>
      </c>
      <c r="AW297" s="14" t="s">
        <v>34</v>
      </c>
      <c r="AX297" s="14" t="s">
        <v>86</v>
      </c>
      <c r="AY297" s="164" t="s">
        <v>156</v>
      </c>
    </row>
    <row r="298" spans="2:65" s="13" customFormat="1" ht="11.25">
      <c r="B298" s="156"/>
      <c r="D298" s="150" t="s">
        <v>168</v>
      </c>
      <c r="F298" s="158" t="s">
        <v>400</v>
      </c>
      <c r="H298" s="159">
        <v>45.826999999999998</v>
      </c>
      <c r="I298" s="160"/>
      <c r="L298" s="156"/>
      <c r="M298" s="161"/>
      <c r="T298" s="162"/>
      <c r="AT298" s="157" t="s">
        <v>168</v>
      </c>
      <c r="AU298" s="157" t="s">
        <v>166</v>
      </c>
      <c r="AV298" s="13" t="s">
        <v>88</v>
      </c>
      <c r="AW298" s="13" t="s">
        <v>4</v>
      </c>
      <c r="AX298" s="13" t="s">
        <v>86</v>
      </c>
      <c r="AY298" s="157" t="s">
        <v>156</v>
      </c>
    </row>
    <row r="299" spans="2:65" s="1" customFormat="1" ht="24.2" customHeight="1">
      <c r="B299" s="32"/>
      <c r="C299" s="136" t="s">
        <v>401</v>
      </c>
      <c r="D299" s="136" t="s">
        <v>160</v>
      </c>
      <c r="E299" s="137" t="s">
        <v>402</v>
      </c>
      <c r="F299" s="138" t="s">
        <v>403</v>
      </c>
      <c r="G299" s="139" t="s">
        <v>376</v>
      </c>
      <c r="H299" s="140">
        <v>16</v>
      </c>
      <c r="I299" s="141"/>
      <c r="J299" s="142">
        <f>ROUND(I299*H299,2)</f>
        <v>0</v>
      </c>
      <c r="K299" s="138" t="s">
        <v>164</v>
      </c>
      <c r="L299" s="32"/>
      <c r="M299" s="143" t="s">
        <v>1</v>
      </c>
      <c r="N299" s="144" t="s">
        <v>44</v>
      </c>
      <c r="P299" s="145">
        <f>O299*H299</f>
        <v>0</v>
      </c>
      <c r="Q299" s="145">
        <v>6.9999999999999994E-5</v>
      </c>
      <c r="R299" s="145">
        <f>Q299*H299</f>
        <v>1.1199999999999999E-3</v>
      </c>
      <c r="S299" s="145">
        <v>0</v>
      </c>
      <c r="T299" s="146">
        <f>S299*H299</f>
        <v>0</v>
      </c>
      <c r="AR299" s="147" t="s">
        <v>165</v>
      </c>
      <c r="AT299" s="147" t="s">
        <v>160</v>
      </c>
      <c r="AU299" s="147" t="s">
        <v>166</v>
      </c>
      <c r="AY299" s="17" t="s">
        <v>156</v>
      </c>
      <c r="BE299" s="148">
        <f>IF(N299="základní",J299,0)</f>
        <v>0</v>
      </c>
      <c r="BF299" s="148">
        <f>IF(N299="snížená",J299,0)</f>
        <v>0</v>
      </c>
      <c r="BG299" s="148">
        <f>IF(N299="zákl. přenesená",J299,0)</f>
        <v>0</v>
      </c>
      <c r="BH299" s="148">
        <f>IF(N299="sníž. přenesená",J299,0)</f>
        <v>0</v>
      </c>
      <c r="BI299" s="148">
        <f>IF(N299="nulová",J299,0)</f>
        <v>0</v>
      </c>
      <c r="BJ299" s="17" t="s">
        <v>86</v>
      </c>
      <c r="BK299" s="148">
        <f>ROUND(I299*H299,2)</f>
        <v>0</v>
      </c>
      <c r="BL299" s="17" t="s">
        <v>165</v>
      </c>
      <c r="BM299" s="147" t="s">
        <v>404</v>
      </c>
    </row>
    <row r="300" spans="2:65" s="13" customFormat="1" ht="11.25">
      <c r="B300" s="156"/>
      <c r="D300" s="150" t="s">
        <v>168</v>
      </c>
      <c r="E300" s="157" t="s">
        <v>1</v>
      </c>
      <c r="F300" s="158" t="s">
        <v>405</v>
      </c>
      <c r="H300" s="159">
        <v>16</v>
      </c>
      <c r="I300" s="160"/>
      <c r="L300" s="156"/>
      <c r="M300" s="161"/>
      <c r="T300" s="162"/>
      <c r="AT300" s="157" t="s">
        <v>168</v>
      </c>
      <c r="AU300" s="157" t="s">
        <v>166</v>
      </c>
      <c r="AV300" s="13" t="s">
        <v>88</v>
      </c>
      <c r="AW300" s="13" t="s">
        <v>34</v>
      </c>
      <c r="AX300" s="13" t="s">
        <v>86</v>
      </c>
      <c r="AY300" s="157" t="s">
        <v>156</v>
      </c>
    </row>
    <row r="301" spans="2:65" s="1" customFormat="1" ht="24.2" customHeight="1">
      <c r="B301" s="32"/>
      <c r="C301" s="177" t="s">
        <v>406</v>
      </c>
      <c r="D301" s="177" t="s">
        <v>256</v>
      </c>
      <c r="E301" s="178" t="s">
        <v>407</v>
      </c>
      <c r="F301" s="179" t="s">
        <v>408</v>
      </c>
      <c r="G301" s="180" t="s">
        <v>376</v>
      </c>
      <c r="H301" s="181">
        <v>16</v>
      </c>
      <c r="I301" s="182"/>
      <c r="J301" s="183">
        <f>ROUND(I301*H301,2)</f>
        <v>0</v>
      </c>
      <c r="K301" s="179" t="s">
        <v>164</v>
      </c>
      <c r="L301" s="184"/>
      <c r="M301" s="185" t="s">
        <v>1</v>
      </c>
      <c r="N301" s="186" t="s">
        <v>44</v>
      </c>
      <c r="P301" s="145">
        <f>O301*H301</f>
        <v>0</v>
      </c>
      <c r="Q301" s="145">
        <v>0.01</v>
      </c>
      <c r="R301" s="145">
        <f>Q301*H301</f>
        <v>0.16</v>
      </c>
      <c r="S301" s="145">
        <v>0</v>
      </c>
      <c r="T301" s="146">
        <f>S301*H301</f>
        <v>0</v>
      </c>
      <c r="AR301" s="147" t="s">
        <v>216</v>
      </c>
      <c r="AT301" s="147" t="s">
        <v>256</v>
      </c>
      <c r="AU301" s="147" t="s">
        <v>166</v>
      </c>
      <c r="AY301" s="17" t="s">
        <v>156</v>
      </c>
      <c r="BE301" s="148">
        <f>IF(N301="základní",J301,0)</f>
        <v>0</v>
      </c>
      <c r="BF301" s="148">
        <f>IF(N301="snížená",J301,0)</f>
        <v>0</v>
      </c>
      <c r="BG301" s="148">
        <f>IF(N301="zákl. přenesená",J301,0)</f>
        <v>0</v>
      </c>
      <c r="BH301" s="148">
        <f>IF(N301="sníž. přenesená",J301,0)</f>
        <v>0</v>
      </c>
      <c r="BI301" s="148">
        <f>IF(N301="nulová",J301,0)</f>
        <v>0</v>
      </c>
      <c r="BJ301" s="17" t="s">
        <v>86</v>
      </c>
      <c r="BK301" s="148">
        <f>ROUND(I301*H301,2)</f>
        <v>0</v>
      </c>
      <c r="BL301" s="17" t="s">
        <v>165</v>
      </c>
      <c r="BM301" s="147" t="s">
        <v>409</v>
      </c>
    </row>
    <row r="302" spans="2:65" s="13" customFormat="1" ht="22.5">
      <c r="B302" s="156"/>
      <c r="D302" s="150" t="s">
        <v>168</v>
      </c>
      <c r="F302" s="158" t="s">
        <v>410</v>
      </c>
      <c r="H302" s="159">
        <v>16</v>
      </c>
      <c r="I302" s="160"/>
      <c r="L302" s="156"/>
      <c r="M302" s="161"/>
      <c r="T302" s="162"/>
      <c r="AT302" s="157" t="s">
        <v>168</v>
      </c>
      <c r="AU302" s="157" t="s">
        <v>166</v>
      </c>
      <c r="AV302" s="13" t="s">
        <v>88</v>
      </c>
      <c r="AW302" s="13" t="s">
        <v>4</v>
      </c>
      <c r="AX302" s="13" t="s">
        <v>86</v>
      </c>
      <c r="AY302" s="157" t="s">
        <v>156</v>
      </c>
    </row>
    <row r="303" spans="2:65" s="1" customFormat="1" ht="24.2" customHeight="1">
      <c r="B303" s="32"/>
      <c r="C303" s="136" t="s">
        <v>411</v>
      </c>
      <c r="D303" s="136" t="s">
        <v>160</v>
      </c>
      <c r="E303" s="137" t="s">
        <v>412</v>
      </c>
      <c r="F303" s="138" t="s">
        <v>413</v>
      </c>
      <c r="G303" s="139" t="s">
        <v>376</v>
      </c>
      <c r="H303" s="140">
        <v>8</v>
      </c>
      <c r="I303" s="141"/>
      <c r="J303" s="142">
        <f>ROUND(I303*H303,2)</f>
        <v>0</v>
      </c>
      <c r="K303" s="138" t="s">
        <v>1</v>
      </c>
      <c r="L303" s="32"/>
      <c r="M303" s="143" t="s">
        <v>1</v>
      </c>
      <c r="N303" s="144" t="s">
        <v>44</v>
      </c>
      <c r="P303" s="145">
        <f>O303*H303</f>
        <v>0</v>
      </c>
      <c r="Q303" s="145">
        <v>2.32E-3</v>
      </c>
      <c r="R303" s="145">
        <f>Q303*H303</f>
        <v>1.856E-2</v>
      </c>
      <c r="S303" s="145">
        <v>0.10100000000000001</v>
      </c>
      <c r="T303" s="146">
        <f>S303*H303</f>
        <v>0.80800000000000005</v>
      </c>
      <c r="AR303" s="147" t="s">
        <v>165</v>
      </c>
      <c r="AT303" s="147" t="s">
        <v>160</v>
      </c>
      <c r="AU303" s="147" t="s">
        <v>166</v>
      </c>
      <c r="AY303" s="17" t="s">
        <v>156</v>
      </c>
      <c r="BE303" s="148">
        <f>IF(N303="základní",J303,0)</f>
        <v>0</v>
      </c>
      <c r="BF303" s="148">
        <f>IF(N303="snížená",J303,0)</f>
        <v>0</v>
      </c>
      <c r="BG303" s="148">
        <f>IF(N303="zákl. přenesená",J303,0)</f>
        <v>0</v>
      </c>
      <c r="BH303" s="148">
        <f>IF(N303="sníž. přenesená",J303,0)</f>
        <v>0</v>
      </c>
      <c r="BI303" s="148">
        <f>IF(N303="nulová",J303,0)</f>
        <v>0</v>
      </c>
      <c r="BJ303" s="17" t="s">
        <v>86</v>
      </c>
      <c r="BK303" s="148">
        <f>ROUND(I303*H303,2)</f>
        <v>0</v>
      </c>
      <c r="BL303" s="17" t="s">
        <v>165</v>
      </c>
      <c r="BM303" s="147" t="s">
        <v>414</v>
      </c>
    </row>
    <row r="304" spans="2:65" s="13" customFormat="1" ht="11.25">
      <c r="B304" s="156"/>
      <c r="D304" s="150" t="s">
        <v>168</v>
      </c>
      <c r="E304" s="157" t="s">
        <v>1</v>
      </c>
      <c r="F304" s="158" t="s">
        <v>415</v>
      </c>
      <c r="H304" s="159">
        <v>8</v>
      </c>
      <c r="I304" s="160"/>
      <c r="L304" s="156"/>
      <c r="M304" s="161"/>
      <c r="T304" s="162"/>
      <c r="AT304" s="157" t="s">
        <v>168</v>
      </c>
      <c r="AU304" s="157" t="s">
        <v>166</v>
      </c>
      <c r="AV304" s="13" t="s">
        <v>88</v>
      </c>
      <c r="AW304" s="13" t="s">
        <v>34</v>
      </c>
      <c r="AX304" s="13" t="s">
        <v>86</v>
      </c>
      <c r="AY304" s="157" t="s">
        <v>156</v>
      </c>
    </row>
    <row r="305" spans="2:65" s="1" customFormat="1" ht="24.2" customHeight="1">
      <c r="B305" s="32"/>
      <c r="C305" s="136" t="s">
        <v>416</v>
      </c>
      <c r="D305" s="136" t="s">
        <v>160</v>
      </c>
      <c r="E305" s="137" t="s">
        <v>417</v>
      </c>
      <c r="F305" s="138" t="s">
        <v>418</v>
      </c>
      <c r="G305" s="139" t="s">
        <v>163</v>
      </c>
      <c r="H305" s="140">
        <v>4</v>
      </c>
      <c r="I305" s="141"/>
      <c r="J305" s="142">
        <f>ROUND(I305*H305,2)</f>
        <v>0</v>
      </c>
      <c r="K305" s="138" t="s">
        <v>164</v>
      </c>
      <c r="L305" s="32"/>
      <c r="M305" s="143" t="s">
        <v>1</v>
      </c>
      <c r="N305" s="144" t="s">
        <v>44</v>
      </c>
      <c r="P305" s="145">
        <f>O305*H305</f>
        <v>0</v>
      </c>
      <c r="Q305" s="145">
        <v>0</v>
      </c>
      <c r="R305" s="145">
        <f>Q305*H305</f>
        <v>0</v>
      </c>
      <c r="S305" s="145">
        <v>0</v>
      </c>
      <c r="T305" s="146">
        <f>S305*H305</f>
        <v>0</v>
      </c>
      <c r="AR305" s="147" t="s">
        <v>165</v>
      </c>
      <c r="AT305" s="147" t="s">
        <v>160</v>
      </c>
      <c r="AU305" s="147" t="s">
        <v>166</v>
      </c>
      <c r="AY305" s="17" t="s">
        <v>156</v>
      </c>
      <c r="BE305" s="148">
        <f>IF(N305="základní",J305,0)</f>
        <v>0</v>
      </c>
      <c r="BF305" s="148">
        <f>IF(N305="snížená",J305,0)</f>
        <v>0</v>
      </c>
      <c r="BG305" s="148">
        <f>IF(N305="zákl. přenesená",J305,0)</f>
        <v>0</v>
      </c>
      <c r="BH305" s="148">
        <f>IF(N305="sníž. přenesená",J305,0)</f>
        <v>0</v>
      </c>
      <c r="BI305" s="148">
        <f>IF(N305="nulová",J305,0)</f>
        <v>0</v>
      </c>
      <c r="BJ305" s="17" t="s">
        <v>86</v>
      </c>
      <c r="BK305" s="148">
        <f>ROUND(I305*H305,2)</f>
        <v>0</v>
      </c>
      <c r="BL305" s="17" t="s">
        <v>165</v>
      </c>
      <c r="BM305" s="147" t="s">
        <v>419</v>
      </c>
    </row>
    <row r="306" spans="2:65" s="12" customFormat="1" ht="11.25">
      <c r="B306" s="149"/>
      <c r="D306" s="150" t="s">
        <v>168</v>
      </c>
      <c r="E306" s="151" t="s">
        <v>1</v>
      </c>
      <c r="F306" s="152" t="s">
        <v>420</v>
      </c>
      <c r="H306" s="151" t="s">
        <v>1</v>
      </c>
      <c r="I306" s="153"/>
      <c r="L306" s="149"/>
      <c r="M306" s="154"/>
      <c r="T306" s="155"/>
      <c r="AT306" s="151" t="s">
        <v>168</v>
      </c>
      <c r="AU306" s="151" t="s">
        <v>166</v>
      </c>
      <c r="AV306" s="12" t="s">
        <v>86</v>
      </c>
      <c r="AW306" s="12" t="s">
        <v>34</v>
      </c>
      <c r="AX306" s="12" t="s">
        <v>79</v>
      </c>
      <c r="AY306" s="151" t="s">
        <v>156</v>
      </c>
    </row>
    <row r="307" spans="2:65" s="13" customFormat="1" ht="11.25">
      <c r="B307" s="156"/>
      <c r="D307" s="150" t="s">
        <v>168</v>
      </c>
      <c r="E307" s="157" t="s">
        <v>1</v>
      </c>
      <c r="F307" s="158" t="s">
        <v>421</v>
      </c>
      <c r="H307" s="159">
        <v>4</v>
      </c>
      <c r="I307" s="160"/>
      <c r="L307" s="156"/>
      <c r="M307" s="161"/>
      <c r="T307" s="162"/>
      <c r="AT307" s="157" t="s">
        <v>168</v>
      </c>
      <c r="AU307" s="157" t="s">
        <v>166</v>
      </c>
      <c r="AV307" s="13" t="s">
        <v>88</v>
      </c>
      <c r="AW307" s="13" t="s">
        <v>34</v>
      </c>
      <c r="AX307" s="13" t="s">
        <v>86</v>
      </c>
      <c r="AY307" s="157" t="s">
        <v>156</v>
      </c>
    </row>
    <row r="308" spans="2:65" s="11" customFormat="1" ht="20.85" customHeight="1">
      <c r="B308" s="124"/>
      <c r="D308" s="125" t="s">
        <v>78</v>
      </c>
      <c r="E308" s="134" t="s">
        <v>422</v>
      </c>
      <c r="F308" s="134" t="s">
        <v>423</v>
      </c>
      <c r="I308" s="127"/>
      <c r="J308" s="135">
        <f>BK308</f>
        <v>0</v>
      </c>
      <c r="L308" s="124"/>
      <c r="M308" s="129"/>
      <c r="P308" s="130">
        <f>SUM(P309:P319)</f>
        <v>0</v>
      </c>
      <c r="R308" s="130">
        <f>SUM(R309:R319)</f>
        <v>7.7963200000000006</v>
      </c>
      <c r="T308" s="131">
        <f>SUM(T309:T319)</f>
        <v>0</v>
      </c>
      <c r="AR308" s="125" t="s">
        <v>86</v>
      </c>
      <c r="AT308" s="132" t="s">
        <v>78</v>
      </c>
      <c r="AU308" s="132" t="s">
        <v>88</v>
      </c>
      <c r="AY308" s="125" t="s">
        <v>156</v>
      </c>
      <c r="BK308" s="133">
        <f>SUM(BK309:BK319)</f>
        <v>0</v>
      </c>
    </row>
    <row r="309" spans="2:65" s="1" customFormat="1" ht="24.2" customHeight="1">
      <c r="B309" s="32"/>
      <c r="C309" s="136" t="s">
        <v>424</v>
      </c>
      <c r="D309" s="136" t="s">
        <v>160</v>
      </c>
      <c r="E309" s="137" t="s">
        <v>425</v>
      </c>
      <c r="F309" s="138" t="s">
        <v>426</v>
      </c>
      <c r="G309" s="139" t="s">
        <v>376</v>
      </c>
      <c r="H309" s="140">
        <v>8</v>
      </c>
      <c r="I309" s="141"/>
      <c r="J309" s="142">
        <f t="shared" ref="J309:J319" si="0">ROUND(I309*H309,2)</f>
        <v>0</v>
      </c>
      <c r="K309" s="138" t="s">
        <v>164</v>
      </c>
      <c r="L309" s="32"/>
      <c r="M309" s="143" t="s">
        <v>1</v>
      </c>
      <c r="N309" s="144" t="s">
        <v>44</v>
      </c>
      <c r="P309" s="145">
        <f t="shared" ref="P309:P319" si="1">O309*H309</f>
        <v>0</v>
      </c>
      <c r="Q309" s="145">
        <v>0.12422</v>
      </c>
      <c r="R309" s="145">
        <f t="shared" ref="R309:R319" si="2">Q309*H309</f>
        <v>0.99375999999999998</v>
      </c>
      <c r="S309" s="145">
        <v>0</v>
      </c>
      <c r="T309" s="146">
        <f t="shared" ref="T309:T319" si="3">S309*H309</f>
        <v>0</v>
      </c>
      <c r="AR309" s="147" t="s">
        <v>165</v>
      </c>
      <c r="AT309" s="147" t="s">
        <v>160</v>
      </c>
      <c r="AU309" s="147" t="s">
        <v>166</v>
      </c>
      <c r="AY309" s="17" t="s">
        <v>156</v>
      </c>
      <c r="BE309" s="148">
        <f t="shared" ref="BE309:BE319" si="4">IF(N309="základní",J309,0)</f>
        <v>0</v>
      </c>
      <c r="BF309" s="148">
        <f t="shared" ref="BF309:BF319" si="5">IF(N309="snížená",J309,0)</f>
        <v>0</v>
      </c>
      <c r="BG309" s="148">
        <f t="shared" ref="BG309:BG319" si="6">IF(N309="zákl. přenesená",J309,0)</f>
        <v>0</v>
      </c>
      <c r="BH309" s="148">
        <f t="shared" ref="BH309:BH319" si="7">IF(N309="sníž. přenesená",J309,0)</f>
        <v>0</v>
      </c>
      <c r="BI309" s="148">
        <f t="shared" ref="BI309:BI319" si="8">IF(N309="nulová",J309,0)</f>
        <v>0</v>
      </c>
      <c r="BJ309" s="17" t="s">
        <v>86</v>
      </c>
      <c r="BK309" s="148">
        <f t="shared" ref="BK309:BK319" si="9">ROUND(I309*H309,2)</f>
        <v>0</v>
      </c>
      <c r="BL309" s="17" t="s">
        <v>165</v>
      </c>
      <c r="BM309" s="147" t="s">
        <v>427</v>
      </c>
    </row>
    <row r="310" spans="2:65" s="1" customFormat="1" ht="24.2" customHeight="1">
      <c r="B310" s="32"/>
      <c r="C310" s="177" t="s">
        <v>428</v>
      </c>
      <c r="D310" s="177" t="s">
        <v>256</v>
      </c>
      <c r="E310" s="178" t="s">
        <v>429</v>
      </c>
      <c r="F310" s="179" t="s">
        <v>430</v>
      </c>
      <c r="G310" s="180" t="s">
        <v>376</v>
      </c>
      <c r="H310" s="181">
        <v>8</v>
      </c>
      <c r="I310" s="182"/>
      <c r="J310" s="183">
        <f t="shared" si="0"/>
        <v>0</v>
      </c>
      <c r="K310" s="179" t="s">
        <v>164</v>
      </c>
      <c r="L310" s="184"/>
      <c r="M310" s="185" t="s">
        <v>1</v>
      </c>
      <c r="N310" s="186" t="s">
        <v>44</v>
      </c>
      <c r="P310" s="145">
        <f t="shared" si="1"/>
        <v>0</v>
      </c>
      <c r="Q310" s="145">
        <v>7.1999999999999995E-2</v>
      </c>
      <c r="R310" s="145">
        <f t="shared" si="2"/>
        <v>0.57599999999999996</v>
      </c>
      <c r="S310" s="145">
        <v>0</v>
      </c>
      <c r="T310" s="146">
        <f t="shared" si="3"/>
        <v>0</v>
      </c>
      <c r="AR310" s="147" t="s">
        <v>216</v>
      </c>
      <c r="AT310" s="147" t="s">
        <v>256</v>
      </c>
      <c r="AU310" s="147" t="s">
        <v>166</v>
      </c>
      <c r="AY310" s="17" t="s">
        <v>156</v>
      </c>
      <c r="BE310" s="148">
        <f t="shared" si="4"/>
        <v>0</v>
      </c>
      <c r="BF310" s="148">
        <f t="shared" si="5"/>
        <v>0</v>
      </c>
      <c r="BG310" s="148">
        <f t="shared" si="6"/>
        <v>0</v>
      </c>
      <c r="BH310" s="148">
        <f t="shared" si="7"/>
        <v>0</v>
      </c>
      <c r="BI310" s="148">
        <f t="shared" si="8"/>
        <v>0</v>
      </c>
      <c r="BJ310" s="17" t="s">
        <v>86</v>
      </c>
      <c r="BK310" s="148">
        <f t="shared" si="9"/>
        <v>0</v>
      </c>
      <c r="BL310" s="17" t="s">
        <v>165</v>
      </c>
      <c r="BM310" s="147" t="s">
        <v>431</v>
      </c>
    </row>
    <row r="311" spans="2:65" s="1" customFormat="1" ht="24.2" customHeight="1">
      <c r="B311" s="32"/>
      <c r="C311" s="136" t="s">
        <v>432</v>
      </c>
      <c r="D311" s="136" t="s">
        <v>160</v>
      </c>
      <c r="E311" s="137" t="s">
        <v>433</v>
      </c>
      <c r="F311" s="138" t="s">
        <v>434</v>
      </c>
      <c r="G311" s="139" t="s">
        <v>376</v>
      </c>
      <c r="H311" s="140">
        <v>8</v>
      </c>
      <c r="I311" s="141"/>
      <c r="J311" s="142">
        <f t="shared" si="0"/>
        <v>0</v>
      </c>
      <c r="K311" s="138" t="s">
        <v>164</v>
      </c>
      <c r="L311" s="32"/>
      <c r="M311" s="143" t="s">
        <v>1</v>
      </c>
      <c r="N311" s="144" t="s">
        <v>44</v>
      </c>
      <c r="P311" s="145">
        <f t="shared" si="1"/>
        <v>0</v>
      </c>
      <c r="Q311" s="145">
        <v>2.972E-2</v>
      </c>
      <c r="R311" s="145">
        <f t="shared" si="2"/>
        <v>0.23776</v>
      </c>
      <c r="S311" s="145">
        <v>0</v>
      </c>
      <c r="T311" s="146">
        <f t="shared" si="3"/>
        <v>0</v>
      </c>
      <c r="AR311" s="147" t="s">
        <v>165</v>
      </c>
      <c r="AT311" s="147" t="s">
        <v>160</v>
      </c>
      <c r="AU311" s="147" t="s">
        <v>166</v>
      </c>
      <c r="AY311" s="17" t="s">
        <v>156</v>
      </c>
      <c r="BE311" s="148">
        <f t="shared" si="4"/>
        <v>0</v>
      </c>
      <c r="BF311" s="148">
        <f t="shared" si="5"/>
        <v>0</v>
      </c>
      <c r="BG311" s="148">
        <f t="shared" si="6"/>
        <v>0</v>
      </c>
      <c r="BH311" s="148">
        <f t="shared" si="7"/>
        <v>0</v>
      </c>
      <c r="BI311" s="148">
        <f t="shared" si="8"/>
        <v>0</v>
      </c>
      <c r="BJ311" s="17" t="s">
        <v>86</v>
      </c>
      <c r="BK311" s="148">
        <f t="shared" si="9"/>
        <v>0</v>
      </c>
      <c r="BL311" s="17" t="s">
        <v>165</v>
      </c>
      <c r="BM311" s="147" t="s">
        <v>435</v>
      </c>
    </row>
    <row r="312" spans="2:65" s="1" customFormat="1" ht="21.75" customHeight="1">
      <c r="B312" s="32"/>
      <c r="C312" s="177" t="s">
        <v>436</v>
      </c>
      <c r="D312" s="177" t="s">
        <v>256</v>
      </c>
      <c r="E312" s="178" t="s">
        <v>437</v>
      </c>
      <c r="F312" s="179" t="s">
        <v>438</v>
      </c>
      <c r="G312" s="180" t="s">
        <v>376</v>
      </c>
      <c r="H312" s="181">
        <v>8</v>
      </c>
      <c r="I312" s="182"/>
      <c r="J312" s="183">
        <f t="shared" si="0"/>
        <v>0</v>
      </c>
      <c r="K312" s="179" t="s">
        <v>164</v>
      </c>
      <c r="L312" s="184"/>
      <c r="M312" s="185" t="s">
        <v>1</v>
      </c>
      <c r="N312" s="186" t="s">
        <v>44</v>
      </c>
      <c r="P312" s="145">
        <f t="shared" si="1"/>
        <v>0</v>
      </c>
      <c r="Q312" s="145">
        <v>0.111</v>
      </c>
      <c r="R312" s="145">
        <f t="shared" si="2"/>
        <v>0.88800000000000001</v>
      </c>
      <c r="S312" s="145">
        <v>0</v>
      </c>
      <c r="T312" s="146">
        <f t="shared" si="3"/>
        <v>0</v>
      </c>
      <c r="AR312" s="147" t="s">
        <v>216</v>
      </c>
      <c r="AT312" s="147" t="s">
        <v>256</v>
      </c>
      <c r="AU312" s="147" t="s">
        <v>166</v>
      </c>
      <c r="AY312" s="17" t="s">
        <v>156</v>
      </c>
      <c r="BE312" s="148">
        <f t="shared" si="4"/>
        <v>0</v>
      </c>
      <c r="BF312" s="148">
        <f t="shared" si="5"/>
        <v>0</v>
      </c>
      <c r="BG312" s="148">
        <f t="shared" si="6"/>
        <v>0</v>
      </c>
      <c r="BH312" s="148">
        <f t="shared" si="7"/>
        <v>0</v>
      </c>
      <c r="BI312" s="148">
        <f t="shared" si="8"/>
        <v>0</v>
      </c>
      <c r="BJ312" s="17" t="s">
        <v>86</v>
      </c>
      <c r="BK312" s="148">
        <f t="shared" si="9"/>
        <v>0</v>
      </c>
      <c r="BL312" s="17" t="s">
        <v>165</v>
      </c>
      <c r="BM312" s="147" t="s">
        <v>439</v>
      </c>
    </row>
    <row r="313" spans="2:65" s="1" customFormat="1" ht="24.2" customHeight="1">
      <c r="B313" s="32"/>
      <c r="C313" s="136" t="s">
        <v>440</v>
      </c>
      <c r="D313" s="136" t="s">
        <v>160</v>
      </c>
      <c r="E313" s="137" t="s">
        <v>441</v>
      </c>
      <c r="F313" s="138" t="s">
        <v>442</v>
      </c>
      <c r="G313" s="139" t="s">
        <v>376</v>
      </c>
      <c r="H313" s="140">
        <v>8</v>
      </c>
      <c r="I313" s="141"/>
      <c r="J313" s="142">
        <f t="shared" si="0"/>
        <v>0</v>
      </c>
      <c r="K313" s="138" t="s">
        <v>164</v>
      </c>
      <c r="L313" s="32"/>
      <c r="M313" s="143" t="s">
        <v>1</v>
      </c>
      <c r="N313" s="144" t="s">
        <v>44</v>
      </c>
      <c r="P313" s="145">
        <f t="shared" si="1"/>
        <v>0</v>
      </c>
      <c r="Q313" s="145">
        <v>2.972E-2</v>
      </c>
      <c r="R313" s="145">
        <f t="shared" si="2"/>
        <v>0.23776</v>
      </c>
      <c r="S313" s="145">
        <v>0</v>
      </c>
      <c r="T313" s="146">
        <f t="shared" si="3"/>
        <v>0</v>
      </c>
      <c r="AR313" s="147" t="s">
        <v>165</v>
      </c>
      <c r="AT313" s="147" t="s">
        <v>160</v>
      </c>
      <c r="AU313" s="147" t="s">
        <v>166</v>
      </c>
      <c r="AY313" s="17" t="s">
        <v>156</v>
      </c>
      <c r="BE313" s="148">
        <f t="shared" si="4"/>
        <v>0</v>
      </c>
      <c r="BF313" s="148">
        <f t="shared" si="5"/>
        <v>0</v>
      </c>
      <c r="BG313" s="148">
        <f t="shared" si="6"/>
        <v>0</v>
      </c>
      <c r="BH313" s="148">
        <f t="shared" si="7"/>
        <v>0</v>
      </c>
      <c r="BI313" s="148">
        <f t="shared" si="8"/>
        <v>0</v>
      </c>
      <c r="BJ313" s="17" t="s">
        <v>86</v>
      </c>
      <c r="BK313" s="148">
        <f t="shared" si="9"/>
        <v>0</v>
      </c>
      <c r="BL313" s="17" t="s">
        <v>165</v>
      </c>
      <c r="BM313" s="147" t="s">
        <v>443</v>
      </c>
    </row>
    <row r="314" spans="2:65" s="1" customFormat="1" ht="24.2" customHeight="1">
      <c r="B314" s="32"/>
      <c r="C314" s="177" t="s">
        <v>444</v>
      </c>
      <c r="D314" s="177" t="s">
        <v>256</v>
      </c>
      <c r="E314" s="178" t="s">
        <v>445</v>
      </c>
      <c r="F314" s="179" t="s">
        <v>446</v>
      </c>
      <c r="G314" s="180" t="s">
        <v>376</v>
      </c>
      <c r="H314" s="181">
        <v>8</v>
      </c>
      <c r="I314" s="182"/>
      <c r="J314" s="183">
        <f t="shared" si="0"/>
        <v>0</v>
      </c>
      <c r="K314" s="179" t="s">
        <v>164</v>
      </c>
      <c r="L314" s="184"/>
      <c r="M314" s="185" t="s">
        <v>1</v>
      </c>
      <c r="N314" s="186" t="s">
        <v>44</v>
      </c>
      <c r="P314" s="145">
        <f t="shared" si="1"/>
        <v>0</v>
      </c>
      <c r="Q314" s="145">
        <v>0.08</v>
      </c>
      <c r="R314" s="145">
        <f t="shared" si="2"/>
        <v>0.64</v>
      </c>
      <c r="S314" s="145">
        <v>0</v>
      </c>
      <c r="T314" s="146">
        <f t="shared" si="3"/>
        <v>0</v>
      </c>
      <c r="AR314" s="147" t="s">
        <v>216</v>
      </c>
      <c r="AT314" s="147" t="s">
        <v>256</v>
      </c>
      <c r="AU314" s="147" t="s">
        <v>166</v>
      </c>
      <c r="AY314" s="17" t="s">
        <v>156</v>
      </c>
      <c r="BE314" s="148">
        <f t="shared" si="4"/>
        <v>0</v>
      </c>
      <c r="BF314" s="148">
        <f t="shared" si="5"/>
        <v>0</v>
      </c>
      <c r="BG314" s="148">
        <f t="shared" si="6"/>
        <v>0</v>
      </c>
      <c r="BH314" s="148">
        <f t="shared" si="7"/>
        <v>0</v>
      </c>
      <c r="BI314" s="148">
        <f t="shared" si="8"/>
        <v>0</v>
      </c>
      <c r="BJ314" s="17" t="s">
        <v>86</v>
      </c>
      <c r="BK314" s="148">
        <f t="shared" si="9"/>
        <v>0</v>
      </c>
      <c r="BL314" s="17" t="s">
        <v>165</v>
      </c>
      <c r="BM314" s="147" t="s">
        <v>447</v>
      </c>
    </row>
    <row r="315" spans="2:65" s="1" customFormat="1" ht="21.75" customHeight="1">
      <c r="B315" s="32"/>
      <c r="C315" s="136" t="s">
        <v>448</v>
      </c>
      <c r="D315" s="136" t="s">
        <v>160</v>
      </c>
      <c r="E315" s="137" t="s">
        <v>449</v>
      </c>
      <c r="F315" s="138" t="s">
        <v>450</v>
      </c>
      <c r="G315" s="139" t="s">
        <v>376</v>
      </c>
      <c r="H315" s="140">
        <v>8</v>
      </c>
      <c r="I315" s="141"/>
      <c r="J315" s="142">
        <f t="shared" si="0"/>
        <v>0</v>
      </c>
      <c r="K315" s="138" t="s">
        <v>164</v>
      </c>
      <c r="L315" s="32"/>
      <c r="M315" s="143" t="s">
        <v>1</v>
      </c>
      <c r="N315" s="144" t="s">
        <v>44</v>
      </c>
      <c r="P315" s="145">
        <f t="shared" si="1"/>
        <v>0</v>
      </c>
      <c r="Q315" s="145">
        <v>0.22394</v>
      </c>
      <c r="R315" s="145">
        <f t="shared" si="2"/>
        <v>1.79152</v>
      </c>
      <c r="S315" s="145">
        <v>0</v>
      </c>
      <c r="T315" s="146">
        <f t="shared" si="3"/>
        <v>0</v>
      </c>
      <c r="AR315" s="147" t="s">
        <v>165</v>
      </c>
      <c r="AT315" s="147" t="s">
        <v>160</v>
      </c>
      <c r="AU315" s="147" t="s">
        <v>166</v>
      </c>
      <c r="AY315" s="17" t="s">
        <v>156</v>
      </c>
      <c r="BE315" s="148">
        <f t="shared" si="4"/>
        <v>0</v>
      </c>
      <c r="BF315" s="148">
        <f t="shared" si="5"/>
        <v>0</v>
      </c>
      <c r="BG315" s="148">
        <f t="shared" si="6"/>
        <v>0</v>
      </c>
      <c r="BH315" s="148">
        <f t="shared" si="7"/>
        <v>0</v>
      </c>
      <c r="BI315" s="148">
        <f t="shared" si="8"/>
        <v>0</v>
      </c>
      <c r="BJ315" s="17" t="s">
        <v>86</v>
      </c>
      <c r="BK315" s="148">
        <f t="shared" si="9"/>
        <v>0</v>
      </c>
      <c r="BL315" s="17" t="s">
        <v>165</v>
      </c>
      <c r="BM315" s="147" t="s">
        <v>451</v>
      </c>
    </row>
    <row r="316" spans="2:65" s="1" customFormat="1" ht="24.2" customHeight="1">
      <c r="B316" s="32"/>
      <c r="C316" s="177" t="s">
        <v>452</v>
      </c>
      <c r="D316" s="177" t="s">
        <v>256</v>
      </c>
      <c r="E316" s="178" t="s">
        <v>453</v>
      </c>
      <c r="F316" s="179" t="s">
        <v>454</v>
      </c>
      <c r="G316" s="180" t="s">
        <v>376</v>
      </c>
      <c r="H316" s="181">
        <v>8</v>
      </c>
      <c r="I316" s="182"/>
      <c r="J316" s="183">
        <f t="shared" si="0"/>
        <v>0</v>
      </c>
      <c r="K316" s="179" t="s">
        <v>164</v>
      </c>
      <c r="L316" s="184"/>
      <c r="M316" s="185" t="s">
        <v>1</v>
      </c>
      <c r="N316" s="186" t="s">
        <v>44</v>
      </c>
      <c r="P316" s="145">
        <f t="shared" si="1"/>
        <v>0</v>
      </c>
      <c r="Q316" s="145">
        <v>3.2000000000000001E-2</v>
      </c>
      <c r="R316" s="145">
        <f t="shared" si="2"/>
        <v>0.25600000000000001</v>
      </c>
      <c r="S316" s="145">
        <v>0</v>
      </c>
      <c r="T316" s="146">
        <f t="shared" si="3"/>
        <v>0</v>
      </c>
      <c r="AR316" s="147" t="s">
        <v>216</v>
      </c>
      <c r="AT316" s="147" t="s">
        <v>256</v>
      </c>
      <c r="AU316" s="147" t="s">
        <v>166</v>
      </c>
      <c r="AY316" s="17" t="s">
        <v>156</v>
      </c>
      <c r="BE316" s="148">
        <f t="shared" si="4"/>
        <v>0</v>
      </c>
      <c r="BF316" s="148">
        <f t="shared" si="5"/>
        <v>0</v>
      </c>
      <c r="BG316" s="148">
        <f t="shared" si="6"/>
        <v>0</v>
      </c>
      <c r="BH316" s="148">
        <f t="shared" si="7"/>
        <v>0</v>
      </c>
      <c r="BI316" s="148">
        <f t="shared" si="8"/>
        <v>0</v>
      </c>
      <c r="BJ316" s="17" t="s">
        <v>86</v>
      </c>
      <c r="BK316" s="148">
        <f t="shared" si="9"/>
        <v>0</v>
      </c>
      <c r="BL316" s="17" t="s">
        <v>165</v>
      </c>
      <c r="BM316" s="147" t="s">
        <v>455</v>
      </c>
    </row>
    <row r="317" spans="2:65" s="1" customFormat="1" ht="24.2" customHeight="1">
      <c r="B317" s="32"/>
      <c r="C317" s="136" t="s">
        <v>456</v>
      </c>
      <c r="D317" s="136" t="s">
        <v>160</v>
      </c>
      <c r="E317" s="137" t="s">
        <v>457</v>
      </c>
      <c r="F317" s="138" t="s">
        <v>458</v>
      </c>
      <c r="G317" s="139" t="s">
        <v>376</v>
      </c>
      <c r="H317" s="140">
        <v>8</v>
      </c>
      <c r="I317" s="141"/>
      <c r="J317" s="142">
        <f t="shared" si="0"/>
        <v>0</v>
      </c>
      <c r="K317" s="138" t="s">
        <v>164</v>
      </c>
      <c r="L317" s="32"/>
      <c r="M317" s="143" t="s">
        <v>1</v>
      </c>
      <c r="N317" s="144" t="s">
        <v>44</v>
      </c>
      <c r="P317" s="145">
        <f t="shared" si="1"/>
        <v>0</v>
      </c>
      <c r="Q317" s="145">
        <v>0.21734000000000001</v>
      </c>
      <c r="R317" s="145">
        <f t="shared" si="2"/>
        <v>1.73872</v>
      </c>
      <c r="S317" s="145">
        <v>0</v>
      </c>
      <c r="T317" s="146">
        <f t="shared" si="3"/>
        <v>0</v>
      </c>
      <c r="AR317" s="147" t="s">
        <v>165</v>
      </c>
      <c r="AT317" s="147" t="s">
        <v>160</v>
      </c>
      <c r="AU317" s="147" t="s">
        <v>166</v>
      </c>
      <c r="AY317" s="17" t="s">
        <v>156</v>
      </c>
      <c r="BE317" s="148">
        <f t="shared" si="4"/>
        <v>0</v>
      </c>
      <c r="BF317" s="148">
        <f t="shared" si="5"/>
        <v>0</v>
      </c>
      <c r="BG317" s="148">
        <f t="shared" si="6"/>
        <v>0</v>
      </c>
      <c r="BH317" s="148">
        <f t="shared" si="7"/>
        <v>0</v>
      </c>
      <c r="BI317" s="148">
        <f t="shared" si="8"/>
        <v>0</v>
      </c>
      <c r="BJ317" s="17" t="s">
        <v>86</v>
      </c>
      <c r="BK317" s="148">
        <f t="shared" si="9"/>
        <v>0</v>
      </c>
      <c r="BL317" s="17" t="s">
        <v>165</v>
      </c>
      <c r="BM317" s="147" t="s">
        <v>459</v>
      </c>
    </row>
    <row r="318" spans="2:65" s="1" customFormat="1" ht="16.5" customHeight="1">
      <c r="B318" s="32"/>
      <c r="C318" s="177" t="s">
        <v>460</v>
      </c>
      <c r="D318" s="177" t="s">
        <v>256</v>
      </c>
      <c r="E318" s="178" t="s">
        <v>461</v>
      </c>
      <c r="F318" s="179" t="s">
        <v>462</v>
      </c>
      <c r="G318" s="180" t="s">
        <v>376</v>
      </c>
      <c r="H318" s="181">
        <v>8</v>
      </c>
      <c r="I318" s="182"/>
      <c r="J318" s="183">
        <f t="shared" si="0"/>
        <v>0</v>
      </c>
      <c r="K318" s="179" t="s">
        <v>164</v>
      </c>
      <c r="L318" s="184"/>
      <c r="M318" s="185" t="s">
        <v>1</v>
      </c>
      <c r="N318" s="186" t="s">
        <v>44</v>
      </c>
      <c r="P318" s="145">
        <f t="shared" si="1"/>
        <v>0</v>
      </c>
      <c r="Q318" s="145">
        <v>5.0599999999999999E-2</v>
      </c>
      <c r="R318" s="145">
        <f t="shared" si="2"/>
        <v>0.40479999999999999</v>
      </c>
      <c r="S318" s="145">
        <v>0</v>
      </c>
      <c r="T318" s="146">
        <f t="shared" si="3"/>
        <v>0</v>
      </c>
      <c r="AR318" s="147" t="s">
        <v>216</v>
      </c>
      <c r="AT318" s="147" t="s">
        <v>256</v>
      </c>
      <c r="AU318" s="147" t="s">
        <v>166</v>
      </c>
      <c r="AY318" s="17" t="s">
        <v>156</v>
      </c>
      <c r="BE318" s="148">
        <f t="shared" si="4"/>
        <v>0</v>
      </c>
      <c r="BF318" s="148">
        <f t="shared" si="5"/>
        <v>0</v>
      </c>
      <c r="BG318" s="148">
        <f t="shared" si="6"/>
        <v>0</v>
      </c>
      <c r="BH318" s="148">
        <f t="shared" si="7"/>
        <v>0</v>
      </c>
      <c r="BI318" s="148">
        <f t="shared" si="8"/>
        <v>0</v>
      </c>
      <c r="BJ318" s="17" t="s">
        <v>86</v>
      </c>
      <c r="BK318" s="148">
        <f t="shared" si="9"/>
        <v>0</v>
      </c>
      <c r="BL318" s="17" t="s">
        <v>165</v>
      </c>
      <c r="BM318" s="147" t="s">
        <v>463</v>
      </c>
    </row>
    <row r="319" spans="2:65" s="1" customFormat="1" ht="24.2" customHeight="1">
      <c r="B319" s="32"/>
      <c r="C319" s="177" t="s">
        <v>464</v>
      </c>
      <c r="D319" s="177" t="s">
        <v>256</v>
      </c>
      <c r="E319" s="178" t="s">
        <v>465</v>
      </c>
      <c r="F319" s="179" t="s">
        <v>466</v>
      </c>
      <c r="G319" s="180" t="s">
        <v>376</v>
      </c>
      <c r="H319" s="181">
        <v>8</v>
      </c>
      <c r="I319" s="182"/>
      <c r="J319" s="183">
        <f t="shared" si="0"/>
        <v>0</v>
      </c>
      <c r="K319" s="179" t="s">
        <v>164</v>
      </c>
      <c r="L319" s="184"/>
      <c r="M319" s="185" t="s">
        <v>1</v>
      </c>
      <c r="N319" s="186" t="s">
        <v>44</v>
      </c>
      <c r="P319" s="145">
        <f t="shared" si="1"/>
        <v>0</v>
      </c>
      <c r="Q319" s="145">
        <v>4.0000000000000001E-3</v>
      </c>
      <c r="R319" s="145">
        <f t="shared" si="2"/>
        <v>3.2000000000000001E-2</v>
      </c>
      <c r="S319" s="145">
        <v>0</v>
      </c>
      <c r="T319" s="146">
        <f t="shared" si="3"/>
        <v>0</v>
      </c>
      <c r="AR319" s="147" t="s">
        <v>216</v>
      </c>
      <c r="AT319" s="147" t="s">
        <v>256</v>
      </c>
      <c r="AU319" s="147" t="s">
        <v>166</v>
      </c>
      <c r="AY319" s="17" t="s">
        <v>156</v>
      </c>
      <c r="BE319" s="148">
        <f t="shared" si="4"/>
        <v>0</v>
      </c>
      <c r="BF319" s="148">
        <f t="shared" si="5"/>
        <v>0</v>
      </c>
      <c r="BG319" s="148">
        <f t="shared" si="6"/>
        <v>0</v>
      </c>
      <c r="BH319" s="148">
        <f t="shared" si="7"/>
        <v>0</v>
      </c>
      <c r="BI319" s="148">
        <f t="shared" si="8"/>
        <v>0</v>
      </c>
      <c r="BJ319" s="17" t="s">
        <v>86</v>
      </c>
      <c r="BK319" s="148">
        <f t="shared" si="9"/>
        <v>0</v>
      </c>
      <c r="BL319" s="17" t="s">
        <v>165</v>
      </c>
      <c r="BM319" s="147" t="s">
        <v>467</v>
      </c>
    </row>
    <row r="320" spans="2:65" s="11" customFormat="1" ht="20.85" customHeight="1">
      <c r="B320" s="124"/>
      <c r="D320" s="125" t="s">
        <v>78</v>
      </c>
      <c r="E320" s="134" t="s">
        <v>468</v>
      </c>
      <c r="F320" s="134" t="s">
        <v>469</v>
      </c>
      <c r="I320" s="127"/>
      <c r="J320" s="135">
        <f>BK320</f>
        <v>0</v>
      </c>
      <c r="L320" s="124"/>
      <c r="M320" s="129"/>
      <c r="P320" s="130">
        <f>SUM(P321:P335)</f>
        <v>0</v>
      </c>
      <c r="R320" s="130">
        <f>SUM(R321:R335)</f>
        <v>110.95558589999999</v>
      </c>
      <c r="T320" s="131">
        <f>SUM(T321:T335)</f>
        <v>0.40400000000000003</v>
      </c>
      <c r="AR320" s="125" t="s">
        <v>86</v>
      </c>
      <c r="AT320" s="132" t="s">
        <v>78</v>
      </c>
      <c r="AU320" s="132" t="s">
        <v>88</v>
      </c>
      <c r="AY320" s="125" t="s">
        <v>156</v>
      </c>
      <c r="BK320" s="133">
        <f>SUM(BK321:BK335)</f>
        <v>0</v>
      </c>
    </row>
    <row r="321" spans="2:65" s="1" customFormat="1" ht="37.9" customHeight="1">
      <c r="B321" s="32"/>
      <c r="C321" s="136" t="s">
        <v>470</v>
      </c>
      <c r="D321" s="136" t="s">
        <v>160</v>
      </c>
      <c r="E321" s="137" t="s">
        <v>471</v>
      </c>
      <c r="F321" s="138" t="s">
        <v>472</v>
      </c>
      <c r="G321" s="139" t="s">
        <v>392</v>
      </c>
      <c r="H321" s="140">
        <v>133</v>
      </c>
      <c r="I321" s="141"/>
      <c r="J321" s="142">
        <f>ROUND(I321*H321,2)</f>
        <v>0</v>
      </c>
      <c r="K321" s="138" t="s">
        <v>164</v>
      </c>
      <c r="L321" s="32"/>
      <c r="M321" s="143" t="s">
        <v>1</v>
      </c>
      <c r="N321" s="144" t="s">
        <v>44</v>
      </c>
      <c r="P321" s="145">
        <f>O321*H321</f>
        <v>0</v>
      </c>
      <c r="Q321" s="145">
        <v>0.27844000000000002</v>
      </c>
      <c r="R321" s="145">
        <f>Q321*H321</f>
        <v>37.032520000000005</v>
      </c>
      <c r="S321" s="145">
        <v>0</v>
      </c>
      <c r="T321" s="146">
        <f>S321*H321</f>
        <v>0</v>
      </c>
      <c r="AR321" s="147" t="s">
        <v>165</v>
      </c>
      <c r="AT321" s="147" t="s">
        <v>160</v>
      </c>
      <c r="AU321" s="147" t="s">
        <v>166</v>
      </c>
      <c r="AY321" s="17" t="s">
        <v>156</v>
      </c>
      <c r="BE321" s="148">
        <f>IF(N321="základní",J321,0)</f>
        <v>0</v>
      </c>
      <c r="BF321" s="148">
        <f>IF(N321="snížená",J321,0)</f>
        <v>0</v>
      </c>
      <c r="BG321" s="148">
        <f>IF(N321="zákl. přenesená",J321,0)</f>
        <v>0</v>
      </c>
      <c r="BH321" s="148">
        <f>IF(N321="sníž. přenesená",J321,0)</f>
        <v>0</v>
      </c>
      <c r="BI321" s="148">
        <f>IF(N321="nulová",J321,0)</f>
        <v>0</v>
      </c>
      <c r="BJ321" s="17" t="s">
        <v>86</v>
      </c>
      <c r="BK321" s="148">
        <f>ROUND(I321*H321,2)</f>
        <v>0</v>
      </c>
      <c r="BL321" s="17" t="s">
        <v>165</v>
      </c>
      <c r="BM321" s="147" t="s">
        <v>473</v>
      </c>
    </row>
    <row r="322" spans="2:65" s="13" customFormat="1" ht="11.25">
      <c r="B322" s="156"/>
      <c r="D322" s="150" t="s">
        <v>168</v>
      </c>
      <c r="E322" s="157" t="s">
        <v>1</v>
      </c>
      <c r="F322" s="158" t="s">
        <v>474</v>
      </c>
      <c r="H322" s="159">
        <v>133</v>
      </c>
      <c r="I322" s="160"/>
      <c r="L322" s="156"/>
      <c r="M322" s="161"/>
      <c r="T322" s="162"/>
      <c r="AT322" s="157" t="s">
        <v>168</v>
      </c>
      <c r="AU322" s="157" t="s">
        <v>166</v>
      </c>
      <c r="AV322" s="13" t="s">
        <v>88</v>
      </c>
      <c r="AW322" s="13" t="s">
        <v>34</v>
      </c>
      <c r="AX322" s="13" t="s">
        <v>86</v>
      </c>
      <c r="AY322" s="157" t="s">
        <v>156</v>
      </c>
    </row>
    <row r="323" spans="2:65" s="1" customFormat="1" ht="33" customHeight="1">
      <c r="B323" s="32"/>
      <c r="C323" s="136" t="s">
        <v>475</v>
      </c>
      <c r="D323" s="136" t="s">
        <v>160</v>
      </c>
      <c r="E323" s="137" t="s">
        <v>476</v>
      </c>
      <c r="F323" s="138" t="s">
        <v>477</v>
      </c>
      <c r="G323" s="139" t="s">
        <v>163</v>
      </c>
      <c r="H323" s="140">
        <v>45.22</v>
      </c>
      <c r="I323" s="141"/>
      <c r="J323" s="142">
        <f>ROUND(I323*H323,2)</f>
        <v>0</v>
      </c>
      <c r="K323" s="138" t="s">
        <v>164</v>
      </c>
      <c r="L323" s="32"/>
      <c r="M323" s="143" t="s">
        <v>1</v>
      </c>
      <c r="N323" s="144" t="s">
        <v>44</v>
      </c>
      <c r="P323" s="145">
        <f>O323*H323</f>
        <v>0</v>
      </c>
      <c r="Q323" s="145">
        <v>1.63</v>
      </c>
      <c r="R323" s="145">
        <f>Q323*H323</f>
        <v>73.70859999999999</v>
      </c>
      <c r="S323" s="145">
        <v>0</v>
      </c>
      <c r="T323" s="146">
        <f>S323*H323</f>
        <v>0</v>
      </c>
      <c r="AR323" s="147" t="s">
        <v>165</v>
      </c>
      <c r="AT323" s="147" t="s">
        <v>160</v>
      </c>
      <c r="AU323" s="147" t="s">
        <v>166</v>
      </c>
      <c r="AY323" s="17" t="s">
        <v>156</v>
      </c>
      <c r="BE323" s="148">
        <f>IF(N323="základní",J323,0)</f>
        <v>0</v>
      </c>
      <c r="BF323" s="148">
        <f>IF(N323="snížená",J323,0)</f>
        <v>0</v>
      </c>
      <c r="BG323" s="148">
        <f>IF(N323="zákl. přenesená",J323,0)</f>
        <v>0</v>
      </c>
      <c r="BH323" s="148">
        <f>IF(N323="sníž. přenesená",J323,0)</f>
        <v>0</v>
      </c>
      <c r="BI323" s="148">
        <f>IF(N323="nulová",J323,0)</f>
        <v>0</v>
      </c>
      <c r="BJ323" s="17" t="s">
        <v>86</v>
      </c>
      <c r="BK323" s="148">
        <f>ROUND(I323*H323,2)</f>
        <v>0</v>
      </c>
      <c r="BL323" s="17" t="s">
        <v>165</v>
      </c>
      <c r="BM323" s="147" t="s">
        <v>478</v>
      </c>
    </row>
    <row r="324" spans="2:65" s="12" customFormat="1" ht="11.25">
      <c r="B324" s="149"/>
      <c r="D324" s="150" t="s">
        <v>168</v>
      </c>
      <c r="E324" s="151" t="s">
        <v>1</v>
      </c>
      <c r="F324" s="152" t="s">
        <v>479</v>
      </c>
      <c r="H324" s="151" t="s">
        <v>1</v>
      </c>
      <c r="I324" s="153"/>
      <c r="L324" s="149"/>
      <c r="M324" s="154"/>
      <c r="T324" s="155"/>
      <c r="AT324" s="151" t="s">
        <v>168</v>
      </c>
      <c r="AU324" s="151" t="s">
        <v>166</v>
      </c>
      <c r="AV324" s="12" t="s">
        <v>86</v>
      </c>
      <c r="AW324" s="12" t="s">
        <v>34</v>
      </c>
      <c r="AX324" s="12" t="s">
        <v>79</v>
      </c>
      <c r="AY324" s="151" t="s">
        <v>156</v>
      </c>
    </row>
    <row r="325" spans="2:65" s="13" customFormat="1" ht="11.25">
      <c r="B325" s="156"/>
      <c r="D325" s="150" t="s">
        <v>168</v>
      </c>
      <c r="E325" s="157" t="s">
        <v>1</v>
      </c>
      <c r="F325" s="158" t="s">
        <v>480</v>
      </c>
      <c r="H325" s="159">
        <v>45.22</v>
      </c>
      <c r="I325" s="160"/>
      <c r="L325" s="156"/>
      <c r="M325" s="161"/>
      <c r="T325" s="162"/>
      <c r="AT325" s="157" t="s">
        <v>168</v>
      </c>
      <c r="AU325" s="157" t="s">
        <v>166</v>
      </c>
      <c r="AV325" s="13" t="s">
        <v>88</v>
      </c>
      <c r="AW325" s="13" t="s">
        <v>34</v>
      </c>
      <c r="AX325" s="13" t="s">
        <v>86</v>
      </c>
      <c r="AY325" s="157" t="s">
        <v>156</v>
      </c>
    </row>
    <row r="326" spans="2:65" s="1" customFormat="1" ht="33" customHeight="1">
      <c r="B326" s="32"/>
      <c r="C326" s="136" t="s">
        <v>481</v>
      </c>
      <c r="D326" s="136" t="s">
        <v>160</v>
      </c>
      <c r="E326" s="137" t="s">
        <v>482</v>
      </c>
      <c r="F326" s="138" t="s">
        <v>483</v>
      </c>
      <c r="G326" s="139" t="s">
        <v>195</v>
      </c>
      <c r="H326" s="140">
        <v>299.25</v>
      </c>
      <c r="I326" s="141"/>
      <c r="J326" s="142">
        <f>ROUND(I326*H326,2)</f>
        <v>0</v>
      </c>
      <c r="K326" s="138" t="s">
        <v>164</v>
      </c>
      <c r="L326" s="32"/>
      <c r="M326" s="143" t="s">
        <v>1</v>
      </c>
      <c r="N326" s="144" t="s">
        <v>44</v>
      </c>
      <c r="P326" s="145">
        <f>O326*H326</f>
        <v>0</v>
      </c>
      <c r="Q326" s="145">
        <v>3.1E-4</v>
      </c>
      <c r="R326" s="145">
        <f>Q326*H326</f>
        <v>9.2767500000000003E-2</v>
      </c>
      <c r="S326" s="145">
        <v>0</v>
      </c>
      <c r="T326" s="146">
        <f>S326*H326</f>
        <v>0</v>
      </c>
      <c r="AR326" s="147" t="s">
        <v>165</v>
      </c>
      <c r="AT326" s="147" t="s">
        <v>160</v>
      </c>
      <c r="AU326" s="147" t="s">
        <v>166</v>
      </c>
      <c r="AY326" s="17" t="s">
        <v>156</v>
      </c>
      <c r="BE326" s="148">
        <f>IF(N326="základní",J326,0)</f>
        <v>0</v>
      </c>
      <c r="BF326" s="148">
        <f>IF(N326="snížená",J326,0)</f>
        <v>0</v>
      </c>
      <c r="BG326" s="148">
        <f>IF(N326="zákl. přenesená",J326,0)</f>
        <v>0</v>
      </c>
      <c r="BH326" s="148">
        <f>IF(N326="sníž. přenesená",J326,0)</f>
        <v>0</v>
      </c>
      <c r="BI326" s="148">
        <f>IF(N326="nulová",J326,0)</f>
        <v>0</v>
      </c>
      <c r="BJ326" s="17" t="s">
        <v>86</v>
      </c>
      <c r="BK326" s="148">
        <f>ROUND(I326*H326,2)</f>
        <v>0</v>
      </c>
      <c r="BL326" s="17" t="s">
        <v>165</v>
      </c>
      <c r="BM326" s="147" t="s">
        <v>484</v>
      </c>
    </row>
    <row r="327" spans="2:65" s="12" customFormat="1" ht="11.25">
      <c r="B327" s="149"/>
      <c r="D327" s="150" t="s">
        <v>168</v>
      </c>
      <c r="E327" s="151" t="s">
        <v>1</v>
      </c>
      <c r="F327" s="152" t="s">
        <v>485</v>
      </c>
      <c r="H327" s="151" t="s">
        <v>1</v>
      </c>
      <c r="I327" s="153"/>
      <c r="L327" s="149"/>
      <c r="M327" s="154"/>
      <c r="T327" s="155"/>
      <c r="AT327" s="151" t="s">
        <v>168</v>
      </c>
      <c r="AU327" s="151" t="s">
        <v>166</v>
      </c>
      <c r="AV327" s="12" t="s">
        <v>86</v>
      </c>
      <c r="AW327" s="12" t="s">
        <v>34</v>
      </c>
      <c r="AX327" s="12" t="s">
        <v>79</v>
      </c>
      <c r="AY327" s="151" t="s">
        <v>156</v>
      </c>
    </row>
    <row r="328" spans="2:65" s="13" customFormat="1" ht="11.25">
      <c r="B328" s="156"/>
      <c r="D328" s="150" t="s">
        <v>168</v>
      </c>
      <c r="E328" s="157" t="s">
        <v>1</v>
      </c>
      <c r="F328" s="158" t="s">
        <v>486</v>
      </c>
      <c r="H328" s="159">
        <v>299.25</v>
      </c>
      <c r="I328" s="160"/>
      <c r="L328" s="156"/>
      <c r="M328" s="161"/>
      <c r="T328" s="162"/>
      <c r="AT328" s="157" t="s">
        <v>168</v>
      </c>
      <c r="AU328" s="157" t="s">
        <v>166</v>
      </c>
      <c r="AV328" s="13" t="s">
        <v>88</v>
      </c>
      <c r="AW328" s="13" t="s">
        <v>34</v>
      </c>
      <c r="AX328" s="13" t="s">
        <v>86</v>
      </c>
      <c r="AY328" s="157" t="s">
        <v>156</v>
      </c>
    </row>
    <row r="329" spans="2:65" s="1" customFormat="1" ht="24.2" customHeight="1">
      <c r="B329" s="32"/>
      <c r="C329" s="177" t="s">
        <v>487</v>
      </c>
      <c r="D329" s="177" t="s">
        <v>256</v>
      </c>
      <c r="E329" s="178" t="s">
        <v>488</v>
      </c>
      <c r="F329" s="179" t="s">
        <v>489</v>
      </c>
      <c r="G329" s="180" t="s">
        <v>195</v>
      </c>
      <c r="H329" s="181">
        <v>374.72800000000001</v>
      </c>
      <c r="I329" s="182"/>
      <c r="J329" s="183">
        <f>ROUND(I329*H329,2)</f>
        <v>0</v>
      </c>
      <c r="K329" s="179" t="s">
        <v>164</v>
      </c>
      <c r="L329" s="184"/>
      <c r="M329" s="185" t="s">
        <v>1</v>
      </c>
      <c r="N329" s="186" t="s">
        <v>44</v>
      </c>
      <c r="P329" s="145">
        <f>O329*H329</f>
        <v>0</v>
      </c>
      <c r="Q329" s="145">
        <v>2.9999999999999997E-4</v>
      </c>
      <c r="R329" s="145">
        <f>Q329*H329</f>
        <v>0.11241839999999999</v>
      </c>
      <c r="S329" s="145">
        <v>0</v>
      </c>
      <c r="T329" s="146">
        <f>S329*H329</f>
        <v>0</v>
      </c>
      <c r="AR329" s="147" t="s">
        <v>216</v>
      </c>
      <c r="AT329" s="147" t="s">
        <v>256</v>
      </c>
      <c r="AU329" s="147" t="s">
        <v>166</v>
      </c>
      <c r="AY329" s="17" t="s">
        <v>156</v>
      </c>
      <c r="BE329" s="148">
        <f>IF(N329="základní",J329,0)</f>
        <v>0</v>
      </c>
      <c r="BF329" s="148">
        <f>IF(N329="snížená",J329,0)</f>
        <v>0</v>
      </c>
      <c r="BG329" s="148">
        <f>IF(N329="zákl. přenesená",J329,0)</f>
        <v>0</v>
      </c>
      <c r="BH329" s="148">
        <f>IF(N329="sníž. přenesená",J329,0)</f>
        <v>0</v>
      </c>
      <c r="BI329" s="148">
        <f>IF(N329="nulová",J329,0)</f>
        <v>0</v>
      </c>
      <c r="BJ329" s="17" t="s">
        <v>86</v>
      </c>
      <c r="BK329" s="148">
        <f>ROUND(I329*H329,2)</f>
        <v>0</v>
      </c>
      <c r="BL329" s="17" t="s">
        <v>165</v>
      </c>
      <c r="BM329" s="147" t="s">
        <v>490</v>
      </c>
    </row>
    <row r="330" spans="2:65" s="12" customFormat="1" ht="11.25">
      <c r="B330" s="149"/>
      <c r="D330" s="150" t="s">
        <v>168</v>
      </c>
      <c r="E330" s="151" t="s">
        <v>1</v>
      </c>
      <c r="F330" s="152" t="s">
        <v>491</v>
      </c>
      <c r="H330" s="151" t="s">
        <v>1</v>
      </c>
      <c r="I330" s="153"/>
      <c r="L330" s="149"/>
      <c r="M330" s="154"/>
      <c r="T330" s="155"/>
      <c r="AT330" s="151" t="s">
        <v>168</v>
      </c>
      <c r="AU330" s="151" t="s">
        <v>166</v>
      </c>
      <c r="AV330" s="12" t="s">
        <v>86</v>
      </c>
      <c r="AW330" s="12" t="s">
        <v>34</v>
      </c>
      <c r="AX330" s="12" t="s">
        <v>79</v>
      </c>
      <c r="AY330" s="151" t="s">
        <v>156</v>
      </c>
    </row>
    <row r="331" spans="2:65" s="13" customFormat="1" ht="11.25">
      <c r="B331" s="156"/>
      <c r="D331" s="150" t="s">
        <v>168</v>
      </c>
      <c r="E331" s="157" t="s">
        <v>1</v>
      </c>
      <c r="F331" s="158" t="s">
        <v>492</v>
      </c>
      <c r="H331" s="159">
        <v>325.85000000000002</v>
      </c>
      <c r="I331" s="160"/>
      <c r="L331" s="156"/>
      <c r="M331" s="161"/>
      <c r="T331" s="162"/>
      <c r="AT331" s="157" t="s">
        <v>168</v>
      </c>
      <c r="AU331" s="157" t="s">
        <v>166</v>
      </c>
      <c r="AV331" s="13" t="s">
        <v>88</v>
      </c>
      <c r="AW331" s="13" t="s">
        <v>34</v>
      </c>
      <c r="AX331" s="13" t="s">
        <v>79</v>
      </c>
      <c r="AY331" s="157" t="s">
        <v>156</v>
      </c>
    </row>
    <row r="332" spans="2:65" s="13" customFormat="1" ht="11.25">
      <c r="B332" s="156"/>
      <c r="D332" s="150" t="s">
        <v>168</v>
      </c>
      <c r="E332" s="157" t="s">
        <v>1</v>
      </c>
      <c r="F332" s="158" t="s">
        <v>493</v>
      </c>
      <c r="H332" s="159">
        <v>48.878</v>
      </c>
      <c r="I332" s="160"/>
      <c r="L332" s="156"/>
      <c r="M332" s="161"/>
      <c r="T332" s="162"/>
      <c r="AT332" s="157" t="s">
        <v>168</v>
      </c>
      <c r="AU332" s="157" t="s">
        <v>166</v>
      </c>
      <c r="AV332" s="13" t="s">
        <v>88</v>
      </c>
      <c r="AW332" s="13" t="s">
        <v>34</v>
      </c>
      <c r="AX332" s="13" t="s">
        <v>79</v>
      </c>
      <c r="AY332" s="157" t="s">
        <v>156</v>
      </c>
    </row>
    <row r="333" spans="2:65" s="14" customFormat="1" ht="11.25">
      <c r="B333" s="163"/>
      <c r="D333" s="150" t="s">
        <v>168</v>
      </c>
      <c r="E333" s="164" t="s">
        <v>1</v>
      </c>
      <c r="F333" s="165" t="s">
        <v>173</v>
      </c>
      <c r="H333" s="166">
        <v>374.72800000000001</v>
      </c>
      <c r="I333" s="167"/>
      <c r="L333" s="163"/>
      <c r="M333" s="168"/>
      <c r="T333" s="169"/>
      <c r="AT333" s="164" t="s">
        <v>168</v>
      </c>
      <c r="AU333" s="164" t="s">
        <v>166</v>
      </c>
      <c r="AV333" s="14" t="s">
        <v>165</v>
      </c>
      <c r="AW333" s="14" t="s">
        <v>34</v>
      </c>
      <c r="AX333" s="14" t="s">
        <v>86</v>
      </c>
      <c r="AY333" s="164" t="s">
        <v>156</v>
      </c>
    </row>
    <row r="334" spans="2:65" s="1" customFormat="1" ht="24.2" customHeight="1">
      <c r="B334" s="32"/>
      <c r="C334" s="136" t="s">
        <v>494</v>
      </c>
      <c r="D334" s="136" t="s">
        <v>160</v>
      </c>
      <c r="E334" s="137" t="s">
        <v>412</v>
      </c>
      <c r="F334" s="138" t="s">
        <v>413</v>
      </c>
      <c r="G334" s="139" t="s">
        <v>376</v>
      </c>
      <c r="H334" s="140">
        <v>4</v>
      </c>
      <c r="I334" s="141"/>
      <c r="J334" s="142">
        <f>ROUND(I334*H334,2)</f>
        <v>0</v>
      </c>
      <c r="K334" s="138" t="s">
        <v>1</v>
      </c>
      <c r="L334" s="32"/>
      <c r="M334" s="143" t="s">
        <v>1</v>
      </c>
      <c r="N334" s="144" t="s">
        <v>44</v>
      </c>
      <c r="P334" s="145">
        <f>O334*H334</f>
        <v>0</v>
      </c>
      <c r="Q334" s="145">
        <v>2.32E-3</v>
      </c>
      <c r="R334" s="145">
        <f>Q334*H334</f>
        <v>9.2800000000000001E-3</v>
      </c>
      <c r="S334" s="145">
        <v>0.10100000000000001</v>
      </c>
      <c r="T334" s="146">
        <f>S334*H334</f>
        <v>0.40400000000000003</v>
      </c>
      <c r="AR334" s="147" t="s">
        <v>165</v>
      </c>
      <c r="AT334" s="147" t="s">
        <v>160</v>
      </c>
      <c r="AU334" s="147" t="s">
        <v>166</v>
      </c>
      <c r="AY334" s="17" t="s">
        <v>156</v>
      </c>
      <c r="BE334" s="148">
        <f>IF(N334="základní",J334,0)</f>
        <v>0</v>
      </c>
      <c r="BF334" s="148">
        <f>IF(N334="snížená",J334,0)</f>
        <v>0</v>
      </c>
      <c r="BG334" s="148">
        <f>IF(N334="zákl. přenesená",J334,0)</f>
        <v>0</v>
      </c>
      <c r="BH334" s="148">
        <f>IF(N334="sníž. přenesená",J334,0)</f>
        <v>0</v>
      </c>
      <c r="BI334" s="148">
        <f>IF(N334="nulová",J334,0)</f>
        <v>0</v>
      </c>
      <c r="BJ334" s="17" t="s">
        <v>86</v>
      </c>
      <c r="BK334" s="148">
        <f>ROUND(I334*H334,2)</f>
        <v>0</v>
      </c>
      <c r="BL334" s="17" t="s">
        <v>165</v>
      </c>
      <c r="BM334" s="147" t="s">
        <v>495</v>
      </c>
    </row>
    <row r="335" spans="2:65" s="13" customFormat="1" ht="11.25">
      <c r="B335" s="156"/>
      <c r="D335" s="150" t="s">
        <v>168</v>
      </c>
      <c r="E335" s="157" t="s">
        <v>1</v>
      </c>
      <c r="F335" s="158" t="s">
        <v>496</v>
      </c>
      <c r="H335" s="159">
        <v>4</v>
      </c>
      <c r="I335" s="160"/>
      <c r="L335" s="156"/>
      <c r="M335" s="161"/>
      <c r="T335" s="162"/>
      <c r="AT335" s="157" t="s">
        <v>168</v>
      </c>
      <c r="AU335" s="157" t="s">
        <v>166</v>
      </c>
      <c r="AV335" s="13" t="s">
        <v>88</v>
      </c>
      <c r="AW335" s="13" t="s">
        <v>34</v>
      </c>
      <c r="AX335" s="13" t="s">
        <v>86</v>
      </c>
      <c r="AY335" s="157" t="s">
        <v>156</v>
      </c>
    </row>
    <row r="336" spans="2:65" s="11" customFormat="1" ht="22.9" customHeight="1">
      <c r="B336" s="124"/>
      <c r="D336" s="125" t="s">
        <v>78</v>
      </c>
      <c r="E336" s="134" t="s">
        <v>224</v>
      </c>
      <c r="F336" s="134" t="s">
        <v>497</v>
      </c>
      <c r="I336" s="127"/>
      <c r="J336" s="135">
        <f>BK336</f>
        <v>0</v>
      </c>
      <c r="L336" s="124"/>
      <c r="M336" s="129"/>
      <c r="P336" s="130">
        <f>P337+P350+P375+P386+P389+P429+P457</f>
        <v>0</v>
      </c>
      <c r="R336" s="130">
        <f>R337+R350+R375+R386+R389+R429+R457</f>
        <v>10.791496899999999</v>
      </c>
      <c r="T336" s="131">
        <f>T337+T350+T375+T386+T389+T429+T457</f>
        <v>1665.989</v>
      </c>
      <c r="AR336" s="125" t="s">
        <v>86</v>
      </c>
      <c r="AT336" s="132" t="s">
        <v>78</v>
      </c>
      <c r="AU336" s="132" t="s">
        <v>86</v>
      </c>
      <c r="AY336" s="125" t="s">
        <v>156</v>
      </c>
      <c r="BK336" s="133">
        <f>BK337+BK350+BK375+BK386+BK389+BK429+BK457</f>
        <v>0</v>
      </c>
    </row>
    <row r="337" spans="2:65" s="11" customFormat="1" ht="20.85" customHeight="1">
      <c r="B337" s="124"/>
      <c r="D337" s="125" t="s">
        <v>78</v>
      </c>
      <c r="E337" s="134" t="s">
        <v>498</v>
      </c>
      <c r="F337" s="134" t="s">
        <v>499</v>
      </c>
      <c r="I337" s="127"/>
      <c r="J337" s="135">
        <f>BK337</f>
        <v>0</v>
      </c>
      <c r="L337" s="124"/>
      <c r="M337" s="129"/>
      <c r="P337" s="130">
        <f>SUM(P338:P349)</f>
        <v>0</v>
      </c>
      <c r="R337" s="130">
        <f>SUM(R338:R349)</f>
        <v>1.5554999999999999E-2</v>
      </c>
      <c r="T337" s="131">
        <f>SUM(T338:T349)</f>
        <v>30.05</v>
      </c>
      <c r="AR337" s="125" t="s">
        <v>86</v>
      </c>
      <c r="AT337" s="132" t="s">
        <v>78</v>
      </c>
      <c r="AU337" s="132" t="s">
        <v>88</v>
      </c>
      <c r="AY337" s="125" t="s">
        <v>156</v>
      </c>
      <c r="BK337" s="133">
        <f>SUM(BK338:BK349)</f>
        <v>0</v>
      </c>
    </row>
    <row r="338" spans="2:65" s="1" customFormat="1" ht="16.5" customHeight="1">
      <c r="B338" s="32"/>
      <c r="C338" s="136" t="s">
        <v>500</v>
      </c>
      <c r="D338" s="136" t="s">
        <v>160</v>
      </c>
      <c r="E338" s="137" t="s">
        <v>501</v>
      </c>
      <c r="F338" s="138" t="s">
        <v>502</v>
      </c>
      <c r="G338" s="139" t="s">
        <v>392</v>
      </c>
      <c r="H338" s="140">
        <v>25.5</v>
      </c>
      <c r="I338" s="141"/>
      <c r="J338" s="142">
        <f>ROUND(I338*H338,2)</f>
        <v>0</v>
      </c>
      <c r="K338" s="138" t="s">
        <v>164</v>
      </c>
      <c r="L338" s="32"/>
      <c r="M338" s="143" t="s">
        <v>1</v>
      </c>
      <c r="N338" s="144" t="s">
        <v>44</v>
      </c>
      <c r="P338" s="145">
        <f>O338*H338</f>
        <v>0</v>
      </c>
      <c r="Q338" s="145">
        <v>0</v>
      </c>
      <c r="R338" s="145">
        <f>Q338*H338</f>
        <v>0</v>
      </c>
      <c r="S338" s="145">
        <v>0</v>
      </c>
      <c r="T338" s="146">
        <f>S338*H338</f>
        <v>0</v>
      </c>
      <c r="AR338" s="147" t="s">
        <v>165</v>
      </c>
      <c r="AT338" s="147" t="s">
        <v>160</v>
      </c>
      <c r="AU338" s="147" t="s">
        <v>166</v>
      </c>
      <c r="AY338" s="17" t="s">
        <v>156</v>
      </c>
      <c r="BE338" s="148">
        <f>IF(N338="základní",J338,0)</f>
        <v>0</v>
      </c>
      <c r="BF338" s="148">
        <f>IF(N338="snížená",J338,0)</f>
        <v>0</v>
      </c>
      <c r="BG338" s="148">
        <f>IF(N338="zákl. přenesená",J338,0)</f>
        <v>0</v>
      </c>
      <c r="BH338" s="148">
        <f>IF(N338="sníž. přenesená",J338,0)</f>
        <v>0</v>
      </c>
      <c r="BI338" s="148">
        <f>IF(N338="nulová",J338,0)</f>
        <v>0</v>
      </c>
      <c r="BJ338" s="17" t="s">
        <v>86</v>
      </c>
      <c r="BK338" s="148">
        <f>ROUND(I338*H338,2)</f>
        <v>0</v>
      </c>
      <c r="BL338" s="17" t="s">
        <v>165</v>
      </c>
      <c r="BM338" s="147" t="s">
        <v>503</v>
      </c>
    </row>
    <row r="339" spans="2:65" s="13" customFormat="1" ht="22.5">
      <c r="B339" s="156"/>
      <c r="D339" s="150" t="s">
        <v>168</v>
      </c>
      <c r="E339" s="157" t="s">
        <v>1</v>
      </c>
      <c r="F339" s="158" t="s">
        <v>504</v>
      </c>
      <c r="H339" s="159">
        <v>25.5</v>
      </c>
      <c r="I339" s="160"/>
      <c r="L339" s="156"/>
      <c r="M339" s="161"/>
      <c r="T339" s="162"/>
      <c r="AT339" s="157" t="s">
        <v>168</v>
      </c>
      <c r="AU339" s="157" t="s">
        <v>166</v>
      </c>
      <c r="AV339" s="13" t="s">
        <v>88</v>
      </c>
      <c r="AW339" s="13" t="s">
        <v>34</v>
      </c>
      <c r="AX339" s="13" t="s">
        <v>86</v>
      </c>
      <c r="AY339" s="157" t="s">
        <v>156</v>
      </c>
    </row>
    <row r="340" spans="2:65" s="1" customFormat="1" ht="24.2" customHeight="1">
      <c r="B340" s="32"/>
      <c r="C340" s="136" t="s">
        <v>505</v>
      </c>
      <c r="D340" s="136" t="s">
        <v>160</v>
      </c>
      <c r="E340" s="137" t="s">
        <v>506</v>
      </c>
      <c r="F340" s="138" t="s">
        <v>507</v>
      </c>
      <c r="G340" s="139" t="s">
        <v>392</v>
      </c>
      <c r="H340" s="140">
        <v>51</v>
      </c>
      <c r="I340" s="141"/>
      <c r="J340" s="142">
        <f>ROUND(I340*H340,2)</f>
        <v>0</v>
      </c>
      <c r="K340" s="138" t="s">
        <v>164</v>
      </c>
      <c r="L340" s="32"/>
      <c r="M340" s="143" t="s">
        <v>1</v>
      </c>
      <c r="N340" s="144" t="s">
        <v>44</v>
      </c>
      <c r="P340" s="145">
        <f>O340*H340</f>
        <v>0</v>
      </c>
      <c r="Q340" s="145">
        <v>0</v>
      </c>
      <c r="R340" s="145">
        <f>Q340*H340</f>
        <v>0</v>
      </c>
      <c r="S340" s="145">
        <v>0</v>
      </c>
      <c r="T340" s="146">
        <f>S340*H340</f>
        <v>0</v>
      </c>
      <c r="AR340" s="147" t="s">
        <v>165</v>
      </c>
      <c r="AT340" s="147" t="s">
        <v>160</v>
      </c>
      <c r="AU340" s="147" t="s">
        <v>166</v>
      </c>
      <c r="AY340" s="17" t="s">
        <v>156</v>
      </c>
      <c r="BE340" s="148">
        <f>IF(N340="základní",J340,0)</f>
        <v>0</v>
      </c>
      <c r="BF340" s="148">
        <f>IF(N340="snížená",J340,0)</f>
        <v>0</v>
      </c>
      <c r="BG340" s="148">
        <f>IF(N340="zákl. přenesená",J340,0)</f>
        <v>0</v>
      </c>
      <c r="BH340" s="148">
        <f>IF(N340="sníž. přenesená",J340,0)</f>
        <v>0</v>
      </c>
      <c r="BI340" s="148">
        <f>IF(N340="nulová",J340,0)</f>
        <v>0</v>
      </c>
      <c r="BJ340" s="17" t="s">
        <v>86</v>
      </c>
      <c r="BK340" s="148">
        <f>ROUND(I340*H340,2)</f>
        <v>0</v>
      </c>
      <c r="BL340" s="17" t="s">
        <v>165</v>
      </c>
      <c r="BM340" s="147" t="s">
        <v>508</v>
      </c>
    </row>
    <row r="341" spans="2:65" s="13" customFormat="1" ht="22.5">
      <c r="B341" s="156"/>
      <c r="D341" s="150" t="s">
        <v>168</v>
      </c>
      <c r="E341" s="157" t="s">
        <v>1</v>
      </c>
      <c r="F341" s="158" t="s">
        <v>509</v>
      </c>
      <c r="H341" s="159">
        <v>51</v>
      </c>
      <c r="I341" s="160"/>
      <c r="L341" s="156"/>
      <c r="M341" s="161"/>
      <c r="T341" s="162"/>
      <c r="AT341" s="157" t="s">
        <v>168</v>
      </c>
      <c r="AU341" s="157" t="s">
        <v>166</v>
      </c>
      <c r="AV341" s="13" t="s">
        <v>88</v>
      </c>
      <c r="AW341" s="13" t="s">
        <v>34</v>
      </c>
      <c r="AX341" s="13" t="s">
        <v>86</v>
      </c>
      <c r="AY341" s="157" t="s">
        <v>156</v>
      </c>
    </row>
    <row r="342" spans="2:65" s="1" customFormat="1" ht="33" customHeight="1">
      <c r="B342" s="32"/>
      <c r="C342" s="136" t="s">
        <v>510</v>
      </c>
      <c r="D342" s="136" t="s">
        <v>160</v>
      </c>
      <c r="E342" s="137" t="s">
        <v>511</v>
      </c>
      <c r="F342" s="138" t="s">
        <v>512</v>
      </c>
      <c r="G342" s="139" t="s">
        <v>392</v>
      </c>
      <c r="H342" s="140">
        <v>25.5</v>
      </c>
      <c r="I342" s="141"/>
      <c r="J342" s="142">
        <f>ROUND(I342*H342,2)</f>
        <v>0</v>
      </c>
      <c r="K342" s="138" t="s">
        <v>164</v>
      </c>
      <c r="L342" s="32"/>
      <c r="M342" s="143" t="s">
        <v>1</v>
      </c>
      <c r="N342" s="144" t="s">
        <v>44</v>
      </c>
      <c r="P342" s="145">
        <f>O342*H342</f>
        <v>0</v>
      </c>
      <c r="Q342" s="145">
        <v>6.0999999999999997E-4</v>
      </c>
      <c r="R342" s="145">
        <f>Q342*H342</f>
        <v>1.5554999999999999E-2</v>
      </c>
      <c r="S342" s="145">
        <v>0</v>
      </c>
      <c r="T342" s="146">
        <f>S342*H342</f>
        <v>0</v>
      </c>
      <c r="AR342" s="147" t="s">
        <v>165</v>
      </c>
      <c r="AT342" s="147" t="s">
        <v>160</v>
      </c>
      <c r="AU342" s="147" t="s">
        <v>166</v>
      </c>
      <c r="AY342" s="17" t="s">
        <v>156</v>
      </c>
      <c r="BE342" s="148">
        <f>IF(N342="základní",J342,0)</f>
        <v>0</v>
      </c>
      <c r="BF342" s="148">
        <f>IF(N342="snížená",J342,0)</f>
        <v>0</v>
      </c>
      <c r="BG342" s="148">
        <f>IF(N342="zákl. přenesená",J342,0)</f>
        <v>0</v>
      </c>
      <c r="BH342" s="148">
        <f>IF(N342="sníž. přenesená",J342,0)</f>
        <v>0</v>
      </c>
      <c r="BI342" s="148">
        <f>IF(N342="nulová",J342,0)</f>
        <v>0</v>
      </c>
      <c r="BJ342" s="17" t="s">
        <v>86</v>
      </c>
      <c r="BK342" s="148">
        <f>ROUND(I342*H342,2)</f>
        <v>0</v>
      </c>
      <c r="BL342" s="17" t="s">
        <v>165</v>
      </c>
      <c r="BM342" s="147" t="s">
        <v>513</v>
      </c>
    </row>
    <row r="343" spans="2:65" s="13" customFormat="1" ht="22.5">
      <c r="B343" s="156"/>
      <c r="D343" s="150" t="s">
        <v>168</v>
      </c>
      <c r="E343" s="157" t="s">
        <v>1</v>
      </c>
      <c r="F343" s="158" t="s">
        <v>504</v>
      </c>
      <c r="H343" s="159">
        <v>25.5</v>
      </c>
      <c r="I343" s="160"/>
      <c r="L343" s="156"/>
      <c r="M343" s="161"/>
      <c r="T343" s="162"/>
      <c r="AT343" s="157" t="s">
        <v>168</v>
      </c>
      <c r="AU343" s="157" t="s">
        <v>166</v>
      </c>
      <c r="AV343" s="13" t="s">
        <v>88</v>
      </c>
      <c r="AW343" s="13" t="s">
        <v>34</v>
      </c>
      <c r="AX343" s="13" t="s">
        <v>86</v>
      </c>
      <c r="AY343" s="157" t="s">
        <v>156</v>
      </c>
    </row>
    <row r="344" spans="2:65" s="1" customFormat="1" ht="24.2" customHeight="1">
      <c r="B344" s="32"/>
      <c r="C344" s="136" t="s">
        <v>514</v>
      </c>
      <c r="D344" s="136" t="s">
        <v>160</v>
      </c>
      <c r="E344" s="137" t="s">
        <v>515</v>
      </c>
      <c r="F344" s="138" t="s">
        <v>516</v>
      </c>
      <c r="G344" s="139" t="s">
        <v>195</v>
      </c>
      <c r="H344" s="140">
        <v>1502.5</v>
      </c>
      <c r="I344" s="141"/>
      <c r="J344" s="142">
        <f>ROUND(I344*H344,2)</f>
        <v>0</v>
      </c>
      <c r="K344" s="138" t="s">
        <v>164</v>
      </c>
      <c r="L344" s="32"/>
      <c r="M344" s="143" t="s">
        <v>1</v>
      </c>
      <c r="N344" s="144" t="s">
        <v>44</v>
      </c>
      <c r="P344" s="145">
        <f>O344*H344</f>
        <v>0</v>
      </c>
      <c r="Q344" s="145">
        <v>0</v>
      </c>
      <c r="R344" s="145">
        <f>Q344*H344</f>
        <v>0</v>
      </c>
      <c r="S344" s="145">
        <v>0.02</v>
      </c>
      <c r="T344" s="146">
        <f>S344*H344</f>
        <v>30.05</v>
      </c>
      <c r="AR344" s="147" t="s">
        <v>165</v>
      </c>
      <c r="AT344" s="147" t="s">
        <v>160</v>
      </c>
      <c r="AU344" s="147" t="s">
        <v>166</v>
      </c>
      <c r="AY344" s="17" t="s">
        <v>156</v>
      </c>
      <c r="BE344" s="148">
        <f>IF(N344="základní",J344,0)</f>
        <v>0</v>
      </c>
      <c r="BF344" s="148">
        <f>IF(N344="snížená",J344,0)</f>
        <v>0</v>
      </c>
      <c r="BG344" s="148">
        <f>IF(N344="zákl. přenesená",J344,0)</f>
        <v>0</v>
      </c>
      <c r="BH344" s="148">
        <f>IF(N344="sníž. přenesená",J344,0)</f>
        <v>0</v>
      </c>
      <c r="BI344" s="148">
        <f>IF(N344="nulová",J344,0)</f>
        <v>0</v>
      </c>
      <c r="BJ344" s="17" t="s">
        <v>86</v>
      </c>
      <c r="BK344" s="148">
        <f>ROUND(I344*H344,2)</f>
        <v>0</v>
      </c>
      <c r="BL344" s="17" t="s">
        <v>165</v>
      </c>
      <c r="BM344" s="147" t="s">
        <v>517</v>
      </c>
    </row>
    <row r="345" spans="2:65" s="13" customFormat="1" ht="11.25">
      <c r="B345" s="156"/>
      <c r="D345" s="150" t="s">
        <v>168</v>
      </c>
      <c r="E345" s="157" t="s">
        <v>1</v>
      </c>
      <c r="F345" s="158" t="s">
        <v>305</v>
      </c>
      <c r="H345" s="159">
        <v>1282.5</v>
      </c>
      <c r="I345" s="160"/>
      <c r="L345" s="156"/>
      <c r="M345" s="161"/>
      <c r="T345" s="162"/>
      <c r="AT345" s="157" t="s">
        <v>168</v>
      </c>
      <c r="AU345" s="157" t="s">
        <v>166</v>
      </c>
      <c r="AV345" s="13" t="s">
        <v>88</v>
      </c>
      <c r="AW345" s="13" t="s">
        <v>34</v>
      </c>
      <c r="AX345" s="13" t="s">
        <v>79</v>
      </c>
      <c r="AY345" s="157" t="s">
        <v>156</v>
      </c>
    </row>
    <row r="346" spans="2:65" s="13" customFormat="1" ht="11.25">
      <c r="B346" s="156"/>
      <c r="D346" s="150" t="s">
        <v>168</v>
      </c>
      <c r="E346" s="157" t="s">
        <v>1</v>
      </c>
      <c r="F346" s="158" t="s">
        <v>518</v>
      </c>
      <c r="H346" s="159">
        <v>10.5</v>
      </c>
      <c r="I346" s="160"/>
      <c r="L346" s="156"/>
      <c r="M346" s="161"/>
      <c r="T346" s="162"/>
      <c r="AT346" s="157" t="s">
        <v>168</v>
      </c>
      <c r="AU346" s="157" t="s">
        <v>166</v>
      </c>
      <c r="AV346" s="13" t="s">
        <v>88</v>
      </c>
      <c r="AW346" s="13" t="s">
        <v>34</v>
      </c>
      <c r="AX346" s="13" t="s">
        <v>79</v>
      </c>
      <c r="AY346" s="157" t="s">
        <v>156</v>
      </c>
    </row>
    <row r="347" spans="2:65" s="13" customFormat="1" ht="11.25">
      <c r="B347" s="156"/>
      <c r="D347" s="150" t="s">
        <v>168</v>
      </c>
      <c r="E347" s="157" t="s">
        <v>1</v>
      </c>
      <c r="F347" s="158" t="s">
        <v>519</v>
      </c>
      <c r="H347" s="159">
        <v>9.5</v>
      </c>
      <c r="I347" s="160"/>
      <c r="L347" s="156"/>
      <c r="M347" s="161"/>
      <c r="T347" s="162"/>
      <c r="AT347" s="157" t="s">
        <v>168</v>
      </c>
      <c r="AU347" s="157" t="s">
        <v>166</v>
      </c>
      <c r="AV347" s="13" t="s">
        <v>88</v>
      </c>
      <c r="AW347" s="13" t="s">
        <v>34</v>
      </c>
      <c r="AX347" s="13" t="s">
        <v>79</v>
      </c>
      <c r="AY347" s="157" t="s">
        <v>156</v>
      </c>
    </row>
    <row r="348" spans="2:65" s="13" customFormat="1" ht="11.25">
      <c r="B348" s="156"/>
      <c r="D348" s="150" t="s">
        <v>168</v>
      </c>
      <c r="E348" s="157" t="s">
        <v>1</v>
      </c>
      <c r="F348" s="158" t="s">
        <v>520</v>
      </c>
      <c r="H348" s="159">
        <v>200</v>
      </c>
      <c r="I348" s="160"/>
      <c r="L348" s="156"/>
      <c r="M348" s="161"/>
      <c r="T348" s="162"/>
      <c r="AT348" s="157" t="s">
        <v>168</v>
      </c>
      <c r="AU348" s="157" t="s">
        <v>166</v>
      </c>
      <c r="AV348" s="13" t="s">
        <v>88</v>
      </c>
      <c r="AW348" s="13" t="s">
        <v>34</v>
      </c>
      <c r="AX348" s="13" t="s">
        <v>79</v>
      </c>
      <c r="AY348" s="157" t="s">
        <v>156</v>
      </c>
    </row>
    <row r="349" spans="2:65" s="14" customFormat="1" ht="11.25">
      <c r="B349" s="163"/>
      <c r="D349" s="150" t="s">
        <v>168</v>
      </c>
      <c r="E349" s="164" t="s">
        <v>1</v>
      </c>
      <c r="F349" s="165" t="s">
        <v>173</v>
      </c>
      <c r="H349" s="166">
        <v>1502.5</v>
      </c>
      <c r="I349" s="167"/>
      <c r="L349" s="163"/>
      <c r="M349" s="168"/>
      <c r="T349" s="169"/>
      <c r="AT349" s="164" t="s">
        <v>168</v>
      </c>
      <c r="AU349" s="164" t="s">
        <v>166</v>
      </c>
      <c r="AV349" s="14" t="s">
        <v>165</v>
      </c>
      <c r="AW349" s="14" t="s">
        <v>34</v>
      </c>
      <c r="AX349" s="14" t="s">
        <v>86</v>
      </c>
      <c r="AY349" s="164" t="s">
        <v>156</v>
      </c>
    </row>
    <row r="350" spans="2:65" s="11" customFormat="1" ht="20.85" customHeight="1">
      <c r="B350" s="124"/>
      <c r="D350" s="125" t="s">
        <v>78</v>
      </c>
      <c r="E350" s="134" t="s">
        <v>521</v>
      </c>
      <c r="F350" s="134" t="s">
        <v>522</v>
      </c>
      <c r="I350" s="127"/>
      <c r="J350" s="135">
        <f>BK350</f>
        <v>0</v>
      </c>
      <c r="L350" s="124"/>
      <c r="M350" s="129"/>
      <c r="P350" s="130">
        <f>SUM(P351:P374)</f>
        <v>0</v>
      </c>
      <c r="R350" s="130">
        <f>SUM(R351:R374)</f>
        <v>7.911014999999999</v>
      </c>
      <c r="T350" s="131">
        <f>SUM(T351:T374)</f>
        <v>0</v>
      </c>
      <c r="AR350" s="125" t="s">
        <v>86</v>
      </c>
      <c r="AT350" s="132" t="s">
        <v>78</v>
      </c>
      <c r="AU350" s="132" t="s">
        <v>88</v>
      </c>
      <c r="AY350" s="125" t="s">
        <v>156</v>
      </c>
      <c r="BK350" s="133">
        <f>SUM(BK351:BK374)</f>
        <v>0</v>
      </c>
    </row>
    <row r="351" spans="2:65" s="1" customFormat="1" ht="24.2" customHeight="1">
      <c r="B351" s="32"/>
      <c r="C351" s="136" t="s">
        <v>523</v>
      </c>
      <c r="D351" s="136" t="s">
        <v>160</v>
      </c>
      <c r="E351" s="137" t="s">
        <v>524</v>
      </c>
      <c r="F351" s="138" t="s">
        <v>525</v>
      </c>
      <c r="G351" s="139" t="s">
        <v>392</v>
      </c>
      <c r="H351" s="140">
        <v>29.5</v>
      </c>
      <c r="I351" s="141"/>
      <c r="J351" s="142">
        <f>ROUND(I351*H351,2)</f>
        <v>0</v>
      </c>
      <c r="K351" s="138" t="s">
        <v>164</v>
      </c>
      <c r="L351" s="32"/>
      <c r="M351" s="143" t="s">
        <v>1</v>
      </c>
      <c r="N351" s="144" t="s">
        <v>44</v>
      </c>
      <c r="P351" s="145">
        <f>O351*H351</f>
        <v>0</v>
      </c>
      <c r="Q351" s="145">
        <v>0.14066999999999999</v>
      </c>
      <c r="R351" s="145">
        <f>Q351*H351</f>
        <v>4.1497649999999995</v>
      </c>
      <c r="S351" s="145">
        <v>0</v>
      </c>
      <c r="T351" s="146">
        <f>S351*H351</f>
        <v>0</v>
      </c>
      <c r="AR351" s="147" t="s">
        <v>165</v>
      </c>
      <c r="AT351" s="147" t="s">
        <v>160</v>
      </c>
      <c r="AU351" s="147" t="s">
        <v>166</v>
      </c>
      <c r="AY351" s="17" t="s">
        <v>156</v>
      </c>
      <c r="BE351" s="148">
        <f>IF(N351="základní",J351,0)</f>
        <v>0</v>
      </c>
      <c r="BF351" s="148">
        <f>IF(N351="snížená",J351,0)</f>
        <v>0</v>
      </c>
      <c r="BG351" s="148">
        <f>IF(N351="zákl. přenesená",J351,0)</f>
        <v>0</v>
      </c>
      <c r="BH351" s="148">
        <f>IF(N351="sníž. přenesená",J351,0)</f>
        <v>0</v>
      </c>
      <c r="BI351" s="148">
        <f>IF(N351="nulová",J351,0)</f>
        <v>0</v>
      </c>
      <c r="BJ351" s="17" t="s">
        <v>86</v>
      </c>
      <c r="BK351" s="148">
        <f>ROUND(I351*H351,2)</f>
        <v>0</v>
      </c>
      <c r="BL351" s="17" t="s">
        <v>165</v>
      </c>
      <c r="BM351" s="147" t="s">
        <v>526</v>
      </c>
    </row>
    <row r="352" spans="2:65" s="13" customFormat="1" ht="11.25">
      <c r="B352" s="156"/>
      <c r="D352" s="150" t="s">
        <v>168</v>
      </c>
      <c r="E352" s="157" t="s">
        <v>1</v>
      </c>
      <c r="F352" s="158" t="s">
        <v>527</v>
      </c>
      <c r="H352" s="159">
        <v>29.5</v>
      </c>
      <c r="I352" s="160"/>
      <c r="L352" s="156"/>
      <c r="M352" s="161"/>
      <c r="T352" s="162"/>
      <c r="AT352" s="157" t="s">
        <v>168</v>
      </c>
      <c r="AU352" s="157" t="s">
        <v>166</v>
      </c>
      <c r="AV352" s="13" t="s">
        <v>88</v>
      </c>
      <c r="AW352" s="13" t="s">
        <v>34</v>
      </c>
      <c r="AX352" s="13" t="s">
        <v>86</v>
      </c>
      <c r="AY352" s="157" t="s">
        <v>156</v>
      </c>
    </row>
    <row r="353" spans="2:65" s="1" customFormat="1" ht="16.5" customHeight="1">
      <c r="B353" s="32"/>
      <c r="C353" s="177" t="s">
        <v>528</v>
      </c>
      <c r="D353" s="177" t="s">
        <v>256</v>
      </c>
      <c r="E353" s="178" t="s">
        <v>529</v>
      </c>
      <c r="F353" s="179" t="s">
        <v>530</v>
      </c>
      <c r="G353" s="180" t="s">
        <v>392</v>
      </c>
      <c r="H353" s="181">
        <v>14.382</v>
      </c>
      <c r="I353" s="182"/>
      <c r="J353" s="183">
        <f>ROUND(I353*H353,2)</f>
        <v>0</v>
      </c>
      <c r="K353" s="179" t="s">
        <v>164</v>
      </c>
      <c r="L353" s="184"/>
      <c r="M353" s="185" t="s">
        <v>1</v>
      </c>
      <c r="N353" s="186" t="s">
        <v>44</v>
      </c>
      <c r="P353" s="145">
        <f>O353*H353</f>
        <v>0</v>
      </c>
      <c r="Q353" s="145">
        <v>0.125</v>
      </c>
      <c r="R353" s="145">
        <f>Q353*H353</f>
        <v>1.79775</v>
      </c>
      <c r="S353" s="145">
        <v>0</v>
      </c>
      <c r="T353" s="146">
        <f>S353*H353</f>
        <v>0</v>
      </c>
      <c r="AR353" s="147" t="s">
        <v>216</v>
      </c>
      <c r="AT353" s="147" t="s">
        <v>256</v>
      </c>
      <c r="AU353" s="147" t="s">
        <v>166</v>
      </c>
      <c r="AY353" s="17" t="s">
        <v>156</v>
      </c>
      <c r="BE353" s="148">
        <f>IF(N353="základní",J353,0)</f>
        <v>0</v>
      </c>
      <c r="BF353" s="148">
        <f>IF(N353="snížená",J353,0)</f>
        <v>0</v>
      </c>
      <c r="BG353" s="148">
        <f>IF(N353="zákl. přenesená",J353,0)</f>
        <v>0</v>
      </c>
      <c r="BH353" s="148">
        <f>IF(N353="sníž. přenesená",J353,0)</f>
        <v>0</v>
      </c>
      <c r="BI353" s="148">
        <f>IF(N353="nulová",J353,0)</f>
        <v>0</v>
      </c>
      <c r="BJ353" s="17" t="s">
        <v>86</v>
      </c>
      <c r="BK353" s="148">
        <f>ROUND(I353*H353,2)</f>
        <v>0</v>
      </c>
      <c r="BL353" s="17" t="s">
        <v>165</v>
      </c>
      <c r="BM353" s="147" t="s">
        <v>531</v>
      </c>
    </row>
    <row r="354" spans="2:65" s="13" customFormat="1" ht="11.25">
      <c r="B354" s="156"/>
      <c r="D354" s="150" t="s">
        <v>168</v>
      </c>
      <c r="E354" s="157" t="s">
        <v>1</v>
      </c>
      <c r="F354" s="158" t="s">
        <v>527</v>
      </c>
      <c r="H354" s="159">
        <v>29.5</v>
      </c>
      <c r="I354" s="160"/>
      <c r="L354" s="156"/>
      <c r="M354" s="161"/>
      <c r="T354" s="162"/>
      <c r="AT354" s="157" t="s">
        <v>168</v>
      </c>
      <c r="AU354" s="157" t="s">
        <v>166</v>
      </c>
      <c r="AV354" s="13" t="s">
        <v>88</v>
      </c>
      <c r="AW354" s="13" t="s">
        <v>34</v>
      </c>
      <c r="AX354" s="13" t="s">
        <v>79</v>
      </c>
      <c r="AY354" s="157" t="s">
        <v>156</v>
      </c>
    </row>
    <row r="355" spans="2:65" s="13" customFormat="1" ht="11.25">
      <c r="B355" s="156"/>
      <c r="D355" s="150" t="s">
        <v>168</v>
      </c>
      <c r="E355" s="157" t="s">
        <v>1</v>
      </c>
      <c r="F355" s="158" t="s">
        <v>532</v>
      </c>
      <c r="H355" s="159">
        <v>-15.4</v>
      </c>
      <c r="I355" s="160"/>
      <c r="L355" s="156"/>
      <c r="M355" s="161"/>
      <c r="T355" s="162"/>
      <c r="AT355" s="157" t="s">
        <v>168</v>
      </c>
      <c r="AU355" s="157" t="s">
        <v>166</v>
      </c>
      <c r="AV355" s="13" t="s">
        <v>88</v>
      </c>
      <c r="AW355" s="13" t="s">
        <v>34</v>
      </c>
      <c r="AX355" s="13" t="s">
        <v>79</v>
      </c>
      <c r="AY355" s="157" t="s">
        <v>156</v>
      </c>
    </row>
    <row r="356" spans="2:65" s="15" customFormat="1" ht="11.25">
      <c r="B356" s="170"/>
      <c r="D356" s="150" t="s">
        <v>168</v>
      </c>
      <c r="E356" s="171" t="s">
        <v>1</v>
      </c>
      <c r="F356" s="172" t="s">
        <v>211</v>
      </c>
      <c r="H356" s="173">
        <v>14.1</v>
      </c>
      <c r="I356" s="174"/>
      <c r="L356" s="170"/>
      <c r="M356" s="175"/>
      <c r="T356" s="176"/>
      <c r="AT356" s="171" t="s">
        <v>168</v>
      </c>
      <c r="AU356" s="171" t="s">
        <v>166</v>
      </c>
      <c r="AV356" s="15" t="s">
        <v>166</v>
      </c>
      <c r="AW356" s="15" t="s">
        <v>34</v>
      </c>
      <c r="AX356" s="15" t="s">
        <v>79</v>
      </c>
      <c r="AY356" s="171" t="s">
        <v>156</v>
      </c>
    </row>
    <row r="357" spans="2:65" s="13" customFormat="1" ht="11.25">
      <c r="B357" s="156"/>
      <c r="D357" s="150" t="s">
        <v>168</v>
      </c>
      <c r="E357" s="157" t="s">
        <v>1</v>
      </c>
      <c r="F357" s="158" t="s">
        <v>533</v>
      </c>
      <c r="H357" s="159">
        <v>0.28199999999999997</v>
      </c>
      <c r="I357" s="160"/>
      <c r="L357" s="156"/>
      <c r="M357" s="161"/>
      <c r="T357" s="162"/>
      <c r="AT357" s="157" t="s">
        <v>168</v>
      </c>
      <c r="AU357" s="157" t="s">
        <v>166</v>
      </c>
      <c r="AV357" s="13" t="s">
        <v>88</v>
      </c>
      <c r="AW357" s="13" t="s">
        <v>34</v>
      </c>
      <c r="AX357" s="13" t="s">
        <v>79</v>
      </c>
      <c r="AY357" s="157" t="s">
        <v>156</v>
      </c>
    </row>
    <row r="358" spans="2:65" s="14" customFormat="1" ht="11.25">
      <c r="B358" s="163"/>
      <c r="D358" s="150" t="s">
        <v>168</v>
      </c>
      <c r="E358" s="164" t="s">
        <v>1</v>
      </c>
      <c r="F358" s="165" t="s">
        <v>173</v>
      </c>
      <c r="H358" s="166">
        <v>14.382</v>
      </c>
      <c r="I358" s="167"/>
      <c r="L358" s="163"/>
      <c r="M358" s="168"/>
      <c r="T358" s="169"/>
      <c r="AT358" s="164" t="s">
        <v>168</v>
      </c>
      <c r="AU358" s="164" t="s">
        <v>166</v>
      </c>
      <c r="AV358" s="14" t="s">
        <v>165</v>
      </c>
      <c r="AW358" s="14" t="s">
        <v>34</v>
      </c>
      <c r="AX358" s="14" t="s">
        <v>86</v>
      </c>
      <c r="AY358" s="164" t="s">
        <v>156</v>
      </c>
    </row>
    <row r="359" spans="2:65" s="1" customFormat="1" ht="24.2" customHeight="1">
      <c r="B359" s="32"/>
      <c r="C359" s="177" t="s">
        <v>534</v>
      </c>
      <c r="D359" s="177" t="s">
        <v>256</v>
      </c>
      <c r="E359" s="178" t="s">
        <v>535</v>
      </c>
      <c r="F359" s="179" t="s">
        <v>536</v>
      </c>
      <c r="G359" s="180" t="s">
        <v>392</v>
      </c>
      <c r="H359" s="181">
        <v>4.08</v>
      </c>
      <c r="I359" s="182"/>
      <c r="J359" s="183">
        <f>ROUND(I359*H359,2)</f>
        <v>0</v>
      </c>
      <c r="K359" s="179" t="s">
        <v>164</v>
      </c>
      <c r="L359" s="184"/>
      <c r="M359" s="185" t="s">
        <v>1</v>
      </c>
      <c r="N359" s="186" t="s">
        <v>44</v>
      </c>
      <c r="P359" s="145">
        <f>O359*H359</f>
        <v>0</v>
      </c>
      <c r="Q359" s="145">
        <v>0.125</v>
      </c>
      <c r="R359" s="145">
        <f>Q359*H359</f>
        <v>0.51</v>
      </c>
      <c r="S359" s="145">
        <v>0</v>
      </c>
      <c r="T359" s="146">
        <f>S359*H359</f>
        <v>0</v>
      </c>
      <c r="AR359" s="147" t="s">
        <v>216</v>
      </c>
      <c r="AT359" s="147" t="s">
        <v>256</v>
      </c>
      <c r="AU359" s="147" t="s">
        <v>166</v>
      </c>
      <c r="AY359" s="17" t="s">
        <v>156</v>
      </c>
      <c r="BE359" s="148">
        <f>IF(N359="základní",J359,0)</f>
        <v>0</v>
      </c>
      <c r="BF359" s="148">
        <f>IF(N359="snížená",J359,0)</f>
        <v>0</v>
      </c>
      <c r="BG359" s="148">
        <f>IF(N359="zákl. přenesená",J359,0)</f>
        <v>0</v>
      </c>
      <c r="BH359" s="148">
        <f>IF(N359="sníž. přenesená",J359,0)</f>
        <v>0</v>
      </c>
      <c r="BI359" s="148">
        <f>IF(N359="nulová",J359,0)</f>
        <v>0</v>
      </c>
      <c r="BJ359" s="17" t="s">
        <v>86</v>
      </c>
      <c r="BK359" s="148">
        <f>ROUND(I359*H359,2)</f>
        <v>0</v>
      </c>
      <c r="BL359" s="17" t="s">
        <v>165</v>
      </c>
      <c r="BM359" s="147" t="s">
        <v>537</v>
      </c>
    </row>
    <row r="360" spans="2:65" s="13" customFormat="1" ht="11.25">
      <c r="B360" s="156"/>
      <c r="D360" s="150" t="s">
        <v>168</v>
      </c>
      <c r="E360" s="157" t="s">
        <v>1</v>
      </c>
      <c r="F360" s="158" t="s">
        <v>538</v>
      </c>
      <c r="H360" s="159">
        <v>1.2</v>
      </c>
      <c r="I360" s="160"/>
      <c r="L360" s="156"/>
      <c r="M360" s="161"/>
      <c r="T360" s="162"/>
      <c r="AT360" s="157" t="s">
        <v>168</v>
      </c>
      <c r="AU360" s="157" t="s">
        <v>166</v>
      </c>
      <c r="AV360" s="13" t="s">
        <v>88</v>
      </c>
      <c r="AW360" s="13" t="s">
        <v>34</v>
      </c>
      <c r="AX360" s="13" t="s">
        <v>79</v>
      </c>
      <c r="AY360" s="157" t="s">
        <v>156</v>
      </c>
    </row>
    <row r="361" spans="2:65" s="13" customFormat="1" ht="11.25">
      <c r="B361" s="156"/>
      <c r="D361" s="150" t="s">
        <v>168</v>
      </c>
      <c r="E361" s="157" t="s">
        <v>1</v>
      </c>
      <c r="F361" s="158" t="s">
        <v>539</v>
      </c>
      <c r="H361" s="159">
        <v>2.8</v>
      </c>
      <c r="I361" s="160"/>
      <c r="L361" s="156"/>
      <c r="M361" s="161"/>
      <c r="T361" s="162"/>
      <c r="AT361" s="157" t="s">
        <v>168</v>
      </c>
      <c r="AU361" s="157" t="s">
        <v>166</v>
      </c>
      <c r="AV361" s="13" t="s">
        <v>88</v>
      </c>
      <c r="AW361" s="13" t="s">
        <v>34</v>
      </c>
      <c r="AX361" s="13" t="s">
        <v>79</v>
      </c>
      <c r="AY361" s="157" t="s">
        <v>156</v>
      </c>
    </row>
    <row r="362" spans="2:65" s="15" customFormat="1" ht="11.25">
      <c r="B362" s="170"/>
      <c r="D362" s="150" t="s">
        <v>168</v>
      </c>
      <c r="E362" s="171" t="s">
        <v>1</v>
      </c>
      <c r="F362" s="172" t="s">
        <v>211</v>
      </c>
      <c r="H362" s="173">
        <v>4</v>
      </c>
      <c r="I362" s="174"/>
      <c r="L362" s="170"/>
      <c r="M362" s="175"/>
      <c r="T362" s="176"/>
      <c r="AT362" s="171" t="s">
        <v>168</v>
      </c>
      <c r="AU362" s="171" t="s">
        <v>166</v>
      </c>
      <c r="AV362" s="15" t="s">
        <v>166</v>
      </c>
      <c r="AW362" s="15" t="s">
        <v>34</v>
      </c>
      <c r="AX362" s="15" t="s">
        <v>79</v>
      </c>
      <c r="AY362" s="171" t="s">
        <v>156</v>
      </c>
    </row>
    <row r="363" spans="2:65" s="13" customFormat="1" ht="11.25">
      <c r="B363" s="156"/>
      <c r="D363" s="150" t="s">
        <v>168</v>
      </c>
      <c r="E363" s="157" t="s">
        <v>1</v>
      </c>
      <c r="F363" s="158" t="s">
        <v>540</v>
      </c>
      <c r="H363" s="159">
        <v>0.08</v>
      </c>
      <c r="I363" s="160"/>
      <c r="L363" s="156"/>
      <c r="M363" s="161"/>
      <c r="T363" s="162"/>
      <c r="AT363" s="157" t="s">
        <v>168</v>
      </c>
      <c r="AU363" s="157" t="s">
        <v>166</v>
      </c>
      <c r="AV363" s="13" t="s">
        <v>88</v>
      </c>
      <c r="AW363" s="13" t="s">
        <v>34</v>
      </c>
      <c r="AX363" s="13" t="s">
        <v>79</v>
      </c>
      <c r="AY363" s="157" t="s">
        <v>156</v>
      </c>
    </row>
    <row r="364" spans="2:65" s="14" customFormat="1" ht="11.25">
      <c r="B364" s="163"/>
      <c r="D364" s="150" t="s">
        <v>168</v>
      </c>
      <c r="E364" s="164" t="s">
        <v>1</v>
      </c>
      <c r="F364" s="165" t="s">
        <v>173</v>
      </c>
      <c r="H364" s="166">
        <v>4.08</v>
      </c>
      <c r="I364" s="167"/>
      <c r="L364" s="163"/>
      <c r="M364" s="168"/>
      <c r="T364" s="169"/>
      <c r="AT364" s="164" t="s">
        <v>168</v>
      </c>
      <c r="AU364" s="164" t="s">
        <v>166</v>
      </c>
      <c r="AV364" s="14" t="s">
        <v>165</v>
      </c>
      <c r="AW364" s="14" t="s">
        <v>34</v>
      </c>
      <c r="AX364" s="14" t="s">
        <v>86</v>
      </c>
      <c r="AY364" s="164" t="s">
        <v>156</v>
      </c>
    </row>
    <row r="365" spans="2:65" s="1" customFormat="1" ht="24.2" customHeight="1">
      <c r="B365" s="32"/>
      <c r="C365" s="177" t="s">
        <v>541</v>
      </c>
      <c r="D365" s="177" t="s">
        <v>256</v>
      </c>
      <c r="E365" s="178" t="s">
        <v>542</v>
      </c>
      <c r="F365" s="179" t="s">
        <v>543</v>
      </c>
      <c r="G365" s="180" t="s">
        <v>392</v>
      </c>
      <c r="H365" s="181">
        <v>2.2440000000000002</v>
      </c>
      <c r="I365" s="182"/>
      <c r="J365" s="183">
        <f>ROUND(I365*H365,2)</f>
        <v>0</v>
      </c>
      <c r="K365" s="179" t="s">
        <v>164</v>
      </c>
      <c r="L365" s="184"/>
      <c r="M365" s="185" t="s">
        <v>1</v>
      </c>
      <c r="N365" s="186" t="s">
        <v>44</v>
      </c>
      <c r="P365" s="145">
        <f>O365*H365</f>
        <v>0</v>
      </c>
      <c r="Q365" s="145">
        <v>0.125</v>
      </c>
      <c r="R365" s="145">
        <f>Q365*H365</f>
        <v>0.28050000000000003</v>
      </c>
      <c r="S365" s="145">
        <v>0</v>
      </c>
      <c r="T365" s="146">
        <f>S365*H365</f>
        <v>0</v>
      </c>
      <c r="AR365" s="147" t="s">
        <v>216</v>
      </c>
      <c r="AT365" s="147" t="s">
        <v>256</v>
      </c>
      <c r="AU365" s="147" t="s">
        <v>166</v>
      </c>
      <c r="AY365" s="17" t="s">
        <v>156</v>
      </c>
      <c r="BE365" s="148">
        <f>IF(N365="základní",J365,0)</f>
        <v>0</v>
      </c>
      <c r="BF365" s="148">
        <f>IF(N365="snížená",J365,0)</f>
        <v>0</v>
      </c>
      <c r="BG365" s="148">
        <f>IF(N365="zákl. přenesená",J365,0)</f>
        <v>0</v>
      </c>
      <c r="BH365" s="148">
        <f>IF(N365="sníž. přenesená",J365,0)</f>
        <v>0</v>
      </c>
      <c r="BI365" s="148">
        <f>IF(N365="nulová",J365,0)</f>
        <v>0</v>
      </c>
      <c r="BJ365" s="17" t="s">
        <v>86</v>
      </c>
      <c r="BK365" s="148">
        <f>ROUND(I365*H365,2)</f>
        <v>0</v>
      </c>
      <c r="BL365" s="17" t="s">
        <v>165</v>
      </c>
      <c r="BM365" s="147" t="s">
        <v>544</v>
      </c>
    </row>
    <row r="366" spans="2:65" s="13" customFormat="1" ht="11.25">
      <c r="B366" s="156"/>
      <c r="D366" s="150" t="s">
        <v>168</v>
      </c>
      <c r="E366" s="157" t="s">
        <v>1</v>
      </c>
      <c r="F366" s="158" t="s">
        <v>545</v>
      </c>
      <c r="H366" s="159">
        <v>2.2000000000000002</v>
      </c>
      <c r="I366" s="160"/>
      <c r="L366" s="156"/>
      <c r="M366" s="161"/>
      <c r="T366" s="162"/>
      <c r="AT366" s="157" t="s">
        <v>168</v>
      </c>
      <c r="AU366" s="157" t="s">
        <v>166</v>
      </c>
      <c r="AV366" s="13" t="s">
        <v>88</v>
      </c>
      <c r="AW366" s="13" t="s">
        <v>34</v>
      </c>
      <c r="AX366" s="13" t="s">
        <v>79</v>
      </c>
      <c r="AY366" s="157" t="s">
        <v>156</v>
      </c>
    </row>
    <row r="367" spans="2:65" s="13" customFormat="1" ht="11.25">
      <c r="B367" s="156"/>
      <c r="D367" s="150" t="s">
        <v>168</v>
      </c>
      <c r="E367" s="157" t="s">
        <v>1</v>
      </c>
      <c r="F367" s="158" t="s">
        <v>363</v>
      </c>
      <c r="H367" s="159">
        <v>4.3999999999999997E-2</v>
      </c>
      <c r="I367" s="160"/>
      <c r="L367" s="156"/>
      <c r="M367" s="161"/>
      <c r="T367" s="162"/>
      <c r="AT367" s="157" t="s">
        <v>168</v>
      </c>
      <c r="AU367" s="157" t="s">
        <v>166</v>
      </c>
      <c r="AV367" s="13" t="s">
        <v>88</v>
      </c>
      <c r="AW367" s="13" t="s">
        <v>34</v>
      </c>
      <c r="AX367" s="13" t="s">
        <v>79</v>
      </c>
      <c r="AY367" s="157" t="s">
        <v>156</v>
      </c>
    </row>
    <row r="368" spans="2:65" s="14" customFormat="1" ht="11.25">
      <c r="B368" s="163"/>
      <c r="D368" s="150" t="s">
        <v>168</v>
      </c>
      <c r="E368" s="164" t="s">
        <v>1</v>
      </c>
      <c r="F368" s="165" t="s">
        <v>173</v>
      </c>
      <c r="H368" s="166">
        <v>2.2440000000000002</v>
      </c>
      <c r="I368" s="167"/>
      <c r="L368" s="163"/>
      <c r="M368" s="168"/>
      <c r="T368" s="169"/>
      <c r="AT368" s="164" t="s">
        <v>168</v>
      </c>
      <c r="AU368" s="164" t="s">
        <v>166</v>
      </c>
      <c r="AV368" s="14" t="s">
        <v>165</v>
      </c>
      <c r="AW368" s="14" t="s">
        <v>34</v>
      </c>
      <c r="AX368" s="14" t="s">
        <v>86</v>
      </c>
      <c r="AY368" s="164" t="s">
        <v>156</v>
      </c>
    </row>
    <row r="369" spans="2:65" s="1" customFormat="1" ht="24.2" customHeight="1">
      <c r="B369" s="32"/>
      <c r="C369" s="177" t="s">
        <v>546</v>
      </c>
      <c r="D369" s="177" t="s">
        <v>256</v>
      </c>
      <c r="E369" s="178" t="s">
        <v>547</v>
      </c>
      <c r="F369" s="179" t="s">
        <v>548</v>
      </c>
      <c r="G369" s="180" t="s">
        <v>392</v>
      </c>
      <c r="H369" s="181">
        <v>9.3840000000000003</v>
      </c>
      <c r="I369" s="182"/>
      <c r="J369" s="183">
        <f>ROUND(I369*H369,2)</f>
        <v>0</v>
      </c>
      <c r="K369" s="179" t="s">
        <v>164</v>
      </c>
      <c r="L369" s="184"/>
      <c r="M369" s="185" t="s">
        <v>1</v>
      </c>
      <c r="N369" s="186" t="s">
        <v>44</v>
      </c>
      <c r="P369" s="145">
        <f>O369*H369</f>
        <v>0</v>
      </c>
      <c r="Q369" s="145">
        <v>0.125</v>
      </c>
      <c r="R369" s="145">
        <f>Q369*H369</f>
        <v>1.173</v>
      </c>
      <c r="S369" s="145">
        <v>0</v>
      </c>
      <c r="T369" s="146">
        <f>S369*H369</f>
        <v>0</v>
      </c>
      <c r="AR369" s="147" t="s">
        <v>216</v>
      </c>
      <c r="AT369" s="147" t="s">
        <v>256</v>
      </c>
      <c r="AU369" s="147" t="s">
        <v>166</v>
      </c>
      <c r="AY369" s="17" t="s">
        <v>156</v>
      </c>
      <c r="BE369" s="148">
        <f>IF(N369="základní",J369,0)</f>
        <v>0</v>
      </c>
      <c r="BF369" s="148">
        <f>IF(N369="snížená",J369,0)</f>
        <v>0</v>
      </c>
      <c r="BG369" s="148">
        <f>IF(N369="zákl. přenesená",J369,0)</f>
        <v>0</v>
      </c>
      <c r="BH369" s="148">
        <f>IF(N369="sníž. přenesená",J369,0)</f>
        <v>0</v>
      </c>
      <c r="BI369" s="148">
        <f>IF(N369="nulová",J369,0)</f>
        <v>0</v>
      </c>
      <c r="BJ369" s="17" t="s">
        <v>86</v>
      </c>
      <c r="BK369" s="148">
        <f>ROUND(I369*H369,2)</f>
        <v>0</v>
      </c>
      <c r="BL369" s="17" t="s">
        <v>165</v>
      </c>
      <c r="BM369" s="147" t="s">
        <v>549</v>
      </c>
    </row>
    <row r="370" spans="2:65" s="13" customFormat="1" ht="11.25">
      <c r="B370" s="156"/>
      <c r="D370" s="150" t="s">
        <v>168</v>
      </c>
      <c r="E370" s="157" t="s">
        <v>1</v>
      </c>
      <c r="F370" s="158" t="s">
        <v>550</v>
      </c>
      <c r="H370" s="159">
        <v>4.3</v>
      </c>
      <c r="I370" s="160"/>
      <c r="L370" s="156"/>
      <c r="M370" s="161"/>
      <c r="T370" s="162"/>
      <c r="AT370" s="157" t="s">
        <v>168</v>
      </c>
      <c r="AU370" s="157" t="s">
        <v>166</v>
      </c>
      <c r="AV370" s="13" t="s">
        <v>88</v>
      </c>
      <c r="AW370" s="13" t="s">
        <v>34</v>
      </c>
      <c r="AX370" s="13" t="s">
        <v>79</v>
      </c>
      <c r="AY370" s="157" t="s">
        <v>156</v>
      </c>
    </row>
    <row r="371" spans="2:65" s="13" customFormat="1" ht="11.25">
      <c r="B371" s="156"/>
      <c r="D371" s="150" t="s">
        <v>168</v>
      </c>
      <c r="E371" s="157" t="s">
        <v>1</v>
      </c>
      <c r="F371" s="158" t="s">
        <v>551</v>
      </c>
      <c r="H371" s="159">
        <v>4.9000000000000004</v>
      </c>
      <c r="I371" s="160"/>
      <c r="L371" s="156"/>
      <c r="M371" s="161"/>
      <c r="T371" s="162"/>
      <c r="AT371" s="157" t="s">
        <v>168</v>
      </c>
      <c r="AU371" s="157" t="s">
        <v>166</v>
      </c>
      <c r="AV371" s="13" t="s">
        <v>88</v>
      </c>
      <c r="AW371" s="13" t="s">
        <v>34</v>
      </c>
      <c r="AX371" s="13" t="s">
        <v>79</v>
      </c>
      <c r="AY371" s="157" t="s">
        <v>156</v>
      </c>
    </row>
    <row r="372" spans="2:65" s="15" customFormat="1" ht="11.25">
      <c r="B372" s="170"/>
      <c r="D372" s="150" t="s">
        <v>168</v>
      </c>
      <c r="E372" s="171" t="s">
        <v>1</v>
      </c>
      <c r="F372" s="172" t="s">
        <v>211</v>
      </c>
      <c r="H372" s="173">
        <v>9.1999999999999993</v>
      </c>
      <c r="I372" s="174"/>
      <c r="L372" s="170"/>
      <c r="M372" s="175"/>
      <c r="T372" s="176"/>
      <c r="AT372" s="171" t="s">
        <v>168</v>
      </c>
      <c r="AU372" s="171" t="s">
        <v>166</v>
      </c>
      <c r="AV372" s="15" t="s">
        <v>166</v>
      </c>
      <c r="AW372" s="15" t="s">
        <v>34</v>
      </c>
      <c r="AX372" s="15" t="s">
        <v>79</v>
      </c>
      <c r="AY372" s="171" t="s">
        <v>156</v>
      </c>
    </row>
    <row r="373" spans="2:65" s="13" customFormat="1" ht="11.25">
      <c r="B373" s="156"/>
      <c r="D373" s="150" t="s">
        <v>168</v>
      </c>
      <c r="E373" s="157" t="s">
        <v>1</v>
      </c>
      <c r="F373" s="158" t="s">
        <v>552</v>
      </c>
      <c r="H373" s="159">
        <v>0.184</v>
      </c>
      <c r="I373" s="160"/>
      <c r="L373" s="156"/>
      <c r="M373" s="161"/>
      <c r="T373" s="162"/>
      <c r="AT373" s="157" t="s">
        <v>168</v>
      </c>
      <c r="AU373" s="157" t="s">
        <v>166</v>
      </c>
      <c r="AV373" s="13" t="s">
        <v>88</v>
      </c>
      <c r="AW373" s="13" t="s">
        <v>34</v>
      </c>
      <c r="AX373" s="13" t="s">
        <v>79</v>
      </c>
      <c r="AY373" s="157" t="s">
        <v>156</v>
      </c>
    </row>
    <row r="374" spans="2:65" s="14" customFormat="1" ht="11.25">
      <c r="B374" s="163"/>
      <c r="D374" s="150" t="s">
        <v>168</v>
      </c>
      <c r="E374" s="164" t="s">
        <v>1</v>
      </c>
      <c r="F374" s="165" t="s">
        <v>173</v>
      </c>
      <c r="H374" s="166">
        <v>9.3840000000000003</v>
      </c>
      <c r="I374" s="167"/>
      <c r="L374" s="163"/>
      <c r="M374" s="168"/>
      <c r="T374" s="169"/>
      <c r="AT374" s="164" t="s">
        <v>168</v>
      </c>
      <c r="AU374" s="164" t="s">
        <v>166</v>
      </c>
      <c r="AV374" s="14" t="s">
        <v>165</v>
      </c>
      <c r="AW374" s="14" t="s">
        <v>34</v>
      </c>
      <c r="AX374" s="14" t="s">
        <v>86</v>
      </c>
      <c r="AY374" s="164" t="s">
        <v>156</v>
      </c>
    </row>
    <row r="375" spans="2:65" s="11" customFormat="1" ht="20.85" customHeight="1">
      <c r="B375" s="124"/>
      <c r="D375" s="125" t="s">
        <v>78</v>
      </c>
      <c r="E375" s="134" t="s">
        <v>553</v>
      </c>
      <c r="F375" s="134" t="s">
        <v>554</v>
      </c>
      <c r="I375" s="127"/>
      <c r="J375" s="135">
        <f>BK375</f>
        <v>0</v>
      </c>
      <c r="L375" s="124"/>
      <c r="M375" s="129"/>
      <c r="P375" s="130">
        <f>SUM(P376:P385)</f>
        <v>0</v>
      </c>
      <c r="R375" s="130">
        <f>SUM(R376:R385)</f>
        <v>0.36808039999999997</v>
      </c>
      <c r="T375" s="131">
        <f>SUM(T376:T385)</f>
        <v>1633.125</v>
      </c>
      <c r="AR375" s="125" t="s">
        <v>86</v>
      </c>
      <c r="AT375" s="132" t="s">
        <v>78</v>
      </c>
      <c r="AU375" s="132" t="s">
        <v>88</v>
      </c>
      <c r="AY375" s="125" t="s">
        <v>156</v>
      </c>
      <c r="BK375" s="133">
        <f>SUM(BK376:BK385)</f>
        <v>0</v>
      </c>
    </row>
    <row r="376" spans="2:65" s="1" customFormat="1" ht="33" customHeight="1">
      <c r="B376" s="32"/>
      <c r="C376" s="136" t="s">
        <v>555</v>
      </c>
      <c r="D376" s="136" t="s">
        <v>160</v>
      </c>
      <c r="E376" s="137" t="s">
        <v>556</v>
      </c>
      <c r="F376" s="138" t="s">
        <v>557</v>
      </c>
      <c r="G376" s="139" t="s">
        <v>195</v>
      </c>
      <c r="H376" s="140">
        <v>1765</v>
      </c>
      <c r="I376" s="141"/>
      <c r="J376" s="142">
        <f>ROUND(I376*H376,2)</f>
        <v>0</v>
      </c>
      <c r="K376" s="138" t="s">
        <v>164</v>
      </c>
      <c r="L376" s="32"/>
      <c r="M376" s="143" t="s">
        <v>1</v>
      </c>
      <c r="N376" s="144" t="s">
        <v>44</v>
      </c>
      <c r="P376" s="145">
        <f>O376*H376</f>
        <v>0</v>
      </c>
      <c r="Q376" s="145">
        <v>3.8359999999999999E-5</v>
      </c>
      <c r="R376" s="145">
        <f>Q376*H376</f>
        <v>6.7705399999999999E-2</v>
      </c>
      <c r="S376" s="145">
        <v>9.1999999999999998E-2</v>
      </c>
      <c r="T376" s="146">
        <f>S376*H376</f>
        <v>162.38</v>
      </c>
      <c r="AR376" s="147" t="s">
        <v>165</v>
      </c>
      <c r="AT376" s="147" t="s">
        <v>160</v>
      </c>
      <c r="AU376" s="147" t="s">
        <v>166</v>
      </c>
      <c r="AY376" s="17" t="s">
        <v>156</v>
      </c>
      <c r="BE376" s="148">
        <f>IF(N376="základní",J376,0)</f>
        <v>0</v>
      </c>
      <c r="BF376" s="148">
        <f>IF(N376="snížená",J376,0)</f>
        <v>0</v>
      </c>
      <c r="BG376" s="148">
        <f>IF(N376="zákl. přenesená",J376,0)</f>
        <v>0</v>
      </c>
      <c r="BH376" s="148">
        <f>IF(N376="sníž. přenesená",J376,0)</f>
        <v>0</v>
      </c>
      <c r="BI376" s="148">
        <f>IF(N376="nulová",J376,0)</f>
        <v>0</v>
      </c>
      <c r="BJ376" s="17" t="s">
        <v>86</v>
      </c>
      <c r="BK376" s="148">
        <f>ROUND(I376*H376,2)</f>
        <v>0</v>
      </c>
      <c r="BL376" s="17" t="s">
        <v>165</v>
      </c>
      <c r="BM376" s="147" t="s">
        <v>558</v>
      </c>
    </row>
    <row r="377" spans="2:65" s="13" customFormat="1" ht="11.25">
      <c r="B377" s="156"/>
      <c r="D377" s="150" t="s">
        <v>168</v>
      </c>
      <c r="E377" s="157" t="s">
        <v>1</v>
      </c>
      <c r="F377" s="158" t="s">
        <v>559</v>
      </c>
      <c r="H377" s="159">
        <v>1598</v>
      </c>
      <c r="I377" s="160"/>
      <c r="L377" s="156"/>
      <c r="M377" s="161"/>
      <c r="T377" s="162"/>
      <c r="AT377" s="157" t="s">
        <v>168</v>
      </c>
      <c r="AU377" s="157" t="s">
        <v>166</v>
      </c>
      <c r="AV377" s="13" t="s">
        <v>88</v>
      </c>
      <c r="AW377" s="13" t="s">
        <v>34</v>
      </c>
      <c r="AX377" s="13" t="s">
        <v>79</v>
      </c>
      <c r="AY377" s="157" t="s">
        <v>156</v>
      </c>
    </row>
    <row r="378" spans="2:65" s="13" customFormat="1" ht="22.5">
      <c r="B378" s="156"/>
      <c r="D378" s="150" t="s">
        <v>168</v>
      </c>
      <c r="E378" s="157" t="s">
        <v>1</v>
      </c>
      <c r="F378" s="158" t="s">
        <v>560</v>
      </c>
      <c r="H378" s="159">
        <v>167</v>
      </c>
      <c r="I378" s="160"/>
      <c r="L378" s="156"/>
      <c r="M378" s="161"/>
      <c r="T378" s="162"/>
      <c r="AT378" s="157" t="s">
        <v>168</v>
      </c>
      <c r="AU378" s="157" t="s">
        <v>166</v>
      </c>
      <c r="AV378" s="13" t="s">
        <v>88</v>
      </c>
      <c r="AW378" s="13" t="s">
        <v>34</v>
      </c>
      <c r="AX378" s="13" t="s">
        <v>79</v>
      </c>
      <c r="AY378" s="157" t="s">
        <v>156</v>
      </c>
    </row>
    <row r="379" spans="2:65" s="14" customFormat="1" ht="11.25">
      <c r="B379" s="163"/>
      <c r="D379" s="150" t="s">
        <v>168</v>
      </c>
      <c r="E379" s="164" t="s">
        <v>1</v>
      </c>
      <c r="F379" s="165" t="s">
        <v>173</v>
      </c>
      <c r="H379" s="166">
        <v>1765</v>
      </c>
      <c r="I379" s="167"/>
      <c r="L379" s="163"/>
      <c r="M379" s="168"/>
      <c r="T379" s="169"/>
      <c r="AT379" s="164" t="s">
        <v>168</v>
      </c>
      <c r="AU379" s="164" t="s">
        <v>166</v>
      </c>
      <c r="AV379" s="14" t="s">
        <v>165</v>
      </c>
      <c r="AW379" s="14" t="s">
        <v>34</v>
      </c>
      <c r="AX379" s="14" t="s">
        <v>86</v>
      </c>
      <c r="AY379" s="164" t="s">
        <v>156</v>
      </c>
    </row>
    <row r="380" spans="2:65" s="1" customFormat="1" ht="33" customHeight="1">
      <c r="B380" s="32"/>
      <c r="C380" s="136" t="s">
        <v>561</v>
      </c>
      <c r="D380" s="136" t="s">
        <v>160</v>
      </c>
      <c r="E380" s="137" t="s">
        <v>562</v>
      </c>
      <c r="F380" s="138" t="s">
        <v>563</v>
      </c>
      <c r="G380" s="139" t="s">
        <v>195</v>
      </c>
      <c r="H380" s="140">
        <v>3337.5</v>
      </c>
      <c r="I380" s="141"/>
      <c r="J380" s="142">
        <f>ROUND(I380*H380,2)</f>
        <v>0</v>
      </c>
      <c r="K380" s="138" t="s">
        <v>164</v>
      </c>
      <c r="L380" s="32"/>
      <c r="M380" s="143" t="s">
        <v>1</v>
      </c>
      <c r="N380" s="144" t="s">
        <v>44</v>
      </c>
      <c r="P380" s="145">
        <f>O380*H380</f>
        <v>0</v>
      </c>
      <c r="Q380" s="145">
        <v>9.0000000000000006E-5</v>
      </c>
      <c r="R380" s="145">
        <f>Q380*H380</f>
        <v>0.300375</v>
      </c>
      <c r="S380" s="145">
        <v>0.23</v>
      </c>
      <c r="T380" s="146">
        <f>S380*H380</f>
        <v>767.625</v>
      </c>
      <c r="AR380" s="147" t="s">
        <v>165</v>
      </c>
      <c r="AT380" s="147" t="s">
        <v>160</v>
      </c>
      <c r="AU380" s="147" t="s">
        <v>166</v>
      </c>
      <c r="AY380" s="17" t="s">
        <v>156</v>
      </c>
      <c r="BE380" s="148">
        <f>IF(N380="základní",J380,0)</f>
        <v>0</v>
      </c>
      <c r="BF380" s="148">
        <f>IF(N380="snížená",J380,0)</f>
        <v>0</v>
      </c>
      <c r="BG380" s="148">
        <f>IF(N380="zákl. přenesená",J380,0)</f>
        <v>0</v>
      </c>
      <c r="BH380" s="148">
        <f>IF(N380="sníž. přenesená",J380,0)</f>
        <v>0</v>
      </c>
      <c r="BI380" s="148">
        <f>IF(N380="nulová",J380,0)</f>
        <v>0</v>
      </c>
      <c r="BJ380" s="17" t="s">
        <v>86</v>
      </c>
      <c r="BK380" s="148">
        <f>ROUND(I380*H380,2)</f>
        <v>0</v>
      </c>
      <c r="BL380" s="17" t="s">
        <v>165</v>
      </c>
      <c r="BM380" s="147" t="s">
        <v>564</v>
      </c>
    </row>
    <row r="381" spans="2:65" s="13" customFormat="1" ht="11.25">
      <c r="B381" s="156"/>
      <c r="D381" s="150" t="s">
        <v>168</v>
      </c>
      <c r="E381" s="157" t="s">
        <v>1</v>
      </c>
      <c r="F381" s="158" t="s">
        <v>565</v>
      </c>
      <c r="H381" s="159">
        <v>3196</v>
      </c>
      <c r="I381" s="160"/>
      <c r="L381" s="156"/>
      <c r="M381" s="161"/>
      <c r="T381" s="162"/>
      <c r="AT381" s="157" t="s">
        <v>168</v>
      </c>
      <c r="AU381" s="157" t="s">
        <v>166</v>
      </c>
      <c r="AV381" s="13" t="s">
        <v>88</v>
      </c>
      <c r="AW381" s="13" t="s">
        <v>34</v>
      </c>
      <c r="AX381" s="13" t="s">
        <v>79</v>
      </c>
      <c r="AY381" s="157" t="s">
        <v>156</v>
      </c>
    </row>
    <row r="382" spans="2:65" s="13" customFormat="1" ht="11.25">
      <c r="B382" s="156"/>
      <c r="D382" s="150" t="s">
        <v>168</v>
      </c>
      <c r="E382" s="157" t="s">
        <v>1</v>
      </c>
      <c r="F382" s="158" t="s">
        <v>566</v>
      </c>
      <c r="H382" s="159">
        <v>141.5</v>
      </c>
      <c r="I382" s="160"/>
      <c r="L382" s="156"/>
      <c r="M382" s="161"/>
      <c r="T382" s="162"/>
      <c r="AT382" s="157" t="s">
        <v>168</v>
      </c>
      <c r="AU382" s="157" t="s">
        <v>166</v>
      </c>
      <c r="AV382" s="13" t="s">
        <v>88</v>
      </c>
      <c r="AW382" s="13" t="s">
        <v>34</v>
      </c>
      <c r="AX382" s="13" t="s">
        <v>79</v>
      </c>
      <c r="AY382" s="157" t="s">
        <v>156</v>
      </c>
    </row>
    <row r="383" spans="2:65" s="14" customFormat="1" ht="11.25">
      <c r="B383" s="163"/>
      <c r="D383" s="150" t="s">
        <v>168</v>
      </c>
      <c r="E383" s="164" t="s">
        <v>1</v>
      </c>
      <c r="F383" s="165" t="s">
        <v>173</v>
      </c>
      <c r="H383" s="166">
        <v>3337.5</v>
      </c>
      <c r="I383" s="167"/>
      <c r="L383" s="163"/>
      <c r="M383" s="168"/>
      <c r="T383" s="169"/>
      <c r="AT383" s="164" t="s">
        <v>168</v>
      </c>
      <c r="AU383" s="164" t="s">
        <v>166</v>
      </c>
      <c r="AV383" s="14" t="s">
        <v>165</v>
      </c>
      <c r="AW383" s="14" t="s">
        <v>34</v>
      </c>
      <c r="AX383" s="14" t="s">
        <v>86</v>
      </c>
      <c r="AY383" s="164" t="s">
        <v>156</v>
      </c>
    </row>
    <row r="384" spans="2:65" s="1" customFormat="1" ht="24.2" customHeight="1">
      <c r="B384" s="32"/>
      <c r="C384" s="136" t="s">
        <v>567</v>
      </c>
      <c r="D384" s="136" t="s">
        <v>160</v>
      </c>
      <c r="E384" s="137" t="s">
        <v>568</v>
      </c>
      <c r="F384" s="138" t="s">
        <v>569</v>
      </c>
      <c r="G384" s="139" t="s">
        <v>195</v>
      </c>
      <c r="H384" s="140">
        <v>1598</v>
      </c>
      <c r="I384" s="141"/>
      <c r="J384" s="142">
        <f>ROUND(I384*H384,2)</f>
        <v>0</v>
      </c>
      <c r="K384" s="138" t="s">
        <v>164</v>
      </c>
      <c r="L384" s="32"/>
      <c r="M384" s="143" t="s">
        <v>1</v>
      </c>
      <c r="N384" s="144" t="s">
        <v>44</v>
      </c>
      <c r="P384" s="145">
        <f>O384*H384</f>
        <v>0</v>
      </c>
      <c r="Q384" s="145">
        <v>0</v>
      </c>
      <c r="R384" s="145">
        <f>Q384*H384</f>
        <v>0</v>
      </c>
      <c r="S384" s="145">
        <v>0.44</v>
      </c>
      <c r="T384" s="146">
        <f>S384*H384</f>
        <v>703.12</v>
      </c>
      <c r="AR384" s="147" t="s">
        <v>165</v>
      </c>
      <c r="AT384" s="147" t="s">
        <v>160</v>
      </c>
      <c r="AU384" s="147" t="s">
        <v>166</v>
      </c>
      <c r="AY384" s="17" t="s">
        <v>156</v>
      </c>
      <c r="BE384" s="148">
        <f>IF(N384="základní",J384,0)</f>
        <v>0</v>
      </c>
      <c r="BF384" s="148">
        <f>IF(N384="snížená",J384,0)</f>
        <v>0</v>
      </c>
      <c r="BG384" s="148">
        <f>IF(N384="zákl. přenesená",J384,0)</f>
        <v>0</v>
      </c>
      <c r="BH384" s="148">
        <f>IF(N384="sníž. přenesená",J384,0)</f>
        <v>0</v>
      </c>
      <c r="BI384" s="148">
        <f>IF(N384="nulová",J384,0)</f>
        <v>0</v>
      </c>
      <c r="BJ384" s="17" t="s">
        <v>86</v>
      </c>
      <c r="BK384" s="148">
        <f>ROUND(I384*H384,2)</f>
        <v>0</v>
      </c>
      <c r="BL384" s="17" t="s">
        <v>165</v>
      </c>
      <c r="BM384" s="147" t="s">
        <v>570</v>
      </c>
    </row>
    <row r="385" spans="2:65" s="13" customFormat="1" ht="11.25">
      <c r="B385" s="156"/>
      <c r="D385" s="150" t="s">
        <v>168</v>
      </c>
      <c r="E385" s="157" t="s">
        <v>1</v>
      </c>
      <c r="F385" s="158" t="s">
        <v>571</v>
      </c>
      <c r="H385" s="159">
        <v>1598</v>
      </c>
      <c r="I385" s="160"/>
      <c r="L385" s="156"/>
      <c r="M385" s="161"/>
      <c r="T385" s="162"/>
      <c r="AT385" s="157" t="s">
        <v>168</v>
      </c>
      <c r="AU385" s="157" t="s">
        <v>166</v>
      </c>
      <c r="AV385" s="13" t="s">
        <v>88</v>
      </c>
      <c r="AW385" s="13" t="s">
        <v>34</v>
      </c>
      <c r="AX385" s="13" t="s">
        <v>86</v>
      </c>
      <c r="AY385" s="157" t="s">
        <v>156</v>
      </c>
    </row>
    <row r="386" spans="2:65" s="11" customFormat="1" ht="20.85" customHeight="1">
      <c r="B386" s="124"/>
      <c r="D386" s="125" t="s">
        <v>78</v>
      </c>
      <c r="E386" s="134" t="s">
        <v>572</v>
      </c>
      <c r="F386" s="134" t="s">
        <v>573</v>
      </c>
      <c r="I386" s="127"/>
      <c r="J386" s="135">
        <f>BK386</f>
        <v>0</v>
      </c>
      <c r="L386" s="124"/>
      <c r="M386" s="129"/>
      <c r="P386" s="130">
        <f>SUM(P387:P388)</f>
        <v>0</v>
      </c>
      <c r="R386" s="130">
        <f>SUM(R387:R388)</f>
        <v>0</v>
      </c>
      <c r="T386" s="131">
        <f>SUM(T387:T388)</f>
        <v>2.8140000000000001</v>
      </c>
      <c r="AR386" s="125" t="s">
        <v>86</v>
      </c>
      <c r="AT386" s="132" t="s">
        <v>78</v>
      </c>
      <c r="AU386" s="132" t="s">
        <v>88</v>
      </c>
      <c r="AY386" s="125" t="s">
        <v>156</v>
      </c>
      <c r="BK386" s="133">
        <f>SUM(BK387:BK388)</f>
        <v>0</v>
      </c>
    </row>
    <row r="387" spans="2:65" s="1" customFormat="1" ht="24.2" customHeight="1">
      <c r="B387" s="32"/>
      <c r="C387" s="136" t="s">
        <v>574</v>
      </c>
      <c r="D387" s="136" t="s">
        <v>160</v>
      </c>
      <c r="E387" s="137" t="s">
        <v>575</v>
      </c>
      <c r="F387" s="138" t="s">
        <v>576</v>
      </c>
      <c r="G387" s="139" t="s">
        <v>376</v>
      </c>
      <c r="H387" s="140">
        <v>7</v>
      </c>
      <c r="I387" s="141"/>
      <c r="J387" s="142">
        <f>ROUND(I387*H387,2)</f>
        <v>0</v>
      </c>
      <c r="K387" s="138" t="s">
        <v>1</v>
      </c>
      <c r="L387" s="32"/>
      <c r="M387" s="143" t="s">
        <v>1</v>
      </c>
      <c r="N387" s="144" t="s">
        <v>44</v>
      </c>
      <c r="P387" s="145">
        <f>O387*H387</f>
        <v>0</v>
      </c>
      <c r="Q387" s="145">
        <v>0</v>
      </c>
      <c r="R387" s="145">
        <f>Q387*H387</f>
        <v>0</v>
      </c>
      <c r="S387" s="145">
        <v>0.32</v>
      </c>
      <c r="T387" s="146">
        <f>S387*H387</f>
        <v>2.2400000000000002</v>
      </c>
      <c r="AR387" s="147" t="s">
        <v>165</v>
      </c>
      <c r="AT387" s="147" t="s">
        <v>160</v>
      </c>
      <c r="AU387" s="147" t="s">
        <v>166</v>
      </c>
      <c r="AY387" s="17" t="s">
        <v>156</v>
      </c>
      <c r="BE387" s="148">
        <f>IF(N387="základní",J387,0)</f>
        <v>0</v>
      </c>
      <c r="BF387" s="148">
        <f>IF(N387="snížená",J387,0)</f>
        <v>0</v>
      </c>
      <c r="BG387" s="148">
        <f>IF(N387="zákl. přenesená",J387,0)</f>
        <v>0</v>
      </c>
      <c r="BH387" s="148">
        <f>IF(N387="sníž. přenesená",J387,0)</f>
        <v>0</v>
      </c>
      <c r="BI387" s="148">
        <f>IF(N387="nulová",J387,0)</f>
        <v>0</v>
      </c>
      <c r="BJ387" s="17" t="s">
        <v>86</v>
      </c>
      <c r="BK387" s="148">
        <f>ROUND(I387*H387,2)</f>
        <v>0</v>
      </c>
      <c r="BL387" s="17" t="s">
        <v>165</v>
      </c>
      <c r="BM387" s="147" t="s">
        <v>577</v>
      </c>
    </row>
    <row r="388" spans="2:65" s="1" customFormat="1" ht="24.2" customHeight="1">
      <c r="B388" s="32"/>
      <c r="C388" s="136" t="s">
        <v>578</v>
      </c>
      <c r="D388" s="136" t="s">
        <v>160</v>
      </c>
      <c r="E388" s="137" t="s">
        <v>579</v>
      </c>
      <c r="F388" s="138" t="s">
        <v>580</v>
      </c>
      <c r="G388" s="139" t="s">
        <v>376</v>
      </c>
      <c r="H388" s="140">
        <v>7</v>
      </c>
      <c r="I388" s="141"/>
      <c r="J388" s="142">
        <f>ROUND(I388*H388,2)</f>
        <v>0</v>
      </c>
      <c r="K388" s="138" t="s">
        <v>164</v>
      </c>
      <c r="L388" s="32"/>
      <c r="M388" s="143" t="s">
        <v>1</v>
      </c>
      <c r="N388" s="144" t="s">
        <v>44</v>
      </c>
      <c r="P388" s="145">
        <f>O388*H388</f>
        <v>0</v>
      </c>
      <c r="Q388" s="145">
        <v>0</v>
      </c>
      <c r="R388" s="145">
        <f>Q388*H388</f>
        <v>0</v>
      </c>
      <c r="S388" s="145">
        <v>8.2000000000000003E-2</v>
      </c>
      <c r="T388" s="146">
        <f>S388*H388</f>
        <v>0.57400000000000007</v>
      </c>
      <c r="AR388" s="147" t="s">
        <v>165</v>
      </c>
      <c r="AT388" s="147" t="s">
        <v>160</v>
      </c>
      <c r="AU388" s="147" t="s">
        <v>166</v>
      </c>
      <c r="AY388" s="17" t="s">
        <v>156</v>
      </c>
      <c r="BE388" s="148">
        <f>IF(N388="základní",J388,0)</f>
        <v>0</v>
      </c>
      <c r="BF388" s="148">
        <f>IF(N388="snížená",J388,0)</f>
        <v>0</v>
      </c>
      <c r="BG388" s="148">
        <f>IF(N388="zákl. přenesená",J388,0)</f>
        <v>0</v>
      </c>
      <c r="BH388" s="148">
        <f>IF(N388="sníž. přenesená",J388,0)</f>
        <v>0</v>
      </c>
      <c r="BI388" s="148">
        <f>IF(N388="nulová",J388,0)</f>
        <v>0</v>
      </c>
      <c r="BJ388" s="17" t="s">
        <v>86</v>
      </c>
      <c r="BK388" s="148">
        <f>ROUND(I388*H388,2)</f>
        <v>0</v>
      </c>
      <c r="BL388" s="17" t="s">
        <v>165</v>
      </c>
      <c r="BM388" s="147" t="s">
        <v>581</v>
      </c>
    </row>
    <row r="389" spans="2:65" s="11" customFormat="1" ht="20.85" customHeight="1">
      <c r="B389" s="124"/>
      <c r="D389" s="125" t="s">
        <v>78</v>
      </c>
      <c r="E389" s="134" t="s">
        <v>582</v>
      </c>
      <c r="F389" s="134" t="s">
        <v>583</v>
      </c>
      <c r="I389" s="127"/>
      <c r="J389" s="135">
        <f>BK389</f>
        <v>0</v>
      </c>
      <c r="L389" s="124"/>
      <c r="M389" s="129"/>
      <c r="P389" s="130">
        <f>SUM(P390:P428)</f>
        <v>0</v>
      </c>
      <c r="R389" s="130">
        <f>SUM(R390:R428)</f>
        <v>0.46576149999999999</v>
      </c>
      <c r="T389" s="131">
        <f>SUM(T390:T428)</f>
        <v>0</v>
      </c>
      <c r="AR389" s="125" t="s">
        <v>86</v>
      </c>
      <c r="AT389" s="132" t="s">
        <v>78</v>
      </c>
      <c r="AU389" s="132" t="s">
        <v>88</v>
      </c>
      <c r="AY389" s="125" t="s">
        <v>156</v>
      </c>
      <c r="BK389" s="133">
        <f>SUM(BK390:BK428)</f>
        <v>0</v>
      </c>
    </row>
    <row r="390" spans="2:65" s="1" customFormat="1" ht="16.5" customHeight="1">
      <c r="B390" s="32"/>
      <c r="C390" s="136" t="s">
        <v>584</v>
      </c>
      <c r="D390" s="136" t="s">
        <v>160</v>
      </c>
      <c r="E390" s="137" t="s">
        <v>585</v>
      </c>
      <c r="F390" s="138" t="s">
        <v>586</v>
      </c>
      <c r="G390" s="139" t="s">
        <v>392</v>
      </c>
      <c r="H390" s="140">
        <v>548</v>
      </c>
      <c r="I390" s="141"/>
      <c r="J390" s="142">
        <f>ROUND(I390*H390,2)</f>
        <v>0</v>
      </c>
      <c r="K390" s="138" t="s">
        <v>164</v>
      </c>
      <c r="L390" s="32"/>
      <c r="M390" s="143" t="s">
        <v>1</v>
      </c>
      <c r="N390" s="144" t="s">
        <v>44</v>
      </c>
      <c r="P390" s="145">
        <f>O390*H390</f>
        <v>0</v>
      </c>
      <c r="Q390" s="145">
        <v>0</v>
      </c>
      <c r="R390" s="145">
        <f>Q390*H390</f>
        <v>0</v>
      </c>
      <c r="S390" s="145">
        <v>0</v>
      </c>
      <c r="T390" s="146">
        <f>S390*H390</f>
        <v>0</v>
      </c>
      <c r="AR390" s="147" t="s">
        <v>165</v>
      </c>
      <c r="AT390" s="147" t="s">
        <v>160</v>
      </c>
      <c r="AU390" s="147" t="s">
        <v>166</v>
      </c>
      <c r="AY390" s="17" t="s">
        <v>156</v>
      </c>
      <c r="BE390" s="148">
        <f>IF(N390="základní",J390,0)</f>
        <v>0</v>
      </c>
      <c r="BF390" s="148">
        <f>IF(N390="snížená",J390,0)</f>
        <v>0</v>
      </c>
      <c r="BG390" s="148">
        <f>IF(N390="zákl. přenesená",J390,0)</f>
        <v>0</v>
      </c>
      <c r="BH390" s="148">
        <f>IF(N390="sníž. přenesená",J390,0)</f>
        <v>0</v>
      </c>
      <c r="BI390" s="148">
        <f>IF(N390="nulová",J390,0)</f>
        <v>0</v>
      </c>
      <c r="BJ390" s="17" t="s">
        <v>86</v>
      </c>
      <c r="BK390" s="148">
        <f>ROUND(I390*H390,2)</f>
        <v>0</v>
      </c>
      <c r="BL390" s="17" t="s">
        <v>165</v>
      </c>
      <c r="BM390" s="147" t="s">
        <v>587</v>
      </c>
    </row>
    <row r="391" spans="2:65" s="13" customFormat="1" ht="11.25">
      <c r="B391" s="156"/>
      <c r="D391" s="150" t="s">
        <v>168</v>
      </c>
      <c r="E391" s="157" t="s">
        <v>1</v>
      </c>
      <c r="F391" s="158" t="s">
        <v>588</v>
      </c>
      <c r="H391" s="159">
        <v>129.5</v>
      </c>
      <c r="I391" s="160"/>
      <c r="L391" s="156"/>
      <c r="M391" s="161"/>
      <c r="T391" s="162"/>
      <c r="AT391" s="157" t="s">
        <v>168</v>
      </c>
      <c r="AU391" s="157" t="s">
        <v>166</v>
      </c>
      <c r="AV391" s="13" t="s">
        <v>88</v>
      </c>
      <c r="AW391" s="13" t="s">
        <v>34</v>
      </c>
      <c r="AX391" s="13" t="s">
        <v>79</v>
      </c>
      <c r="AY391" s="157" t="s">
        <v>156</v>
      </c>
    </row>
    <row r="392" spans="2:65" s="13" customFormat="1" ht="11.25">
      <c r="B392" s="156"/>
      <c r="D392" s="150" t="s">
        <v>168</v>
      </c>
      <c r="E392" s="157" t="s">
        <v>1</v>
      </c>
      <c r="F392" s="158" t="s">
        <v>589</v>
      </c>
      <c r="H392" s="159">
        <v>408.5</v>
      </c>
      <c r="I392" s="160"/>
      <c r="L392" s="156"/>
      <c r="M392" s="161"/>
      <c r="T392" s="162"/>
      <c r="AT392" s="157" t="s">
        <v>168</v>
      </c>
      <c r="AU392" s="157" t="s">
        <v>166</v>
      </c>
      <c r="AV392" s="13" t="s">
        <v>88</v>
      </c>
      <c r="AW392" s="13" t="s">
        <v>34</v>
      </c>
      <c r="AX392" s="13" t="s">
        <v>79</v>
      </c>
      <c r="AY392" s="157" t="s">
        <v>156</v>
      </c>
    </row>
    <row r="393" spans="2:65" s="13" customFormat="1" ht="11.25">
      <c r="B393" s="156"/>
      <c r="D393" s="150" t="s">
        <v>168</v>
      </c>
      <c r="E393" s="157" t="s">
        <v>1</v>
      </c>
      <c r="F393" s="158" t="s">
        <v>590</v>
      </c>
      <c r="H393" s="159">
        <v>10</v>
      </c>
      <c r="I393" s="160"/>
      <c r="L393" s="156"/>
      <c r="M393" s="161"/>
      <c r="T393" s="162"/>
      <c r="AT393" s="157" t="s">
        <v>168</v>
      </c>
      <c r="AU393" s="157" t="s">
        <v>166</v>
      </c>
      <c r="AV393" s="13" t="s">
        <v>88</v>
      </c>
      <c r="AW393" s="13" t="s">
        <v>34</v>
      </c>
      <c r="AX393" s="13" t="s">
        <v>79</v>
      </c>
      <c r="AY393" s="157" t="s">
        <v>156</v>
      </c>
    </row>
    <row r="394" spans="2:65" s="14" customFormat="1" ht="11.25">
      <c r="B394" s="163"/>
      <c r="D394" s="150" t="s">
        <v>168</v>
      </c>
      <c r="E394" s="164" t="s">
        <v>1</v>
      </c>
      <c r="F394" s="165" t="s">
        <v>173</v>
      </c>
      <c r="H394" s="166">
        <v>548</v>
      </c>
      <c r="I394" s="167"/>
      <c r="L394" s="163"/>
      <c r="M394" s="168"/>
      <c r="T394" s="169"/>
      <c r="AT394" s="164" t="s">
        <v>168</v>
      </c>
      <c r="AU394" s="164" t="s">
        <v>166</v>
      </c>
      <c r="AV394" s="14" t="s">
        <v>165</v>
      </c>
      <c r="AW394" s="14" t="s">
        <v>34</v>
      </c>
      <c r="AX394" s="14" t="s">
        <v>86</v>
      </c>
      <c r="AY394" s="164" t="s">
        <v>156</v>
      </c>
    </row>
    <row r="395" spans="2:65" s="1" customFormat="1" ht="24.2" customHeight="1">
      <c r="B395" s="32"/>
      <c r="C395" s="136" t="s">
        <v>591</v>
      </c>
      <c r="D395" s="136" t="s">
        <v>160</v>
      </c>
      <c r="E395" s="137" t="s">
        <v>592</v>
      </c>
      <c r="F395" s="138" t="s">
        <v>593</v>
      </c>
      <c r="G395" s="139" t="s">
        <v>392</v>
      </c>
      <c r="H395" s="140">
        <v>102</v>
      </c>
      <c r="I395" s="141"/>
      <c r="J395" s="142">
        <f>ROUND(I395*H395,2)</f>
        <v>0</v>
      </c>
      <c r="K395" s="138" t="s">
        <v>164</v>
      </c>
      <c r="L395" s="32"/>
      <c r="M395" s="143" t="s">
        <v>1</v>
      </c>
      <c r="N395" s="144" t="s">
        <v>44</v>
      </c>
      <c r="P395" s="145">
        <f>O395*H395</f>
        <v>0</v>
      </c>
      <c r="Q395" s="145">
        <v>1.1E-4</v>
      </c>
      <c r="R395" s="145">
        <f>Q395*H395</f>
        <v>1.1220000000000001E-2</v>
      </c>
      <c r="S395" s="145">
        <v>0</v>
      </c>
      <c r="T395" s="146">
        <f>S395*H395</f>
        <v>0</v>
      </c>
      <c r="AR395" s="147" t="s">
        <v>165</v>
      </c>
      <c r="AT395" s="147" t="s">
        <v>160</v>
      </c>
      <c r="AU395" s="147" t="s">
        <v>166</v>
      </c>
      <c r="AY395" s="17" t="s">
        <v>156</v>
      </c>
      <c r="BE395" s="148">
        <f>IF(N395="základní",J395,0)</f>
        <v>0</v>
      </c>
      <c r="BF395" s="148">
        <f>IF(N395="snížená",J395,0)</f>
        <v>0</v>
      </c>
      <c r="BG395" s="148">
        <f>IF(N395="zákl. přenesená",J395,0)</f>
        <v>0</v>
      </c>
      <c r="BH395" s="148">
        <f>IF(N395="sníž. přenesená",J395,0)</f>
        <v>0</v>
      </c>
      <c r="BI395" s="148">
        <f>IF(N395="nulová",J395,0)</f>
        <v>0</v>
      </c>
      <c r="BJ395" s="17" t="s">
        <v>86</v>
      </c>
      <c r="BK395" s="148">
        <f>ROUND(I395*H395,2)</f>
        <v>0</v>
      </c>
      <c r="BL395" s="17" t="s">
        <v>165</v>
      </c>
      <c r="BM395" s="147" t="s">
        <v>594</v>
      </c>
    </row>
    <row r="396" spans="2:65" s="12" customFormat="1" ht="11.25">
      <c r="B396" s="149"/>
      <c r="D396" s="150" t="s">
        <v>168</v>
      </c>
      <c r="E396" s="151" t="s">
        <v>1</v>
      </c>
      <c r="F396" s="152" t="s">
        <v>595</v>
      </c>
      <c r="H396" s="151" t="s">
        <v>1</v>
      </c>
      <c r="I396" s="153"/>
      <c r="L396" s="149"/>
      <c r="M396" s="154"/>
      <c r="T396" s="155"/>
      <c r="AT396" s="151" t="s">
        <v>168</v>
      </c>
      <c r="AU396" s="151" t="s">
        <v>166</v>
      </c>
      <c r="AV396" s="12" t="s">
        <v>86</v>
      </c>
      <c r="AW396" s="12" t="s">
        <v>34</v>
      </c>
      <c r="AX396" s="12" t="s">
        <v>79</v>
      </c>
      <c r="AY396" s="151" t="s">
        <v>156</v>
      </c>
    </row>
    <row r="397" spans="2:65" s="13" customFormat="1" ht="11.25">
      <c r="B397" s="156"/>
      <c r="D397" s="150" t="s">
        <v>168</v>
      </c>
      <c r="E397" s="157" t="s">
        <v>1</v>
      </c>
      <c r="F397" s="158" t="s">
        <v>596</v>
      </c>
      <c r="H397" s="159">
        <v>102</v>
      </c>
      <c r="I397" s="160"/>
      <c r="L397" s="156"/>
      <c r="M397" s="161"/>
      <c r="T397" s="162"/>
      <c r="AT397" s="157" t="s">
        <v>168</v>
      </c>
      <c r="AU397" s="157" t="s">
        <v>166</v>
      </c>
      <c r="AV397" s="13" t="s">
        <v>88</v>
      </c>
      <c r="AW397" s="13" t="s">
        <v>34</v>
      </c>
      <c r="AX397" s="13" t="s">
        <v>86</v>
      </c>
      <c r="AY397" s="157" t="s">
        <v>156</v>
      </c>
    </row>
    <row r="398" spans="2:65" s="1" customFormat="1" ht="24.2" customHeight="1">
      <c r="B398" s="32"/>
      <c r="C398" s="136" t="s">
        <v>597</v>
      </c>
      <c r="D398" s="136" t="s">
        <v>160</v>
      </c>
      <c r="E398" s="137" t="s">
        <v>598</v>
      </c>
      <c r="F398" s="138" t="s">
        <v>599</v>
      </c>
      <c r="G398" s="139" t="s">
        <v>392</v>
      </c>
      <c r="H398" s="140">
        <v>102</v>
      </c>
      <c r="I398" s="141"/>
      <c r="J398" s="142">
        <f>ROUND(I398*H398,2)</f>
        <v>0</v>
      </c>
      <c r="K398" s="138" t="s">
        <v>164</v>
      </c>
      <c r="L398" s="32"/>
      <c r="M398" s="143" t="s">
        <v>1</v>
      </c>
      <c r="N398" s="144" t="s">
        <v>44</v>
      </c>
      <c r="P398" s="145">
        <f>O398*H398</f>
        <v>0</v>
      </c>
      <c r="Q398" s="145">
        <v>3.3E-4</v>
      </c>
      <c r="R398" s="145">
        <f>Q398*H398</f>
        <v>3.3660000000000002E-2</v>
      </c>
      <c r="S398" s="145">
        <v>0</v>
      </c>
      <c r="T398" s="146">
        <f>S398*H398</f>
        <v>0</v>
      </c>
      <c r="AR398" s="147" t="s">
        <v>165</v>
      </c>
      <c r="AT398" s="147" t="s">
        <v>160</v>
      </c>
      <c r="AU398" s="147" t="s">
        <v>166</v>
      </c>
      <c r="AY398" s="17" t="s">
        <v>156</v>
      </c>
      <c r="BE398" s="148">
        <f>IF(N398="základní",J398,0)</f>
        <v>0</v>
      </c>
      <c r="BF398" s="148">
        <f>IF(N398="snížená",J398,0)</f>
        <v>0</v>
      </c>
      <c r="BG398" s="148">
        <f>IF(N398="zákl. přenesená",J398,0)</f>
        <v>0</v>
      </c>
      <c r="BH398" s="148">
        <f>IF(N398="sníž. přenesená",J398,0)</f>
        <v>0</v>
      </c>
      <c r="BI398" s="148">
        <f>IF(N398="nulová",J398,0)</f>
        <v>0</v>
      </c>
      <c r="BJ398" s="17" t="s">
        <v>86</v>
      </c>
      <c r="BK398" s="148">
        <f>ROUND(I398*H398,2)</f>
        <v>0</v>
      </c>
      <c r="BL398" s="17" t="s">
        <v>165</v>
      </c>
      <c r="BM398" s="147" t="s">
        <v>600</v>
      </c>
    </row>
    <row r="399" spans="2:65" s="12" customFormat="1" ht="11.25">
      <c r="B399" s="149"/>
      <c r="D399" s="150" t="s">
        <v>168</v>
      </c>
      <c r="E399" s="151" t="s">
        <v>1</v>
      </c>
      <c r="F399" s="152" t="s">
        <v>601</v>
      </c>
      <c r="H399" s="151" t="s">
        <v>1</v>
      </c>
      <c r="I399" s="153"/>
      <c r="L399" s="149"/>
      <c r="M399" s="154"/>
      <c r="T399" s="155"/>
      <c r="AT399" s="151" t="s">
        <v>168</v>
      </c>
      <c r="AU399" s="151" t="s">
        <v>166</v>
      </c>
      <c r="AV399" s="12" t="s">
        <v>86</v>
      </c>
      <c r="AW399" s="12" t="s">
        <v>34</v>
      </c>
      <c r="AX399" s="12" t="s">
        <v>79</v>
      </c>
      <c r="AY399" s="151" t="s">
        <v>156</v>
      </c>
    </row>
    <row r="400" spans="2:65" s="13" customFormat="1" ht="11.25">
      <c r="B400" s="156"/>
      <c r="D400" s="150" t="s">
        <v>168</v>
      </c>
      <c r="E400" s="157" t="s">
        <v>1</v>
      </c>
      <c r="F400" s="158" t="s">
        <v>602</v>
      </c>
      <c r="H400" s="159">
        <v>102</v>
      </c>
      <c r="I400" s="160"/>
      <c r="L400" s="156"/>
      <c r="M400" s="161"/>
      <c r="T400" s="162"/>
      <c r="AT400" s="157" t="s">
        <v>168</v>
      </c>
      <c r="AU400" s="157" t="s">
        <v>166</v>
      </c>
      <c r="AV400" s="13" t="s">
        <v>88</v>
      </c>
      <c r="AW400" s="13" t="s">
        <v>34</v>
      </c>
      <c r="AX400" s="13" t="s">
        <v>86</v>
      </c>
      <c r="AY400" s="157" t="s">
        <v>156</v>
      </c>
    </row>
    <row r="401" spans="2:65" s="1" customFormat="1" ht="24.2" customHeight="1">
      <c r="B401" s="32"/>
      <c r="C401" s="136" t="s">
        <v>603</v>
      </c>
      <c r="D401" s="136" t="s">
        <v>160</v>
      </c>
      <c r="E401" s="137" t="s">
        <v>604</v>
      </c>
      <c r="F401" s="138" t="s">
        <v>605</v>
      </c>
      <c r="G401" s="139" t="s">
        <v>392</v>
      </c>
      <c r="H401" s="140">
        <v>27.5</v>
      </c>
      <c r="I401" s="141"/>
      <c r="J401" s="142">
        <f>ROUND(I401*H401,2)</f>
        <v>0</v>
      </c>
      <c r="K401" s="138" t="s">
        <v>164</v>
      </c>
      <c r="L401" s="32"/>
      <c r="M401" s="143" t="s">
        <v>1</v>
      </c>
      <c r="N401" s="144" t="s">
        <v>44</v>
      </c>
      <c r="P401" s="145">
        <f>O401*H401</f>
        <v>0</v>
      </c>
      <c r="Q401" s="145">
        <v>4.0000000000000003E-5</v>
      </c>
      <c r="R401" s="145">
        <f>Q401*H401</f>
        <v>1.1000000000000001E-3</v>
      </c>
      <c r="S401" s="145">
        <v>0</v>
      </c>
      <c r="T401" s="146">
        <f>S401*H401</f>
        <v>0</v>
      </c>
      <c r="AR401" s="147" t="s">
        <v>165</v>
      </c>
      <c r="AT401" s="147" t="s">
        <v>160</v>
      </c>
      <c r="AU401" s="147" t="s">
        <v>166</v>
      </c>
      <c r="AY401" s="17" t="s">
        <v>156</v>
      </c>
      <c r="BE401" s="148">
        <f>IF(N401="základní",J401,0)</f>
        <v>0</v>
      </c>
      <c r="BF401" s="148">
        <f>IF(N401="snížená",J401,0)</f>
        <v>0</v>
      </c>
      <c r="BG401" s="148">
        <f>IF(N401="zákl. přenesená",J401,0)</f>
        <v>0</v>
      </c>
      <c r="BH401" s="148">
        <f>IF(N401="sníž. přenesená",J401,0)</f>
        <v>0</v>
      </c>
      <c r="BI401" s="148">
        <f>IF(N401="nulová",J401,0)</f>
        <v>0</v>
      </c>
      <c r="BJ401" s="17" t="s">
        <v>86</v>
      </c>
      <c r="BK401" s="148">
        <f>ROUND(I401*H401,2)</f>
        <v>0</v>
      </c>
      <c r="BL401" s="17" t="s">
        <v>165</v>
      </c>
      <c r="BM401" s="147" t="s">
        <v>606</v>
      </c>
    </row>
    <row r="402" spans="2:65" s="12" customFormat="1" ht="11.25">
      <c r="B402" s="149"/>
      <c r="D402" s="150" t="s">
        <v>168</v>
      </c>
      <c r="E402" s="151" t="s">
        <v>1</v>
      </c>
      <c r="F402" s="152" t="s">
        <v>595</v>
      </c>
      <c r="H402" s="151" t="s">
        <v>1</v>
      </c>
      <c r="I402" s="153"/>
      <c r="L402" s="149"/>
      <c r="M402" s="154"/>
      <c r="T402" s="155"/>
      <c r="AT402" s="151" t="s">
        <v>168</v>
      </c>
      <c r="AU402" s="151" t="s">
        <v>166</v>
      </c>
      <c r="AV402" s="12" t="s">
        <v>86</v>
      </c>
      <c r="AW402" s="12" t="s">
        <v>34</v>
      </c>
      <c r="AX402" s="12" t="s">
        <v>79</v>
      </c>
      <c r="AY402" s="151" t="s">
        <v>156</v>
      </c>
    </row>
    <row r="403" spans="2:65" s="13" customFormat="1" ht="11.25">
      <c r="B403" s="156"/>
      <c r="D403" s="150" t="s">
        <v>168</v>
      </c>
      <c r="E403" s="157" t="s">
        <v>1</v>
      </c>
      <c r="F403" s="158" t="s">
        <v>607</v>
      </c>
      <c r="H403" s="159">
        <v>27.5</v>
      </c>
      <c r="I403" s="160"/>
      <c r="L403" s="156"/>
      <c r="M403" s="161"/>
      <c r="T403" s="162"/>
      <c r="AT403" s="157" t="s">
        <v>168</v>
      </c>
      <c r="AU403" s="157" t="s">
        <v>166</v>
      </c>
      <c r="AV403" s="13" t="s">
        <v>88</v>
      </c>
      <c r="AW403" s="13" t="s">
        <v>34</v>
      </c>
      <c r="AX403" s="13" t="s">
        <v>86</v>
      </c>
      <c r="AY403" s="157" t="s">
        <v>156</v>
      </c>
    </row>
    <row r="404" spans="2:65" s="1" customFormat="1" ht="24.2" customHeight="1">
      <c r="B404" s="32"/>
      <c r="C404" s="136" t="s">
        <v>608</v>
      </c>
      <c r="D404" s="136" t="s">
        <v>160</v>
      </c>
      <c r="E404" s="137" t="s">
        <v>609</v>
      </c>
      <c r="F404" s="138" t="s">
        <v>610</v>
      </c>
      <c r="G404" s="139" t="s">
        <v>392</v>
      </c>
      <c r="H404" s="140">
        <v>27.5</v>
      </c>
      <c r="I404" s="141"/>
      <c r="J404" s="142">
        <f>ROUND(I404*H404,2)</f>
        <v>0</v>
      </c>
      <c r="K404" s="138" t="s">
        <v>164</v>
      </c>
      <c r="L404" s="32"/>
      <c r="M404" s="143" t="s">
        <v>1</v>
      </c>
      <c r="N404" s="144" t="s">
        <v>44</v>
      </c>
      <c r="P404" s="145">
        <f>O404*H404</f>
        <v>0</v>
      </c>
      <c r="Q404" s="145">
        <v>1.1E-4</v>
      </c>
      <c r="R404" s="145">
        <f>Q404*H404</f>
        <v>3.0249999999999999E-3</v>
      </c>
      <c r="S404" s="145">
        <v>0</v>
      </c>
      <c r="T404" s="146">
        <f>S404*H404</f>
        <v>0</v>
      </c>
      <c r="AR404" s="147" t="s">
        <v>165</v>
      </c>
      <c r="AT404" s="147" t="s">
        <v>160</v>
      </c>
      <c r="AU404" s="147" t="s">
        <v>166</v>
      </c>
      <c r="AY404" s="17" t="s">
        <v>156</v>
      </c>
      <c r="BE404" s="148">
        <f>IF(N404="základní",J404,0)</f>
        <v>0</v>
      </c>
      <c r="BF404" s="148">
        <f>IF(N404="snížená",J404,0)</f>
        <v>0</v>
      </c>
      <c r="BG404" s="148">
        <f>IF(N404="zákl. přenesená",J404,0)</f>
        <v>0</v>
      </c>
      <c r="BH404" s="148">
        <f>IF(N404="sníž. přenesená",J404,0)</f>
        <v>0</v>
      </c>
      <c r="BI404" s="148">
        <f>IF(N404="nulová",J404,0)</f>
        <v>0</v>
      </c>
      <c r="BJ404" s="17" t="s">
        <v>86</v>
      </c>
      <c r="BK404" s="148">
        <f>ROUND(I404*H404,2)</f>
        <v>0</v>
      </c>
      <c r="BL404" s="17" t="s">
        <v>165</v>
      </c>
      <c r="BM404" s="147" t="s">
        <v>611</v>
      </c>
    </row>
    <row r="405" spans="2:65" s="12" customFormat="1" ht="11.25">
      <c r="B405" s="149"/>
      <c r="D405" s="150" t="s">
        <v>168</v>
      </c>
      <c r="E405" s="151" t="s">
        <v>1</v>
      </c>
      <c r="F405" s="152" t="s">
        <v>601</v>
      </c>
      <c r="H405" s="151" t="s">
        <v>1</v>
      </c>
      <c r="I405" s="153"/>
      <c r="L405" s="149"/>
      <c r="M405" s="154"/>
      <c r="T405" s="155"/>
      <c r="AT405" s="151" t="s">
        <v>168</v>
      </c>
      <c r="AU405" s="151" t="s">
        <v>166</v>
      </c>
      <c r="AV405" s="12" t="s">
        <v>86</v>
      </c>
      <c r="AW405" s="12" t="s">
        <v>34</v>
      </c>
      <c r="AX405" s="12" t="s">
        <v>79</v>
      </c>
      <c r="AY405" s="151" t="s">
        <v>156</v>
      </c>
    </row>
    <row r="406" spans="2:65" s="13" customFormat="1" ht="11.25">
      <c r="B406" s="156"/>
      <c r="D406" s="150" t="s">
        <v>168</v>
      </c>
      <c r="E406" s="157" t="s">
        <v>1</v>
      </c>
      <c r="F406" s="158" t="s">
        <v>612</v>
      </c>
      <c r="H406" s="159">
        <v>27.5</v>
      </c>
      <c r="I406" s="160"/>
      <c r="L406" s="156"/>
      <c r="M406" s="161"/>
      <c r="T406" s="162"/>
      <c r="AT406" s="157" t="s">
        <v>168</v>
      </c>
      <c r="AU406" s="157" t="s">
        <v>166</v>
      </c>
      <c r="AV406" s="13" t="s">
        <v>88</v>
      </c>
      <c r="AW406" s="13" t="s">
        <v>34</v>
      </c>
      <c r="AX406" s="13" t="s">
        <v>86</v>
      </c>
      <c r="AY406" s="157" t="s">
        <v>156</v>
      </c>
    </row>
    <row r="407" spans="2:65" s="1" customFormat="1" ht="24.2" customHeight="1">
      <c r="B407" s="32"/>
      <c r="C407" s="136" t="s">
        <v>613</v>
      </c>
      <c r="D407" s="136" t="s">
        <v>160</v>
      </c>
      <c r="E407" s="137" t="s">
        <v>614</v>
      </c>
      <c r="F407" s="138" t="s">
        <v>615</v>
      </c>
      <c r="G407" s="139" t="s">
        <v>392</v>
      </c>
      <c r="H407" s="140">
        <v>305.5</v>
      </c>
      <c r="I407" s="141"/>
      <c r="J407" s="142">
        <f>ROUND(I407*H407,2)</f>
        <v>0</v>
      </c>
      <c r="K407" s="138" t="s">
        <v>164</v>
      </c>
      <c r="L407" s="32"/>
      <c r="M407" s="143" t="s">
        <v>1</v>
      </c>
      <c r="N407" s="144" t="s">
        <v>44</v>
      </c>
      <c r="P407" s="145">
        <f>O407*H407</f>
        <v>0</v>
      </c>
      <c r="Q407" s="145">
        <v>2.1000000000000001E-4</v>
      </c>
      <c r="R407" s="145">
        <f>Q407*H407</f>
        <v>6.4155000000000004E-2</v>
      </c>
      <c r="S407" s="145">
        <v>0</v>
      </c>
      <c r="T407" s="146">
        <f>S407*H407</f>
        <v>0</v>
      </c>
      <c r="AR407" s="147" t="s">
        <v>165</v>
      </c>
      <c r="AT407" s="147" t="s">
        <v>160</v>
      </c>
      <c r="AU407" s="147" t="s">
        <v>166</v>
      </c>
      <c r="AY407" s="17" t="s">
        <v>156</v>
      </c>
      <c r="BE407" s="148">
        <f>IF(N407="základní",J407,0)</f>
        <v>0</v>
      </c>
      <c r="BF407" s="148">
        <f>IF(N407="snížená",J407,0)</f>
        <v>0</v>
      </c>
      <c r="BG407" s="148">
        <f>IF(N407="zákl. přenesená",J407,0)</f>
        <v>0</v>
      </c>
      <c r="BH407" s="148">
        <f>IF(N407="sníž. přenesená",J407,0)</f>
        <v>0</v>
      </c>
      <c r="BI407" s="148">
        <f>IF(N407="nulová",J407,0)</f>
        <v>0</v>
      </c>
      <c r="BJ407" s="17" t="s">
        <v>86</v>
      </c>
      <c r="BK407" s="148">
        <f>ROUND(I407*H407,2)</f>
        <v>0</v>
      </c>
      <c r="BL407" s="17" t="s">
        <v>165</v>
      </c>
      <c r="BM407" s="147" t="s">
        <v>616</v>
      </c>
    </row>
    <row r="408" spans="2:65" s="12" customFormat="1" ht="11.25">
      <c r="B408" s="149"/>
      <c r="D408" s="150" t="s">
        <v>168</v>
      </c>
      <c r="E408" s="151" t="s">
        <v>1</v>
      </c>
      <c r="F408" s="152" t="s">
        <v>595</v>
      </c>
      <c r="H408" s="151" t="s">
        <v>1</v>
      </c>
      <c r="I408" s="153"/>
      <c r="L408" s="149"/>
      <c r="M408" s="154"/>
      <c r="T408" s="155"/>
      <c r="AT408" s="151" t="s">
        <v>168</v>
      </c>
      <c r="AU408" s="151" t="s">
        <v>166</v>
      </c>
      <c r="AV408" s="12" t="s">
        <v>86</v>
      </c>
      <c r="AW408" s="12" t="s">
        <v>34</v>
      </c>
      <c r="AX408" s="12" t="s">
        <v>79</v>
      </c>
      <c r="AY408" s="151" t="s">
        <v>156</v>
      </c>
    </row>
    <row r="409" spans="2:65" s="13" customFormat="1" ht="22.5">
      <c r="B409" s="156"/>
      <c r="D409" s="150" t="s">
        <v>168</v>
      </c>
      <c r="E409" s="157" t="s">
        <v>1</v>
      </c>
      <c r="F409" s="158" t="s">
        <v>617</v>
      </c>
      <c r="H409" s="159">
        <v>305.5</v>
      </c>
      <c r="I409" s="160"/>
      <c r="L409" s="156"/>
      <c r="M409" s="161"/>
      <c r="T409" s="162"/>
      <c r="AT409" s="157" t="s">
        <v>168</v>
      </c>
      <c r="AU409" s="157" t="s">
        <v>166</v>
      </c>
      <c r="AV409" s="13" t="s">
        <v>88</v>
      </c>
      <c r="AW409" s="13" t="s">
        <v>34</v>
      </c>
      <c r="AX409" s="13" t="s">
        <v>86</v>
      </c>
      <c r="AY409" s="157" t="s">
        <v>156</v>
      </c>
    </row>
    <row r="410" spans="2:65" s="1" customFormat="1" ht="24.2" customHeight="1">
      <c r="B410" s="32"/>
      <c r="C410" s="136" t="s">
        <v>618</v>
      </c>
      <c r="D410" s="136" t="s">
        <v>160</v>
      </c>
      <c r="E410" s="137" t="s">
        <v>619</v>
      </c>
      <c r="F410" s="138" t="s">
        <v>620</v>
      </c>
      <c r="G410" s="139" t="s">
        <v>392</v>
      </c>
      <c r="H410" s="140">
        <v>305.5</v>
      </c>
      <c r="I410" s="141"/>
      <c r="J410" s="142">
        <f>ROUND(I410*H410,2)</f>
        <v>0</v>
      </c>
      <c r="K410" s="138" t="s">
        <v>164</v>
      </c>
      <c r="L410" s="32"/>
      <c r="M410" s="143" t="s">
        <v>1</v>
      </c>
      <c r="N410" s="144" t="s">
        <v>44</v>
      </c>
      <c r="P410" s="145">
        <f>O410*H410</f>
        <v>0</v>
      </c>
      <c r="Q410" s="145">
        <v>6.4999999999999997E-4</v>
      </c>
      <c r="R410" s="145">
        <f>Q410*H410</f>
        <v>0.198575</v>
      </c>
      <c r="S410" s="145">
        <v>0</v>
      </c>
      <c r="T410" s="146">
        <f>S410*H410</f>
        <v>0</v>
      </c>
      <c r="AR410" s="147" t="s">
        <v>165</v>
      </c>
      <c r="AT410" s="147" t="s">
        <v>160</v>
      </c>
      <c r="AU410" s="147" t="s">
        <v>166</v>
      </c>
      <c r="AY410" s="17" t="s">
        <v>156</v>
      </c>
      <c r="BE410" s="148">
        <f>IF(N410="základní",J410,0)</f>
        <v>0</v>
      </c>
      <c r="BF410" s="148">
        <f>IF(N410="snížená",J410,0)</f>
        <v>0</v>
      </c>
      <c r="BG410" s="148">
        <f>IF(N410="zákl. přenesená",J410,0)</f>
        <v>0</v>
      </c>
      <c r="BH410" s="148">
        <f>IF(N410="sníž. přenesená",J410,0)</f>
        <v>0</v>
      </c>
      <c r="BI410" s="148">
        <f>IF(N410="nulová",J410,0)</f>
        <v>0</v>
      </c>
      <c r="BJ410" s="17" t="s">
        <v>86</v>
      </c>
      <c r="BK410" s="148">
        <f>ROUND(I410*H410,2)</f>
        <v>0</v>
      </c>
      <c r="BL410" s="17" t="s">
        <v>165</v>
      </c>
      <c r="BM410" s="147" t="s">
        <v>621</v>
      </c>
    </row>
    <row r="411" spans="2:65" s="12" customFormat="1" ht="11.25">
      <c r="B411" s="149"/>
      <c r="D411" s="150" t="s">
        <v>168</v>
      </c>
      <c r="E411" s="151" t="s">
        <v>1</v>
      </c>
      <c r="F411" s="152" t="s">
        <v>601</v>
      </c>
      <c r="H411" s="151" t="s">
        <v>1</v>
      </c>
      <c r="I411" s="153"/>
      <c r="L411" s="149"/>
      <c r="M411" s="154"/>
      <c r="T411" s="155"/>
      <c r="AT411" s="151" t="s">
        <v>168</v>
      </c>
      <c r="AU411" s="151" t="s">
        <v>166</v>
      </c>
      <c r="AV411" s="12" t="s">
        <v>86</v>
      </c>
      <c r="AW411" s="12" t="s">
        <v>34</v>
      </c>
      <c r="AX411" s="12" t="s">
        <v>79</v>
      </c>
      <c r="AY411" s="151" t="s">
        <v>156</v>
      </c>
    </row>
    <row r="412" spans="2:65" s="13" customFormat="1" ht="11.25">
      <c r="B412" s="156"/>
      <c r="D412" s="150" t="s">
        <v>168</v>
      </c>
      <c r="E412" s="157" t="s">
        <v>1</v>
      </c>
      <c r="F412" s="158" t="s">
        <v>622</v>
      </c>
      <c r="H412" s="159">
        <v>305.5</v>
      </c>
      <c r="I412" s="160"/>
      <c r="L412" s="156"/>
      <c r="M412" s="161"/>
      <c r="T412" s="162"/>
      <c r="AT412" s="157" t="s">
        <v>168</v>
      </c>
      <c r="AU412" s="157" t="s">
        <v>166</v>
      </c>
      <c r="AV412" s="13" t="s">
        <v>88</v>
      </c>
      <c r="AW412" s="13" t="s">
        <v>34</v>
      </c>
      <c r="AX412" s="13" t="s">
        <v>86</v>
      </c>
      <c r="AY412" s="157" t="s">
        <v>156</v>
      </c>
    </row>
    <row r="413" spans="2:65" s="1" customFormat="1" ht="24.2" customHeight="1">
      <c r="B413" s="32"/>
      <c r="C413" s="136" t="s">
        <v>623</v>
      </c>
      <c r="D413" s="136" t="s">
        <v>160</v>
      </c>
      <c r="E413" s="137" t="s">
        <v>624</v>
      </c>
      <c r="F413" s="138" t="s">
        <v>625</v>
      </c>
      <c r="G413" s="139" t="s">
        <v>392</v>
      </c>
      <c r="H413" s="140">
        <v>103</v>
      </c>
      <c r="I413" s="141"/>
      <c r="J413" s="142">
        <f>ROUND(I413*H413,2)</f>
        <v>0</v>
      </c>
      <c r="K413" s="138" t="s">
        <v>164</v>
      </c>
      <c r="L413" s="32"/>
      <c r="M413" s="143" t="s">
        <v>1</v>
      </c>
      <c r="N413" s="144" t="s">
        <v>44</v>
      </c>
      <c r="P413" s="145">
        <f>O413*H413</f>
        <v>0</v>
      </c>
      <c r="Q413" s="145">
        <v>1.1E-4</v>
      </c>
      <c r="R413" s="145">
        <f>Q413*H413</f>
        <v>1.133E-2</v>
      </c>
      <c r="S413" s="145">
        <v>0</v>
      </c>
      <c r="T413" s="146">
        <f>S413*H413</f>
        <v>0</v>
      </c>
      <c r="AR413" s="147" t="s">
        <v>165</v>
      </c>
      <c r="AT413" s="147" t="s">
        <v>160</v>
      </c>
      <c r="AU413" s="147" t="s">
        <v>166</v>
      </c>
      <c r="AY413" s="17" t="s">
        <v>156</v>
      </c>
      <c r="BE413" s="148">
        <f>IF(N413="základní",J413,0)</f>
        <v>0</v>
      </c>
      <c r="BF413" s="148">
        <f>IF(N413="snížená",J413,0)</f>
        <v>0</v>
      </c>
      <c r="BG413" s="148">
        <f>IF(N413="zákl. přenesená",J413,0)</f>
        <v>0</v>
      </c>
      <c r="BH413" s="148">
        <f>IF(N413="sníž. přenesená",J413,0)</f>
        <v>0</v>
      </c>
      <c r="BI413" s="148">
        <f>IF(N413="nulová",J413,0)</f>
        <v>0</v>
      </c>
      <c r="BJ413" s="17" t="s">
        <v>86</v>
      </c>
      <c r="BK413" s="148">
        <f>ROUND(I413*H413,2)</f>
        <v>0</v>
      </c>
      <c r="BL413" s="17" t="s">
        <v>165</v>
      </c>
      <c r="BM413" s="147" t="s">
        <v>626</v>
      </c>
    </row>
    <row r="414" spans="2:65" s="12" customFormat="1" ht="11.25">
      <c r="B414" s="149"/>
      <c r="D414" s="150" t="s">
        <v>168</v>
      </c>
      <c r="E414" s="151" t="s">
        <v>1</v>
      </c>
      <c r="F414" s="152" t="s">
        <v>595</v>
      </c>
      <c r="H414" s="151" t="s">
        <v>1</v>
      </c>
      <c r="I414" s="153"/>
      <c r="L414" s="149"/>
      <c r="M414" s="154"/>
      <c r="T414" s="155"/>
      <c r="AT414" s="151" t="s">
        <v>168</v>
      </c>
      <c r="AU414" s="151" t="s">
        <v>166</v>
      </c>
      <c r="AV414" s="12" t="s">
        <v>86</v>
      </c>
      <c r="AW414" s="12" t="s">
        <v>34</v>
      </c>
      <c r="AX414" s="12" t="s">
        <v>79</v>
      </c>
      <c r="AY414" s="151" t="s">
        <v>156</v>
      </c>
    </row>
    <row r="415" spans="2:65" s="13" customFormat="1" ht="11.25">
      <c r="B415" s="156"/>
      <c r="D415" s="150" t="s">
        <v>168</v>
      </c>
      <c r="E415" s="157" t="s">
        <v>1</v>
      </c>
      <c r="F415" s="158" t="s">
        <v>627</v>
      </c>
      <c r="H415" s="159">
        <v>103</v>
      </c>
      <c r="I415" s="160"/>
      <c r="L415" s="156"/>
      <c r="M415" s="161"/>
      <c r="T415" s="162"/>
      <c r="AT415" s="157" t="s">
        <v>168</v>
      </c>
      <c r="AU415" s="157" t="s">
        <v>166</v>
      </c>
      <c r="AV415" s="13" t="s">
        <v>88</v>
      </c>
      <c r="AW415" s="13" t="s">
        <v>34</v>
      </c>
      <c r="AX415" s="13" t="s">
        <v>86</v>
      </c>
      <c r="AY415" s="157" t="s">
        <v>156</v>
      </c>
    </row>
    <row r="416" spans="2:65" s="1" customFormat="1" ht="24.2" customHeight="1">
      <c r="B416" s="32"/>
      <c r="C416" s="136" t="s">
        <v>628</v>
      </c>
      <c r="D416" s="136" t="s">
        <v>160</v>
      </c>
      <c r="E416" s="137" t="s">
        <v>629</v>
      </c>
      <c r="F416" s="138" t="s">
        <v>630</v>
      </c>
      <c r="G416" s="139" t="s">
        <v>392</v>
      </c>
      <c r="H416" s="140">
        <v>103</v>
      </c>
      <c r="I416" s="141"/>
      <c r="J416" s="142">
        <f>ROUND(I416*H416,2)</f>
        <v>0</v>
      </c>
      <c r="K416" s="138" t="s">
        <v>164</v>
      </c>
      <c r="L416" s="32"/>
      <c r="M416" s="143" t="s">
        <v>1</v>
      </c>
      <c r="N416" s="144" t="s">
        <v>44</v>
      </c>
      <c r="P416" s="145">
        <f>O416*H416</f>
        <v>0</v>
      </c>
      <c r="Q416" s="145">
        <v>3.8000000000000002E-4</v>
      </c>
      <c r="R416" s="145">
        <f>Q416*H416</f>
        <v>3.9140000000000001E-2</v>
      </c>
      <c r="S416" s="145">
        <v>0</v>
      </c>
      <c r="T416" s="146">
        <f>S416*H416</f>
        <v>0</v>
      </c>
      <c r="AR416" s="147" t="s">
        <v>165</v>
      </c>
      <c r="AT416" s="147" t="s">
        <v>160</v>
      </c>
      <c r="AU416" s="147" t="s">
        <v>166</v>
      </c>
      <c r="AY416" s="17" t="s">
        <v>156</v>
      </c>
      <c r="BE416" s="148">
        <f>IF(N416="základní",J416,0)</f>
        <v>0</v>
      </c>
      <c r="BF416" s="148">
        <f>IF(N416="snížená",J416,0)</f>
        <v>0</v>
      </c>
      <c r="BG416" s="148">
        <f>IF(N416="zákl. přenesená",J416,0)</f>
        <v>0</v>
      </c>
      <c r="BH416" s="148">
        <f>IF(N416="sníž. přenesená",J416,0)</f>
        <v>0</v>
      </c>
      <c r="BI416" s="148">
        <f>IF(N416="nulová",J416,0)</f>
        <v>0</v>
      </c>
      <c r="BJ416" s="17" t="s">
        <v>86</v>
      </c>
      <c r="BK416" s="148">
        <f>ROUND(I416*H416,2)</f>
        <v>0</v>
      </c>
      <c r="BL416" s="17" t="s">
        <v>165</v>
      </c>
      <c r="BM416" s="147" t="s">
        <v>631</v>
      </c>
    </row>
    <row r="417" spans="2:65" s="12" customFormat="1" ht="11.25">
      <c r="B417" s="149"/>
      <c r="D417" s="150" t="s">
        <v>168</v>
      </c>
      <c r="E417" s="151" t="s">
        <v>1</v>
      </c>
      <c r="F417" s="152" t="s">
        <v>601</v>
      </c>
      <c r="H417" s="151" t="s">
        <v>1</v>
      </c>
      <c r="I417" s="153"/>
      <c r="L417" s="149"/>
      <c r="M417" s="154"/>
      <c r="T417" s="155"/>
      <c r="AT417" s="151" t="s">
        <v>168</v>
      </c>
      <c r="AU417" s="151" t="s">
        <v>166</v>
      </c>
      <c r="AV417" s="12" t="s">
        <v>86</v>
      </c>
      <c r="AW417" s="12" t="s">
        <v>34</v>
      </c>
      <c r="AX417" s="12" t="s">
        <v>79</v>
      </c>
      <c r="AY417" s="151" t="s">
        <v>156</v>
      </c>
    </row>
    <row r="418" spans="2:65" s="13" customFormat="1" ht="11.25">
      <c r="B418" s="156"/>
      <c r="D418" s="150" t="s">
        <v>168</v>
      </c>
      <c r="E418" s="157" t="s">
        <v>1</v>
      </c>
      <c r="F418" s="158" t="s">
        <v>632</v>
      </c>
      <c r="H418" s="159">
        <v>103</v>
      </c>
      <c r="I418" s="160"/>
      <c r="L418" s="156"/>
      <c r="M418" s="161"/>
      <c r="T418" s="162"/>
      <c r="AT418" s="157" t="s">
        <v>168</v>
      </c>
      <c r="AU418" s="157" t="s">
        <v>166</v>
      </c>
      <c r="AV418" s="13" t="s">
        <v>88</v>
      </c>
      <c r="AW418" s="13" t="s">
        <v>34</v>
      </c>
      <c r="AX418" s="13" t="s">
        <v>86</v>
      </c>
      <c r="AY418" s="157" t="s">
        <v>156</v>
      </c>
    </row>
    <row r="419" spans="2:65" s="1" customFormat="1" ht="24.2" customHeight="1">
      <c r="B419" s="32"/>
      <c r="C419" s="136" t="s">
        <v>633</v>
      </c>
      <c r="D419" s="136" t="s">
        <v>160</v>
      </c>
      <c r="E419" s="137" t="s">
        <v>634</v>
      </c>
      <c r="F419" s="138" t="s">
        <v>635</v>
      </c>
      <c r="G419" s="139" t="s">
        <v>392</v>
      </c>
      <c r="H419" s="140">
        <v>10</v>
      </c>
      <c r="I419" s="141"/>
      <c r="J419" s="142">
        <f>ROUND(I419*H419,2)</f>
        <v>0</v>
      </c>
      <c r="K419" s="138" t="s">
        <v>164</v>
      </c>
      <c r="L419" s="32"/>
      <c r="M419" s="143" t="s">
        <v>1</v>
      </c>
      <c r="N419" s="144" t="s">
        <v>44</v>
      </c>
      <c r="P419" s="145">
        <f>O419*H419</f>
        <v>0</v>
      </c>
      <c r="Q419" s="145">
        <v>1.3999999999999999E-4</v>
      </c>
      <c r="R419" s="145">
        <f>Q419*H419</f>
        <v>1.3999999999999998E-3</v>
      </c>
      <c r="S419" s="145">
        <v>0</v>
      </c>
      <c r="T419" s="146">
        <f>S419*H419</f>
        <v>0</v>
      </c>
      <c r="AR419" s="147" t="s">
        <v>165</v>
      </c>
      <c r="AT419" s="147" t="s">
        <v>160</v>
      </c>
      <c r="AU419" s="147" t="s">
        <v>166</v>
      </c>
      <c r="AY419" s="17" t="s">
        <v>156</v>
      </c>
      <c r="BE419" s="148">
        <f>IF(N419="základní",J419,0)</f>
        <v>0</v>
      </c>
      <c r="BF419" s="148">
        <f>IF(N419="snížená",J419,0)</f>
        <v>0</v>
      </c>
      <c r="BG419" s="148">
        <f>IF(N419="zákl. přenesená",J419,0)</f>
        <v>0</v>
      </c>
      <c r="BH419" s="148">
        <f>IF(N419="sníž. přenesená",J419,0)</f>
        <v>0</v>
      </c>
      <c r="BI419" s="148">
        <f>IF(N419="nulová",J419,0)</f>
        <v>0</v>
      </c>
      <c r="BJ419" s="17" t="s">
        <v>86</v>
      </c>
      <c r="BK419" s="148">
        <f>ROUND(I419*H419,2)</f>
        <v>0</v>
      </c>
      <c r="BL419" s="17" t="s">
        <v>165</v>
      </c>
      <c r="BM419" s="147" t="s">
        <v>636</v>
      </c>
    </row>
    <row r="420" spans="2:65" s="13" customFormat="1" ht="11.25">
      <c r="B420" s="156"/>
      <c r="D420" s="150" t="s">
        <v>168</v>
      </c>
      <c r="E420" s="157" t="s">
        <v>1</v>
      </c>
      <c r="F420" s="158" t="s">
        <v>637</v>
      </c>
      <c r="H420" s="159">
        <v>10</v>
      </c>
      <c r="I420" s="160"/>
      <c r="L420" s="156"/>
      <c r="M420" s="161"/>
      <c r="T420" s="162"/>
      <c r="AT420" s="157" t="s">
        <v>168</v>
      </c>
      <c r="AU420" s="157" t="s">
        <v>166</v>
      </c>
      <c r="AV420" s="13" t="s">
        <v>88</v>
      </c>
      <c r="AW420" s="13" t="s">
        <v>34</v>
      </c>
      <c r="AX420" s="13" t="s">
        <v>86</v>
      </c>
      <c r="AY420" s="157" t="s">
        <v>156</v>
      </c>
    </row>
    <row r="421" spans="2:65" s="1" customFormat="1" ht="16.5" customHeight="1">
      <c r="B421" s="32"/>
      <c r="C421" s="136" t="s">
        <v>638</v>
      </c>
      <c r="D421" s="136" t="s">
        <v>160</v>
      </c>
      <c r="E421" s="137" t="s">
        <v>639</v>
      </c>
      <c r="F421" s="138" t="s">
        <v>640</v>
      </c>
      <c r="G421" s="139" t="s">
        <v>195</v>
      </c>
      <c r="H421" s="140">
        <v>29.524999999999999</v>
      </c>
      <c r="I421" s="141"/>
      <c r="J421" s="142">
        <f>ROUND(I421*H421,2)</f>
        <v>0</v>
      </c>
      <c r="K421" s="138" t="s">
        <v>164</v>
      </c>
      <c r="L421" s="32"/>
      <c r="M421" s="143" t="s">
        <v>1</v>
      </c>
      <c r="N421" s="144" t="s">
        <v>44</v>
      </c>
      <c r="P421" s="145">
        <f>O421*H421</f>
        <v>0</v>
      </c>
      <c r="Q421" s="145">
        <v>1.0000000000000001E-5</v>
      </c>
      <c r="R421" s="145">
        <f>Q421*H421</f>
        <v>2.9524999999999999E-4</v>
      </c>
      <c r="S421" s="145">
        <v>0</v>
      </c>
      <c r="T421" s="146">
        <f>S421*H421</f>
        <v>0</v>
      </c>
      <c r="AR421" s="147" t="s">
        <v>165</v>
      </c>
      <c r="AT421" s="147" t="s">
        <v>160</v>
      </c>
      <c r="AU421" s="147" t="s">
        <v>166</v>
      </c>
      <c r="AY421" s="17" t="s">
        <v>156</v>
      </c>
      <c r="BE421" s="148">
        <f>IF(N421="základní",J421,0)</f>
        <v>0</v>
      </c>
      <c r="BF421" s="148">
        <f>IF(N421="snížená",J421,0)</f>
        <v>0</v>
      </c>
      <c r="BG421" s="148">
        <f>IF(N421="zákl. přenesená",J421,0)</f>
        <v>0</v>
      </c>
      <c r="BH421" s="148">
        <f>IF(N421="sníž. přenesená",J421,0)</f>
        <v>0</v>
      </c>
      <c r="BI421" s="148">
        <f>IF(N421="nulová",J421,0)</f>
        <v>0</v>
      </c>
      <c r="BJ421" s="17" t="s">
        <v>86</v>
      </c>
      <c r="BK421" s="148">
        <f>ROUND(I421*H421,2)</f>
        <v>0</v>
      </c>
      <c r="BL421" s="17" t="s">
        <v>165</v>
      </c>
      <c r="BM421" s="147" t="s">
        <v>641</v>
      </c>
    </row>
    <row r="422" spans="2:65" s="13" customFormat="1" ht="11.25">
      <c r="B422" s="156"/>
      <c r="D422" s="150" t="s">
        <v>168</v>
      </c>
      <c r="E422" s="157" t="s">
        <v>1</v>
      </c>
      <c r="F422" s="158" t="s">
        <v>642</v>
      </c>
      <c r="H422" s="159">
        <v>29.524999999999999</v>
      </c>
      <c r="I422" s="160"/>
      <c r="L422" s="156"/>
      <c r="M422" s="161"/>
      <c r="T422" s="162"/>
      <c r="AT422" s="157" t="s">
        <v>168</v>
      </c>
      <c r="AU422" s="157" t="s">
        <v>166</v>
      </c>
      <c r="AV422" s="13" t="s">
        <v>88</v>
      </c>
      <c r="AW422" s="13" t="s">
        <v>34</v>
      </c>
      <c r="AX422" s="13" t="s">
        <v>86</v>
      </c>
      <c r="AY422" s="157" t="s">
        <v>156</v>
      </c>
    </row>
    <row r="423" spans="2:65" s="1" customFormat="1" ht="24.2" customHeight="1">
      <c r="B423" s="32"/>
      <c r="C423" s="136" t="s">
        <v>643</v>
      </c>
      <c r="D423" s="136" t="s">
        <v>160</v>
      </c>
      <c r="E423" s="137" t="s">
        <v>644</v>
      </c>
      <c r="F423" s="138" t="s">
        <v>645</v>
      </c>
      <c r="G423" s="139" t="s">
        <v>195</v>
      </c>
      <c r="H423" s="140">
        <v>29.524999999999999</v>
      </c>
      <c r="I423" s="141"/>
      <c r="J423" s="142">
        <f>ROUND(I423*H423,2)</f>
        <v>0</v>
      </c>
      <c r="K423" s="138" t="s">
        <v>164</v>
      </c>
      <c r="L423" s="32"/>
      <c r="M423" s="143" t="s">
        <v>1</v>
      </c>
      <c r="N423" s="144" t="s">
        <v>44</v>
      </c>
      <c r="P423" s="145">
        <f>O423*H423</f>
        <v>0</v>
      </c>
      <c r="Q423" s="145">
        <v>8.4999999999999995E-4</v>
      </c>
      <c r="R423" s="145">
        <f>Q423*H423</f>
        <v>2.5096249999999997E-2</v>
      </c>
      <c r="S423" s="145">
        <v>0</v>
      </c>
      <c r="T423" s="146">
        <f>S423*H423</f>
        <v>0</v>
      </c>
      <c r="AR423" s="147" t="s">
        <v>165</v>
      </c>
      <c r="AT423" s="147" t="s">
        <v>160</v>
      </c>
      <c r="AU423" s="147" t="s">
        <v>166</v>
      </c>
      <c r="AY423" s="17" t="s">
        <v>156</v>
      </c>
      <c r="BE423" s="148">
        <f>IF(N423="základní",J423,0)</f>
        <v>0</v>
      </c>
      <c r="BF423" s="148">
        <f>IF(N423="snížená",J423,0)</f>
        <v>0</v>
      </c>
      <c r="BG423" s="148">
        <f>IF(N423="zákl. přenesená",J423,0)</f>
        <v>0</v>
      </c>
      <c r="BH423" s="148">
        <f>IF(N423="sníž. přenesená",J423,0)</f>
        <v>0</v>
      </c>
      <c r="BI423" s="148">
        <f>IF(N423="nulová",J423,0)</f>
        <v>0</v>
      </c>
      <c r="BJ423" s="17" t="s">
        <v>86</v>
      </c>
      <c r="BK423" s="148">
        <f>ROUND(I423*H423,2)</f>
        <v>0</v>
      </c>
      <c r="BL423" s="17" t="s">
        <v>165</v>
      </c>
      <c r="BM423" s="147" t="s">
        <v>646</v>
      </c>
    </row>
    <row r="424" spans="2:65" s="12" customFormat="1" ht="11.25">
      <c r="B424" s="149"/>
      <c r="D424" s="150" t="s">
        <v>168</v>
      </c>
      <c r="E424" s="151" t="s">
        <v>1</v>
      </c>
      <c r="F424" s="152" t="s">
        <v>595</v>
      </c>
      <c r="H424" s="151" t="s">
        <v>1</v>
      </c>
      <c r="I424" s="153"/>
      <c r="L424" s="149"/>
      <c r="M424" s="154"/>
      <c r="T424" s="155"/>
      <c r="AT424" s="151" t="s">
        <v>168</v>
      </c>
      <c r="AU424" s="151" t="s">
        <v>166</v>
      </c>
      <c r="AV424" s="12" t="s">
        <v>86</v>
      </c>
      <c r="AW424" s="12" t="s">
        <v>34</v>
      </c>
      <c r="AX424" s="12" t="s">
        <v>79</v>
      </c>
      <c r="AY424" s="151" t="s">
        <v>156</v>
      </c>
    </row>
    <row r="425" spans="2:65" s="13" customFormat="1" ht="11.25">
      <c r="B425" s="156"/>
      <c r="D425" s="150" t="s">
        <v>168</v>
      </c>
      <c r="E425" s="157" t="s">
        <v>1</v>
      </c>
      <c r="F425" s="158" t="s">
        <v>647</v>
      </c>
      <c r="H425" s="159">
        <v>29.524999999999999</v>
      </c>
      <c r="I425" s="160"/>
      <c r="L425" s="156"/>
      <c r="M425" s="161"/>
      <c r="T425" s="162"/>
      <c r="AT425" s="157" t="s">
        <v>168</v>
      </c>
      <c r="AU425" s="157" t="s">
        <v>166</v>
      </c>
      <c r="AV425" s="13" t="s">
        <v>88</v>
      </c>
      <c r="AW425" s="13" t="s">
        <v>34</v>
      </c>
      <c r="AX425" s="13" t="s">
        <v>86</v>
      </c>
      <c r="AY425" s="157" t="s">
        <v>156</v>
      </c>
    </row>
    <row r="426" spans="2:65" s="1" customFormat="1" ht="24.2" customHeight="1">
      <c r="B426" s="32"/>
      <c r="C426" s="136" t="s">
        <v>648</v>
      </c>
      <c r="D426" s="136" t="s">
        <v>160</v>
      </c>
      <c r="E426" s="137" t="s">
        <v>649</v>
      </c>
      <c r="F426" s="138" t="s">
        <v>650</v>
      </c>
      <c r="G426" s="139" t="s">
        <v>195</v>
      </c>
      <c r="H426" s="140">
        <v>29.524999999999999</v>
      </c>
      <c r="I426" s="141"/>
      <c r="J426" s="142">
        <f>ROUND(I426*H426,2)</f>
        <v>0</v>
      </c>
      <c r="K426" s="138" t="s">
        <v>164</v>
      </c>
      <c r="L426" s="32"/>
      <c r="M426" s="143" t="s">
        <v>1</v>
      </c>
      <c r="N426" s="144" t="s">
        <v>44</v>
      </c>
      <c r="P426" s="145">
        <f>O426*H426</f>
        <v>0</v>
      </c>
      <c r="Q426" s="145">
        <v>2.5999999999999999E-3</v>
      </c>
      <c r="R426" s="145">
        <f>Q426*H426</f>
        <v>7.6764999999999986E-2</v>
      </c>
      <c r="S426" s="145">
        <v>0</v>
      </c>
      <c r="T426" s="146">
        <f>S426*H426</f>
        <v>0</v>
      </c>
      <c r="AR426" s="147" t="s">
        <v>165</v>
      </c>
      <c r="AT426" s="147" t="s">
        <v>160</v>
      </c>
      <c r="AU426" s="147" t="s">
        <v>166</v>
      </c>
      <c r="AY426" s="17" t="s">
        <v>156</v>
      </c>
      <c r="BE426" s="148">
        <f>IF(N426="základní",J426,0)</f>
        <v>0</v>
      </c>
      <c r="BF426" s="148">
        <f>IF(N426="snížená",J426,0)</f>
        <v>0</v>
      </c>
      <c r="BG426" s="148">
        <f>IF(N426="zákl. přenesená",J426,0)</f>
        <v>0</v>
      </c>
      <c r="BH426" s="148">
        <f>IF(N426="sníž. přenesená",J426,0)</f>
        <v>0</v>
      </c>
      <c r="BI426" s="148">
        <f>IF(N426="nulová",J426,0)</f>
        <v>0</v>
      </c>
      <c r="BJ426" s="17" t="s">
        <v>86</v>
      </c>
      <c r="BK426" s="148">
        <f>ROUND(I426*H426,2)</f>
        <v>0</v>
      </c>
      <c r="BL426" s="17" t="s">
        <v>165</v>
      </c>
      <c r="BM426" s="147" t="s">
        <v>651</v>
      </c>
    </row>
    <row r="427" spans="2:65" s="12" customFormat="1" ht="11.25">
      <c r="B427" s="149"/>
      <c r="D427" s="150" t="s">
        <v>168</v>
      </c>
      <c r="E427" s="151" t="s">
        <v>1</v>
      </c>
      <c r="F427" s="152" t="s">
        <v>601</v>
      </c>
      <c r="H427" s="151" t="s">
        <v>1</v>
      </c>
      <c r="I427" s="153"/>
      <c r="L427" s="149"/>
      <c r="M427" s="154"/>
      <c r="T427" s="155"/>
      <c r="AT427" s="151" t="s">
        <v>168</v>
      </c>
      <c r="AU427" s="151" t="s">
        <v>166</v>
      </c>
      <c r="AV427" s="12" t="s">
        <v>86</v>
      </c>
      <c r="AW427" s="12" t="s">
        <v>34</v>
      </c>
      <c r="AX427" s="12" t="s">
        <v>79</v>
      </c>
      <c r="AY427" s="151" t="s">
        <v>156</v>
      </c>
    </row>
    <row r="428" spans="2:65" s="13" customFormat="1" ht="11.25">
      <c r="B428" s="156"/>
      <c r="D428" s="150" t="s">
        <v>168</v>
      </c>
      <c r="E428" s="157" t="s">
        <v>1</v>
      </c>
      <c r="F428" s="158" t="s">
        <v>647</v>
      </c>
      <c r="H428" s="159">
        <v>29.524999999999999</v>
      </c>
      <c r="I428" s="160"/>
      <c r="L428" s="156"/>
      <c r="M428" s="161"/>
      <c r="T428" s="162"/>
      <c r="AT428" s="157" t="s">
        <v>168</v>
      </c>
      <c r="AU428" s="157" t="s">
        <v>166</v>
      </c>
      <c r="AV428" s="13" t="s">
        <v>88</v>
      </c>
      <c r="AW428" s="13" t="s">
        <v>34</v>
      </c>
      <c r="AX428" s="13" t="s">
        <v>86</v>
      </c>
      <c r="AY428" s="157" t="s">
        <v>156</v>
      </c>
    </row>
    <row r="429" spans="2:65" s="11" customFormat="1" ht="20.85" customHeight="1">
      <c r="B429" s="124"/>
      <c r="D429" s="125" t="s">
        <v>78</v>
      </c>
      <c r="E429" s="134" t="s">
        <v>652</v>
      </c>
      <c r="F429" s="134" t="s">
        <v>653</v>
      </c>
      <c r="I429" s="127"/>
      <c r="J429" s="135">
        <f>BK429</f>
        <v>0</v>
      </c>
      <c r="L429" s="124"/>
      <c r="M429" s="129"/>
      <c r="P429" s="130">
        <f>SUM(P430:P456)</f>
        <v>0</v>
      </c>
      <c r="R429" s="130">
        <f>SUM(R430:R456)</f>
        <v>2.031085</v>
      </c>
      <c r="T429" s="131">
        <f>SUM(T430:T456)</f>
        <v>0</v>
      </c>
      <c r="AR429" s="125" t="s">
        <v>86</v>
      </c>
      <c r="AT429" s="132" t="s">
        <v>78</v>
      </c>
      <c r="AU429" s="132" t="s">
        <v>88</v>
      </c>
      <c r="AY429" s="125" t="s">
        <v>156</v>
      </c>
      <c r="BK429" s="133">
        <f>SUM(BK430:BK456)</f>
        <v>0</v>
      </c>
    </row>
    <row r="430" spans="2:65" s="1" customFormat="1" ht="24.2" customHeight="1">
      <c r="B430" s="32"/>
      <c r="C430" s="136" t="s">
        <v>654</v>
      </c>
      <c r="D430" s="136" t="s">
        <v>160</v>
      </c>
      <c r="E430" s="137" t="s">
        <v>655</v>
      </c>
      <c r="F430" s="138" t="s">
        <v>656</v>
      </c>
      <c r="G430" s="139" t="s">
        <v>376</v>
      </c>
      <c r="H430" s="140">
        <v>17</v>
      </c>
      <c r="I430" s="141"/>
      <c r="J430" s="142">
        <f>ROUND(I430*H430,2)</f>
        <v>0</v>
      </c>
      <c r="K430" s="138" t="s">
        <v>164</v>
      </c>
      <c r="L430" s="32"/>
      <c r="M430" s="143" t="s">
        <v>1</v>
      </c>
      <c r="N430" s="144" t="s">
        <v>44</v>
      </c>
      <c r="P430" s="145">
        <f>O430*H430</f>
        <v>0</v>
      </c>
      <c r="Q430" s="145">
        <v>0.109405</v>
      </c>
      <c r="R430" s="145">
        <f>Q430*H430</f>
        <v>1.859885</v>
      </c>
      <c r="S430" s="145">
        <v>0</v>
      </c>
      <c r="T430" s="146">
        <f>S430*H430</f>
        <v>0</v>
      </c>
      <c r="AR430" s="147" t="s">
        <v>165</v>
      </c>
      <c r="AT430" s="147" t="s">
        <v>160</v>
      </c>
      <c r="AU430" s="147" t="s">
        <v>166</v>
      </c>
      <c r="AY430" s="17" t="s">
        <v>156</v>
      </c>
      <c r="BE430" s="148">
        <f>IF(N430="základní",J430,0)</f>
        <v>0</v>
      </c>
      <c r="BF430" s="148">
        <f>IF(N430="snížená",J430,0)</f>
        <v>0</v>
      </c>
      <c r="BG430" s="148">
        <f>IF(N430="zákl. přenesená",J430,0)</f>
        <v>0</v>
      </c>
      <c r="BH430" s="148">
        <f>IF(N430="sníž. přenesená",J430,0)</f>
        <v>0</v>
      </c>
      <c r="BI430" s="148">
        <f>IF(N430="nulová",J430,0)</f>
        <v>0</v>
      </c>
      <c r="BJ430" s="17" t="s">
        <v>86</v>
      </c>
      <c r="BK430" s="148">
        <f>ROUND(I430*H430,2)</f>
        <v>0</v>
      </c>
      <c r="BL430" s="17" t="s">
        <v>165</v>
      </c>
      <c r="BM430" s="147" t="s">
        <v>657</v>
      </c>
    </row>
    <row r="431" spans="2:65" s="13" customFormat="1" ht="11.25">
      <c r="B431" s="156"/>
      <c r="D431" s="150" t="s">
        <v>168</v>
      </c>
      <c r="E431" s="157" t="s">
        <v>1</v>
      </c>
      <c r="F431" s="158" t="s">
        <v>658</v>
      </c>
      <c r="H431" s="159">
        <v>7</v>
      </c>
      <c r="I431" s="160"/>
      <c r="L431" s="156"/>
      <c r="M431" s="161"/>
      <c r="T431" s="162"/>
      <c r="AT431" s="157" t="s">
        <v>168</v>
      </c>
      <c r="AU431" s="157" t="s">
        <v>166</v>
      </c>
      <c r="AV431" s="13" t="s">
        <v>88</v>
      </c>
      <c r="AW431" s="13" t="s">
        <v>34</v>
      </c>
      <c r="AX431" s="13" t="s">
        <v>79</v>
      </c>
      <c r="AY431" s="157" t="s">
        <v>156</v>
      </c>
    </row>
    <row r="432" spans="2:65" s="13" customFormat="1" ht="11.25">
      <c r="B432" s="156"/>
      <c r="D432" s="150" t="s">
        <v>168</v>
      </c>
      <c r="E432" s="157" t="s">
        <v>1</v>
      </c>
      <c r="F432" s="158" t="s">
        <v>659</v>
      </c>
      <c r="H432" s="159">
        <v>8</v>
      </c>
      <c r="I432" s="160"/>
      <c r="L432" s="156"/>
      <c r="M432" s="161"/>
      <c r="T432" s="162"/>
      <c r="AT432" s="157" t="s">
        <v>168</v>
      </c>
      <c r="AU432" s="157" t="s">
        <v>166</v>
      </c>
      <c r="AV432" s="13" t="s">
        <v>88</v>
      </c>
      <c r="AW432" s="13" t="s">
        <v>34</v>
      </c>
      <c r="AX432" s="13" t="s">
        <v>79</v>
      </c>
      <c r="AY432" s="157" t="s">
        <v>156</v>
      </c>
    </row>
    <row r="433" spans="2:65" s="13" customFormat="1" ht="22.5">
      <c r="B433" s="156"/>
      <c r="D433" s="150" t="s">
        <v>168</v>
      </c>
      <c r="E433" s="157" t="s">
        <v>1</v>
      </c>
      <c r="F433" s="158" t="s">
        <v>660</v>
      </c>
      <c r="H433" s="159">
        <v>2</v>
      </c>
      <c r="I433" s="160"/>
      <c r="L433" s="156"/>
      <c r="M433" s="161"/>
      <c r="T433" s="162"/>
      <c r="AT433" s="157" t="s">
        <v>168</v>
      </c>
      <c r="AU433" s="157" t="s">
        <v>166</v>
      </c>
      <c r="AV433" s="13" t="s">
        <v>88</v>
      </c>
      <c r="AW433" s="13" t="s">
        <v>34</v>
      </c>
      <c r="AX433" s="13" t="s">
        <v>79</v>
      </c>
      <c r="AY433" s="157" t="s">
        <v>156</v>
      </c>
    </row>
    <row r="434" spans="2:65" s="14" customFormat="1" ht="11.25">
      <c r="B434" s="163"/>
      <c r="D434" s="150" t="s">
        <v>168</v>
      </c>
      <c r="E434" s="164" t="s">
        <v>1</v>
      </c>
      <c r="F434" s="165" t="s">
        <v>173</v>
      </c>
      <c r="H434" s="166">
        <v>17</v>
      </c>
      <c r="I434" s="167"/>
      <c r="L434" s="163"/>
      <c r="M434" s="168"/>
      <c r="T434" s="169"/>
      <c r="AT434" s="164" t="s">
        <v>168</v>
      </c>
      <c r="AU434" s="164" t="s">
        <v>166</v>
      </c>
      <c r="AV434" s="14" t="s">
        <v>165</v>
      </c>
      <c r="AW434" s="14" t="s">
        <v>34</v>
      </c>
      <c r="AX434" s="14" t="s">
        <v>86</v>
      </c>
      <c r="AY434" s="164" t="s">
        <v>156</v>
      </c>
    </row>
    <row r="435" spans="2:65" s="1" customFormat="1" ht="21.75" customHeight="1">
      <c r="B435" s="32"/>
      <c r="C435" s="177" t="s">
        <v>661</v>
      </c>
      <c r="D435" s="177" t="s">
        <v>256</v>
      </c>
      <c r="E435" s="178" t="s">
        <v>662</v>
      </c>
      <c r="F435" s="179" t="s">
        <v>663</v>
      </c>
      <c r="G435" s="180" t="s">
        <v>376</v>
      </c>
      <c r="H435" s="181">
        <v>15</v>
      </c>
      <c r="I435" s="182"/>
      <c r="J435" s="183">
        <f>ROUND(I435*H435,2)</f>
        <v>0</v>
      </c>
      <c r="K435" s="179" t="s">
        <v>164</v>
      </c>
      <c r="L435" s="184"/>
      <c r="M435" s="185" t="s">
        <v>1</v>
      </c>
      <c r="N435" s="186" t="s">
        <v>44</v>
      </c>
      <c r="P435" s="145">
        <f>O435*H435</f>
        <v>0</v>
      </c>
      <c r="Q435" s="145">
        <v>6.1000000000000004E-3</v>
      </c>
      <c r="R435" s="145">
        <f>Q435*H435</f>
        <v>9.1500000000000012E-2</v>
      </c>
      <c r="S435" s="145">
        <v>0</v>
      </c>
      <c r="T435" s="146">
        <f>S435*H435</f>
        <v>0</v>
      </c>
      <c r="AR435" s="147" t="s">
        <v>216</v>
      </c>
      <c r="AT435" s="147" t="s">
        <v>256</v>
      </c>
      <c r="AU435" s="147" t="s">
        <v>166</v>
      </c>
      <c r="AY435" s="17" t="s">
        <v>156</v>
      </c>
      <c r="BE435" s="148">
        <f>IF(N435="základní",J435,0)</f>
        <v>0</v>
      </c>
      <c r="BF435" s="148">
        <f>IF(N435="snížená",J435,0)</f>
        <v>0</v>
      </c>
      <c r="BG435" s="148">
        <f>IF(N435="zákl. přenesená",J435,0)</f>
        <v>0</v>
      </c>
      <c r="BH435" s="148">
        <f>IF(N435="sníž. přenesená",J435,0)</f>
        <v>0</v>
      </c>
      <c r="BI435" s="148">
        <f>IF(N435="nulová",J435,0)</f>
        <v>0</v>
      </c>
      <c r="BJ435" s="17" t="s">
        <v>86</v>
      </c>
      <c r="BK435" s="148">
        <f>ROUND(I435*H435,2)</f>
        <v>0</v>
      </c>
      <c r="BL435" s="17" t="s">
        <v>165</v>
      </c>
      <c r="BM435" s="147" t="s">
        <v>664</v>
      </c>
    </row>
    <row r="436" spans="2:65" s="13" customFormat="1" ht="11.25">
      <c r="B436" s="156"/>
      <c r="D436" s="150" t="s">
        <v>168</v>
      </c>
      <c r="E436" s="157" t="s">
        <v>1</v>
      </c>
      <c r="F436" s="158" t="s">
        <v>658</v>
      </c>
      <c r="H436" s="159">
        <v>7</v>
      </c>
      <c r="I436" s="160"/>
      <c r="L436" s="156"/>
      <c r="M436" s="161"/>
      <c r="T436" s="162"/>
      <c r="AT436" s="157" t="s">
        <v>168</v>
      </c>
      <c r="AU436" s="157" t="s">
        <v>166</v>
      </c>
      <c r="AV436" s="13" t="s">
        <v>88</v>
      </c>
      <c r="AW436" s="13" t="s">
        <v>34</v>
      </c>
      <c r="AX436" s="13" t="s">
        <v>79</v>
      </c>
      <c r="AY436" s="157" t="s">
        <v>156</v>
      </c>
    </row>
    <row r="437" spans="2:65" s="13" customFormat="1" ht="11.25">
      <c r="B437" s="156"/>
      <c r="D437" s="150" t="s">
        <v>168</v>
      </c>
      <c r="E437" s="157" t="s">
        <v>1</v>
      </c>
      <c r="F437" s="158" t="s">
        <v>659</v>
      </c>
      <c r="H437" s="159">
        <v>8</v>
      </c>
      <c r="I437" s="160"/>
      <c r="L437" s="156"/>
      <c r="M437" s="161"/>
      <c r="T437" s="162"/>
      <c r="AT437" s="157" t="s">
        <v>168</v>
      </c>
      <c r="AU437" s="157" t="s">
        <v>166</v>
      </c>
      <c r="AV437" s="13" t="s">
        <v>88</v>
      </c>
      <c r="AW437" s="13" t="s">
        <v>34</v>
      </c>
      <c r="AX437" s="13" t="s">
        <v>79</v>
      </c>
      <c r="AY437" s="157" t="s">
        <v>156</v>
      </c>
    </row>
    <row r="438" spans="2:65" s="14" customFormat="1" ht="11.25">
      <c r="B438" s="163"/>
      <c r="D438" s="150" t="s">
        <v>168</v>
      </c>
      <c r="E438" s="164" t="s">
        <v>1</v>
      </c>
      <c r="F438" s="165" t="s">
        <v>173</v>
      </c>
      <c r="H438" s="166">
        <v>15</v>
      </c>
      <c r="I438" s="167"/>
      <c r="L438" s="163"/>
      <c r="M438" s="168"/>
      <c r="T438" s="169"/>
      <c r="AT438" s="164" t="s">
        <v>168</v>
      </c>
      <c r="AU438" s="164" t="s">
        <v>166</v>
      </c>
      <c r="AV438" s="14" t="s">
        <v>165</v>
      </c>
      <c r="AW438" s="14" t="s">
        <v>34</v>
      </c>
      <c r="AX438" s="14" t="s">
        <v>86</v>
      </c>
      <c r="AY438" s="164" t="s">
        <v>156</v>
      </c>
    </row>
    <row r="439" spans="2:65" s="1" customFormat="1" ht="24.2" customHeight="1">
      <c r="B439" s="32"/>
      <c r="C439" s="136" t="s">
        <v>665</v>
      </c>
      <c r="D439" s="136" t="s">
        <v>160</v>
      </c>
      <c r="E439" s="137" t="s">
        <v>666</v>
      </c>
      <c r="F439" s="138" t="s">
        <v>667</v>
      </c>
      <c r="G439" s="139" t="s">
        <v>376</v>
      </c>
      <c r="H439" s="140">
        <v>23</v>
      </c>
      <c r="I439" s="141"/>
      <c r="J439" s="142">
        <f>ROUND(I439*H439,2)</f>
        <v>0</v>
      </c>
      <c r="K439" s="138" t="s">
        <v>164</v>
      </c>
      <c r="L439" s="32"/>
      <c r="M439" s="143" t="s">
        <v>1</v>
      </c>
      <c r="N439" s="144" t="s">
        <v>44</v>
      </c>
      <c r="P439" s="145">
        <f>O439*H439</f>
        <v>0</v>
      </c>
      <c r="Q439" s="145">
        <v>6.9999999999999999E-4</v>
      </c>
      <c r="R439" s="145">
        <f>Q439*H439</f>
        <v>1.61E-2</v>
      </c>
      <c r="S439" s="145">
        <v>0</v>
      </c>
      <c r="T439" s="146">
        <f>S439*H439</f>
        <v>0</v>
      </c>
      <c r="AR439" s="147" t="s">
        <v>165</v>
      </c>
      <c r="AT439" s="147" t="s">
        <v>160</v>
      </c>
      <c r="AU439" s="147" t="s">
        <v>166</v>
      </c>
      <c r="AY439" s="17" t="s">
        <v>156</v>
      </c>
      <c r="BE439" s="148">
        <f>IF(N439="základní",J439,0)</f>
        <v>0</v>
      </c>
      <c r="BF439" s="148">
        <f>IF(N439="snížená",J439,0)</f>
        <v>0</v>
      </c>
      <c r="BG439" s="148">
        <f>IF(N439="zákl. přenesená",J439,0)</f>
        <v>0</v>
      </c>
      <c r="BH439" s="148">
        <f>IF(N439="sníž. přenesená",J439,0)</f>
        <v>0</v>
      </c>
      <c r="BI439" s="148">
        <f>IF(N439="nulová",J439,0)</f>
        <v>0</v>
      </c>
      <c r="BJ439" s="17" t="s">
        <v>86</v>
      </c>
      <c r="BK439" s="148">
        <f>ROUND(I439*H439,2)</f>
        <v>0</v>
      </c>
      <c r="BL439" s="17" t="s">
        <v>165</v>
      </c>
      <c r="BM439" s="147" t="s">
        <v>668</v>
      </c>
    </row>
    <row r="440" spans="2:65" s="13" customFormat="1" ht="11.25">
      <c r="B440" s="156"/>
      <c r="D440" s="150" t="s">
        <v>168</v>
      </c>
      <c r="E440" s="157" t="s">
        <v>1</v>
      </c>
      <c r="F440" s="158" t="s">
        <v>669</v>
      </c>
      <c r="H440" s="159">
        <v>23</v>
      </c>
      <c r="I440" s="160"/>
      <c r="L440" s="156"/>
      <c r="M440" s="161"/>
      <c r="T440" s="162"/>
      <c r="AT440" s="157" t="s">
        <v>168</v>
      </c>
      <c r="AU440" s="157" t="s">
        <v>166</v>
      </c>
      <c r="AV440" s="13" t="s">
        <v>88</v>
      </c>
      <c r="AW440" s="13" t="s">
        <v>34</v>
      </c>
      <c r="AX440" s="13" t="s">
        <v>86</v>
      </c>
      <c r="AY440" s="157" t="s">
        <v>156</v>
      </c>
    </row>
    <row r="441" spans="2:65" s="1" customFormat="1" ht="16.5" customHeight="1">
      <c r="B441" s="32"/>
      <c r="C441" s="177" t="s">
        <v>670</v>
      </c>
      <c r="D441" s="177" t="s">
        <v>256</v>
      </c>
      <c r="E441" s="178" t="s">
        <v>671</v>
      </c>
      <c r="F441" s="179" t="s">
        <v>672</v>
      </c>
      <c r="G441" s="180" t="s">
        <v>376</v>
      </c>
      <c r="H441" s="181">
        <v>3</v>
      </c>
      <c r="I441" s="182"/>
      <c r="J441" s="183">
        <f>ROUND(I441*H441,2)</f>
        <v>0</v>
      </c>
      <c r="K441" s="179" t="s">
        <v>164</v>
      </c>
      <c r="L441" s="184"/>
      <c r="M441" s="185" t="s">
        <v>1</v>
      </c>
      <c r="N441" s="186" t="s">
        <v>44</v>
      </c>
      <c r="P441" s="145">
        <f>O441*H441</f>
        <v>0</v>
      </c>
      <c r="Q441" s="145">
        <v>5.0000000000000001E-3</v>
      </c>
      <c r="R441" s="145">
        <f>Q441*H441</f>
        <v>1.4999999999999999E-2</v>
      </c>
      <c r="S441" s="145">
        <v>0</v>
      </c>
      <c r="T441" s="146">
        <f>S441*H441</f>
        <v>0</v>
      </c>
      <c r="AR441" s="147" t="s">
        <v>216</v>
      </c>
      <c r="AT441" s="147" t="s">
        <v>256</v>
      </c>
      <c r="AU441" s="147" t="s">
        <v>166</v>
      </c>
      <c r="AY441" s="17" t="s">
        <v>156</v>
      </c>
      <c r="BE441" s="148">
        <f>IF(N441="základní",J441,0)</f>
        <v>0</v>
      </c>
      <c r="BF441" s="148">
        <f>IF(N441="snížená",J441,0)</f>
        <v>0</v>
      </c>
      <c r="BG441" s="148">
        <f>IF(N441="zákl. přenesená",J441,0)</f>
        <v>0</v>
      </c>
      <c r="BH441" s="148">
        <f>IF(N441="sníž. přenesená",J441,0)</f>
        <v>0</v>
      </c>
      <c r="BI441" s="148">
        <f>IF(N441="nulová",J441,0)</f>
        <v>0</v>
      </c>
      <c r="BJ441" s="17" t="s">
        <v>86</v>
      </c>
      <c r="BK441" s="148">
        <f>ROUND(I441*H441,2)</f>
        <v>0</v>
      </c>
      <c r="BL441" s="17" t="s">
        <v>165</v>
      </c>
      <c r="BM441" s="147" t="s">
        <v>673</v>
      </c>
    </row>
    <row r="442" spans="2:65" s="13" customFormat="1" ht="11.25">
      <c r="B442" s="156"/>
      <c r="D442" s="150" t="s">
        <v>168</v>
      </c>
      <c r="E442" s="157" t="s">
        <v>1</v>
      </c>
      <c r="F442" s="158" t="s">
        <v>674</v>
      </c>
      <c r="H442" s="159">
        <v>3</v>
      </c>
      <c r="I442" s="160"/>
      <c r="L442" s="156"/>
      <c r="M442" s="161"/>
      <c r="T442" s="162"/>
      <c r="AT442" s="157" t="s">
        <v>168</v>
      </c>
      <c r="AU442" s="157" t="s">
        <v>166</v>
      </c>
      <c r="AV442" s="13" t="s">
        <v>88</v>
      </c>
      <c r="AW442" s="13" t="s">
        <v>34</v>
      </c>
      <c r="AX442" s="13" t="s">
        <v>86</v>
      </c>
      <c r="AY442" s="157" t="s">
        <v>156</v>
      </c>
    </row>
    <row r="443" spans="2:65" s="1" customFormat="1" ht="16.5" customHeight="1">
      <c r="B443" s="32"/>
      <c r="C443" s="177" t="s">
        <v>675</v>
      </c>
      <c r="D443" s="177" t="s">
        <v>256</v>
      </c>
      <c r="E443" s="178" t="s">
        <v>676</v>
      </c>
      <c r="F443" s="179" t="s">
        <v>677</v>
      </c>
      <c r="G443" s="180" t="s">
        <v>376</v>
      </c>
      <c r="H443" s="181">
        <v>7</v>
      </c>
      <c r="I443" s="182"/>
      <c r="J443" s="183">
        <f>ROUND(I443*H443,2)</f>
        <v>0</v>
      </c>
      <c r="K443" s="179" t="s">
        <v>164</v>
      </c>
      <c r="L443" s="184"/>
      <c r="M443" s="185" t="s">
        <v>1</v>
      </c>
      <c r="N443" s="186" t="s">
        <v>44</v>
      </c>
      <c r="P443" s="145">
        <f>O443*H443</f>
        <v>0</v>
      </c>
      <c r="Q443" s="145">
        <v>2.5000000000000001E-3</v>
      </c>
      <c r="R443" s="145">
        <f>Q443*H443</f>
        <v>1.7500000000000002E-2</v>
      </c>
      <c r="S443" s="145">
        <v>0</v>
      </c>
      <c r="T443" s="146">
        <f>S443*H443</f>
        <v>0</v>
      </c>
      <c r="AR443" s="147" t="s">
        <v>216</v>
      </c>
      <c r="AT443" s="147" t="s">
        <v>256</v>
      </c>
      <c r="AU443" s="147" t="s">
        <v>166</v>
      </c>
      <c r="AY443" s="17" t="s">
        <v>156</v>
      </c>
      <c r="BE443" s="148">
        <f>IF(N443="základní",J443,0)</f>
        <v>0</v>
      </c>
      <c r="BF443" s="148">
        <f>IF(N443="snížená",J443,0)</f>
        <v>0</v>
      </c>
      <c r="BG443" s="148">
        <f>IF(N443="zákl. přenesená",J443,0)</f>
        <v>0</v>
      </c>
      <c r="BH443" s="148">
        <f>IF(N443="sníž. přenesená",J443,0)</f>
        <v>0</v>
      </c>
      <c r="BI443" s="148">
        <f>IF(N443="nulová",J443,0)</f>
        <v>0</v>
      </c>
      <c r="BJ443" s="17" t="s">
        <v>86</v>
      </c>
      <c r="BK443" s="148">
        <f>ROUND(I443*H443,2)</f>
        <v>0</v>
      </c>
      <c r="BL443" s="17" t="s">
        <v>165</v>
      </c>
      <c r="BM443" s="147" t="s">
        <v>678</v>
      </c>
    </row>
    <row r="444" spans="2:65" s="13" customFormat="1" ht="11.25">
      <c r="B444" s="156"/>
      <c r="D444" s="150" t="s">
        <v>168</v>
      </c>
      <c r="E444" s="157" t="s">
        <v>1</v>
      </c>
      <c r="F444" s="158" t="s">
        <v>679</v>
      </c>
      <c r="H444" s="159">
        <v>6</v>
      </c>
      <c r="I444" s="160"/>
      <c r="L444" s="156"/>
      <c r="M444" s="161"/>
      <c r="T444" s="162"/>
      <c r="AT444" s="157" t="s">
        <v>168</v>
      </c>
      <c r="AU444" s="157" t="s">
        <v>166</v>
      </c>
      <c r="AV444" s="13" t="s">
        <v>88</v>
      </c>
      <c r="AW444" s="13" t="s">
        <v>34</v>
      </c>
      <c r="AX444" s="13" t="s">
        <v>79</v>
      </c>
      <c r="AY444" s="157" t="s">
        <v>156</v>
      </c>
    </row>
    <row r="445" spans="2:65" s="13" customFormat="1" ht="11.25">
      <c r="B445" s="156"/>
      <c r="D445" s="150" t="s">
        <v>168</v>
      </c>
      <c r="E445" s="157" t="s">
        <v>1</v>
      </c>
      <c r="F445" s="158" t="s">
        <v>680</v>
      </c>
      <c r="H445" s="159">
        <v>1</v>
      </c>
      <c r="I445" s="160"/>
      <c r="L445" s="156"/>
      <c r="M445" s="161"/>
      <c r="T445" s="162"/>
      <c r="AT445" s="157" t="s">
        <v>168</v>
      </c>
      <c r="AU445" s="157" t="s">
        <v>166</v>
      </c>
      <c r="AV445" s="13" t="s">
        <v>88</v>
      </c>
      <c r="AW445" s="13" t="s">
        <v>34</v>
      </c>
      <c r="AX445" s="13" t="s">
        <v>79</v>
      </c>
      <c r="AY445" s="157" t="s">
        <v>156</v>
      </c>
    </row>
    <row r="446" spans="2:65" s="14" customFormat="1" ht="11.25">
      <c r="B446" s="163"/>
      <c r="D446" s="150" t="s">
        <v>168</v>
      </c>
      <c r="E446" s="164" t="s">
        <v>1</v>
      </c>
      <c r="F446" s="165" t="s">
        <v>173</v>
      </c>
      <c r="H446" s="166">
        <v>7</v>
      </c>
      <c r="I446" s="167"/>
      <c r="L446" s="163"/>
      <c r="M446" s="168"/>
      <c r="T446" s="169"/>
      <c r="AT446" s="164" t="s">
        <v>168</v>
      </c>
      <c r="AU446" s="164" t="s">
        <v>166</v>
      </c>
      <c r="AV446" s="14" t="s">
        <v>165</v>
      </c>
      <c r="AW446" s="14" t="s">
        <v>34</v>
      </c>
      <c r="AX446" s="14" t="s">
        <v>86</v>
      </c>
      <c r="AY446" s="164" t="s">
        <v>156</v>
      </c>
    </row>
    <row r="447" spans="2:65" s="1" customFormat="1" ht="24.2" customHeight="1">
      <c r="B447" s="32"/>
      <c r="C447" s="177" t="s">
        <v>681</v>
      </c>
      <c r="D447" s="177" t="s">
        <v>256</v>
      </c>
      <c r="E447" s="178" t="s">
        <v>682</v>
      </c>
      <c r="F447" s="179" t="s">
        <v>683</v>
      </c>
      <c r="G447" s="180" t="s">
        <v>376</v>
      </c>
      <c r="H447" s="181">
        <v>3</v>
      </c>
      <c r="I447" s="182"/>
      <c r="J447" s="183">
        <f>ROUND(I447*H447,2)</f>
        <v>0</v>
      </c>
      <c r="K447" s="179" t="s">
        <v>164</v>
      </c>
      <c r="L447" s="184"/>
      <c r="M447" s="185" t="s">
        <v>1</v>
      </c>
      <c r="N447" s="186" t="s">
        <v>44</v>
      </c>
      <c r="P447" s="145">
        <f>O447*H447</f>
        <v>0</v>
      </c>
      <c r="Q447" s="145">
        <v>2.5000000000000001E-3</v>
      </c>
      <c r="R447" s="145">
        <f>Q447*H447</f>
        <v>7.4999999999999997E-3</v>
      </c>
      <c r="S447" s="145">
        <v>0</v>
      </c>
      <c r="T447" s="146">
        <f>S447*H447</f>
        <v>0</v>
      </c>
      <c r="AR447" s="147" t="s">
        <v>216</v>
      </c>
      <c r="AT447" s="147" t="s">
        <v>256</v>
      </c>
      <c r="AU447" s="147" t="s">
        <v>166</v>
      </c>
      <c r="AY447" s="17" t="s">
        <v>156</v>
      </c>
      <c r="BE447" s="148">
        <f>IF(N447="základní",J447,0)</f>
        <v>0</v>
      </c>
      <c r="BF447" s="148">
        <f>IF(N447="snížená",J447,0)</f>
        <v>0</v>
      </c>
      <c r="BG447" s="148">
        <f>IF(N447="zákl. přenesená",J447,0)</f>
        <v>0</v>
      </c>
      <c r="BH447" s="148">
        <f>IF(N447="sníž. přenesená",J447,0)</f>
        <v>0</v>
      </c>
      <c r="BI447" s="148">
        <f>IF(N447="nulová",J447,0)</f>
        <v>0</v>
      </c>
      <c r="BJ447" s="17" t="s">
        <v>86</v>
      </c>
      <c r="BK447" s="148">
        <f>ROUND(I447*H447,2)</f>
        <v>0</v>
      </c>
      <c r="BL447" s="17" t="s">
        <v>165</v>
      </c>
      <c r="BM447" s="147" t="s">
        <v>684</v>
      </c>
    </row>
    <row r="448" spans="2:65" s="13" customFormat="1" ht="11.25">
      <c r="B448" s="156"/>
      <c r="D448" s="150" t="s">
        <v>168</v>
      </c>
      <c r="E448" s="157" t="s">
        <v>1</v>
      </c>
      <c r="F448" s="158" t="s">
        <v>685</v>
      </c>
      <c r="H448" s="159">
        <v>1</v>
      </c>
      <c r="I448" s="160"/>
      <c r="L448" s="156"/>
      <c r="M448" s="161"/>
      <c r="T448" s="162"/>
      <c r="AT448" s="157" t="s">
        <v>168</v>
      </c>
      <c r="AU448" s="157" t="s">
        <v>166</v>
      </c>
      <c r="AV448" s="13" t="s">
        <v>88</v>
      </c>
      <c r="AW448" s="13" t="s">
        <v>34</v>
      </c>
      <c r="AX448" s="13" t="s">
        <v>79</v>
      </c>
      <c r="AY448" s="157" t="s">
        <v>156</v>
      </c>
    </row>
    <row r="449" spans="2:65" s="13" customFormat="1" ht="11.25">
      <c r="B449" s="156"/>
      <c r="D449" s="150" t="s">
        <v>168</v>
      </c>
      <c r="E449" s="157" t="s">
        <v>1</v>
      </c>
      <c r="F449" s="158" t="s">
        <v>686</v>
      </c>
      <c r="H449" s="159">
        <v>2</v>
      </c>
      <c r="I449" s="160"/>
      <c r="L449" s="156"/>
      <c r="M449" s="161"/>
      <c r="T449" s="162"/>
      <c r="AT449" s="157" t="s">
        <v>168</v>
      </c>
      <c r="AU449" s="157" t="s">
        <v>166</v>
      </c>
      <c r="AV449" s="13" t="s">
        <v>88</v>
      </c>
      <c r="AW449" s="13" t="s">
        <v>34</v>
      </c>
      <c r="AX449" s="13" t="s">
        <v>79</v>
      </c>
      <c r="AY449" s="157" t="s">
        <v>156</v>
      </c>
    </row>
    <row r="450" spans="2:65" s="14" customFormat="1" ht="11.25">
      <c r="B450" s="163"/>
      <c r="D450" s="150" t="s">
        <v>168</v>
      </c>
      <c r="E450" s="164" t="s">
        <v>1</v>
      </c>
      <c r="F450" s="165" t="s">
        <v>173</v>
      </c>
      <c r="H450" s="166">
        <v>3</v>
      </c>
      <c r="I450" s="167"/>
      <c r="L450" s="163"/>
      <c r="M450" s="168"/>
      <c r="T450" s="169"/>
      <c r="AT450" s="164" t="s">
        <v>168</v>
      </c>
      <c r="AU450" s="164" t="s">
        <v>166</v>
      </c>
      <c r="AV450" s="14" t="s">
        <v>165</v>
      </c>
      <c r="AW450" s="14" t="s">
        <v>34</v>
      </c>
      <c r="AX450" s="14" t="s">
        <v>86</v>
      </c>
      <c r="AY450" s="164" t="s">
        <v>156</v>
      </c>
    </row>
    <row r="451" spans="2:65" s="1" customFormat="1" ht="24.2" customHeight="1">
      <c r="B451" s="32"/>
      <c r="C451" s="177" t="s">
        <v>687</v>
      </c>
      <c r="D451" s="177" t="s">
        <v>256</v>
      </c>
      <c r="E451" s="178" t="s">
        <v>688</v>
      </c>
      <c r="F451" s="179" t="s">
        <v>689</v>
      </c>
      <c r="G451" s="180" t="s">
        <v>376</v>
      </c>
      <c r="H451" s="181">
        <v>2</v>
      </c>
      <c r="I451" s="182"/>
      <c r="J451" s="183">
        <f>ROUND(I451*H451,2)</f>
        <v>0</v>
      </c>
      <c r="K451" s="179" t="s">
        <v>164</v>
      </c>
      <c r="L451" s="184"/>
      <c r="M451" s="185" t="s">
        <v>1</v>
      </c>
      <c r="N451" s="186" t="s">
        <v>44</v>
      </c>
      <c r="P451" s="145">
        <f>O451*H451</f>
        <v>0</v>
      </c>
      <c r="Q451" s="145">
        <v>2.5999999999999999E-3</v>
      </c>
      <c r="R451" s="145">
        <f>Q451*H451</f>
        <v>5.1999999999999998E-3</v>
      </c>
      <c r="S451" s="145">
        <v>0</v>
      </c>
      <c r="T451" s="146">
        <f>S451*H451</f>
        <v>0</v>
      </c>
      <c r="AR451" s="147" t="s">
        <v>216</v>
      </c>
      <c r="AT451" s="147" t="s">
        <v>256</v>
      </c>
      <c r="AU451" s="147" t="s">
        <v>166</v>
      </c>
      <c r="AY451" s="17" t="s">
        <v>156</v>
      </c>
      <c r="BE451" s="148">
        <f>IF(N451="základní",J451,0)</f>
        <v>0</v>
      </c>
      <c r="BF451" s="148">
        <f>IF(N451="snížená",J451,0)</f>
        <v>0</v>
      </c>
      <c r="BG451" s="148">
        <f>IF(N451="zákl. přenesená",J451,0)</f>
        <v>0</v>
      </c>
      <c r="BH451" s="148">
        <f>IF(N451="sníž. přenesená",J451,0)</f>
        <v>0</v>
      </c>
      <c r="BI451" s="148">
        <f>IF(N451="nulová",J451,0)</f>
        <v>0</v>
      </c>
      <c r="BJ451" s="17" t="s">
        <v>86</v>
      </c>
      <c r="BK451" s="148">
        <f>ROUND(I451*H451,2)</f>
        <v>0</v>
      </c>
      <c r="BL451" s="17" t="s">
        <v>165</v>
      </c>
      <c r="BM451" s="147" t="s">
        <v>690</v>
      </c>
    </row>
    <row r="452" spans="2:65" s="13" customFormat="1" ht="11.25">
      <c r="B452" s="156"/>
      <c r="D452" s="150" t="s">
        <v>168</v>
      </c>
      <c r="E452" s="157" t="s">
        <v>1</v>
      </c>
      <c r="F452" s="158" t="s">
        <v>691</v>
      </c>
      <c r="H452" s="159">
        <v>2</v>
      </c>
      <c r="I452" s="160"/>
      <c r="L452" s="156"/>
      <c r="M452" s="161"/>
      <c r="T452" s="162"/>
      <c r="AT452" s="157" t="s">
        <v>168</v>
      </c>
      <c r="AU452" s="157" t="s">
        <v>166</v>
      </c>
      <c r="AV452" s="13" t="s">
        <v>88</v>
      </c>
      <c r="AW452" s="13" t="s">
        <v>34</v>
      </c>
      <c r="AX452" s="13" t="s">
        <v>86</v>
      </c>
      <c r="AY452" s="157" t="s">
        <v>156</v>
      </c>
    </row>
    <row r="453" spans="2:65" s="1" customFormat="1" ht="24.2" customHeight="1">
      <c r="B453" s="32"/>
      <c r="C453" s="177" t="s">
        <v>692</v>
      </c>
      <c r="D453" s="177" t="s">
        <v>256</v>
      </c>
      <c r="E453" s="178" t="s">
        <v>693</v>
      </c>
      <c r="F453" s="179" t="s">
        <v>694</v>
      </c>
      <c r="G453" s="180" t="s">
        <v>376</v>
      </c>
      <c r="H453" s="181">
        <v>7</v>
      </c>
      <c r="I453" s="182"/>
      <c r="J453" s="183">
        <f>ROUND(I453*H453,2)</f>
        <v>0</v>
      </c>
      <c r="K453" s="179" t="s">
        <v>164</v>
      </c>
      <c r="L453" s="184"/>
      <c r="M453" s="185" t="s">
        <v>1</v>
      </c>
      <c r="N453" s="186" t="s">
        <v>44</v>
      </c>
      <c r="P453" s="145">
        <f>O453*H453</f>
        <v>0</v>
      </c>
      <c r="Q453" s="145">
        <v>2.5000000000000001E-3</v>
      </c>
      <c r="R453" s="145">
        <f>Q453*H453</f>
        <v>1.7500000000000002E-2</v>
      </c>
      <c r="S453" s="145">
        <v>0</v>
      </c>
      <c r="T453" s="146">
        <f>S453*H453</f>
        <v>0</v>
      </c>
      <c r="AR453" s="147" t="s">
        <v>216</v>
      </c>
      <c r="AT453" s="147" t="s">
        <v>256</v>
      </c>
      <c r="AU453" s="147" t="s">
        <v>166</v>
      </c>
      <c r="AY453" s="17" t="s">
        <v>156</v>
      </c>
      <c r="BE453" s="148">
        <f>IF(N453="základní",J453,0)</f>
        <v>0</v>
      </c>
      <c r="BF453" s="148">
        <f>IF(N453="snížená",J453,0)</f>
        <v>0</v>
      </c>
      <c r="BG453" s="148">
        <f>IF(N453="zákl. přenesená",J453,0)</f>
        <v>0</v>
      </c>
      <c r="BH453" s="148">
        <f>IF(N453="sníž. přenesená",J453,0)</f>
        <v>0</v>
      </c>
      <c r="BI453" s="148">
        <f>IF(N453="nulová",J453,0)</f>
        <v>0</v>
      </c>
      <c r="BJ453" s="17" t="s">
        <v>86</v>
      </c>
      <c r="BK453" s="148">
        <f>ROUND(I453*H453,2)</f>
        <v>0</v>
      </c>
      <c r="BL453" s="17" t="s">
        <v>165</v>
      </c>
      <c r="BM453" s="147" t="s">
        <v>695</v>
      </c>
    </row>
    <row r="454" spans="2:65" s="13" customFormat="1" ht="11.25">
      <c r="B454" s="156"/>
      <c r="D454" s="150" t="s">
        <v>168</v>
      </c>
      <c r="E454" s="157" t="s">
        <v>1</v>
      </c>
      <c r="F454" s="158" t="s">
        <v>696</v>
      </c>
      <c r="H454" s="159">
        <v>7</v>
      </c>
      <c r="I454" s="160"/>
      <c r="L454" s="156"/>
      <c r="M454" s="161"/>
      <c r="T454" s="162"/>
      <c r="AT454" s="157" t="s">
        <v>168</v>
      </c>
      <c r="AU454" s="157" t="s">
        <v>166</v>
      </c>
      <c r="AV454" s="13" t="s">
        <v>88</v>
      </c>
      <c r="AW454" s="13" t="s">
        <v>34</v>
      </c>
      <c r="AX454" s="13" t="s">
        <v>86</v>
      </c>
      <c r="AY454" s="157" t="s">
        <v>156</v>
      </c>
    </row>
    <row r="455" spans="2:65" s="1" customFormat="1" ht="21.75" customHeight="1">
      <c r="B455" s="32"/>
      <c r="C455" s="177" t="s">
        <v>697</v>
      </c>
      <c r="D455" s="177" t="s">
        <v>256</v>
      </c>
      <c r="E455" s="178" t="s">
        <v>698</v>
      </c>
      <c r="F455" s="179" t="s">
        <v>699</v>
      </c>
      <c r="G455" s="180" t="s">
        <v>376</v>
      </c>
      <c r="H455" s="181">
        <v>1</v>
      </c>
      <c r="I455" s="182"/>
      <c r="J455" s="183">
        <f>ROUND(I455*H455,2)</f>
        <v>0</v>
      </c>
      <c r="K455" s="179" t="s">
        <v>164</v>
      </c>
      <c r="L455" s="184"/>
      <c r="M455" s="185" t="s">
        <v>1</v>
      </c>
      <c r="N455" s="186" t="s">
        <v>44</v>
      </c>
      <c r="P455" s="145">
        <f>O455*H455</f>
        <v>0</v>
      </c>
      <c r="Q455" s="145">
        <v>8.9999999999999998E-4</v>
      </c>
      <c r="R455" s="145">
        <f>Q455*H455</f>
        <v>8.9999999999999998E-4</v>
      </c>
      <c r="S455" s="145">
        <v>0</v>
      </c>
      <c r="T455" s="146">
        <f>S455*H455</f>
        <v>0</v>
      </c>
      <c r="AR455" s="147" t="s">
        <v>216</v>
      </c>
      <c r="AT455" s="147" t="s">
        <v>256</v>
      </c>
      <c r="AU455" s="147" t="s">
        <v>166</v>
      </c>
      <c r="AY455" s="17" t="s">
        <v>156</v>
      </c>
      <c r="BE455" s="148">
        <f>IF(N455="základní",J455,0)</f>
        <v>0</v>
      </c>
      <c r="BF455" s="148">
        <f>IF(N455="snížená",J455,0)</f>
        <v>0</v>
      </c>
      <c r="BG455" s="148">
        <f>IF(N455="zákl. přenesená",J455,0)</f>
        <v>0</v>
      </c>
      <c r="BH455" s="148">
        <f>IF(N455="sníž. přenesená",J455,0)</f>
        <v>0</v>
      </c>
      <c r="BI455" s="148">
        <f>IF(N455="nulová",J455,0)</f>
        <v>0</v>
      </c>
      <c r="BJ455" s="17" t="s">
        <v>86</v>
      </c>
      <c r="BK455" s="148">
        <f>ROUND(I455*H455,2)</f>
        <v>0</v>
      </c>
      <c r="BL455" s="17" t="s">
        <v>165</v>
      </c>
      <c r="BM455" s="147" t="s">
        <v>700</v>
      </c>
    </row>
    <row r="456" spans="2:65" s="13" customFormat="1" ht="11.25">
      <c r="B456" s="156"/>
      <c r="D456" s="150" t="s">
        <v>168</v>
      </c>
      <c r="E456" s="157" t="s">
        <v>1</v>
      </c>
      <c r="F456" s="158" t="s">
        <v>701</v>
      </c>
      <c r="H456" s="159">
        <v>1</v>
      </c>
      <c r="I456" s="160"/>
      <c r="L456" s="156"/>
      <c r="M456" s="161"/>
      <c r="T456" s="162"/>
      <c r="AT456" s="157" t="s">
        <v>168</v>
      </c>
      <c r="AU456" s="157" t="s">
        <v>166</v>
      </c>
      <c r="AV456" s="13" t="s">
        <v>88</v>
      </c>
      <c r="AW456" s="13" t="s">
        <v>34</v>
      </c>
      <c r="AX456" s="13" t="s">
        <v>86</v>
      </c>
      <c r="AY456" s="157" t="s">
        <v>156</v>
      </c>
    </row>
    <row r="457" spans="2:65" s="11" customFormat="1" ht="20.85" customHeight="1">
      <c r="B457" s="124"/>
      <c r="D457" s="125" t="s">
        <v>78</v>
      </c>
      <c r="E457" s="134" t="s">
        <v>702</v>
      </c>
      <c r="F457" s="134" t="s">
        <v>703</v>
      </c>
      <c r="I457" s="127"/>
      <c r="J457" s="135">
        <f>BK457</f>
        <v>0</v>
      </c>
      <c r="L457" s="124"/>
      <c r="M457" s="129"/>
      <c r="P457" s="130">
        <f>SUM(P458:P464)</f>
        <v>0</v>
      </c>
      <c r="R457" s="130">
        <f>SUM(R458:R464)</f>
        <v>0</v>
      </c>
      <c r="T457" s="131">
        <f>SUM(T458:T464)</f>
        <v>0</v>
      </c>
      <c r="AR457" s="125" t="s">
        <v>86</v>
      </c>
      <c r="AT457" s="132" t="s">
        <v>78</v>
      </c>
      <c r="AU457" s="132" t="s">
        <v>88</v>
      </c>
      <c r="AY457" s="125" t="s">
        <v>156</v>
      </c>
      <c r="BK457" s="133">
        <f>SUM(BK458:BK464)</f>
        <v>0</v>
      </c>
    </row>
    <row r="458" spans="2:65" s="1" customFormat="1" ht="33" customHeight="1">
      <c r="B458" s="32"/>
      <c r="C458" s="136" t="s">
        <v>704</v>
      </c>
      <c r="D458" s="136" t="s">
        <v>160</v>
      </c>
      <c r="E458" s="137" t="s">
        <v>705</v>
      </c>
      <c r="F458" s="138" t="s">
        <v>706</v>
      </c>
      <c r="G458" s="139" t="s">
        <v>189</v>
      </c>
      <c r="H458" s="140">
        <v>930.005</v>
      </c>
      <c r="I458" s="141"/>
      <c r="J458" s="142">
        <f>ROUND(I458*H458,2)</f>
        <v>0</v>
      </c>
      <c r="K458" s="138" t="s">
        <v>1</v>
      </c>
      <c r="L458" s="32"/>
      <c r="M458" s="143" t="s">
        <v>1</v>
      </c>
      <c r="N458" s="144" t="s">
        <v>44</v>
      </c>
      <c r="P458" s="145">
        <f>O458*H458</f>
        <v>0</v>
      </c>
      <c r="Q458" s="145">
        <v>0</v>
      </c>
      <c r="R458" s="145">
        <f>Q458*H458</f>
        <v>0</v>
      </c>
      <c r="S458" s="145">
        <v>0</v>
      </c>
      <c r="T458" s="146">
        <f>S458*H458</f>
        <v>0</v>
      </c>
      <c r="AR458" s="147" t="s">
        <v>165</v>
      </c>
      <c r="AT458" s="147" t="s">
        <v>160</v>
      </c>
      <c r="AU458" s="147" t="s">
        <v>166</v>
      </c>
      <c r="AY458" s="17" t="s">
        <v>156</v>
      </c>
      <c r="BE458" s="148">
        <f>IF(N458="základní",J458,0)</f>
        <v>0</v>
      </c>
      <c r="BF458" s="148">
        <f>IF(N458="snížená",J458,0)</f>
        <v>0</v>
      </c>
      <c r="BG458" s="148">
        <f>IF(N458="zákl. přenesená",J458,0)</f>
        <v>0</v>
      </c>
      <c r="BH458" s="148">
        <f>IF(N458="sníž. přenesená",J458,0)</f>
        <v>0</v>
      </c>
      <c r="BI458" s="148">
        <f>IF(N458="nulová",J458,0)</f>
        <v>0</v>
      </c>
      <c r="BJ458" s="17" t="s">
        <v>86</v>
      </c>
      <c r="BK458" s="148">
        <f>ROUND(I458*H458,2)</f>
        <v>0</v>
      </c>
      <c r="BL458" s="17" t="s">
        <v>165</v>
      </c>
      <c r="BM458" s="147" t="s">
        <v>707</v>
      </c>
    </row>
    <row r="459" spans="2:65" s="1" customFormat="1" ht="24.2" customHeight="1">
      <c r="B459" s="32"/>
      <c r="C459" s="136" t="s">
        <v>708</v>
      </c>
      <c r="D459" s="136" t="s">
        <v>160</v>
      </c>
      <c r="E459" s="137" t="s">
        <v>709</v>
      </c>
      <c r="F459" s="138" t="s">
        <v>710</v>
      </c>
      <c r="G459" s="139" t="s">
        <v>189</v>
      </c>
      <c r="H459" s="140">
        <v>737.19600000000003</v>
      </c>
      <c r="I459" s="141"/>
      <c r="J459" s="142">
        <f>ROUND(I459*H459,2)</f>
        <v>0</v>
      </c>
      <c r="K459" s="138" t="s">
        <v>1</v>
      </c>
      <c r="L459" s="32"/>
      <c r="M459" s="143" t="s">
        <v>1</v>
      </c>
      <c r="N459" s="144" t="s">
        <v>44</v>
      </c>
      <c r="P459" s="145">
        <f>O459*H459</f>
        <v>0</v>
      </c>
      <c r="Q459" s="145">
        <v>0</v>
      </c>
      <c r="R459" s="145">
        <f>Q459*H459</f>
        <v>0</v>
      </c>
      <c r="S459" s="145">
        <v>0</v>
      </c>
      <c r="T459" s="146">
        <f>S459*H459</f>
        <v>0</v>
      </c>
      <c r="AR459" s="147" t="s">
        <v>165</v>
      </c>
      <c r="AT459" s="147" t="s">
        <v>160</v>
      </c>
      <c r="AU459" s="147" t="s">
        <v>166</v>
      </c>
      <c r="AY459" s="17" t="s">
        <v>156</v>
      </c>
      <c r="BE459" s="148">
        <f>IF(N459="základní",J459,0)</f>
        <v>0</v>
      </c>
      <c r="BF459" s="148">
        <f>IF(N459="snížená",J459,0)</f>
        <v>0</v>
      </c>
      <c r="BG459" s="148">
        <f>IF(N459="zákl. přenesená",J459,0)</f>
        <v>0</v>
      </c>
      <c r="BH459" s="148">
        <f>IF(N459="sníž. přenesená",J459,0)</f>
        <v>0</v>
      </c>
      <c r="BI459" s="148">
        <f>IF(N459="nulová",J459,0)</f>
        <v>0</v>
      </c>
      <c r="BJ459" s="17" t="s">
        <v>86</v>
      </c>
      <c r="BK459" s="148">
        <f>ROUND(I459*H459,2)</f>
        <v>0</v>
      </c>
      <c r="BL459" s="17" t="s">
        <v>165</v>
      </c>
      <c r="BM459" s="147" t="s">
        <v>711</v>
      </c>
    </row>
    <row r="460" spans="2:65" s="13" customFormat="1" ht="11.25">
      <c r="B460" s="156"/>
      <c r="D460" s="150" t="s">
        <v>168</v>
      </c>
      <c r="E460" s="157" t="s">
        <v>1</v>
      </c>
      <c r="F460" s="158" t="s">
        <v>712</v>
      </c>
      <c r="H460" s="159">
        <v>737.19600000000003</v>
      </c>
      <c r="I460" s="160"/>
      <c r="L460" s="156"/>
      <c r="M460" s="161"/>
      <c r="T460" s="162"/>
      <c r="AT460" s="157" t="s">
        <v>168</v>
      </c>
      <c r="AU460" s="157" t="s">
        <v>166</v>
      </c>
      <c r="AV460" s="13" t="s">
        <v>88</v>
      </c>
      <c r="AW460" s="13" t="s">
        <v>34</v>
      </c>
      <c r="AX460" s="13" t="s">
        <v>86</v>
      </c>
      <c r="AY460" s="157" t="s">
        <v>156</v>
      </c>
    </row>
    <row r="461" spans="2:65" s="1" customFormat="1" ht="44.25" customHeight="1">
      <c r="B461" s="32"/>
      <c r="C461" s="136" t="s">
        <v>713</v>
      </c>
      <c r="D461" s="136" t="s">
        <v>160</v>
      </c>
      <c r="E461" s="137" t="s">
        <v>714</v>
      </c>
      <c r="F461" s="138" t="s">
        <v>715</v>
      </c>
      <c r="G461" s="139" t="s">
        <v>189</v>
      </c>
      <c r="H461" s="140">
        <v>930.005</v>
      </c>
      <c r="I461" s="141"/>
      <c r="J461" s="142">
        <f>ROUND(I461*H461,2)</f>
        <v>0</v>
      </c>
      <c r="K461" s="138" t="s">
        <v>164</v>
      </c>
      <c r="L461" s="32"/>
      <c r="M461" s="143" t="s">
        <v>1</v>
      </c>
      <c r="N461" s="144" t="s">
        <v>44</v>
      </c>
      <c r="P461" s="145">
        <f>O461*H461</f>
        <v>0</v>
      </c>
      <c r="Q461" s="145">
        <v>0</v>
      </c>
      <c r="R461" s="145">
        <f>Q461*H461</f>
        <v>0</v>
      </c>
      <c r="S461" s="145">
        <v>0</v>
      </c>
      <c r="T461" s="146">
        <f>S461*H461</f>
        <v>0</v>
      </c>
      <c r="AR461" s="147" t="s">
        <v>165</v>
      </c>
      <c r="AT461" s="147" t="s">
        <v>160</v>
      </c>
      <c r="AU461" s="147" t="s">
        <v>166</v>
      </c>
      <c r="AY461" s="17" t="s">
        <v>156</v>
      </c>
      <c r="BE461" s="148">
        <f>IF(N461="základní",J461,0)</f>
        <v>0</v>
      </c>
      <c r="BF461" s="148">
        <f>IF(N461="snížená",J461,0)</f>
        <v>0</v>
      </c>
      <c r="BG461" s="148">
        <f>IF(N461="zákl. přenesená",J461,0)</f>
        <v>0</v>
      </c>
      <c r="BH461" s="148">
        <f>IF(N461="sníž. přenesená",J461,0)</f>
        <v>0</v>
      </c>
      <c r="BI461" s="148">
        <f>IF(N461="nulová",J461,0)</f>
        <v>0</v>
      </c>
      <c r="BJ461" s="17" t="s">
        <v>86</v>
      </c>
      <c r="BK461" s="148">
        <f>ROUND(I461*H461,2)</f>
        <v>0</v>
      </c>
      <c r="BL461" s="17" t="s">
        <v>165</v>
      </c>
      <c r="BM461" s="147" t="s">
        <v>716</v>
      </c>
    </row>
    <row r="462" spans="2:65" s="1" customFormat="1" ht="33" customHeight="1">
      <c r="B462" s="32"/>
      <c r="C462" s="136" t="s">
        <v>717</v>
      </c>
      <c r="D462" s="136" t="s">
        <v>160</v>
      </c>
      <c r="E462" s="137" t="s">
        <v>718</v>
      </c>
      <c r="F462" s="138" t="s">
        <v>719</v>
      </c>
      <c r="G462" s="139" t="s">
        <v>189</v>
      </c>
      <c r="H462" s="140">
        <v>737.19600000000003</v>
      </c>
      <c r="I462" s="141"/>
      <c r="J462" s="142">
        <f>ROUND(I462*H462,2)</f>
        <v>0</v>
      </c>
      <c r="K462" s="138" t="s">
        <v>164</v>
      </c>
      <c r="L462" s="32"/>
      <c r="M462" s="143" t="s">
        <v>1</v>
      </c>
      <c r="N462" s="144" t="s">
        <v>44</v>
      </c>
      <c r="P462" s="145">
        <f>O462*H462</f>
        <v>0</v>
      </c>
      <c r="Q462" s="145">
        <v>0</v>
      </c>
      <c r="R462" s="145">
        <f>Q462*H462</f>
        <v>0</v>
      </c>
      <c r="S462" s="145">
        <v>0</v>
      </c>
      <c r="T462" s="146">
        <f>S462*H462</f>
        <v>0</v>
      </c>
      <c r="AR462" s="147" t="s">
        <v>165</v>
      </c>
      <c r="AT462" s="147" t="s">
        <v>160</v>
      </c>
      <c r="AU462" s="147" t="s">
        <v>166</v>
      </c>
      <c r="AY462" s="17" t="s">
        <v>156</v>
      </c>
      <c r="BE462" s="148">
        <f>IF(N462="základní",J462,0)</f>
        <v>0</v>
      </c>
      <c r="BF462" s="148">
        <f>IF(N462="snížená",J462,0)</f>
        <v>0</v>
      </c>
      <c r="BG462" s="148">
        <f>IF(N462="zákl. přenesená",J462,0)</f>
        <v>0</v>
      </c>
      <c r="BH462" s="148">
        <f>IF(N462="sníž. přenesená",J462,0)</f>
        <v>0</v>
      </c>
      <c r="BI462" s="148">
        <f>IF(N462="nulová",J462,0)</f>
        <v>0</v>
      </c>
      <c r="BJ462" s="17" t="s">
        <v>86</v>
      </c>
      <c r="BK462" s="148">
        <f>ROUND(I462*H462,2)</f>
        <v>0</v>
      </c>
      <c r="BL462" s="17" t="s">
        <v>165</v>
      </c>
      <c r="BM462" s="147" t="s">
        <v>720</v>
      </c>
    </row>
    <row r="463" spans="2:65" s="13" customFormat="1" ht="11.25">
      <c r="B463" s="156"/>
      <c r="D463" s="150" t="s">
        <v>168</v>
      </c>
      <c r="E463" s="157" t="s">
        <v>1</v>
      </c>
      <c r="F463" s="158" t="s">
        <v>712</v>
      </c>
      <c r="H463" s="159">
        <v>737.19600000000003</v>
      </c>
      <c r="I463" s="160"/>
      <c r="L463" s="156"/>
      <c r="M463" s="161"/>
      <c r="T463" s="162"/>
      <c r="AT463" s="157" t="s">
        <v>168</v>
      </c>
      <c r="AU463" s="157" t="s">
        <v>166</v>
      </c>
      <c r="AV463" s="13" t="s">
        <v>88</v>
      </c>
      <c r="AW463" s="13" t="s">
        <v>34</v>
      </c>
      <c r="AX463" s="13" t="s">
        <v>86</v>
      </c>
      <c r="AY463" s="157" t="s">
        <v>156</v>
      </c>
    </row>
    <row r="464" spans="2:65" s="1" customFormat="1" ht="33" customHeight="1">
      <c r="B464" s="32"/>
      <c r="C464" s="136" t="s">
        <v>702</v>
      </c>
      <c r="D464" s="136" t="s">
        <v>160</v>
      </c>
      <c r="E464" s="137" t="s">
        <v>721</v>
      </c>
      <c r="F464" s="138" t="s">
        <v>722</v>
      </c>
      <c r="G464" s="139" t="s">
        <v>189</v>
      </c>
      <c r="H464" s="140">
        <v>1982.239</v>
      </c>
      <c r="I464" s="141"/>
      <c r="J464" s="142">
        <f>ROUND(I464*H464,2)</f>
        <v>0</v>
      </c>
      <c r="K464" s="138" t="s">
        <v>164</v>
      </c>
      <c r="L464" s="32"/>
      <c r="M464" s="187" t="s">
        <v>1</v>
      </c>
      <c r="N464" s="188" t="s">
        <v>44</v>
      </c>
      <c r="O464" s="189"/>
      <c r="P464" s="190">
        <f>O464*H464</f>
        <v>0</v>
      </c>
      <c r="Q464" s="190">
        <v>0</v>
      </c>
      <c r="R464" s="190">
        <f>Q464*H464</f>
        <v>0</v>
      </c>
      <c r="S464" s="190">
        <v>0</v>
      </c>
      <c r="T464" s="191">
        <f>S464*H464</f>
        <v>0</v>
      </c>
      <c r="AR464" s="147" t="s">
        <v>165</v>
      </c>
      <c r="AT464" s="147" t="s">
        <v>160</v>
      </c>
      <c r="AU464" s="147" t="s">
        <v>166</v>
      </c>
      <c r="AY464" s="17" t="s">
        <v>156</v>
      </c>
      <c r="BE464" s="148">
        <f>IF(N464="základní",J464,0)</f>
        <v>0</v>
      </c>
      <c r="BF464" s="148">
        <f>IF(N464="snížená",J464,0)</f>
        <v>0</v>
      </c>
      <c r="BG464" s="148">
        <f>IF(N464="zákl. přenesená",J464,0)</f>
        <v>0</v>
      </c>
      <c r="BH464" s="148">
        <f>IF(N464="sníž. přenesená",J464,0)</f>
        <v>0</v>
      </c>
      <c r="BI464" s="148">
        <f>IF(N464="nulová",J464,0)</f>
        <v>0</v>
      </c>
      <c r="BJ464" s="17" t="s">
        <v>86</v>
      </c>
      <c r="BK464" s="148">
        <f>ROUND(I464*H464,2)</f>
        <v>0</v>
      </c>
      <c r="BL464" s="17" t="s">
        <v>165</v>
      </c>
      <c r="BM464" s="147" t="s">
        <v>723</v>
      </c>
    </row>
    <row r="465" spans="2:12" s="1" customFormat="1" ht="6.95" customHeight="1">
      <c r="B465" s="44"/>
      <c r="C465" s="45"/>
      <c r="D465" s="45"/>
      <c r="E465" s="45"/>
      <c r="F465" s="45"/>
      <c r="G465" s="45"/>
      <c r="H465" s="45"/>
      <c r="I465" s="45"/>
      <c r="J465" s="45"/>
      <c r="K465" s="45"/>
      <c r="L465" s="32"/>
    </row>
  </sheetData>
  <sheetProtection algorithmName="SHA-512" hashValue="ZsudHmKNZQqJ3RWpiIkgFerc8muUygYRxGkjSQRAYJUXCgdZs1T6uSv/YDxv0TJMaUNdjz4hflusV0ZAO9zp3Q==" saltValue="z460XfC3th2dFnr0wLDbYR3x+rEGWKe0jVIEKpwXyYo9/u1NS03PxvJsm2+Jn78IOXv6MrpoLgeslOu1AVybkw==" spinCount="100000" sheet="1" objects="1" scenarios="1" formatColumns="0" formatRows="0" autoFilter="0"/>
  <autoFilter ref="C142:K464" xr:uid="{00000000-0009-0000-0000-000001000000}"/>
  <mergeCells count="12">
    <mergeCell ref="E135:H135"/>
    <mergeCell ref="L2:V2"/>
    <mergeCell ref="E85:H85"/>
    <mergeCell ref="E87:H87"/>
    <mergeCell ref="E89:H89"/>
    <mergeCell ref="E131:H131"/>
    <mergeCell ref="E133:H13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9"/>
      <c r="M2" s="219"/>
      <c r="N2" s="219"/>
      <c r="O2" s="219"/>
      <c r="P2" s="219"/>
      <c r="Q2" s="219"/>
      <c r="R2" s="219"/>
      <c r="S2" s="219"/>
      <c r="T2" s="219"/>
      <c r="U2" s="219"/>
      <c r="V2" s="219"/>
      <c r="AT2" s="17" t="s">
        <v>96</v>
      </c>
    </row>
    <row r="3" spans="2:46" ht="6.95" customHeight="1">
      <c r="B3" s="18"/>
      <c r="C3" s="19"/>
      <c r="D3" s="19"/>
      <c r="E3" s="19"/>
      <c r="F3" s="19"/>
      <c r="G3" s="19"/>
      <c r="H3" s="19"/>
      <c r="I3" s="19"/>
      <c r="J3" s="19"/>
      <c r="K3" s="19"/>
      <c r="L3" s="20"/>
      <c r="AT3" s="17" t="s">
        <v>88</v>
      </c>
    </row>
    <row r="4" spans="2:46" ht="24.95" customHeight="1">
      <c r="B4" s="20"/>
      <c r="D4" s="21" t="s">
        <v>108</v>
      </c>
      <c r="L4" s="20"/>
      <c r="M4" s="93" t="s">
        <v>10</v>
      </c>
      <c r="AT4" s="17" t="s">
        <v>4</v>
      </c>
    </row>
    <row r="5" spans="2:46" ht="6.95" customHeight="1">
      <c r="B5" s="20"/>
      <c r="L5" s="20"/>
    </row>
    <row r="6" spans="2:46" ht="12" customHeight="1">
      <c r="B6" s="20"/>
      <c r="D6" s="27" t="s">
        <v>16</v>
      </c>
      <c r="L6" s="20"/>
    </row>
    <row r="7" spans="2:46" ht="16.5" customHeight="1">
      <c r="B7" s="20"/>
      <c r="E7" s="234" t="str">
        <f>'Rekapitulace stavby'!K6</f>
        <v>Rekonstrukce místní komunikace ulice Boleslavská, Kosmonosy</v>
      </c>
      <c r="F7" s="235"/>
      <c r="G7" s="235"/>
      <c r="H7" s="235"/>
      <c r="L7" s="20"/>
    </row>
    <row r="8" spans="2:46" ht="12" customHeight="1">
      <c r="B8" s="20"/>
      <c r="D8" s="27" t="s">
        <v>109</v>
      </c>
      <c r="L8" s="20"/>
    </row>
    <row r="9" spans="2:46" s="1" customFormat="1" ht="16.5" customHeight="1">
      <c r="B9" s="32"/>
      <c r="E9" s="234" t="s">
        <v>110</v>
      </c>
      <c r="F9" s="236"/>
      <c r="G9" s="236"/>
      <c r="H9" s="236"/>
      <c r="L9" s="32"/>
    </row>
    <row r="10" spans="2:46" s="1" customFormat="1" ht="12" customHeight="1">
      <c r="B10" s="32"/>
      <c r="D10" s="27" t="s">
        <v>111</v>
      </c>
      <c r="L10" s="32"/>
    </row>
    <row r="11" spans="2:46" s="1" customFormat="1" ht="16.5" customHeight="1">
      <c r="B11" s="32"/>
      <c r="E11" s="192" t="s">
        <v>724</v>
      </c>
      <c r="F11" s="236"/>
      <c r="G11" s="236"/>
      <c r="H11" s="236"/>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16. 2. 2022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7" t="str">
        <f>'Rekapitulace stavby'!E14</f>
        <v>Vyplň údaj</v>
      </c>
      <c r="F20" s="218"/>
      <c r="G20" s="218"/>
      <c r="H20" s="218"/>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36</v>
      </c>
      <c r="I26" s="27" t="s">
        <v>27</v>
      </c>
      <c r="J26" s="25" t="s">
        <v>1</v>
      </c>
      <c r="L26" s="32"/>
    </row>
    <row r="27" spans="2:12" s="1" customFormat="1" ht="6.95" customHeight="1">
      <c r="B27" s="32"/>
      <c r="L27" s="32"/>
    </row>
    <row r="28" spans="2:12" s="1" customFormat="1" ht="12" customHeight="1">
      <c r="B28" s="32"/>
      <c r="D28" s="27" t="s">
        <v>37</v>
      </c>
      <c r="L28" s="32"/>
    </row>
    <row r="29" spans="2:12" s="7" customFormat="1" ht="16.5" customHeight="1">
      <c r="B29" s="94"/>
      <c r="E29" s="223" t="s">
        <v>1</v>
      </c>
      <c r="F29" s="223"/>
      <c r="G29" s="223"/>
      <c r="H29" s="223"/>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39</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41</v>
      </c>
      <c r="I34" s="35" t="s">
        <v>40</v>
      </c>
      <c r="J34" s="35" t="s">
        <v>42</v>
      </c>
      <c r="L34" s="32"/>
    </row>
    <row r="35" spans="2:12" s="1" customFormat="1" ht="14.45" customHeight="1">
      <c r="B35" s="32"/>
      <c r="D35" s="55" t="s">
        <v>43</v>
      </c>
      <c r="E35" s="27" t="s">
        <v>44</v>
      </c>
      <c r="F35" s="86">
        <f>ROUND((SUM(BE123:BE145)),  2)</f>
        <v>0</v>
      </c>
      <c r="I35" s="96">
        <v>0.21</v>
      </c>
      <c r="J35" s="86">
        <f>ROUND(((SUM(BE123:BE145))*I35),  2)</f>
        <v>0</v>
      </c>
      <c r="L35" s="32"/>
    </row>
    <row r="36" spans="2:12" s="1" customFormat="1" ht="14.45" customHeight="1">
      <c r="B36" s="32"/>
      <c r="E36" s="27" t="s">
        <v>45</v>
      </c>
      <c r="F36" s="86">
        <f>ROUND((SUM(BF123:BF145)),  2)</f>
        <v>0</v>
      </c>
      <c r="I36" s="96">
        <v>0.15</v>
      </c>
      <c r="J36" s="86">
        <f>ROUND(((SUM(BF123:BF145))*I36),  2)</f>
        <v>0</v>
      </c>
      <c r="L36" s="32"/>
    </row>
    <row r="37" spans="2:12" s="1" customFormat="1" ht="14.45" hidden="1" customHeight="1">
      <c r="B37" s="32"/>
      <c r="E37" s="27" t="s">
        <v>46</v>
      </c>
      <c r="F37" s="86">
        <f>ROUND((SUM(BG123:BG145)),  2)</f>
        <v>0</v>
      </c>
      <c r="I37" s="96">
        <v>0.21</v>
      </c>
      <c r="J37" s="86">
        <f>0</f>
        <v>0</v>
      </c>
      <c r="L37" s="32"/>
    </row>
    <row r="38" spans="2:12" s="1" customFormat="1" ht="14.45" hidden="1" customHeight="1">
      <c r="B38" s="32"/>
      <c r="E38" s="27" t="s">
        <v>47</v>
      </c>
      <c r="F38" s="86">
        <f>ROUND((SUM(BH123:BH145)),  2)</f>
        <v>0</v>
      </c>
      <c r="I38" s="96">
        <v>0.15</v>
      </c>
      <c r="J38" s="86">
        <f>0</f>
        <v>0</v>
      </c>
      <c r="L38" s="32"/>
    </row>
    <row r="39" spans="2:12" s="1" customFormat="1" ht="14.45" hidden="1" customHeight="1">
      <c r="B39" s="32"/>
      <c r="E39" s="27" t="s">
        <v>48</v>
      </c>
      <c r="F39" s="86">
        <f>ROUND((SUM(BI123:BI145)),  2)</f>
        <v>0</v>
      </c>
      <c r="I39" s="96">
        <v>0</v>
      </c>
      <c r="J39" s="86">
        <f>0</f>
        <v>0</v>
      </c>
      <c r="L39" s="32"/>
    </row>
    <row r="40" spans="2:12" s="1" customFormat="1" ht="6.95" customHeight="1">
      <c r="B40" s="32"/>
      <c r="L40" s="32"/>
    </row>
    <row r="41" spans="2:12" s="1" customFormat="1" ht="25.35" customHeight="1">
      <c r="B41" s="32"/>
      <c r="C41" s="97"/>
      <c r="D41" s="98" t="s">
        <v>49</v>
      </c>
      <c r="E41" s="57"/>
      <c r="F41" s="57"/>
      <c r="G41" s="99" t="s">
        <v>50</v>
      </c>
      <c r="H41" s="100" t="s">
        <v>51</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103" t="s">
        <v>55</v>
      </c>
      <c r="G61" s="43" t="s">
        <v>54</v>
      </c>
      <c r="H61" s="34"/>
      <c r="I61" s="34"/>
      <c r="J61" s="104"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103" t="s">
        <v>55</v>
      </c>
      <c r="G76" s="43" t="s">
        <v>54</v>
      </c>
      <c r="H76" s="34"/>
      <c r="I76" s="34"/>
      <c r="J76" s="104" t="s">
        <v>55</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113</v>
      </c>
      <c r="L82" s="32"/>
    </row>
    <row r="83" spans="2:12" s="1" customFormat="1" ht="6.95" customHeight="1">
      <c r="B83" s="32"/>
      <c r="L83" s="32"/>
    </row>
    <row r="84" spans="2:12" s="1" customFormat="1" ht="12" customHeight="1">
      <c r="B84" s="32"/>
      <c r="C84" s="27" t="s">
        <v>16</v>
      </c>
      <c r="L84" s="32"/>
    </row>
    <row r="85" spans="2:12" s="1" customFormat="1" ht="16.5" customHeight="1">
      <c r="B85" s="32"/>
      <c r="E85" s="234" t="str">
        <f>E7</f>
        <v>Rekonstrukce místní komunikace ulice Boleslavská, Kosmonosy</v>
      </c>
      <c r="F85" s="235"/>
      <c r="G85" s="235"/>
      <c r="H85" s="235"/>
      <c r="L85" s="32"/>
    </row>
    <row r="86" spans="2:12" ht="12" customHeight="1">
      <c r="B86" s="20"/>
      <c r="C86" s="27" t="s">
        <v>109</v>
      </c>
      <c r="L86" s="20"/>
    </row>
    <row r="87" spans="2:12" s="1" customFormat="1" ht="16.5" customHeight="1">
      <c r="B87" s="32"/>
      <c r="E87" s="234" t="s">
        <v>110</v>
      </c>
      <c r="F87" s="236"/>
      <c r="G87" s="236"/>
      <c r="H87" s="236"/>
      <c r="L87" s="32"/>
    </row>
    <row r="88" spans="2:12" s="1" customFormat="1" ht="12" customHeight="1">
      <c r="B88" s="32"/>
      <c r="C88" s="27" t="s">
        <v>111</v>
      </c>
      <c r="L88" s="32"/>
    </row>
    <row r="89" spans="2:12" s="1" customFormat="1" ht="16.5" customHeight="1">
      <c r="B89" s="32"/>
      <c r="E89" s="192" t="str">
        <f>E11</f>
        <v>VRN.A - Vedlejší rozpočtové náklady</v>
      </c>
      <c r="F89" s="236"/>
      <c r="G89" s="236"/>
      <c r="H89" s="236"/>
      <c r="L89" s="32"/>
    </row>
    <row r="90" spans="2:12" s="1" customFormat="1" ht="6.95" customHeight="1">
      <c r="B90" s="32"/>
      <c r="L90" s="32"/>
    </row>
    <row r="91" spans="2:12" s="1" customFormat="1" ht="12" customHeight="1">
      <c r="B91" s="32"/>
      <c r="C91" s="27" t="s">
        <v>20</v>
      </c>
      <c r="F91" s="25" t="str">
        <f>F14</f>
        <v xml:space="preserve"> </v>
      </c>
      <c r="I91" s="27" t="s">
        <v>22</v>
      </c>
      <c r="J91" s="52" t="str">
        <f>IF(J14="","",J14)</f>
        <v>16. 2. 2022</v>
      </c>
      <c r="L91" s="32"/>
    </row>
    <row r="92" spans="2:12" s="1" customFormat="1" ht="6.95" customHeight="1">
      <c r="B92" s="32"/>
      <c r="L92" s="32"/>
    </row>
    <row r="93" spans="2:12" s="1" customFormat="1" ht="15.2" customHeight="1">
      <c r="B93" s="32"/>
      <c r="C93" s="27" t="s">
        <v>24</v>
      </c>
      <c r="F93" s="25" t="str">
        <f>E17</f>
        <v>Město Kosmonosy</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114</v>
      </c>
      <c r="D96" s="97"/>
      <c r="E96" s="97"/>
      <c r="F96" s="97"/>
      <c r="G96" s="97"/>
      <c r="H96" s="97"/>
      <c r="I96" s="97"/>
      <c r="J96" s="106" t="s">
        <v>115</v>
      </c>
      <c r="K96" s="97"/>
      <c r="L96" s="32"/>
    </row>
    <row r="97" spans="2:47" s="1" customFormat="1" ht="10.35" customHeight="1">
      <c r="B97" s="32"/>
      <c r="L97" s="32"/>
    </row>
    <row r="98" spans="2:47" s="1" customFormat="1" ht="22.9" customHeight="1">
      <c r="B98" s="32"/>
      <c r="C98" s="107" t="s">
        <v>116</v>
      </c>
      <c r="J98" s="66">
        <f>J123</f>
        <v>0</v>
      </c>
      <c r="L98" s="32"/>
      <c r="AU98" s="17" t="s">
        <v>117</v>
      </c>
    </row>
    <row r="99" spans="2:47" s="8" customFormat="1" ht="24.95" customHeight="1">
      <c r="B99" s="108"/>
      <c r="D99" s="109" t="s">
        <v>725</v>
      </c>
      <c r="E99" s="110"/>
      <c r="F99" s="110"/>
      <c r="G99" s="110"/>
      <c r="H99" s="110"/>
      <c r="I99" s="110"/>
      <c r="J99" s="111">
        <f>J124</f>
        <v>0</v>
      </c>
      <c r="L99" s="108"/>
    </row>
    <row r="100" spans="2:47" s="9" customFormat="1" ht="19.899999999999999" customHeight="1">
      <c r="B100" s="112"/>
      <c r="D100" s="113" t="s">
        <v>726</v>
      </c>
      <c r="E100" s="114"/>
      <c r="F100" s="114"/>
      <c r="G100" s="114"/>
      <c r="H100" s="114"/>
      <c r="I100" s="114"/>
      <c r="J100" s="115">
        <f>J125</f>
        <v>0</v>
      </c>
      <c r="L100" s="112"/>
    </row>
    <row r="101" spans="2:47" s="9" customFormat="1" ht="19.899999999999999" customHeight="1">
      <c r="B101" s="112"/>
      <c r="D101" s="113" t="s">
        <v>727</v>
      </c>
      <c r="E101" s="114"/>
      <c r="F101" s="114"/>
      <c r="G101" s="114"/>
      <c r="H101" s="114"/>
      <c r="I101" s="114"/>
      <c r="J101" s="115">
        <f>J141</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141</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34" t="str">
        <f>E7</f>
        <v>Rekonstrukce místní komunikace ulice Boleslavská, Kosmonosy</v>
      </c>
      <c r="F111" s="235"/>
      <c r="G111" s="235"/>
      <c r="H111" s="235"/>
      <c r="L111" s="32"/>
    </row>
    <row r="112" spans="2:47" ht="12" customHeight="1">
      <c r="B112" s="20"/>
      <c r="C112" s="27" t="s">
        <v>109</v>
      </c>
      <c r="L112" s="20"/>
    </row>
    <row r="113" spans="2:65" s="1" customFormat="1" ht="16.5" customHeight="1">
      <c r="B113" s="32"/>
      <c r="E113" s="234" t="s">
        <v>110</v>
      </c>
      <c r="F113" s="236"/>
      <c r="G113" s="236"/>
      <c r="H113" s="236"/>
      <c r="L113" s="32"/>
    </row>
    <row r="114" spans="2:65" s="1" customFormat="1" ht="12" customHeight="1">
      <c r="B114" s="32"/>
      <c r="C114" s="27" t="s">
        <v>111</v>
      </c>
      <c r="L114" s="32"/>
    </row>
    <row r="115" spans="2:65" s="1" customFormat="1" ht="16.5" customHeight="1">
      <c r="B115" s="32"/>
      <c r="E115" s="192" t="str">
        <f>E11</f>
        <v>VRN.A - Vedlejší rozpočtové náklady</v>
      </c>
      <c r="F115" s="236"/>
      <c r="G115" s="236"/>
      <c r="H115" s="236"/>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16. 2. 2022</v>
      </c>
      <c r="L117" s="32"/>
    </row>
    <row r="118" spans="2:65" s="1" customFormat="1" ht="6.95" customHeight="1">
      <c r="B118" s="32"/>
      <c r="L118" s="32"/>
    </row>
    <row r="119" spans="2:65" s="1" customFormat="1" ht="15.2" customHeight="1">
      <c r="B119" s="32"/>
      <c r="C119" s="27" t="s">
        <v>24</v>
      </c>
      <c r="F119" s="25" t="str">
        <f>E17</f>
        <v>Město Kosmonosy</v>
      </c>
      <c r="I119" s="27" t="s">
        <v>30</v>
      </c>
      <c r="J119" s="30" t="str">
        <f>E23</f>
        <v>CR Project s.r.o.</v>
      </c>
      <c r="L119" s="32"/>
    </row>
    <row r="120" spans="2:65" s="1" customFormat="1" ht="15.2" customHeight="1">
      <c r="B120" s="32"/>
      <c r="C120" s="27" t="s">
        <v>28</v>
      </c>
      <c r="F120" s="25" t="str">
        <f>IF(E20="","",E20)</f>
        <v>Vyplň údaj</v>
      </c>
      <c r="I120" s="27" t="s">
        <v>35</v>
      </c>
      <c r="J120" s="30" t="str">
        <f>E26</f>
        <v>Josef Nentwich</v>
      </c>
      <c r="L120" s="32"/>
    </row>
    <row r="121" spans="2:65" s="1" customFormat="1" ht="10.35" customHeight="1">
      <c r="B121" s="32"/>
      <c r="L121" s="32"/>
    </row>
    <row r="122" spans="2:65" s="10" customFormat="1" ht="29.25" customHeight="1">
      <c r="B122" s="116"/>
      <c r="C122" s="117" t="s">
        <v>142</v>
      </c>
      <c r="D122" s="118" t="s">
        <v>64</v>
      </c>
      <c r="E122" s="118" t="s">
        <v>60</v>
      </c>
      <c r="F122" s="118" t="s">
        <v>61</v>
      </c>
      <c r="G122" s="118" t="s">
        <v>143</v>
      </c>
      <c r="H122" s="118" t="s">
        <v>144</v>
      </c>
      <c r="I122" s="118" t="s">
        <v>145</v>
      </c>
      <c r="J122" s="118" t="s">
        <v>115</v>
      </c>
      <c r="K122" s="119" t="s">
        <v>146</v>
      </c>
      <c r="L122" s="116"/>
      <c r="M122" s="59" t="s">
        <v>1</v>
      </c>
      <c r="N122" s="60" t="s">
        <v>43</v>
      </c>
      <c r="O122" s="60" t="s">
        <v>147</v>
      </c>
      <c r="P122" s="60" t="s">
        <v>148</v>
      </c>
      <c r="Q122" s="60" t="s">
        <v>149</v>
      </c>
      <c r="R122" s="60" t="s">
        <v>150</v>
      </c>
      <c r="S122" s="60" t="s">
        <v>151</v>
      </c>
      <c r="T122" s="61" t="s">
        <v>152</v>
      </c>
    </row>
    <row r="123" spans="2:65" s="1" customFormat="1" ht="22.9" customHeight="1">
      <c r="B123" s="32"/>
      <c r="C123" s="64" t="s">
        <v>153</v>
      </c>
      <c r="J123" s="120">
        <f>BK123</f>
        <v>0</v>
      </c>
      <c r="L123" s="32"/>
      <c r="M123" s="62"/>
      <c r="N123" s="53"/>
      <c r="O123" s="53"/>
      <c r="P123" s="121">
        <f>P124</f>
        <v>0</v>
      </c>
      <c r="Q123" s="53"/>
      <c r="R123" s="121">
        <f>R124</f>
        <v>0</v>
      </c>
      <c r="S123" s="53"/>
      <c r="T123" s="122">
        <f>T124</f>
        <v>0</v>
      </c>
      <c r="AT123" s="17" t="s">
        <v>78</v>
      </c>
      <c r="AU123" s="17" t="s">
        <v>117</v>
      </c>
      <c r="BK123" s="123">
        <f>BK124</f>
        <v>0</v>
      </c>
    </row>
    <row r="124" spans="2:65" s="11" customFormat="1" ht="25.9" customHeight="1">
      <c r="B124" s="124"/>
      <c r="D124" s="125" t="s">
        <v>78</v>
      </c>
      <c r="E124" s="126" t="s">
        <v>728</v>
      </c>
      <c r="F124" s="126" t="s">
        <v>729</v>
      </c>
      <c r="I124" s="127"/>
      <c r="J124" s="128">
        <f>BK124</f>
        <v>0</v>
      </c>
      <c r="L124" s="124"/>
      <c r="M124" s="129"/>
      <c r="P124" s="130">
        <f>P125+P141</f>
        <v>0</v>
      </c>
      <c r="R124" s="130">
        <f>R125+R141</f>
        <v>0</v>
      </c>
      <c r="T124" s="131">
        <f>T125+T141</f>
        <v>0</v>
      </c>
      <c r="AR124" s="125" t="s">
        <v>165</v>
      </c>
      <c r="AT124" s="132" t="s">
        <v>78</v>
      </c>
      <c r="AU124" s="132" t="s">
        <v>79</v>
      </c>
      <c r="AY124" s="125" t="s">
        <v>156</v>
      </c>
      <c r="BK124" s="133">
        <f>BK125+BK141</f>
        <v>0</v>
      </c>
    </row>
    <row r="125" spans="2:65" s="11" customFormat="1" ht="22.9" customHeight="1">
      <c r="B125" s="124"/>
      <c r="D125" s="125" t="s">
        <v>78</v>
      </c>
      <c r="E125" s="134" t="s">
        <v>730</v>
      </c>
      <c r="F125" s="134" t="s">
        <v>731</v>
      </c>
      <c r="I125" s="127"/>
      <c r="J125" s="135">
        <f>BK125</f>
        <v>0</v>
      </c>
      <c r="L125" s="124"/>
      <c r="M125" s="129"/>
      <c r="P125" s="130">
        <f>SUM(P126:P140)</f>
        <v>0</v>
      </c>
      <c r="R125" s="130">
        <f>SUM(R126:R140)</f>
        <v>0</v>
      </c>
      <c r="T125" s="131">
        <f>SUM(T126:T140)</f>
        <v>0</v>
      </c>
      <c r="AR125" s="125" t="s">
        <v>165</v>
      </c>
      <c r="AT125" s="132" t="s">
        <v>78</v>
      </c>
      <c r="AU125" s="132" t="s">
        <v>86</v>
      </c>
      <c r="AY125" s="125" t="s">
        <v>156</v>
      </c>
      <c r="BK125" s="133">
        <f>SUM(BK126:BK140)</f>
        <v>0</v>
      </c>
    </row>
    <row r="126" spans="2:65" s="1" customFormat="1" ht="24.2" customHeight="1">
      <c r="B126" s="32"/>
      <c r="C126" s="136" t="s">
        <v>86</v>
      </c>
      <c r="D126" s="136" t="s">
        <v>160</v>
      </c>
      <c r="E126" s="137" t="s">
        <v>732</v>
      </c>
      <c r="F126" s="138" t="s">
        <v>733</v>
      </c>
      <c r="G126" s="139" t="s">
        <v>734</v>
      </c>
      <c r="H126" s="140">
        <v>1</v>
      </c>
      <c r="I126" s="141"/>
      <c r="J126" s="142">
        <f t="shared" ref="J126:J140" si="0">ROUND(I126*H126,2)</f>
        <v>0</v>
      </c>
      <c r="K126" s="138" t="s">
        <v>1</v>
      </c>
      <c r="L126" s="32"/>
      <c r="M126" s="143" t="s">
        <v>1</v>
      </c>
      <c r="N126" s="144" t="s">
        <v>44</v>
      </c>
      <c r="P126" s="145">
        <f t="shared" ref="P126:P140" si="1">O126*H126</f>
        <v>0</v>
      </c>
      <c r="Q126" s="145">
        <v>0</v>
      </c>
      <c r="R126" s="145">
        <f t="shared" ref="R126:R140" si="2">Q126*H126</f>
        <v>0</v>
      </c>
      <c r="S126" s="145">
        <v>0</v>
      </c>
      <c r="T126" s="146">
        <f t="shared" ref="T126:T140" si="3">S126*H126</f>
        <v>0</v>
      </c>
      <c r="AR126" s="147" t="s">
        <v>735</v>
      </c>
      <c r="AT126" s="147" t="s">
        <v>160</v>
      </c>
      <c r="AU126" s="147" t="s">
        <v>88</v>
      </c>
      <c r="AY126" s="17" t="s">
        <v>156</v>
      </c>
      <c r="BE126" s="148">
        <f t="shared" ref="BE126:BE140" si="4">IF(N126="základní",J126,0)</f>
        <v>0</v>
      </c>
      <c r="BF126" s="148">
        <f t="shared" ref="BF126:BF140" si="5">IF(N126="snížená",J126,0)</f>
        <v>0</v>
      </c>
      <c r="BG126" s="148">
        <f t="shared" ref="BG126:BG140" si="6">IF(N126="zákl. přenesená",J126,0)</f>
        <v>0</v>
      </c>
      <c r="BH126" s="148">
        <f t="shared" ref="BH126:BH140" si="7">IF(N126="sníž. přenesená",J126,0)</f>
        <v>0</v>
      </c>
      <c r="BI126" s="148">
        <f t="shared" ref="BI126:BI140" si="8">IF(N126="nulová",J126,0)</f>
        <v>0</v>
      </c>
      <c r="BJ126" s="17" t="s">
        <v>86</v>
      </c>
      <c r="BK126" s="148">
        <f t="shared" ref="BK126:BK140" si="9">ROUND(I126*H126,2)</f>
        <v>0</v>
      </c>
      <c r="BL126" s="17" t="s">
        <v>735</v>
      </c>
      <c r="BM126" s="147" t="s">
        <v>736</v>
      </c>
    </row>
    <row r="127" spans="2:65" s="1" customFormat="1" ht="16.5" customHeight="1">
      <c r="B127" s="32"/>
      <c r="C127" s="136" t="s">
        <v>88</v>
      </c>
      <c r="D127" s="136" t="s">
        <v>160</v>
      </c>
      <c r="E127" s="137" t="s">
        <v>737</v>
      </c>
      <c r="F127" s="138" t="s">
        <v>738</v>
      </c>
      <c r="G127" s="139" t="s">
        <v>734</v>
      </c>
      <c r="H127" s="140">
        <v>1</v>
      </c>
      <c r="I127" s="141"/>
      <c r="J127" s="142">
        <f t="shared" si="0"/>
        <v>0</v>
      </c>
      <c r="K127" s="138" t="s">
        <v>1</v>
      </c>
      <c r="L127" s="32"/>
      <c r="M127" s="143" t="s">
        <v>1</v>
      </c>
      <c r="N127" s="144" t="s">
        <v>44</v>
      </c>
      <c r="P127" s="145">
        <f t="shared" si="1"/>
        <v>0</v>
      </c>
      <c r="Q127" s="145">
        <v>0</v>
      </c>
      <c r="R127" s="145">
        <f t="shared" si="2"/>
        <v>0</v>
      </c>
      <c r="S127" s="145">
        <v>0</v>
      </c>
      <c r="T127" s="146">
        <f t="shared" si="3"/>
        <v>0</v>
      </c>
      <c r="AR127" s="147" t="s">
        <v>735</v>
      </c>
      <c r="AT127" s="147" t="s">
        <v>160</v>
      </c>
      <c r="AU127" s="147" t="s">
        <v>88</v>
      </c>
      <c r="AY127" s="17" t="s">
        <v>156</v>
      </c>
      <c r="BE127" s="148">
        <f t="shared" si="4"/>
        <v>0</v>
      </c>
      <c r="BF127" s="148">
        <f t="shared" si="5"/>
        <v>0</v>
      </c>
      <c r="BG127" s="148">
        <f t="shared" si="6"/>
        <v>0</v>
      </c>
      <c r="BH127" s="148">
        <f t="shared" si="7"/>
        <v>0</v>
      </c>
      <c r="BI127" s="148">
        <f t="shared" si="8"/>
        <v>0</v>
      </c>
      <c r="BJ127" s="17" t="s">
        <v>86</v>
      </c>
      <c r="BK127" s="148">
        <f t="shared" si="9"/>
        <v>0</v>
      </c>
      <c r="BL127" s="17" t="s">
        <v>735</v>
      </c>
      <c r="BM127" s="147" t="s">
        <v>739</v>
      </c>
    </row>
    <row r="128" spans="2:65" s="1" customFormat="1" ht="16.5" customHeight="1">
      <c r="B128" s="32"/>
      <c r="C128" s="136" t="s">
        <v>166</v>
      </c>
      <c r="D128" s="136" t="s">
        <v>160</v>
      </c>
      <c r="E128" s="137" t="s">
        <v>740</v>
      </c>
      <c r="F128" s="138" t="s">
        <v>741</v>
      </c>
      <c r="G128" s="139" t="s">
        <v>734</v>
      </c>
      <c r="H128" s="140">
        <v>1</v>
      </c>
      <c r="I128" s="141"/>
      <c r="J128" s="142">
        <f t="shared" si="0"/>
        <v>0</v>
      </c>
      <c r="K128" s="138" t="s">
        <v>1</v>
      </c>
      <c r="L128" s="32"/>
      <c r="M128" s="143" t="s">
        <v>1</v>
      </c>
      <c r="N128" s="144" t="s">
        <v>44</v>
      </c>
      <c r="P128" s="145">
        <f t="shared" si="1"/>
        <v>0</v>
      </c>
      <c r="Q128" s="145">
        <v>0</v>
      </c>
      <c r="R128" s="145">
        <f t="shared" si="2"/>
        <v>0</v>
      </c>
      <c r="S128" s="145">
        <v>0</v>
      </c>
      <c r="T128" s="146">
        <f t="shared" si="3"/>
        <v>0</v>
      </c>
      <c r="AR128" s="147" t="s">
        <v>735</v>
      </c>
      <c r="AT128" s="147" t="s">
        <v>160</v>
      </c>
      <c r="AU128" s="147" t="s">
        <v>88</v>
      </c>
      <c r="AY128" s="17" t="s">
        <v>156</v>
      </c>
      <c r="BE128" s="148">
        <f t="shared" si="4"/>
        <v>0</v>
      </c>
      <c r="BF128" s="148">
        <f t="shared" si="5"/>
        <v>0</v>
      </c>
      <c r="BG128" s="148">
        <f t="shared" si="6"/>
        <v>0</v>
      </c>
      <c r="BH128" s="148">
        <f t="shared" si="7"/>
        <v>0</v>
      </c>
      <c r="BI128" s="148">
        <f t="shared" si="8"/>
        <v>0</v>
      </c>
      <c r="BJ128" s="17" t="s">
        <v>86</v>
      </c>
      <c r="BK128" s="148">
        <f t="shared" si="9"/>
        <v>0</v>
      </c>
      <c r="BL128" s="17" t="s">
        <v>735</v>
      </c>
      <c r="BM128" s="147" t="s">
        <v>742</v>
      </c>
    </row>
    <row r="129" spans="2:65" s="1" customFormat="1" ht="24.2" customHeight="1">
      <c r="B129" s="32"/>
      <c r="C129" s="136" t="s">
        <v>165</v>
      </c>
      <c r="D129" s="136" t="s">
        <v>160</v>
      </c>
      <c r="E129" s="137" t="s">
        <v>743</v>
      </c>
      <c r="F129" s="138" t="s">
        <v>744</v>
      </c>
      <c r="G129" s="139" t="s">
        <v>734</v>
      </c>
      <c r="H129" s="140">
        <v>1</v>
      </c>
      <c r="I129" s="141"/>
      <c r="J129" s="142">
        <f t="shared" si="0"/>
        <v>0</v>
      </c>
      <c r="K129" s="138" t="s">
        <v>1</v>
      </c>
      <c r="L129" s="32"/>
      <c r="M129" s="143" t="s">
        <v>1</v>
      </c>
      <c r="N129" s="144" t="s">
        <v>44</v>
      </c>
      <c r="P129" s="145">
        <f t="shared" si="1"/>
        <v>0</v>
      </c>
      <c r="Q129" s="145">
        <v>0</v>
      </c>
      <c r="R129" s="145">
        <f t="shared" si="2"/>
        <v>0</v>
      </c>
      <c r="S129" s="145">
        <v>0</v>
      </c>
      <c r="T129" s="146">
        <f t="shared" si="3"/>
        <v>0</v>
      </c>
      <c r="AR129" s="147" t="s">
        <v>735</v>
      </c>
      <c r="AT129" s="147" t="s">
        <v>160</v>
      </c>
      <c r="AU129" s="147" t="s">
        <v>88</v>
      </c>
      <c r="AY129" s="17" t="s">
        <v>156</v>
      </c>
      <c r="BE129" s="148">
        <f t="shared" si="4"/>
        <v>0</v>
      </c>
      <c r="BF129" s="148">
        <f t="shared" si="5"/>
        <v>0</v>
      </c>
      <c r="BG129" s="148">
        <f t="shared" si="6"/>
        <v>0</v>
      </c>
      <c r="BH129" s="148">
        <f t="shared" si="7"/>
        <v>0</v>
      </c>
      <c r="BI129" s="148">
        <f t="shared" si="8"/>
        <v>0</v>
      </c>
      <c r="BJ129" s="17" t="s">
        <v>86</v>
      </c>
      <c r="BK129" s="148">
        <f t="shared" si="9"/>
        <v>0</v>
      </c>
      <c r="BL129" s="17" t="s">
        <v>735</v>
      </c>
      <c r="BM129" s="147" t="s">
        <v>745</v>
      </c>
    </row>
    <row r="130" spans="2:65" s="1" customFormat="1" ht="44.25" customHeight="1">
      <c r="B130" s="32"/>
      <c r="C130" s="136" t="s">
        <v>186</v>
      </c>
      <c r="D130" s="136" t="s">
        <v>160</v>
      </c>
      <c r="E130" s="137" t="s">
        <v>746</v>
      </c>
      <c r="F130" s="138" t="s">
        <v>747</v>
      </c>
      <c r="G130" s="139" t="s">
        <v>734</v>
      </c>
      <c r="H130" s="140">
        <v>1</v>
      </c>
      <c r="I130" s="141"/>
      <c r="J130" s="142">
        <f t="shared" si="0"/>
        <v>0</v>
      </c>
      <c r="K130" s="138" t="s">
        <v>1</v>
      </c>
      <c r="L130" s="32"/>
      <c r="M130" s="143" t="s">
        <v>1</v>
      </c>
      <c r="N130" s="144" t="s">
        <v>44</v>
      </c>
      <c r="P130" s="145">
        <f t="shared" si="1"/>
        <v>0</v>
      </c>
      <c r="Q130" s="145">
        <v>0</v>
      </c>
      <c r="R130" s="145">
        <f t="shared" si="2"/>
        <v>0</v>
      </c>
      <c r="S130" s="145">
        <v>0</v>
      </c>
      <c r="T130" s="146">
        <f t="shared" si="3"/>
        <v>0</v>
      </c>
      <c r="AR130" s="147" t="s">
        <v>735</v>
      </c>
      <c r="AT130" s="147" t="s">
        <v>160</v>
      </c>
      <c r="AU130" s="147" t="s">
        <v>88</v>
      </c>
      <c r="AY130" s="17" t="s">
        <v>156</v>
      </c>
      <c r="BE130" s="148">
        <f t="shared" si="4"/>
        <v>0</v>
      </c>
      <c r="BF130" s="148">
        <f t="shared" si="5"/>
        <v>0</v>
      </c>
      <c r="BG130" s="148">
        <f t="shared" si="6"/>
        <v>0</v>
      </c>
      <c r="BH130" s="148">
        <f t="shared" si="7"/>
        <v>0</v>
      </c>
      <c r="BI130" s="148">
        <f t="shared" si="8"/>
        <v>0</v>
      </c>
      <c r="BJ130" s="17" t="s">
        <v>86</v>
      </c>
      <c r="BK130" s="148">
        <f t="shared" si="9"/>
        <v>0</v>
      </c>
      <c r="BL130" s="17" t="s">
        <v>735</v>
      </c>
      <c r="BM130" s="147" t="s">
        <v>748</v>
      </c>
    </row>
    <row r="131" spans="2:65" s="1" customFormat="1" ht="62.65" customHeight="1">
      <c r="B131" s="32"/>
      <c r="C131" s="136" t="s">
        <v>192</v>
      </c>
      <c r="D131" s="136" t="s">
        <v>160</v>
      </c>
      <c r="E131" s="137" t="s">
        <v>749</v>
      </c>
      <c r="F131" s="138" t="s">
        <v>750</v>
      </c>
      <c r="G131" s="139" t="s">
        <v>734</v>
      </c>
      <c r="H131" s="140">
        <v>1</v>
      </c>
      <c r="I131" s="141"/>
      <c r="J131" s="142">
        <f t="shared" si="0"/>
        <v>0</v>
      </c>
      <c r="K131" s="138" t="s">
        <v>1</v>
      </c>
      <c r="L131" s="32"/>
      <c r="M131" s="143" t="s">
        <v>1</v>
      </c>
      <c r="N131" s="144" t="s">
        <v>44</v>
      </c>
      <c r="P131" s="145">
        <f t="shared" si="1"/>
        <v>0</v>
      </c>
      <c r="Q131" s="145">
        <v>0</v>
      </c>
      <c r="R131" s="145">
        <f t="shared" si="2"/>
        <v>0</v>
      </c>
      <c r="S131" s="145">
        <v>0</v>
      </c>
      <c r="T131" s="146">
        <f t="shared" si="3"/>
        <v>0</v>
      </c>
      <c r="AR131" s="147" t="s">
        <v>735</v>
      </c>
      <c r="AT131" s="147" t="s">
        <v>160</v>
      </c>
      <c r="AU131" s="147" t="s">
        <v>88</v>
      </c>
      <c r="AY131" s="17" t="s">
        <v>156</v>
      </c>
      <c r="BE131" s="148">
        <f t="shared" si="4"/>
        <v>0</v>
      </c>
      <c r="BF131" s="148">
        <f t="shared" si="5"/>
        <v>0</v>
      </c>
      <c r="BG131" s="148">
        <f t="shared" si="6"/>
        <v>0</v>
      </c>
      <c r="BH131" s="148">
        <f t="shared" si="7"/>
        <v>0</v>
      </c>
      <c r="BI131" s="148">
        <f t="shared" si="8"/>
        <v>0</v>
      </c>
      <c r="BJ131" s="17" t="s">
        <v>86</v>
      </c>
      <c r="BK131" s="148">
        <f t="shared" si="9"/>
        <v>0</v>
      </c>
      <c r="BL131" s="17" t="s">
        <v>735</v>
      </c>
      <c r="BM131" s="147" t="s">
        <v>751</v>
      </c>
    </row>
    <row r="132" spans="2:65" s="1" customFormat="1" ht="49.15" customHeight="1">
      <c r="B132" s="32"/>
      <c r="C132" s="136" t="s">
        <v>203</v>
      </c>
      <c r="D132" s="136" t="s">
        <v>160</v>
      </c>
      <c r="E132" s="137" t="s">
        <v>752</v>
      </c>
      <c r="F132" s="138" t="s">
        <v>753</v>
      </c>
      <c r="G132" s="139" t="s">
        <v>754</v>
      </c>
      <c r="H132" s="140">
        <v>1</v>
      </c>
      <c r="I132" s="141"/>
      <c r="J132" s="142">
        <f t="shared" si="0"/>
        <v>0</v>
      </c>
      <c r="K132" s="138" t="s">
        <v>1</v>
      </c>
      <c r="L132" s="32"/>
      <c r="M132" s="143" t="s">
        <v>1</v>
      </c>
      <c r="N132" s="144" t="s">
        <v>44</v>
      </c>
      <c r="P132" s="145">
        <f t="shared" si="1"/>
        <v>0</v>
      </c>
      <c r="Q132" s="145">
        <v>0</v>
      </c>
      <c r="R132" s="145">
        <f t="shared" si="2"/>
        <v>0</v>
      </c>
      <c r="S132" s="145">
        <v>0</v>
      </c>
      <c r="T132" s="146">
        <f t="shared" si="3"/>
        <v>0</v>
      </c>
      <c r="AR132" s="147" t="s">
        <v>735</v>
      </c>
      <c r="AT132" s="147" t="s">
        <v>160</v>
      </c>
      <c r="AU132" s="147" t="s">
        <v>88</v>
      </c>
      <c r="AY132" s="17" t="s">
        <v>156</v>
      </c>
      <c r="BE132" s="148">
        <f t="shared" si="4"/>
        <v>0</v>
      </c>
      <c r="BF132" s="148">
        <f t="shared" si="5"/>
        <v>0</v>
      </c>
      <c r="BG132" s="148">
        <f t="shared" si="6"/>
        <v>0</v>
      </c>
      <c r="BH132" s="148">
        <f t="shared" si="7"/>
        <v>0</v>
      </c>
      <c r="BI132" s="148">
        <f t="shared" si="8"/>
        <v>0</v>
      </c>
      <c r="BJ132" s="17" t="s">
        <v>86</v>
      </c>
      <c r="BK132" s="148">
        <f t="shared" si="9"/>
        <v>0</v>
      </c>
      <c r="BL132" s="17" t="s">
        <v>735</v>
      </c>
      <c r="BM132" s="147" t="s">
        <v>755</v>
      </c>
    </row>
    <row r="133" spans="2:65" s="1" customFormat="1" ht="33" customHeight="1">
      <c r="B133" s="32"/>
      <c r="C133" s="136" t="s">
        <v>216</v>
      </c>
      <c r="D133" s="136" t="s">
        <v>160</v>
      </c>
      <c r="E133" s="137" t="s">
        <v>756</v>
      </c>
      <c r="F133" s="138" t="s">
        <v>757</v>
      </c>
      <c r="G133" s="139" t="s">
        <v>734</v>
      </c>
      <c r="H133" s="140">
        <v>1</v>
      </c>
      <c r="I133" s="141"/>
      <c r="J133" s="142">
        <f t="shared" si="0"/>
        <v>0</v>
      </c>
      <c r="K133" s="138" t="s">
        <v>1</v>
      </c>
      <c r="L133" s="32"/>
      <c r="M133" s="143" t="s">
        <v>1</v>
      </c>
      <c r="N133" s="144" t="s">
        <v>44</v>
      </c>
      <c r="P133" s="145">
        <f t="shared" si="1"/>
        <v>0</v>
      </c>
      <c r="Q133" s="145">
        <v>0</v>
      </c>
      <c r="R133" s="145">
        <f t="shared" si="2"/>
        <v>0</v>
      </c>
      <c r="S133" s="145">
        <v>0</v>
      </c>
      <c r="T133" s="146">
        <f t="shared" si="3"/>
        <v>0</v>
      </c>
      <c r="AR133" s="147" t="s">
        <v>735</v>
      </c>
      <c r="AT133" s="147" t="s">
        <v>160</v>
      </c>
      <c r="AU133" s="147" t="s">
        <v>88</v>
      </c>
      <c r="AY133" s="17" t="s">
        <v>156</v>
      </c>
      <c r="BE133" s="148">
        <f t="shared" si="4"/>
        <v>0</v>
      </c>
      <c r="BF133" s="148">
        <f t="shared" si="5"/>
        <v>0</v>
      </c>
      <c r="BG133" s="148">
        <f t="shared" si="6"/>
        <v>0</v>
      </c>
      <c r="BH133" s="148">
        <f t="shared" si="7"/>
        <v>0</v>
      </c>
      <c r="BI133" s="148">
        <f t="shared" si="8"/>
        <v>0</v>
      </c>
      <c r="BJ133" s="17" t="s">
        <v>86</v>
      </c>
      <c r="BK133" s="148">
        <f t="shared" si="9"/>
        <v>0</v>
      </c>
      <c r="BL133" s="17" t="s">
        <v>735</v>
      </c>
      <c r="BM133" s="147" t="s">
        <v>758</v>
      </c>
    </row>
    <row r="134" spans="2:65" s="1" customFormat="1" ht="37.9" customHeight="1">
      <c r="B134" s="32"/>
      <c r="C134" s="136" t="s">
        <v>224</v>
      </c>
      <c r="D134" s="136" t="s">
        <v>160</v>
      </c>
      <c r="E134" s="137" t="s">
        <v>759</v>
      </c>
      <c r="F134" s="138" t="s">
        <v>760</v>
      </c>
      <c r="G134" s="139" t="s">
        <v>734</v>
      </c>
      <c r="H134" s="140">
        <v>1</v>
      </c>
      <c r="I134" s="141"/>
      <c r="J134" s="142">
        <f t="shared" si="0"/>
        <v>0</v>
      </c>
      <c r="K134" s="138" t="s">
        <v>1</v>
      </c>
      <c r="L134" s="32"/>
      <c r="M134" s="143" t="s">
        <v>1</v>
      </c>
      <c r="N134" s="144" t="s">
        <v>44</v>
      </c>
      <c r="P134" s="145">
        <f t="shared" si="1"/>
        <v>0</v>
      </c>
      <c r="Q134" s="145">
        <v>0</v>
      </c>
      <c r="R134" s="145">
        <f t="shared" si="2"/>
        <v>0</v>
      </c>
      <c r="S134" s="145">
        <v>0</v>
      </c>
      <c r="T134" s="146">
        <f t="shared" si="3"/>
        <v>0</v>
      </c>
      <c r="AR134" s="147" t="s">
        <v>735</v>
      </c>
      <c r="AT134" s="147" t="s">
        <v>160</v>
      </c>
      <c r="AU134" s="147" t="s">
        <v>88</v>
      </c>
      <c r="AY134" s="17" t="s">
        <v>156</v>
      </c>
      <c r="BE134" s="148">
        <f t="shared" si="4"/>
        <v>0</v>
      </c>
      <c r="BF134" s="148">
        <f t="shared" si="5"/>
        <v>0</v>
      </c>
      <c r="BG134" s="148">
        <f t="shared" si="6"/>
        <v>0</v>
      </c>
      <c r="BH134" s="148">
        <f t="shared" si="7"/>
        <v>0</v>
      </c>
      <c r="BI134" s="148">
        <f t="shared" si="8"/>
        <v>0</v>
      </c>
      <c r="BJ134" s="17" t="s">
        <v>86</v>
      </c>
      <c r="BK134" s="148">
        <f t="shared" si="9"/>
        <v>0</v>
      </c>
      <c r="BL134" s="17" t="s">
        <v>735</v>
      </c>
      <c r="BM134" s="147" t="s">
        <v>761</v>
      </c>
    </row>
    <row r="135" spans="2:65" s="1" customFormat="1" ht="62.65" customHeight="1">
      <c r="B135" s="32"/>
      <c r="C135" s="136" t="s">
        <v>229</v>
      </c>
      <c r="D135" s="136" t="s">
        <v>160</v>
      </c>
      <c r="E135" s="137" t="s">
        <v>762</v>
      </c>
      <c r="F135" s="138" t="s">
        <v>763</v>
      </c>
      <c r="G135" s="139" t="s">
        <v>734</v>
      </c>
      <c r="H135" s="140">
        <v>1</v>
      </c>
      <c r="I135" s="141"/>
      <c r="J135" s="142">
        <f t="shared" si="0"/>
        <v>0</v>
      </c>
      <c r="K135" s="138" t="s">
        <v>1</v>
      </c>
      <c r="L135" s="32"/>
      <c r="M135" s="143" t="s">
        <v>1</v>
      </c>
      <c r="N135" s="144" t="s">
        <v>44</v>
      </c>
      <c r="P135" s="145">
        <f t="shared" si="1"/>
        <v>0</v>
      </c>
      <c r="Q135" s="145">
        <v>0</v>
      </c>
      <c r="R135" s="145">
        <f t="shared" si="2"/>
        <v>0</v>
      </c>
      <c r="S135" s="145">
        <v>0</v>
      </c>
      <c r="T135" s="146">
        <f t="shared" si="3"/>
        <v>0</v>
      </c>
      <c r="AR135" s="147" t="s">
        <v>735</v>
      </c>
      <c r="AT135" s="147" t="s">
        <v>160</v>
      </c>
      <c r="AU135" s="147" t="s">
        <v>88</v>
      </c>
      <c r="AY135" s="17" t="s">
        <v>156</v>
      </c>
      <c r="BE135" s="148">
        <f t="shared" si="4"/>
        <v>0</v>
      </c>
      <c r="BF135" s="148">
        <f t="shared" si="5"/>
        <v>0</v>
      </c>
      <c r="BG135" s="148">
        <f t="shared" si="6"/>
        <v>0</v>
      </c>
      <c r="BH135" s="148">
        <f t="shared" si="7"/>
        <v>0</v>
      </c>
      <c r="BI135" s="148">
        <f t="shared" si="8"/>
        <v>0</v>
      </c>
      <c r="BJ135" s="17" t="s">
        <v>86</v>
      </c>
      <c r="BK135" s="148">
        <f t="shared" si="9"/>
        <v>0</v>
      </c>
      <c r="BL135" s="17" t="s">
        <v>735</v>
      </c>
      <c r="BM135" s="147" t="s">
        <v>764</v>
      </c>
    </row>
    <row r="136" spans="2:65" s="1" customFormat="1" ht="33" customHeight="1">
      <c r="B136" s="32"/>
      <c r="C136" s="136" t="s">
        <v>234</v>
      </c>
      <c r="D136" s="136" t="s">
        <v>160</v>
      </c>
      <c r="E136" s="137" t="s">
        <v>765</v>
      </c>
      <c r="F136" s="138" t="s">
        <v>766</v>
      </c>
      <c r="G136" s="139" t="s">
        <v>734</v>
      </c>
      <c r="H136" s="140">
        <v>1</v>
      </c>
      <c r="I136" s="141"/>
      <c r="J136" s="142">
        <f t="shared" si="0"/>
        <v>0</v>
      </c>
      <c r="K136" s="138" t="s">
        <v>1</v>
      </c>
      <c r="L136" s="32"/>
      <c r="M136" s="143" t="s">
        <v>1</v>
      </c>
      <c r="N136" s="144" t="s">
        <v>44</v>
      </c>
      <c r="P136" s="145">
        <f t="shared" si="1"/>
        <v>0</v>
      </c>
      <c r="Q136" s="145">
        <v>0</v>
      </c>
      <c r="R136" s="145">
        <f t="shared" si="2"/>
        <v>0</v>
      </c>
      <c r="S136" s="145">
        <v>0</v>
      </c>
      <c r="T136" s="146">
        <f t="shared" si="3"/>
        <v>0</v>
      </c>
      <c r="AR136" s="147" t="s">
        <v>735</v>
      </c>
      <c r="AT136" s="147" t="s">
        <v>160</v>
      </c>
      <c r="AU136" s="147" t="s">
        <v>88</v>
      </c>
      <c r="AY136" s="17" t="s">
        <v>156</v>
      </c>
      <c r="BE136" s="148">
        <f t="shared" si="4"/>
        <v>0</v>
      </c>
      <c r="BF136" s="148">
        <f t="shared" si="5"/>
        <v>0</v>
      </c>
      <c r="BG136" s="148">
        <f t="shared" si="6"/>
        <v>0</v>
      </c>
      <c r="BH136" s="148">
        <f t="shared" si="7"/>
        <v>0</v>
      </c>
      <c r="BI136" s="148">
        <f t="shared" si="8"/>
        <v>0</v>
      </c>
      <c r="BJ136" s="17" t="s">
        <v>86</v>
      </c>
      <c r="BK136" s="148">
        <f t="shared" si="9"/>
        <v>0</v>
      </c>
      <c r="BL136" s="17" t="s">
        <v>735</v>
      </c>
      <c r="BM136" s="147" t="s">
        <v>767</v>
      </c>
    </row>
    <row r="137" spans="2:65" s="1" customFormat="1" ht="24.2" customHeight="1">
      <c r="B137" s="32"/>
      <c r="C137" s="136" t="s">
        <v>239</v>
      </c>
      <c r="D137" s="136" t="s">
        <v>160</v>
      </c>
      <c r="E137" s="137" t="s">
        <v>768</v>
      </c>
      <c r="F137" s="138" t="s">
        <v>769</v>
      </c>
      <c r="G137" s="139" t="s">
        <v>376</v>
      </c>
      <c r="H137" s="140">
        <v>3</v>
      </c>
      <c r="I137" s="141"/>
      <c r="J137" s="142">
        <f t="shared" si="0"/>
        <v>0</v>
      </c>
      <c r="K137" s="138" t="s">
        <v>1</v>
      </c>
      <c r="L137" s="32"/>
      <c r="M137" s="143" t="s">
        <v>1</v>
      </c>
      <c r="N137" s="144" t="s">
        <v>44</v>
      </c>
      <c r="P137" s="145">
        <f t="shared" si="1"/>
        <v>0</v>
      </c>
      <c r="Q137" s="145">
        <v>0</v>
      </c>
      <c r="R137" s="145">
        <f t="shared" si="2"/>
        <v>0</v>
      </c>
      <c r="S137" s="145">
        <v>0</v>
      </c>
      <c r="T137" s="146">
        <f t="shared" si="3"/>
        <v>0</v>
      </c>
      <c r="AR137" s="147" t="s">
        <v>735</v>
      </c>
      <c r="AT137" s="147" t="s">
        <v>160</v>
      </c>
      <c r="AU137" s="147" t="s">
        <v>88</v>
      </c>
      <c r="AY137" s="17" t="s">
        <v>156</v>
      </c>
      <c r="BE137" s="148">
        <f t="shared" si="4"/>
        <v>0</v>
      </c>
      <c r="BF137" s="148">
        <f t="shared" si="5"/>
        <v>0</v>
      </c>
      <c r="BG137" s="148">
        <f t="shared" si="6"/>
        <v>0</v>
      </c>
      <c r="BH137" s="148">
        <f t="shared" si="7"/>
        <v>0</v>
      </c>
      <c r="BI137" s="148">
        <f t="shared" si="8"/>
        <v>0</v>
      </c>
      <c r="BJ137" s="17" t="s">
        <v>86</v>
      </c>
      <c r="BK137" s="148">
        <f t="shared" si="9"/>
        <v>0</v>
      </c>
      <c r="BL137" s="17" t="s">
        <v>735</v>
      </c>
      <c r="BM137" s="147" t="s">
        <v>770</v>
      </c>
    </row>
    <row r="138" spans="2:65" s="1" customFormat="1" ht="16.5" customHeight="1">
      <c r="B138" s="32"/>
      <c r="C138" s="136" t="s">
        <v>245</v>
      </c>
      <c r="D138" s="136" t="s">
        <v>160</v>
      </c>
      <c r="E138" s="137" t="s">
        <v>771</v>
      </c>
      <c r="F138" s="138" t="s">
        <v>772</v>
      </c>
      <c r="G138" s="139" t="s">
        <v>734</v>
      </c>
      <c r="H138" s="140">
        <v>1</v>
      </c>
      <c r="I138" s="141"/>
      <c r="J138" s="142">
        <f t="shared" si="0"/>
        <v>0</v>
      </c>
      <c r="K138" s="138" t="s">
        <v>1</v>
      </c>
      <c r="L138" s="32"/>
      <c r="M138" s="143" t="s">
        <v>1</v>
      </c>
      <c r="N138" s="144" t="s">
        <v>44</v>
      </c>
      <c r="P138" s="145">
        <f t="shared" si="1"/>
        <v>0</v>
      </c>
      <c r="Q138" s="145">
        <v>0</v>
      </c>
      <c r="R138" s="145">
        <f t="shared" si="2"/>
        <v>0</v>
      </c>
      <c r="S138" s="145">
        <v>0</v>
      </c>
      <c r="T138" s="146">
        <f t="shared" si="3"/>
        <v>0</v>
      </c>
      <c r="AR138" s="147" t="s">
        <v>735</v>
      </c>
      <c r="AT138" s="147" t="s">
        <v>160</v>
      </c>
      <c r="AU138" s="147" t="s">
        <v>88</v>
      </c>
      <c r="AY138" s="17" t="s">
        <v>156</v>
      </c>
      <c r="BE138" s="148">
        <f t="shared" si="4"/>
        <v>0</v>
      </c>
      <c r="BF138" s="148">
        <f t="shared" si="5"/>
        <v>0</v>
      </c>
      <c r="BG138" s="148">
        <f t="shared" si="6"/>
        <v>0</v>
      </c>
      <c r="BH138" s="148">
        <f t="shared" si="7"/>
        <v>0</v>
      </c>
      <c r="BI138" s="148">
        <f t="shared" si="8"/>
        <v>0</v>
      </c>
      <c r="BJ138" s="17" t="s">
        <v>86</v>
      </c>
      <c r="BK138" s="148">
        <f t="shared" si="9"/>
        <v>0</v>
      </c>
      <c r="BL138" s="17" t="s">
        <v>735</v>
      </c>
      <c r="BM138" s="147" t="s">
        <v>773</v>
      </c>
    </row>
    <row r="139" spans="2:65" s="1" customFormat="1" ht="24.2" customHeight="1">
      <c r="B139" s="32"/>
      <c r="C139" s="136" t="s">
        <v>250</v>
      </c>
      <c r="D139" s="136" t="s">
        <v>160</v>
      </c>
      <c r="E139" s="137" t="s">
        <v>774</v>
      </c>
      <c r="F139" s="138" t="s">
        <v>775</v>
      </c>
      <c r="G139" s="139" t="s">
        <v>734</v>
      </c>
      <c r="H139" s="140">
        <v>1</v>
      </c>
      <c r="I139" s="141"/>
      <c r="J139" s="142">
        <f t="shared" si="0"/>
        <v>0</v>
      </c>
      <c r="K139" s="138" t="s">
        <v>1</v>
      </c>
      <c r="L139" s="32"/>
      <c r="M139" s="143" t="s">
        <v>1</v>
      </c>
      <c r="N139" s="144" t="s">
        <v>44</v>
      </c>
      <c r="P139" s="145">
        <f t="shared" si="1"/>
        <v>0</v>
      </c>
      <c r="Q139" s="145">
        <v>0</v>
      </c>
      <c r="R139" s="145">
        <f t="shared" si="2"/>
        <v>0</v>
      </c>
      <c r="S139" s="145">
        <v>0</v>
      </c>
      <c r="T139" s="146">
        <f t="shared" si="3"/>
        <v>0</v>
      </c>
      <c r="AR139" s="147" t="s">
        <v>735</v>
      </c>
      <c r="AT139" s="147" t="s">
        <v>160</v>
      </c>
      <c r="AU139" s="147" t="s">
        <v>88</v>
      </c>
      <c r="AY139" s="17" t="s">
        <v>156</v>
      </c>
      <c r="BE139" s="148">
        <f t="shared" si="4"/>
        <v>0</v>
      </c>
      <c r="BF139" s="148">
        <f t="shared" si="5"/>
        <v>0</v>
      </c>
      <c r="BG139" s="148">
        <f t="shared" si="6"/>
        <v>0</v>
      </c>
      <c r="BH139" s="148">
        <f t="shared" si="7"/>
        <v>0</v>
      </c>
      <c r="BI139" s="148">
        <f t="shared" si="8"/>
        <v>0</v>
      </c>
      <c r="BJ139" s="17" t="s">
        <v>86</v>
      </c>
      <c r="BK139" s="148">
        <f t="shared" si="9"/>
        <v>0</v>
      </c>
      <c r="BL139" s="17" t="s">
        <v>735</v>
      </c>
      <c r="BM139" s="147" t="s">
        <v>776</v>
      </c>
    </row>
    <row r="140" spans="2:65" s="1" customFormat="1" ht="16.5" customHeight="1">
      <c r="B140" s="32"/>
      <c r="C140" s="136" t="s">
        <v>8</v>
      </c>
      <c r="D140" s="136" t="s">
        <v>160</v>
      </c>
      <c r="E140" s="137" t="s">
        <v>777</v>
      </c>
      <c r="F140" s="138" t="s">
        <v>778</v>
      </c>
      <c r="G140" s="139" t="s">
        <v>734</v>
      </c>
      <c r="H140" s="140">
        <v>1</v>
      </c>
      <c r="I140" s="141"/>
      <c r="J140" s="142">
        <f t="shared" si="0"/>
        <v>0</v>
      </c>
      <c r="K140" s="138" t="s">
        <v>1</v>
      </c>
      <c r="L140" s="32"/>
      <c r="M140" s="143" t="s">
        <v>1</v>
      </c>
      <c r="N140" s="144" t="s">
        <v>44</v>
      </c>
      <c r="P140" s="145">
        <f t="shared" si="1"/>
        <v>0</v>
      </c>
      <c r="Q140" s="145">
        <v>0</v>
      </c>
      <c r="R140" s="145">
        <f t="shared" si="2"/>
        <v>0</v>
      </c>
      <c r="S140" s="145">
        <v>0</v>
      </c>
      <c r="T140" s="146">
        <f t="shared" si="3"/>
        <v>0</v>
      </c>
      <c r="AR140" s="147" t="s">
        <v>735</v>
      </c>
      <c r="AT140" s="147" t="s">
        <v>160</v>
      </c>
      <c r="AU140" s="147" t="s">
        <v>88</v>
      </c>
      <c r="AY140" s="17" t="s">
        <v>156</v>
      </c>
      <c r="BE140" s="148">
        <f t="shared" si="4"/>
        <v>0</v>
      </c>
      <c r="BF140" s="148">
        <f t="shared" si="5"/>
        <v>0</v>
      </c>
      <c r="BG140" s="148">
        <f t="shared" si="6"/>
        <v>0</v>
      </c>
      <c r="BH140" s="148">
        <f t="shared" si="7"/>
        <v>0</v>
      </c>
      <c r="BI140" s="148">
        <f t="shared" si="8"/>
        <v>0</v>
      </c>
      <c r="BJ140" s="17" t="s">
        <v>86</v>
      </c>
      <c r="BK140" s="148">
        <f t="shared" si="9"/>
        <v>0</v>
      </c>
      <c r="BL140" s="17" t="s">
        <v>735</v>
      </c>
      <c r="BM140" s="147" t="s">
        <v>779</v>
      </c>
    </row>
    <row r="141" spans="2:65" s="11" customFormat="1" ht="22.9" customHeight="1">
      <c r="B141" s="124"/>
      <c r="D141" s="125" t="s">
        <v>78</v>
      </c>
      <c r="E141" s="134" t="s">
        <v>780</v>
      </c>
      <c r="F141" s="134" t="s">
        <v>781</v>
      </c>
      <c r="I141" s="127"/>
      <c r="J141" s="135">
        <f>BK141</f>
        <v>0</v>
      </c>
      <c r="L141" s="124"/>
      <c r="M141" s="129"/>
      <c r="P141" s="130">
        <f>SUM(P142:P145)</f>
        <v>0</v>
      </c>
      <c r="R141" s="130">
        <f>SUM(R142:R145)</f>
        <v>0</v>
      </c>
      <c r="T141" s="131">
        <f>SUM(T142:T145)</f>
        <v>0</v>
      </c>
      <c r="AR141" s="125" t="s">
        <v>165</v>
      </c>
      <c r="AT141" s="132" t="s">
        <v>78</v>
      </c>
      <c r="AU141" s="132" t="s">
        <v>86</v>
      </c>
      <c r="AY141" s="125" t="s">
        <v>156</v>
      </c>
      <c r="BK141" s="133">
        <f>SUM(BK142:BK145)</f>
        <v>0</v>
      </c>
    </row>
    <row r="142" spans="2:65" s="1" customFormat="1" ht="24.2" customHeight="1">
      <c r="B142" s="32"/>
      <c r="C142" s="136" t="s">
        <v>261</v>
      </c>
      <c r="D142" s="136" t="s">
        <v>160</v>
      </c>
      <c r="E142" s="137" t="s">
        <v>782</v>
      </c>
      <c r="F142" s="138" t="s">
        <v>783</v>
      </c>
      <c r="G142" s="139" t="s">
        <v>734</v>
      </c>
      <c r="H142" s="140">
        <v>1</v>
      </c>
      <c r="I142" s="141"/>
      <c r="J142" s="142">
        <f>ROUND(I142*H142,2)</f>
        <v>0</v>
      </c>
      <c r="K142" s="138" t="s">
        <v>1</v>
      </c>
      <c r="L142" s="32"/>
      <c r="M142" s="143" t="s">
        <v>1</v>
      </c>
      <c r="N142" s="144" t="s">
        <v>44</v>
      </c>
      <c r="P142" s="145">
        <f>O142*H142</f>
        <v>0</v>
      </c>
      <c r="Q142" s="145">
        <v>0</v>
      </c>
      <c r="R142" s="145">
        <f>Q142*H142</f>
        <v>0</v>
      </c>
      <c r="S142" s="145">
        <v>0</v>
      </c>
      <c r="T142" s="146">
        <f>S142*H142</f>
        <v>0</v>
      </c>
      <c r="AR142" s="147" t="s">
        <v>784</v>
      </c>
      <c r="AT142" s="147" t="s">
        <v>160</v>
      </c>
      <c r="AU142" s="147" t="s">
        <v>88</v>
      </c>
      <c r="AY142" s="17" t="s">
        <v>156</v>
      </c>
      <c r="BE142" s="148">
        <f>IF(N142="základní",J142,0)</f>
        <v>0</v>
      </c>
      <c r="BF142" s="148">
        <f>IF(N142="snížená",J142,0)</f>
        <v>0</v>
      </c>
      <c r="BG142" s="148">
        <f>IF(N142="zákl. přenesená",J142,0)</f>
        <v>0</v>
      </c>
      <c r="BH142" s="148">
        <f>IF(N142="sníž. přenesená",J142,0)</f>
        <v>0</v>
      </c>
      <c r="BI142" s="148">
        <f>IF(N142="nulová",J142,0)</f>
        <v>0</v>
      </c>
      <c r="BJ142" s="17" t="s">
        <v>86</v>
      </c>
      <c r="BK142" s="148">
        <f>ROUND(I142*H142,2)</f>
        <v>0</v>
      </c>
      <c r="BL142" s="17" t="s">
        <v>784</v>
      </c>
      <c r="BM142" s="147" t="s">
        <v>785</v>
      </c>
    </row>
    <row r="143" spans="2:65" s="1" customFormat="1" ht="37.9" customHeight="1">
      <c r="B143" s="32"/>
      <c r="C143" s="136" t="s">
        <v>267</v>
      </c>
      <c r="D143" s="136" t="s">
        <v>160</v>
      </c>
      <c r="E143" s="137" t="s">
        <v>786</v>
      </c>
      <c r="F143" s="138" t="s">
        <v>787</v>
      </c>
      <c r="G143" s="139" t="s">
        <v>734</v>
      </c>
      <c r="H143" s="140">
        <v>1</v>
      </c>
      <c r="I143" s="141"/>
      <c r="J143" s="142">
        <f>ROUND(I143*H143,2)</f>
        <v>0</v>
      </c>
      <c r="K143" s="138" t="s">
        <v>1</v>
      </c>
      <c r="L143" s="32"/>
      <c r="M143" s="143" t="s">
        <v>1</v>
      </c>
      <c r="N143" s="144" t="s">
        <v>44</v>
      </c>
      <c r="P143" s="145">
        <f>O143*H143</f>
        <v>0</v>
      </c>
      <c r="Q143" s="145">
        <v>0</v>
      </c>
      <c r="R143" s="145">
        <f>Q143*H143</f>
        <v>0</v>
      </c>
      <c r="S143" s="145">
        <v>0</v>
      </c>
      <c r="T143" s="146">
        <f>S143*H143</f>
        <v>0</v>
      </c>
      <c r="AR143" s="147" t="s">
        <v>784</v>
      </c>
      <c r="AT143" s="147" t="s">
        <v>160</v>
      </c>
      <c r="AU143" s="147" t="s">
        <v>88</v>
      </c>
      <c r="AY143" s="17" t="s">
        <v>156</v>
      </c>
      <c r="BE143" s="148">
        <f>IF(N143="základní",J143,0)</f>
        <v>0</v>
      </c>
      <c r="BF143" s="148">
        <f>IF(N143="snížená",J143,0)</f>
        <v>0</v>
      </c>
      <c r="BG143" s="148">
        <f>IF(N143="zákl. přenesená",J143,0)</f>
        <v>0</v>
      </c>
      <c r="BH143" s="148">
        <f>IF(N143="sníž. přenesená",J143,0)</f>
        <v>0</v>
      </c>
      <c r="BI143" s="148">
        <f>IF(N143="nulová",J143,0)</f>
        <v>0</v>
      </c>
      <c r="BJ143" s="17" t="s">
        <v>86</v>
      </c>
      <c r="BK143" s="148">
        <f>ROUND(I143*H143,2)</f>
        <v>0</v>
      </c>
      <c r="BL143" s="17" t="s">
        <v>784</v>
      </c>
      <c r="BM143" s="147" t="s">
        <v>788</v>
      </c>
    </row>
    <row r="144" spans="2:65" s="1" customFormat="1" ht="16.5" customHeight="1">
      <c r="B144" s="32"/>
      <c r="C144" s="136" t="s">
        <v>275</v>
      </c>
      <c r="D144" s="136" t="s">
        <v>160</v>
      </c>
      <c r="E144" s="137" t="s">
        <v>789</v>
      </c>
      <c r="F144" s="138" t="s">
        <v>790</v>
      </c>
      <c r="G144" s="139" t="s">
        <v>734</v>
      </c>
      <c r="H144" s="140">
        <v>1</v>
      </c>
      <c r="I144" s="141"/>
      <c r="J144" s="142">
        <f>ROUND(I144*H144,2)</f>
        <v>0</v>
      </c>
      <c r="K144" s="138" t="s">
        <v>1</v>
      </c>
      <c r="L144" s="32"/>
      <c r="M144" s="143" t="s">
        <v>1</v>
      </c>
      <c r="N144" s="144" t="s">
        <v>44</v>
      </c>
      <c r="P144" s="145">
        <f>O144*H144</f>
        <v>0</v>
      </c>
      <c r="Q144" s="145">
        <v>0</v>
      </c>
      <c r="R144" s="145">
        <f>Q144*H144</f>
        <v>0</v>
      </c>
      <c r="S144" s="145">
        <v>0</v>
      </c>
      <c r="T144" s="146">
        <f>S144*H144</f>
        <v>0</v>
      </c>
      <c r="AR144" s="147" t="s">
        <v>784</v>
      </c>
      <c r="AT144" s="147" t="s">
        <v>160</v>
      </c>
      <c r="AU144" s="147" t="s">
        <v>88</v>
      </c>
      <c r="AY144" s="17" t="s">
        <v>156</v>
      </c>
      <c r="BE144" s="148">
        <f>IF(N144="základní",J144,0)</f>
        <v>0</v>
      </c>
      <c r="BF144" s="148">
        <f>IF(N144="snížená",J144,0)</f>
        <v>0</v>
      </c>
      <c r="BG144" s="148">
        <f>IF(N144="zákl. přenesená",J144,0)</f>
        <v>0</v>
      </c>
      <c r="BH144" s="148">
        <f>IF(N144="sníž. přenesená",J144,0)</f>
        <v>0</v>
      </c>
      <c r="BI144" s="148">
        <f>IF(N144="nulová",J144,0)</f>
        <v>0</v>
      </c>
      <c r="BJ144" s="17" t="s">
        <v>86</v>
      </c>
      <c r="BK144" s="148">
        <f>ROUND(I144*H144,2)</f>
        <v>0</v>
      </c>
      <c r="BL144" s="17" t="s">
        <v>784</v>
      </c>
      <c r="BM144" s="147" t="s">
        <v>791</v>
      </c>
    </row>
    <row r="145" spans="2:65" s="1" customFormat="1" ht="21.75" customHeight="1">
      <c r="B145" s="32"/>
      <c r="C145" s="136" t="s">
        <v>283</v>
      </c>
      <c r="D145" s="136" t="s">
        <v>160</v>
      </c>
      <c r="E145" s="137" t="s">
        <v>792</v>
      </c>
      <c r="F145" s="138" t="s">
        <v>793</v>
      </c>
      <c r="G145" s="139" t="s">
        <v>734</v>
      </c>
      <c r="H145" s="140">
        <v>1</v>
      </c>
      <c r="I145" s="141"/>
      <c r="J145" s="142">
        <f>ROUND(I145*H145,2)</f>
        <v>0</v>
      </c>
      <c r="K145" s="138" t="s">
        <v>1</v>
      </c>
      <c r="L145" s="32"/>
      <c r="M145" s="187" t="s">
        <v>1</v>
      </c>
      <c r="N145" s="188" t="s">
        <v>44</v>
      </c>
      <c r="O145" s="189"/>
      <c r="P145" s="190">
        <f>O145*H145</f>
        <v>0</v>
      </c>
      <c r="Q145" s="190">
        <v>0</v>
      </c>
      <c r="R145" s="190">
        <f>Q145*H145</f>
        <v>0</v>
      </c>
      <c r="S145" s="190">
        <v>0</v>
      </c>
      <c r="T145" s="191">
        <f>S145*H145</f>
        <v>0</v>
      </c>
      <c r="AR145" s="147" t="s">
        <v>784</v>
      </c>
      <c r="AT145" s="147" t="s">
        <v>160</v>
      </c>
      <c r="AU145" s="147" t="s">
        <v>88</v>
      </c>
      <c r="AY145" s="17" t="s">
        <v>156</v>
      </c>
      <c r="BE145" s="148">
        <f>IF(N145="základní",J145,0)</f>
        <v>0</v>
      </c>
      <c r="BF145" s="148">
        <f>IF(N145="snížená",J145,0)</f>
        <v>0</v>
      </c>
      <c r="BG145" s="148">
        <f>IF(N145="zákl. přenesená",J145,0)</f>
        <v>0</v>
      </c>
      <c r="BH145" s="148">
        <f>IF(N145="sníž. přenesená",J145,0)</f>
        <v>0</v>
      </c>
      <c r="BI145" s="148">
        <f>IF(N145="nulová",J145,0)</f>
        <v>0</v>
      </c>
      <c r="BJ145" s="17" t="s">
        <v>86</v>
      </c>
      <c r="BK145" s="148">
        <f>ROUND(I145*H145,2)</f>
        <v>0</v>
      </c>
      <c r="BL145" s="17" t="s">
        <v>784</v>
      </c>
      <c r="BM145" s="147" t="s">
        <v>794</v>
      </c>
    </row>
    <row r="146" spans="2:65" s="1" customFormat="1" ht="6.95" customHeight="1">
      <c r="B146" s="44"/>
      <c r="C146" s="45"/>
      <c r="D146" s="45"/>
      <c r="E146" s="45"/>
      <c r="F146" s="45"/>
      <c r="G146" s="45"/>
      <c r="H146" s="45"/>
      <c r="I146" s="45"/>
      <c r="J146" s="45"/>
      <c r="K146" s="45"/>
      <c r="L146" s="32"/>
    </row>
  </sheetData>
  <sheetProtection algorithmName="SHA-512" hashValue="iXD6Ht6KizQ1+CaWycGUspwlIwPugXEmA+kyMHqiuNbsp9o5WtRqD3wce6MtJBGwnLjm1map0e6oUesUpUEwxg==" saltValue="LiiMzz8kWz2ChR73GxJk9P/95DULccVFYejbf0aUfFXJVZFEe9QjMGXZrfZDcyaDB+UXF0FgsHZGDA9FIdp20A==" spinCount="100000" sheet="1" objects="1" scenarios="1" formatColumns="0" formatRows="0" autoFilter="0"/>
  <autoFilter ref="C122:K145" xr:uid="{00000000-0009-0000-0000-000002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57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9"/>
      <c r="M2" s="219"/>
      <c r="N2" s="219"/>
      <c r="O2" s="219"/>
      <c r="P2" s="219"/>
      <c r="Q2" s="219"/>
      <c r="R2" s="219"/>
      <c r="S2" s="219"/>
      <c r="T2" s="219"/>
      <c r="U2" s="219"/>
      <c r="V2" s="219"/>
      <c r="AT2" s="17" t="s">
        <v>102</v>
      </c>
    </row>
    <row r="3" spans="2:46" ht="6.95" customHeight="1">
      <c r="B3" s="18"/>
      <c r="C3" s="19"/>
      <c r="D3" s="19"/>
      <c r="E3" s="19"/>
      <c r="F3" s="19"/>
      <c r="G3" s="19"/>
      <c r="H3" s="19"/>
      <c r="I3" s="19"/>
      <c r="J3" s="19"/>
      <c r="K3" s="19"/>
      <c r="L3" s="20"/>
      <c r="AT3" s="17" t="s">
        <v>88</v>
      </c>
    </row>
    <row r="4" spans="2:46" ht="24.95" customHeight="1">
      <c r="B4" s="20"/>
      <c r="D4" s="21" t="s">
        <v>108</v>
      </c>
      <c r="L4" s="20"/>
      <c r="M4" s="93" t="s">
        <v>10</v>
      </c>
      <c r="AT4" s="17" t="s">
        <v>4</v>
      </c>
    </row>
    <row r="5" spans="2:46" ht="6.95" customHeight="1">
      <c r="B5" s="20"/>
      <c r="L5" s="20"/>
    </row>
    <row r="6" spans="2:46" ht="12" customHeight="1">
      <c r="B6" s="20"/>
      <c r="D6" s="27" t="s">
        <v>16</v>
      </c>
      <c r="L6" s="20"/>
    </row>
    <row r="7" spans="2:46" ht="16.5" customHeight="1">
      <c r="B7" s="20"/>
      <c r="E7" s="234" t="str">
        <f>'Rekapitulace stavby'!K6</f>
        <v>Rekonstrukce místní komunikace ulice Boleslavská, Kosmonosy</v>
      </c>
      <c r="F7" s="235"/>
      <c r="G7" s="235"/>
      <c r="H7" s="235"/>
      <c r="L7" s="20"/>
    </row>
    <row r="8" spans="2:46" ht="12" customHeight="1">
      <c r="B8" s="20"/>
      <c r="D8" s="27" t="s">
        <v>109</v>
      </c>
      <c r="L8" s="20"/>
    </row>
    <row r="9" spans="2:46" s="1" customFormat="1" ht="16.5" customHeight="1">
      <c r="B9" s="32"/>
      <c r="E9" s="234" t="s">
        <v>795</v>
      </c>
      <c r="F9" s="236"/>
      <c r="G9" s="236"/>
      <c r="H9" s="236"/>
      <c r="L9" s="32"/>
    </row>
    <row r="10" spans="2:46" s="1" customFormat="1" ht="12" customHeight="1">
      <c r="B10" s="32"/>
      <c r="D10" s="27" t="s">
        <v>111</v>
      </c>
      <c r="L10" s="32"/>
    </row>
    <row r="11" spans="2:46" s="1" customFormat="1" ht="30" customHeight="1">
      <c r="B11" s="32"/>
      <c r="E11" s="192" t="s">
        <v>796</v>
      </c>
      <c r="F11" s="236"/>
      <c r="G11" s="236"/>
      <c r="H11" s="236"/>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16. 2. 2022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7" t="str">
        <f>'Rekapitulace stavby'!E14</f>
        <v>Vyplň údaj</v>
      </c>
      <c r="F20" s="218"/>
      <c r="G20" s="218"/>
      <c r="H20" s="218"/>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36</v>
      </c>
      <c r="I26" s="27" t="s">
        <v>27</v>
      </c>
      <c r="J26" s="25" t="s">
        <v>1</v>
      </c>
      <c r="L26" s="32"/>
    </row>
    <row r="27" spans="2:12" s="1" customFormat="1" ht="6.95" customHeight="1">
      <c r="B27" s="32"/>
      <c r="L27" s="32"/>
    </row>
    <row r="28" spans="2:12" s="1" customFormat="1" ht="12" customHeight="1">
      <c r="B28" s="32"/>
      <c r="D28" s="27" t="s">
        <v>37</v>
      </c>
      <c r="L28" s="32"/>
    </row>
    <row r="29" spans="2:12" s="7" customFormat="1" ht="16.5" customHeight="1">
      <c r="B29" s="94"/>
      <c r="E29" s="223" t="s">
        <v>1</v>
      </c>
      <c r="F29" s="223"/>
      <c r="G29" s="223"/>
      <c r="H29" s="223"/>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39</v>
      </c>
      <c r="J32" s="66">
        <f>ROUND(J151, 2)</f>
        <v>0</v>
      </c>
      <c r="L32" s="32"/>
    </row>
    <row r="33" spans="2:12" s="1" customFormat="1" ht="6.95" customHeight="1">
      <c r="B33" s="32"/>
      <c r="D33" s="53"/>
      <c r="E33" s="53"/>
      <c r="F33" s="53"/>
      <c r="G33" s="53"/>
      <c r="H33" s="53"/>
      <c r="I33" s="53"/>
      <c r="J33" s="53"/>
      <c r="K33" s="53"/>
      <c r="L33" s="32"/>
    </row>
    <row r="34" spans="2:12" s="1" customFormat="1" ht="14.45" customHeight="1">
      <c r="B34" s="32"/>
      <c r="F34" s="35" t="s">
        <v>41</v>
      </c>
      <c r="I34" s="35" t="s">
        <v>40</v>
      </c>
      <c r="J34" s="35" t="s">
        <v>42</v>
      </c>
      <c r="L34" s="32"/>
    </row>
    <row r="35" spans="2:12" s="1" customFormat="1" ht="14.45" customHeight="1">
      <c r="B35" s="32"/>
      <c r="D35" s="55" t="s">
        <v>43</v>
      </c>
      <c r="E35" s="27" t="s">
        <v>44</v>
      </c>
      <c r="F35" s="86">
        <f>ROUND((SUM(BE151:BE571)),  2)</f>
        <v>0</v>
      </c>
      <c r="I35" s="96">
        <v>0.21</v>
      </c>
      <c r="J35" s="86">
        <f>ROUND(((SUM(BE151:BE571))*I35),  2)</f>
        <v>0</v>
      </c>
      <c r="L35" s="32"/>
    </row>
    <row r="36" spans="2:12" s="1" customFormat="1" ht="14.45" customHeight="1">
      <c r="B36" s="32"/>
      <c r="E36" s="27" t="s">
        <v>45</v>
      </c>
      <c r="F36" s="86">
        <f>ROUND((SUM(BF151:BF571)),  2)</f>
        <v>0</v>
      </c>
      <c r="I36" s="96">
        <v>0.15</v>
      </c>
      <c r="J36" s="86">
        <f>ROUND(((SUM(BF151:BF571))*I36),  2)</f>
        <v>0</v>
      </c>
      <c r="L36" s="32"/>
    </row>
    <row r="37" spans="2:12" s="1" customFormat="1" ht="14.45" hidden="1" customHeight="1">
      <c r="B37" s="32"/>
      <c r="E37" s="27" t="s">
        <v>46</v>
      </c>
      <c r="F37" s="86">
        <f>ROUND((SUM(BG151:BG571)),  2)</f>
        <v>0</v>
      </c>
      <c r="I37" s="96">
        <v>0.21</v>
      </c>
      <c r="J37" s="86">
        <f>0</f>
        <v>0</v>
      </c>
      <c r="L37" s="32"/>
    </row>
    <row r="38" spans="2:12" s="1" customFormat="1" ht="14.45" hidden="1" customHeight="1">
      <c r="B38" s="32"/>
      <c r="E38" s="27" t="s">
        <v>47</v>
      </c>
      <c r="F38" s="86">
        <f>ROUND((SUM(BH151:BH571)),  2)</f>
        <v>0</v>
      </c>
      <c r="I38" s="96">
        <v>0.15</v>
      </c>
      <c r="J38" s="86">
        <f>0</f>
        <v>0</v>
      </c>
      <c r="L38" s="32"/>
    </row>
    <row r="39" spans="2:12" s="1" customFormat="1" ht="14.45" hidden="1" customHeight="1">
      <c r="B39" s="32"/>
      <c r="E39" s="27" t="s">
        <v>48</v>
      </c>
      <c r="F39" s="86">
        <f>ROUND((SUM(BI151:BI571)),  2)</f>
        <v>0</v>
      </c>
      <c r="I39" s="96">
        <v>0</v>
      </c>
      <c r="J39" s="86">
        <f>0</f>
        <v>0</v>
      </c>
      <c r="L39" s="32"/>
    </row>
    <row r="40" spans="2:12" s="1" customFormat="1" ht="6.95" customHeight="1">
      <c r="B40" s="32"/>
      <c r="L40" s="32"/>
    </row>
    <row r="41" spans="2:12" s="1" customFormat="1" ht="25.35" customHeight="1">
      <c r="B41" s="32"/>
      <c r="C41" s="97"/>
      <c r="D41" s="98" t="s">
        <v>49</v>
      </c>
      <c r="E41" s="57"/>
      <c r="F41" s="57"/>
      <c r="G41" s="99" t="s">
        <v>50</v>
      </c>
      <c r="H41" s="100" t="s">
        <v>51</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103" t="s">
        <v>55</v>
      </c>
      <c r="G61" s="43" t="s">
        <v>54</v>
      </c>
      <c r="H61" s="34"/>
      <c r="I61" s="34"/>
      <c r="J61" s="104"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103" t="s">
        <v>55</v>
      </c>
      <c r="G76" s="43" t="s">
        <v>54</v>
      </c>
      <c r="H76" s="34"/>
      <c r="I76" s="34"/>
      <c r="J76" s="104" t="s">
        <v>55</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113</v>
      </c>
      <c r="L82" s="32"/>
    </row>
    <row r="83" spans="2:12" s="1" customFormat="1" ht="6.95" customHeight="1">
      <c r="B83" s="32"/>
      <c r="L83" s="32"/>
    </row>
    <row r="84" spans="2:12" s="1" customFormat="1" ht="12" customHeight="1">
      <c r="B84" s="32"/>
      <c r="C84" s="27" t="s">
        <v>16</v>
      </c>
      <c r="L84" s="32"/>
    </row>
    <row r="85" spans="2:12" s="1" customFormat="1" ht="16.5" customHeight="1">
      <c r="B85" s="32"/>
      <c r="E85" s="234" t="str">
        <f>E7</f>
        <v>Rekonstrukce místní komunikace ulice Boleslavská, Kosmonosy</v>
      </c>
      <c r="F85" s="235"/>
      <c r="G85" s="235"/>
      <c r="H85" s="235"/>
      <c r="L85" s="32"/>
    </row>
    <row r="86" spans="2:12" ht="12" customHeight="1">
      <c r="B86" s="20"/>
      <c r="C86" s="27" t="s">
        <v>109</v>
      </c>
      <c r="L86" s="20"/>
    </row>
    <row r="87" spans="2:12" s="1" customFormat="1" ht="16.5" customHeight="1">
      <c r="B87" s="32"/>
      <c r="E87" s="234" t="s">
        <v>795</v>
      </c>
      <c r="F87" s="236"/>
      <c r="G87" s="236"/>
      <c r="H87" s="236"/>
      <c r="L87" s="32"/>
    </row>
    <row r="88" spans="2:12" s="1" customFormat="1" ht="12" customHeight="1">
      <c r="B88" s="32"/>
      <c r="C88" s="27" t="s">
        <v>111</v>
      </c>
      <c r="L88" s="32"/>
    </row>
    <row r="89" spans="2:12" s="1" customFormat="1" ht="30" customHeight="1">
      <c r="B89" s="32"/>
      <c r="E89" s="192" t="str">
        <f>E11</f>
        <v>SO.101.B - SO.101.B - Komunikace a zpevněné plochy - ul. Boleslavská</v>
      </c>
      <c r="F89" s="236"/>
      <c r="G89" s="236"/>
      <c r="H89" s="236"/>
      <c r="L89" s="32"/>
    </row>
    <row r="90" spans="2:12" s="1" customFormat="1" ht="6.95" customHeight="1">
      <c r="B90" s="32"/>
      <c r="L90" s="32"/>
    </row>
    <row r="91" spans="2:12" s="1" customFormat="1" ht="12" customHeight="1">
      <c r="B91" s="32"/>
      <c r="C91" s="27" t="s">
        <v>20</v>
      </c>
      <c r="F91" s="25" t="str">
        <f>F14</f>
        <v xml:space="preserve"> </v>
      </c>
      <c r="I91" s="27" t="s">
        <v>22</v>
      </c>
      <c r="J91" s="52" t="str">
        <f>IF(J14="","",J14)</f>
        <v>16. 2. 2022</v>
      </c>
      <c r="L91" s="32"/>
    </row>
    <row r="92" spans="2:12" s="1" customFormat="1" ht="6.95" customHeight="1">
      <c r="B92" s="32"/>
      <c r="L92" s="32"/>
    </row>
    <row r="93" spans="2:12" s="1" customFormat="1" ht="15.2" customHeight="1">
      <c r="B93" s="32"/>
      <c r="C93" s="27" t="s">
        <v>24</v>
      </c>
      <c r="F93" s="25" t="str">
        <f>E17</f>
        <v>Město Kosmonosy</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114</v>
      </c>
      <c r="D96" s="97"/>
      <c r="E96" s="97"/>
      <c r="F96" s="97"/>
      <c r="G96" s="97"/>
      <c r="H96" s="97"/>
      <c r="I96" s="97"/>
      <c r="J96" s="106" t="s">
        <v>115</v>
      </c>
      <c r="K96" s="97"/>
      <c r="L96" s="32"/>
    </row>
    <row r="97" spans="2:47" s="1" customFormat="1" ht="10.35" customHeight="1">
      <c r="B97" s="32"/>
      <c r="L97" s="32"/>
    </row>
    <row r="98" spans="2:47" s="1" customFormat="1" ht="22.9" customHeight="1">
      <c r="B98" s="32"/>
      <c r="C98" s="107" t="s">
        <v>116</v>
      </c>
      <c r="J98" s="66">
        <f>J151</f>
        <v>0</v>
      </c>
      <c r="L98" s="32"/>
      <c r="AU98" s="17" t="s">
        <v>117</v>
      </c>
    </row>
    <row r="99" spans="2:47" s="8" customFormat="1" ht="24.95" customHeight="1">
      <c r="B99" s="108"/>
      <c r="D99" s="109" t="s">
        <v>118</v>
      </c>
      <c r="E99" s="110"/>
      <c r="F99" s="110"/>
      <c r="G99" s="110"/>
      <c r="H99" s="110"/>
      <c r="I99" s="110"/>
      <c r="J99" s="111">
        <f>J152</f>
        <v>0</v>
      </c>
      <c r="L99" s="108"/>
    </row>
    <row r="100" spans="2:47" s="9" customFormat="1" ht="19.899999999999999" customHeight="1">
      <c r="B100" s="112"/>
      <c r="D100" s="113" t="s">
        <v>119</v>
      </c>
      <c r="E100" s="114"/>
      <c r="F100" s="114"/>
      <c r="G100" s="114"/>
      <c r="H100" s="114"/>
      <c r="I100" s="114"/>
      <c r="J100" s="115">
        <f>J153</f>
        <v>0</v>
      </c>
      <c r="L100" s="112"/>
    </row>
    <row r="101" spans="2:47" s="9" customFormat="1" ht="14.85" customHeight="1">
      <c r="B101" s="112"/>
      <c r="D101" s="113" t="s">
        <v>120</v>
      </c>
      <c r="E101" s="114"/>
      <c r="F101" s="114"/>
      <c r="G101" s="114"/>
      <c r="H101" s="114"/>
      <c r="I101" s="114"/>
      <c r="J101" s="115">
        <f>J154</f>
        <v>0</v>
      </c>
      <c r="L101" s="112"/>
    </row>
    <row r="102" spans="2:47" s="9" customFormat="1" ht="14.85" customHeight="1">
      <c r="B102" s="112"/>
      <c r="D102" s="113" t="s">
        <v>121</v>
      </c>
      <c r="E102" s="114"/>
      <c r="F102" s="114"/>
      <c r="G102" s="114"/>
      <c r="H102" s="114"/>
      <c r="I102" s="114"/>
      <c r="J102" s="115">
        <f>J195</f>
        <v>0</v>
      </c>
      <c r="L102" s="112"/>
    </row>
    <row r="103" spans="2:47" s="9" customFormat="1" ht="14.85" customHeight="1">
      <c r="B103" s="112"/>
      <c r="D103" s="113" t="s">
        <v>122</v>
      </c>
      <c r="E103" s="114"/>
      <c r="F103" s="114"/>
      <c r="G103" s="114"/>
      <c r="H103" s="114"/>
      <c r="I103" s="114"/>
      <c r="J103" s="115">
        <f>J213</f>
        <v>0</v>
      </c>
      <c r="L103" s="112"/>
    </row>
    <row r="104" spans="2:47" s="9" customFormat="1" ht="14.85" customHeight="1">
      <c r="B104" s="112"/>
      <c r="D104" s="113" t="s">
        <v>797</v>
      </c>
      <c r="E104" s="114"/>
      <c r="F104" s="114"/>
      <c r="G104" s="114"/>
      <c r="H104" s="114"/>
      <c r="I104" s="114"/>
      <c r="J104" s="115">
        <f>J248</f>
        <v>0</v>
      </c>
      <c r="L104" s="112"/>
    </row>
    <row r="105" spans="2:47" s="9" customFormat="1" ht="14.85" customHeight="1">
      <c r="B105" s="112"/>
      <c r="D105" s="113" t="s">
        <v>798</v>
      </c>
      <c r="E105" s="114"/>
      <c r="F105" s="114"/>
      <c r="G105" s="114"/>
      <c r="H105" s="114"/>
      <c r="I105" s="114"/>
      <c r="J105" s="115">
        <f>J255</f>
        <v>0</v>
      </c>
      <c r="L105" s="112"/>
    </row>
    <row r="106" spans="2:47" s="9" customFormat="1" ht="19.899999999999999" customHeight="1">
      <c r="B106" s="112"/>
      <c r="D106" s="113" t="s">
        <v>799</v>
      </c>
      <c r="E106" s="114"/>
      <c r="F106" s="114"/>
      <c r="G106" s="114"/>
      <c r="H106" s="114"/>
      <c r="I106" s="114"/>
      <c r="J106" s="115">
        <f>J277</f>
        <v>0</v>
      </c>
      <c r="L106" s="112"/>
    </row>
    <row r="107" spans="2:47" s="9" customFormat="1" ht="14.85" customHeight="1">
      <c r="B107" s="112"/>
      <c r="D107" s="113" t="s">
        <v>800</v>
      </c>
      <c r="E107" s="114"/>
      <c r="F107" s="114"/>
      <c r="G107" s="114"/>
      <c r="H107" s="114"/>
      <c r="I107" s="114"/>
      <c r="J107" s="115">
        <f>J278</f>
        <v>0</v>
      </c>
      <c r="L107" s="112"/>
    </row>
    <row r="108" spans="2:47" s="9" customFormat="1" ht="19.899999999999999" customHeight="1">
      <c r="B108" s="112"/>
      <c r="D108" s="113" t="s">
        <v>801</v>
      </c>
      <c r="E108" s="114"/>
      <c r="F108" s="114"/>
      <c r="G108" s="114"/>
      <c r="H108" s="114"/>
      <c r="I108" s="114"/>
      <c r="J108" s="115">
        <f>J285</f>
        <v>0</v>
      </c>
      <c r="L108" s="112"/>
    </row>
    <row r="109" spans="2:47" s="9" customFormat="1" ht="14.85" customHeight="1">
      <c r="B109" s="112"/>
      <c r="D109" s="113" t="s">
        <v>802</v>
      </c>
      <c r="E109" s="114"/>
      <c r="F109" s="114"/>
      <c r="G109" s="114"/>
      <c r="H109" s="114"/>
      <c r="I109" s="114"/>
      <c r="J109" s="115">
        <f>J286</f>
        <v>0</v>
      </c>
      <c r="L109" s="112"/>
    </row>
    <row r="110" spans="2:47" s="9" customFormat="1" ht="19.899999999999999" customHeight="1">
      <c r="B110" s="112"/>
      <c r="D110" s="113" t="s">
        <v>123</v>
      </c>
      <c r="E110" s="114"/>
      <c r="F110" s="114"/>
      <c r="G110" s="114"/>
      <c r="H110" s="114"/>
      <c r="I110" s="114"/>
      <c r="J110" s="115">
        <f>J301</f>
        <v>0</v>
      </c>
      <c r="L110" s="112"/>
    </row>
    <row r="111" spans="2:47" s="9" customFormat="1" ht="14.85" customHeight="1">
      <c r="B111" s="112"/>
      <c r="D111" s="113" t="s">
        <v>124</v>
      </c>
      <c r="E111" s="114"/>
      <c r="F111" s="114"/>
      <c r="G111" s="114"/>
      <c r="H111" s="114"/>
      <c r="I111" s="114"/>
      <c r="J111" s="115">
        <f>J302</f>
        <v>0</v>
      </c>
      <c r="L111" s="112"/>
    </row>
    <row r="112" spans="2:47" s="9" customFormat="1" ht="14.85" customHeight="1">
      <c r="B112" s="112"/>
      <c r="D112" s="113" t="s">
        <v>125</v>
      </c>
      <c r="E112" s="114"/>
      <c r="F112" s="114"/>
      <c r="G112" s="114"/>
      <c r="H112" s="114"/>
      <c r="I112" s="114"/>
      <c r="J112" s="115">
        <f>J324</f>
        <v>0</v>
      </c>
      <c r="L112" s="112"/>
    </row>
    <row r="113" spans="2:12" s="9" customFormat="1" ht="14.85" customHeight="1">
      <c r="B113" s="112"/>
      <c r="D113" s="113" t="s">
        <v>126</v>
      </c>
      <c r="E113" s="114"/>
      <c r="F113" s="114"/>
      <c r="G113" s="114"/>
      <c r="H113" s="114"/>
      <c r="I113" s="114"/>
      <c r="J113" s="115">
        <f>J339</f>
        <v>0</v>
      </c>
      <c r="L113" s="112"/>
    </row>
    <row r="114" spans="2:12" s="9" customFormat="1" ht="14.85" customHeight="1">
      <c r="B114" s="112"/>
      <c r="D114" s="113" t="s">
        <v>803</v>
      </c>
      <c r="E114" s="114"/>
      <c r="F114" s="114"/>
      <c r="G114" s="114"/>
      <c r="H114" s="114"/>
      <c r="I114" s="114"/>
      <c r="J114" s="115">
        <f>J342</f>
        <v>0</v>
      </c>
      <c r="L114" s="112"/>
    </row>
    <row r="115" spans="2:12" s="9" customFormat="1" ht="14.85" customHeight="1">
      <c r="B115" s="112"/>
      <c r="D115" s="113" t="s">
        <v>804</v>
      </c>
      <c r="E115" s="114"/>
      <c r="F115" s="114"/>
      <c r="G115" s="114"/>
      <c r="H115" s="114"/>
      <c r="I115" s="114"/>
      <c r="J115" s="115">
        <f>J357</f>
        <v>0</v>
      </c>
      <c r="L115" s="112"/>
    </row>
    <row r="116" spans="2:12" s="9" customFormat="1" ht="14.85" customHeight="1">
      <c r="B116" s="112"/>
      <c r="D116" s="113" t="s">
        <v>127</v>
      </c>
      <c r="E116" s="114"/>
      <c r="F116" s="114"/>
      <c r="G116" s="114"/>
      <c r="H116" s="114"/>
      <c r="I116" s="114"/>
      <c r="J116" s="115">
        <f>J376</f>
        <v>0</v>
      </c>
      <c r="L116" s="112"/>
    </row>
    <row r="117" spans="2:12" s="9" customFormat="1" ht="14.85" customHeight="1">
      <c r="B117" s="112"/>
      <c r="D117" s="113" t="s">
        <v>805</v>
      </c>
      <c r="E117" s="114"/>
      <c r="F117" s="114"/>
      <c r="G117" s="114"/>
      <c r="H117" s="114"/>
      <c r="I117" s="114"/>
      <c r="J117" s="115">
        <f>J398</f>
        <v>0</v>
      </c>
      <c r="L117" s="112"/>
    </row>
    <row r="118" spans="2:12" s="9" customFormat="1" ht="19.899999999999999" customHeight="1">
      <c r="B118" s="112"/>
      <c r="D118" s="113" t="s">
        <v>128</v>
      </c>
      <c r="E118" s="114"/>
      <c r="F118" s="114"/>
      <c r="G118" s="114"/>
      <c r="H118" s="114"/>
      <c r="I118" s="114"/>
      <c r="J118" s="115">
        <f>J407</f>
        <v>0</v>
      </c>
      <c r="L118" s="112"/>
    </row>
    <row r="119" spans="2:12" s="9" customFormat="1" ht="14.85" customHeight="1">
      <c r="B119" s="112"/>
      <c r="D119" s="113" t="s">
        <v>129</v>
      </c>
      <c r="E119" s="114"/>
      <c r="F119" s="114"/>
      <c r="G119" s="114"/>
      <c r="H119" s="114"/>
      <c r="I119" s="114"/>
      <c r="J119" s="115">
        <f>J408</f>
        <v>0</v>
      </c>
      <c r="L119" s="112"/>
    </row>
    <row r="120" spans="2:12" s="9" customFormat="1" ht="14.85" customHeight="1">
      <c r="B120" s="112"/>
      <c r="D120" s="113" t="s">
        <v>130</v>
      </c>
      <c r="E120" s="114"/>
      <c r="F120" s="114"/>
      <c r="G120" s="114"/>
      <c r="H120" s="114"/>
      <c r="I120" s="114"/>
      <c r="J120" s="115">
        <f>J411</f>
        <v>0</v>
      </c>
      <c r="L120" s="112"/>
    </row>
    <row r="121" spans="2:12" s="9" customFormat="1" ht="14.85" customHeight="1">
      <c r="B121" s="112"/>
      <c r="D121" s="113" t="s">
        <v>131</v>
      </c>
      <c r="E121" s="114"/>
      <c r="F121" s="114"/>
      <c r="G121" s="114"/>
      <c r="H121" s="114"/>
      <c r="I121" s="114"/>
      <c r="J121" s="115">
        <f>J440</f>
        <v>0</v>
      </c>
      <c r="L121" s="112"/>
    </row>
    <row r="122" spans="2:12" s="9" customFormat="1" ht="14.85" customHeight="1">
      <c r="B122" s="112"/>
      <c r="D122" s="113" t="s">
        <v>806</v>
      </c>
      <c r="E122" s="114"/>
      <c r="F122" s="114"/>
      <c r="G122" s="114"/>
      <c r="H122" s="114"/>
      <c r="I122" s="114"/>
      <c r="J122" s="115">
        <f>J452</f>
        <v>0</v>
      </c>
      <c r="L122" s="112"/>
    </row>
    <row r="123" spans="2:12" s="9" customFormat="1" ht="19.899999999999999" customHeight="1">
      <c r="B123" s="112"/>
      <c r="D123" s="113" t="s">
        <v>133</v>
      </c>
      <c r="E123" s="114"/>
      <c r="F123" s="114"/>
      <c r="G123" s="114"/>
      <c r="H123" s="114"/>
      <c r="I123" s="114"/>
      <c r="J123" s="115">
        <f>J456</f>
        <v>0</v>
      </c>
      <c r="L123" s="112"/>
    </row>
    <row r="124" spans="2:12" s="9" customFormat="1" ht="14.85" customHeight="1">
      <c r="B124" s="112"/>
      <c r="D124" s="113" t="s">
        <v>134</v>
      </c>
      <c r="E124" s="114"/>
      <c r="F124" s="114"/>
      <c r="G124" s="114"/>
      <c r="H124" s="114"/>
      <c r="I124" s="114"/>
      <c r="J124" s="115">
        <f>J457</f>
        <v>0</v>
      </c>
      <c r="L124" s="112"/>
    </row>
    <row r="125" spans="2:12" s="9" customFormat="1" ht="14.85" customHeight="1">
      <c r="B125" s="112"/>
      <c r="D125" s="113" t="s">
        <v>135</v>
      </c>
      <c r="E125" s="114"/>
      <c r="F125" s="114"/>
      <c r="G125" s="114"/>
      <c r="H125" s="114"/>
      <c r="I125" s="114"/>
      <c r="J125" s="115">
        <f>J471</f>
        <v>0</v>
      </c>
      <c r="L125" s="112"/>
    </row>
    <row r="126" spans="2:12" s="9" customFormat="1" ht="14.85" customHeight="1">
      <c r="B126" s="112"/>
      <c r="D126" s="113" t="s">
        <v>136</v>
      </c>
      <c r="E126" s="114"/>
      <c r="F126" s="114"/>
      <c r="G126" s="114"/>
      <c r="H126" s="114"/>
      <c r="I126" s="114"/>
      <c r="J126" s="115">
        <f>J501</f>
        <v>0</v>
      </c>
      <c r="L126" s="112"/>
    </row>
    <row r="127" spans="2:12" s="9" customFormat="1" ht="14.85" customHeight="1">
      <c r="B127" s="112"/>
      <c r="D127" s="113" t="s">
        <v>137</v>
      </c>
      <c r="E127" s="114"/>
      <c r="F127" s="114"/>
      <c r="G127" s="114"/>
      <c r="H127" s="114"/>
      <c r="I127" s="114"/>
      <c r="J127" s="115">
        <f>J536</f>
        <v>0</v>
      </c>
      <c r="L127" s="112"/>
    </row>
    <row r="128" spans="2:12" s="9" customFormat="1" ht="14.85" customHeight="1">
      <c r="B128" s="112"/>
      <c r="D128" s="113" t="s">
        <v>138</v>
      </c>
      <c r="E128" s="114"/>
      <c r="F128" s="114"/>
      <c r="G128" s="114"/>
      <c r="H128" s="114"/>
      <c r="I128" s="114"/>
      <c r="J128" s="115">
        <f>J543</f>
        <v>0</v>
      </c>
      <c r="L128" s="112"/>
    </row>
    <row r="129" spans="2:12" s="9" customFormat="1" ht="14.85" customHeight="1">
      <c r="B129" s="112"/>
      <c r="D129" s="113" t="s">
        <v>140</v>
      </c>
      <c r="E129" s="114"/>
      <c r="F129" s="114"/>
      <c r="G129" s="114"/>
      <c r="H129" s="114"/>
      <c r="I129" s="114"/>
      <c r="J129" s="115">
        <f>J564</f>
        <v>0</v>
      </c>
      <c r="L129" s="112"/>
    </row>
    <row r="130" spans="2:12" s="1" customFormat="1" ht="21.75" customHeight="1">
      <c r="B130" s="32"/>
      <c r="L130" s="32"/>
    </row>
    <row r="131" spans="2:12" s="1" customFormat="1" ht="6.95" customHeight="1">
      <c r="B131" s="44"/>
      <c r="C131" s="45"/>
      <c r="D131" s="45"/>
      <c r="E131" s="45"/>
      <c r="F131" s="45"/>
      <c r="G131" s="45"/>
      <c r="H131" s="45"/>
      <c r="I131" s="45"/>
      <c r="J131" s="45"/>
      <c r="K131" s="45"/>
      <c r="L131" s="32"/>
    </row>
    <row r="135" spans="2:12" s="1" customFormat="1" ht="6.95" customHeight="1">
      <c r="B135" s="46"/>
      <c r="C135" s="47"/>
      <c r="D135" s="47"/>
      <c r="E135" s="47"/>
      <c r="F135" s="47"/>
      <c r="G135" s="47"/>
      <c r="H135" s="47"/>
      <c r="I135" s="47"/>
      <c r="J135" s="47"/>
      <c r="K135" s="47"/>
      <c r="L135" s="32"/>
    </row>
    <row r="136" spans="2:12" s="1" customFormat="1" ht="24.95" customHeight="1">
      <c r="B136" s="32"/>
      <c r="C136" s="21" t="s">
        <v>141</v>
      </c>
      <c r="L136" s="32"/>
    </row>
    <row r="137" spans="2:12" s="1" customFormat="1" ht="6.95" customHeight="1">
      <c r="B137" s="32"/>
      <c r="L137" s="32"/>
    </row>
    <row r="138" spans="2:12" s="1" customFormat="1" ht="12" customHeight="1">
      <c r="B138" s="32"/>
      <c r="C138" s="27" t="s">
        <v>16</v>
      </c>
      <c r="L138" s="32"/>
    </row>
    <row r="139" spans="2:12" s="1" customFormat="1" ht="16.5" customHeight="1">
      <c r="B139" s="32"/>
      <c r="E139" s="234" t="str">
        <f>E7</f>
        <v>Rekonstrukce místní komunikace ulice Boleslavská, Kosmonosy</v>
      </c>
      <c r="F139" s="235"/>
      <c r="G139" s="235"/>
      <c r="H139" s="235"/>
      <c r="L139" s="32"/>
    </row>
    <row r="140" spans="2:12" ht="12" customHeight="1">
      <c r="B140" s="20"/>
      <c r="C140" s="27" t="s">
        <v>109</v>
      </c>
      <c r="L140" s="20"/>
    </row>
    <row r="141" spans="2:12" s="1" customFormat="1" ht="16.5" customHeight="1">
      <c r="B141" s="32"/>
      <c r="E141" s="234" t="s">
        <v>795</v>
      </c>
      <c r="F141" s="236"/>
      <c r="G141" s="236"/>
      <c r="H141" s="236"/>
      <c r="L141" s="32"/>
    </row>
    <row r="142" spans="2:12" s="1" customFormat="1" ht="12" customHeight="1">
      <c r="B142" s="32"/>
      <c r="C142" s="27" t="s">
        <v>111</v>
      </c>
      <c r="L142" s="32"/>
    </row>
    <row r="143" spans="2:12" s="1" customFormat="1" ht="30" customHeight="1">
      <c r="B143" s="32"/>
      <c r="E143" s="192" t="str">
        <f>E11</f>
        <v>SO.101.B - SO.101.B - Komunikace a zpevněné plochy - ul. Boleslavská</v>
      </c>
      <c r="F143" s="236"/>
      <c r="G143" s="236"/>
      <c r="H143" s="236"/>
      <c r="L143" s="32"/>
    </row>
    <row r="144" spans="2:12" s="1" customFormat="1" ht="6.95" customHeight="1">
      <c r="B144" s="32"/>
      <c r="L144" s="32"/>
    </row>
    <row r="145" spans="2:65" s="1" customFormat="1" ht="12" customHeight="1">
      <c r="B145" s="32"/>
      <c r="C145" s="27" t="s">
        <v>20</v>
      </c>
      <c r="F145" s="25" t="str">
        <f>F14</f>
        <v xml:space="preserve"> </v>
      </c>
      <c r="I145" s="27" t="s">
        <v>22</v>
      </c>
      <c r="J145" s="52" t="str">
        <f>IF(J14="","",J14)</f>
        <v>16. 2. 2022</v>
      </c>
      <c r="L145" s="32"/>
    </row>
    <row r="146" spans="2:65" s="1" customFormat="1" ht="6.95" customHeight="1">
      <c r="B146" s="32"/>
      <c r="L146" s="32"/>
    </row>
    <row r="147" spans="2:65" s="1" customFormat="1" ht="15.2" customHeight="1">
      <c r="B147" s="32"/>
      <c r="C147" s="27" t="s">
        <v>24</v>
      </c>
      <c r="F147" s="25" t="str">
        <f>E17</f>
        <v>Město Kosmonosy</v>
      </c>
      <c r="I147" s="27" t="s">
        <v>30</v>
      </c>
      <c r="J147" s="30" t="str">
        <f>E23</f>
        <v>CR Project s.r.o.</v>
      </c>
      <c r="L147" s="32"/>
    </row>
    <row r="148" spans="2:65" s="1" customFormat="1" ht="15.2" customHeight="1">
      <c r="B148" s="32"/>
      <c r="C148" s="27" t="s">
        <v>28</v>
      </c>
      <c r="F148" s="25" t="str">
        <f>IF(E20="","",E20)</f>
        <v>Vyplň údaj</v>
      </c>
      <c r="I148" s="27" t="s">
        <v>35</v>
      </c>
      <c r="J148" s="30" t="str">
        <f>E26</f>
        <v>Josef Nentwich</v>
      </c>
      <c r="L148" s="32"/>
    </row>
    <row r="149" spans="2:65" s="1" customFormat="1" ht="10.35" customHeight="1">
      <c r="B149" s="32"/>
      <c r="L149" s="32"/>
    </row>
    <row r="150" spans="2:65" s="10" customFormat="1" ht="29.25" customHeight="1">
      <c r="B150" s="116"/>
      <c r="C150" s="117" t="s">
        <v>142</v>
      </c>
      <c r="D150" s="118" t="s">
        <v>64</v>
      </c>
      <c r="E150" s="118" t="s">
        <v>60</v>
      </c>
      <c r="F150" s="118" t="s">
        <v>61</v>
      </c>
      <c r="G150" s="118" t="s">
        <v>143</v>
      </c>
      <c r="H150" s="118" t="s">
        <v>144</v>
      </c>
      <c r="I150" s="118" t="s">
        <v>145</v>
      </c>
      <c r="J150" s="118" t="s">
        <v>115</v>
      </c>
      <c r="K150" s="119" t="s">
        <v>146</v>
      </c>
      <c r="L150" s="116"/>
      <c r="M150" s="59" t="s">
        <v>1</v>
      </c>
      <c r="N150" s="60" t="s">
        <v>43</v>
      </c>
      <c r="O150" s="60" t="s">
        <v>147</v>
      </c>
      <c r="P150" s="60" t="s">
        <v>148</v>
      </c>
      <c r="Q150" s="60" t="s">
        <v>149</v>
      </c>
      <c r="R150" s="60" t="s">
        <v>150</v>
      </c>
      <c r="S150" s="60" t="s">
        <v>151</v>
      </c>
      <c r="T150" s="61" t="s">
        <v>152</v>
      </c>
    </row>
    <row r="151" spans="2:65" s="1" customFormat="1" ht="22.9" customHeight="1">
      <c r="B151" s="32"/>
      <c r="C151" s="64" t="s">
        <v>153</v>
      </c>
      <c r="J151" s="120">
        <f>BK151</f>
        <v>0</v>
      </c>
      <c r="L151" s="32"/>
      <c r="M151" s="62"/>
      <c r="N151" s="53"/>
      <c r="O151" s="53"/>
      <c r="P151" s="121">
        <f>P152</f>
        <v>0</v>
      </c>
      <c r="Q151" s="53"/>
      <c r="R151" s="121">
        <f>R152</f>
        <v>938.92267064000009</v>
      </c>
      <c r="S151" s="53"/>
      <c r="T151" s="122">
        <f>T152</f>
        <v>689.85900000000004</v>
      </c>
      <c r="AT151" s="17" t="s">
        <v>78</v>
      </c>
      <c r="AU151" s="17" t="s">
        <v>117</v>
      </c>
      <c r="BK151" s="123">
        <f>BK152</f>
        <v>0</v>
      </c>
    </row>
    <row r="152" spans="2:65" s="11" customFormat="1" ht="25.9" customHeight="1">
      <c r="B152" s="124"/>
      <c r="D152" s="125" t="s">
        <v>78</v>
      </c>
      <c r="E152" s="126" t="s">
        <v>154</v>
      </c>
      <c r="F152" s="126" t="s">
        <v>155</v>
      </c>
      <c r="I152" s="127"/>
      <c r="J152" s="128">
        <f>BK152</f>
        <v>0</v>
      </c>
      <c r="L152" s="124"/>
      <c r="M152" s="129"/>
      <c r="P152" s="130">
        <f>P153+P277+P285+P301+P407+P456</f>
        <v>0</v>
      </c>
      <c r="R152" s="130">
        <f>R153+R277+R285+R301+R407+R456</f>
        <v>938.92267064000009</v>
      </c>
      <c r="T152" s="131">
        <f>T153+T277+T285+T301+T407+T456</f>
        <v>689.85900000000004</v>
      </c>
      <c r="AR152" s="125" t="s">
        <v>86</v>
      </c>
      <c r="AT152" s="132" t="s">
        <v>78</v>
      </c>
      <c r="AU152" s="132" t="s">
        <v>79</v>
      </c>
      <c r="AY152" s="125" t="s">
        <v>156</v>
      </c>
      <c r="BK152" s="133">
        <f>BK153+BK277+BK285+BK301+BK407+BK456</f>
        <v>0</v>
      </c>
    </row>
    <row r="153" spans="2:65" s="11" customFormat="1" ht="22.9" customHeight="1">
      <c r="B153" s="124"/>
      <c r="D153" s="125" t="s">
        <v>78</v>
      </c>
      <c r="E153" s="134" t="s">
        <v>86</v>
      </c>
      <c r="F153" s="134" t="s">
        <v>157</v>
      </c>
      <c r="I153" s="127"/>
      <c r="J153" s="135">
        <f>BK153</f>
        <v>0</v>
      </c>
      <c r="L153" s="124"/>
      <c r="M153" s="129"/>
      <c r="P153" s="130">
        <f>P154+P195+P213+P248+P255</f>
        <v>0</v>
      </c>
      <c r="R153" s="130">
        <f>R154+R195+R213+R248+R255</f>
        <v>32.597415000000005</v>
      </c>
      <c r="T153" s="131">
        <f>T154+T195+T213+T248+T255</f>
        <v>0</v>
      </c>
      <c r="AR153" s="125" t="s">
        <v>86</v>
      </c>
      <c r="AT153" s="132" t="s">
        <v>78</v>
      </c>
      <c r="AU153" s="132" t="s">
        <v>86</v>
      </c>
      <c r="AY153" s="125" t="s">
        <v>156</v>
      </c>
      <c r="BK153" s="133">
        <f>BK154+BK195+BK213+BK248+BK255</f>
        <v>0</v>
      </c>
    </row>
    <row r="154" spans="2:65" s="11" customFormat="1" ht="20.85" customHeight="1">
      <c r="B154" s="124"/>
      <c r="D154" s="125" t="s">
        <v>78</v>
      </c>
      <c r="E154" s="134" t="s">
        <v>158</v>
      </c>
      <c r="F154" s="134" t="s">
        <v>159</v>
      </c>
      <c r="I154" s="127"/>
      <c r="J154" s="135">
        <f>BK154</f>
        <v>0</v>
      </c>
      <c r="L154" s="124"/>
      <c r="M154" s="129"/>
      <c r="P154" s="130">
        <f>SUM(P155:P194)</f>
        <v>0</v>
      </c>
      <c r="R154" s="130">
        <f>SUM(R155:R194)</f>
        <v>0</v>
      </c>
      <c r="T154" s="131">
        <f>SUM(T155:T194)</f>
        <v>0</v>
      </c>
      <c r="AR154" s="125" t="s">
        <v>86</v>
      </c>
      <c r="AT154" s="132" t="s">
        <v>78</v>
      </c>
      <c r="AU154" s="132" t="s">
        <v>88</v>
      </c>
      <c r="AY154" s="125" t="s">
        <v>156</v>
      </c>
      <c r="BK154" s="133">
        <f>SUM(BK155:BK194)</f>
        <v>0</v>
      </c>
    </row>
    <row r="155" spans="2:65" s="1" customFormat="1" ht="24.2" customHeight="1">
      <c r="B155" s="32"/>
      <c r="C155" s="136" t="s">
        <v>86</v>
      </c>
      <c r="D155" s="136" t="s">
        <v>160</v>
      </c>
      <c r="E155" s="137" t="s">
        <v>807</v>
      </c>
      <c r="F155" s="138" t="s">
        <v>808</v>
      </c>
      <c r="G155" s="139" t="s">
        <v>163</v>
      </c>
      <c r="H155" s="140">
        <v>84.15</v>
      </c>
      <c r="I155" s="141"/>
      <c r="J155" s="142">
        <f>ROUND(I155*H155,2)</f>
        <v>0</v>
      </c>
      <c r="K155" s="138" t="s">
        <v>1</v>
      </c>
      <c r="L155" s="32"/>
      <c r="M155" s="143" t="s">
        <v>1</v>
      </c>
      <c r="N155" s="144" t="s">
        <v>44</v>
      </c>
      <c r="P155" s="145">
        <f>O155*H155</f>
        <v>0</v>
      </c>
      <c r="Q155" s="145">
        <v>0</v>
      </c>
      <c r="R155" s="145">
        <f>Q155*H155</f>
        <v>0</v>
      </c>
      <c r="S155" s="145">
        <v>0</v>
      </c>
      <c r="T155" s="146">
        <f>S155*H155</f>
        <v>0</v>
      </c>
      <c r="AR155" s="147" t="s">
        <v>165</v>
      </c>
      <c r="AT155" s="147" t="s">
        <v>160</v>
      </c>
      <c r="AU155" s="147" t="s">
        <v>166</v>
      </c>
      <c r="AY155" s="17" t="s">
        <v>156</v>
      </c>
      <c r="BE155" s="148">
        <f>IF(N155="základní",J155,0)</f>
        <v>0</v>
      </c>
      <c r="BF155" s="148">
        <f>IF(N155="snížená",J155,0)</f>
        <v>0</v>
      </c>
      <c r="BG155" s="148">
        <f>IF(N155="zákl. přenesená",J155,0)</f>
        <v>0</v>
      </c>
      <c r="BH155" s="148">
        <f>IF(N155="sníž. přenesená",J155,0)</f>
        <v>0</v>
      </c>
      <c r="BI155" s="148">
        <f>IF(N155="nulová",J155,0)</f>
        <v>0</v>
      </c>
      <c r="BJ155" s="17" t="s">
        <v>86</v>
      </c>
      <c r="BK155" s="148">
        <f>ROUND(I155*H155,2)</f>
        <v>0</v>
      </c>
      <c r="BL155" s="17" t="s">
        <v>165</v>
      </c>
      <c r="BM155" s="147" t="s">
        <v>809</v>
      </c>
    </row>
    <row r="156" spans="2:65" s="13" customFormat="1" ht="11.25">
      <c r="B156" s="156"/>
      <c r="D156" s="150" t="s">
        <v>168</v>
      </c>
      <c r="E156" s="157" t="s">
        <v>1</v>
      </c>
      <c r="F156" s="158" t="s">
        <v>810</v>
      </c>
      <c r="H156" s="159">
        <v>84.15</v>
      </c>
      <c r="I156" s="160"/>
      <c r="L156" s="156"/>
      <c r="M156" s="161"/>
      <c r="T156" s="162"/>
      <c r="AT156" s="157" t="s">
        <v>168</v>
      </c>
      <c r="AU156" s="157" t="s">
        <v>166</v>
      </c>
      <c r="AV156" s="13" t="s">
        <v>88</v>
      </c>
      <c r="AW156" s="13" t="s">
        <v>34</v>
      </c>
      <c r="AX156" s="13" t="s">
        <v>86</v>
      </c>
      <c r="AY156" s="157" t="s">
        <v>156</v>
      </c>
    </row>
    <row r="157" spans="2:65" s="1" customFormat="1" ht="24.2" customHeight="1">
      <c r="B157" s="32"/>
      <c r="C157" s="136" t="s">
        <v>88</v>
      </c>
      <c r="D157" s="136" t="s">
        <v>160</v>
      </c>
      <c r="E157" s="137" t="s">
        <v>161</v>
      </c>
      <c r="F157" s="138" t="s">
        <v>162</v>
      </c>
      <c r="G157" s="139" t="s">
        <v>163</v>
      </c>
      <c r="H157" s="140">
        <v>385.11799999999999</v>
      </c>
      <c r="I157" s="141"/>
      <c r="J157" s="142">
        <f>ROUND(I157*H157,2)</f>
        <v>0</v>
      </c>
      <c r="K157" s="138" t="s">
        <v>164</v>
      </c>
      <c r="L157" s="32"/>
      <c r="M157" s="143" t="s">
        <v>1</v>
      </c>
      <c r="N157" s="144" t="s">
        <v>44</v>
      </c>
      <c r="P157" s="145">
        <f>O157*H157</f>
        <v>0</v>
      </c>
      <c r="Q157" s="145">
        <v>0</v>
      </c>
      <c r="R157" s="145">
        <f>Q157*H157</f>
        <v>0</v>
      </c>
      <c r="S157" s="145">
        <v>0</v>
      </c>
      <c r="T157" s="146">
        <f>S157*H157</f>
        <v>0</v>
      </c>
      <c r="AR157" s="147" t="s">
        <v>165</v>
      </c>
      <c r="AT157" s="147" t="s">
        <v>160</v>
      </c>
      <c r="AU157" s="147" t="s">
        <v>166</v>
      </c>
      <c r="AY157" s="17" t="s">
        <v>156</v>
      </c>
      <c r="BE157" s="148">
        <f>IF(N157="základní",J157,0)</f>
        <v>0</v>
      </c>
      <c r="BF157" s="148">
        <f>IF(N157="snížená",J157,0)</f>
        <v>0</v>
      </c>
      <c r="BG157" s="148">
        <f>IF(N157="zákl. přenesená",J157,0)</f>
        <v>0</v>
      </c>
      <c r="BH157" s="148">
        <f>IF(N157="sníž. přenesená",J157,0)</f>
        <v>0</v>
      </c>
      <c r="BI157" s="148">
        <f>IF(N157="nulová",J157,0)</f>
        <v>0</v>
      </c>
      <c r="BJ157" s="17" t="s">
        <v>86</v>
      </c>
      <c r="BK157" s="148">
        <f>ROUND(I157*H157,2)</f>
        <v>0</v>
      </c>
      <c r="BL157" s="17" t="s">
        <v>165</v>
      </c>
      <c r="BM157" s="147" t="s">
        <v>167</v>
      </c>
    </row>
    <row r="158" spans="2:65" s="12" customFormat="1" ht="22.5">
      <c r="B158" s="149"/>
      <c r="D158" s="150" t="s">
        <v>168</v>
      </c>
      <c r="E158" s="151" t="s">
        <v>1</v>
      </c>
      <c r="F158" s="152" t="s">
        <v>811</v>
      </c>
      <c r="H158" s="151" t="s">
        <v>1</v>
      </c>
      <c r="I158" s="153"/>
      <c r="L158" s="149"/>
      <c r="M158" s="154"/>
      <c r="T158" s="155"/>
      <c r="AT158" s="151" t="s">
        <v>168</v>
      </c>
      <c r="AU158" s="151" t="s">
        <v>166</v>
      </c>
      <c r="AV158" s="12" t="s">
        <v>86</v>
      </c>
      <c r="AW158" s="12" t="s">
        <v>34</v>
      </c>
      <c r="AX158" s="12" t="s">
        <v>79</v>
      </c>
      <c r="AY158" s="151" t="s">
        <v>156</v>
      </c>
    </row>
    <row r="159" spans="2:65" s="13" customFormat="1" ht="11.25">
      <c r="B159" s="156"/>
      <c r="D159" s="150" t="s">
        <v>168</v>
      </c>
      <c r="E159" s="157" t="s">
        <v>1</v>
      </c>
      <c r="F159" s="158" t="s">
        <v>812</v>
      </c>
      <c r="H159" s="159">
        <v>9.6</v>
      </c>
      <c r="I159" s="160"/>
      <c r="L159" s="156"/>
      <c r="M159" s="161"/>
      <c r="T159" s="162"/>
      <c r="AT159" s="157" t="s">
        <v>168</v>
      </c>
      <c r="AU159" s="157" t="s">
        <v>166</v>
      </c>
      <c r="AV159" s="13" t="s">
        <v>88</v>
      </c>
      <c r="AW159" s="13" t="s">
        <v>34</v>
      </c>
      <c r="AX159" s="13" t="s">
        <v>79</v>
      </c>
      <c r="AY159" s="157" t="s">
        <v>156</v>
      </c>
    </row>
    <row r="160" spans="2:65" s="15" customFormat="1" ht="11.25">
      <c r="B160" s="170"/>
      <c r="D160" s="150" t="s">
        <v>168</v>
      </c>
      <c r="E160" s="171" t="s">
        <v>1</v>
      </c>
      <c r="F160" s="172" t="s">
        <v>211</v>
      </c>
      <c r="H160" s="173">
        <v>9.6</v>
      </c>
      <c r="I160" s="174"/>
      <c r="L160" s="170"/>
      <c r="M160" s="175"/>
      <c r="T160" s="176"/>
      <c r="AT160" s="171" t="s">
        <v>168</v>
      </c>
      <c r="AU160" s="171" t="s">
        <v>166</v>
      </c>
      <c r="AV160" s="15" t="s">
        <v>166</v>
      </c>
      <c r="AW160" s="15" t="s">
        <v>34</v>
      </c>
      <c r="AX160" s="15" t="s">
        <v>79</v>
      </c>
      <c r="AY160" s="171" t="s">
        <v>156</v>
      </c>
    </row>
    <row r="161" spans="2:65" s="12" customFormat="1" ht="11.25">
      <c r="B161" s="149"/>
      <c r="D161" s="150" t="s">
        <v>168</v>
      </c>
      <c r="E161" s="151" t="s">
        <v>1</v>
      </c>
      <c r="F161" s="152" t="s">
        <v>169</v>
      </c>
      <c r="H161" s="151" t="s">
        <v>1</v>
      </c>
      <c r="I161" s="153"/>
      <c r="L161" s="149"/>
      <c r="M161" s="154"/>
      <c r="T161" s="155"/>
      <c r="AT161" s="151" t="s">
        <v>168</v>
      </c>
      <c r="AU161" s="151" t="s">
        <v>166</v>
      </c>
      <c r="AV161" s="12" t="s">
        <v>86</v>
      </c>
      <c r="AW161" s="12" t="s">
        <v>34</v>
      </c>
      <c r="AX161" s="12" t="s">
        <v>79</v>
      </c>
      <c r="AY161" s="151" t="s">
        <v>156</v>
      </c>
    </row>
    <row r="162" spans="2:65" s="13" customFormat="1" ht="11.25">
      <c r="B162" s="156"/>
      <c r="D162" s="150" t="s">
        <v>168</v>
      </c>
      <c r="E162" s="157" t="s">
        <v>1</v>
      </c>
      <c r="F162" s="158" t="s">
        <v>813</v>
      </c>
      <c r="H162" s="159">
        <v>357.44799999999998</v>
      </c>
      <c r="I162" s="160"/>
      <c r="L162" s="156"/>
      <c r="M162" s="161"/>
      <c r="T162" s="162"/>
      <c r="AT162" s="157" t="s">
        <v>168</v>
      </c>
      <c r="AU162" s="157" t="s">
        <v>166</v>
      </c>
      <c r="AV162" s="13" t="s">
        <v>88</v>
      </c>
      <c r="AW162" s="13" t="s">
        <v>34</v>
      </c>
      <c r="AX162" s="13" t="s">
        <v>79</v>
      </c>
      <c r="AY162" s="157" t="s">
        <v>156</v>
      </c>
    </row>
    <row r="163" spans="2:65" s="13" customFormat="1" ht="11.25">
      <c r="B163" s="156"/>
      <c r="D163" s="150" t="s">
        <v>168</v>
      </c>
      <c r="E163" s="157" t="s">
        <v>1</v>
      </c>
      <c r="F163" s="158" t="s">
        <v>814</v>
      </c>
      <c r="H163" s="159">
        <v>7.65</v>
      </c>
      <c r="I163" s="160"/>
      <c r="L163" s="156"/>
      <c r="M163" s="161"/>
      <c r="T163" s="162"/>
      <c r="AT163" s="157" t="s">
        <v>168</v>
      </c>
      <c r="AU163" s="157" t="s">
        <v>166</v>
      </c>
      <c r="AV163" s="13" t="s">
        <v>88</v>
      </c>
      <c r="AW163" s="13" t="s">
        <v>34</v>
      </c>
      <c r="AX163" s="13" t="s">
        <v>79</v>
      </c>
      <c r="AY163" s="157" t="s">
        <v>156</v>
      </c>
    </row>
    <row r="164" spans="2:65" s="13" customFormat="1" ht="11.25">
      <c r="B164" s="156"/>
      <c r="D164" s="150" t="s">
        <v>168</v>
      </c>
      <c r="E164" s="157" t="s">
        <v>1</v>
      </c>
      <c r="F164" s="158" t="s">
        <v>815</v>
      </c>
      <c r="H164" s="159">
        <v>10.42</v>
      </c>
      <c r="I164" s="160"/>
      <c r="L164" s="156"/>
      <c r="M164" s="161"/>
      <c r="T164" s="162"/>
      <c r="AT164" s="157" t="s">
        <v>168</v>
      </c>
      <c r="AU164" s="157" t="s">
        <v>166</v>
      </c>
      <c r="AV164" s="13" t="s">
        <v>88</v>
      </c>
      <c r="AW164" s="13" t="s">
        <v>34</v>
      </c>
      <c r="AX164" s="13" t="s">
        <v>79</v>
      </c>
      <c r="AY164" s="157" t="s">
        <v>156</v>
      </c>
    </row>
    <row r="165" spans="2:65" s="15" customFormat="1" ht="11.25">
      <c r="B165" s="170"/>
      <c r="D165" s="150" t="s">
        <v>168</v>
      </c>
      <c r="E165" s="171" t="s">
        <v>1</v>
      </c>
      <c r="F165" s="172" t="s">
        <v>211</v>
      </c>
      <c r="H165" s="173">
        <v>375.51799999999997</v>
      </c>
      <c r="I165" s="174"/>
      <c r="L165" s="170"/>
      <c r="M165" s="175"/>
      <c r="T165" s="176"/>
      <c r="AT165" s="171" t="s">
        <v>168</v>
      </c>
      <c r="AU165" s="171" t="s">
        <v>166</v>
      </c>
      <c r="AV165" s="15" t="s">
        <v>166</v>
      </c>
      <c r="AW165" s="15" t="s">
        <v>34</v>
      </c>
      <c r="AX165" s="15" t="s">
        <v>79</v>
      </c>
      <c r="AY165" s="171" t="s">
        <v>156</v>
      </c>
    </row>
    <row r="166" spans="2:65" s="14" customFormat="1" ht="11.25">
      <c r="B166" s="163"/>
      <c r="D166" s="150" t="s">
        <v>168</v>
      </c>
      <c r="E166" s="164" t="s">
        <v>1</v>
      </c>
      <c r="F166" s="165" t="s">
        <v>173</v>
      </c>
      <c r="H166" s="166">
        <v>385.11799999999999</v>
      </c>
      <c r="I166" s="167"/>
      <c r="L166" s="163"/>
      <c r="M166" s="168"/>
      <c r="T166" s="169"/>
      <c r="AT166" s="164" t="s">
        <v>168</v>
      </c>
      <c r="AU166" s="164" t="s">
        <v>166</v>
      </c>
      <c r="AV166" s="14" t="s">
        <v>165</v>
      </c>
      <c r="AW166" s="14" t="s">
        <v>34</v>
      </c>
      <c r="AX166" s="14" t="s">
        <v>86</v>
      </c>
      <c r="AY166" s="164" t="s">
        <v>156</v>
      </c>
    </row>
    <row r="167" spans="2:65" s="1" customFormat="1" ht="37.9" customHeight="1">
      <c r="B167" s="32"/>
      <c r="C167" s="136" t="s">
        <v>166</v>
      </c>
      <c r="D167" s="136" t="s">
        <v>160</v>
      </c>
      <c r="E167" s="137" t="s">
        <v>174</v>
      </c>
      <c r="F167" s="138" t="s">
        <v>175</v>
      </c>
      <c r="G167" s="139" t="s">
        <v>163</v>
      </c>
      <c r="H167" s="140">
        <v>394.71800000000002</v>
      </c>
      <c r="I167" s="141"/>
      <c r="J167" s="142">
        <f>ROUND(I167*H167,2)</f>
        <v>0</v>
      </c>
      <c r="K167" s="138" t="s">
        <v>164</v>
      </c>
      <c r="L167" s="32"/>
      <c r="M167" s="143" t="s">
        <v>1</v>
      </c>
      <c r="N167" s="144" t="s">
        <v>44</v>
      </c>
      <c r="P167" s="145">
        <f>O167*H167</f>
        <v>0</v>
      </c>
      <c r="Q167" s="145">
        <v>0</v>
      </c>
      <c r="R167" s="145">
        <f>Q167*H167</f>
        <v>0</v>
      </c>
      <c r="S167" s="145">
        <v>0</v>
      </c>
      <c r="T167" s="146">
        <f>S167*H167</f>
        <v>0</v>
      </c>
      <c r="AR167" s="147" t="s">
        <v>165</v>
      </c>
      <c r="AT167" s="147" t="s">
        <v>160</v>
      </c>
      <c r="AU167" s="147" t="s">
        <v>166</v>
      </c>
      <c r="AY167" s="17" t="s">
        <v>156</v>
      </c>
      <c r="BE167" s="148">
        <f>IF(N167="základní",J167,0)</f>
        <v>0</v>
      </c>
      <c r="BF167" s="148">
        <f>IF(N167="snížená",J167,0)</f>
        <v>0</v>
      </c>
      <c r="BG167" s="148">
        <f>IF(N167="zákl. přenesená",J167,0)</f>
        <v>0</v>
      </c>
      <c r="BH167" s="148">
        <f>IF(N167="sníž. přenesená",J167,0)</f>
        <v>0</v>
      </c>
      <c r="BI167" s="148">
        <f>IF(N167="nulová",J167,0)</f>
        <v>0</v>
      </c>
      <c r="BJ167" s="17" t="s">
        <v>86</v>
      </c>
      <c r="BK167" s="148">
        <f>ROUND(I167*H167,2)</f>
        <v>0</v>
      </c>
      <c r="BL167" s="17" t="s">
        <v>165</v>
      </c>
      <c r="BM167" s="147" t="s">
        <v>176</v>
      </c>
    </row>
    <row r="168" spans="2:65" s="12" customFormat="1" ht="11.25">
      <c r="B168" s="149"/>
      <c r="D168" s="150" t="s">
        <v>168</v>
      </c>
      <c r="E168" s="151" t="s">
        <v>1</v>
      </c>
      <c r="F168" s="152" t="s">
        <v>177</v>
      </c>
      <c r="H168" s="151" t="s">
        <v>1</v>
      </c>
      <c r="I168" s="153"/>
      <c r="L168" s="149"/>
      <c r="M168" s="154"/>
      <c r="T168" s="155"/>
      <c r="AT168" s="151" t="s">
        <v>168</v>
      </c>
      <c r="AU168" s="151" t="s">
        <v>166</v>
      </c>
      <c r="AV168" s="12" t="s">
        <v>86</v>
      </c>
      <c r="AW168" s="12" t="s">
        <v>34</v>
      </c>
      <c r="AX168" s="12" t="s">
        <v>79</v>
      </c>
      <c r="AY168" s="151" t="s">
        <v>156</v>
      </c>
    </row>
    <row r="169" spans="2:65" s="13" customFormat="1" ht="11.25">
      <c r="B169" s="156"/>
      <c r="D169" s="150" t="s">
        <v>168</v>
      </c>
      <c r="E169" s="157" t="s">
        <v>1</v>
      </c>
      <c r="F169" s="158" t="s">
        <v>812</v>
      </c>
      <c r="H169" s="159">
        <v>9.6</v>
      </c>
      <c r="I169" s="160"/>
      <c r="L169" s="156"/>
      <c r="M169" s="161"/>
      <c r="T169" s="162"/>
      <c r="AT169" s="157" t="s">
        <v>168</v>
      </c>
      <c r="AU169" s="157" t="s">
        <v>166</v>
      </c>
      <c r="AV169" s="13" t="s">
        <v>88</v>
      </c>
      <c r="AW169" s="13" t="s">
        <v>34</v>
      </c>
      <c r="AX169" s="13" t="s">
        <v>79</v>
      </c>
      <c r="AY169" s="157" t="s">
        <v>156</v>
      </c>
    </row>
    <row r="170" spans="2:65" s="13" customFormat="1" ht="11.25">
      <c r="B170" s="156"/>
      <c r="D170" s="150" t="s">
        <v>168</v>
      </c>
      <c r="E170" s="157" t="s">
        <v>1</v>
      </c>
      <c r="F170" s="158" t="s">
        <v>813</v>
      </c>
      <c r="H170" s="159">
        <v>357.44799999999998</v>
      </c>
      <c r="I170" s="160"/>
      <c r="L170" s="156"/>
      <c r="M170" s="161"/>
      <c r="T170" s="162"/>
      <c r="AT170" s="157" t="s">
        <v>168</v>
      </c>
      <c r="AU170" s="157" t="s">
        <v>166</v>
      </c>
      <c r="AV170" s="13" t="s">
        <v>88</v>
      </c>
      <c r="AW170" s="13" t="s">
        <v>34</v>
      </c>
      <c r="AX170" s="13" t="s">
        <v>79</v>
      </c>
      <c r="AY170" s="157" t="s">
        <v>156</v>
      </c>
    </row>
    <row r="171" spans="2:65" s="13" customFormat="1" ht="11.25">
      <c r="B171" s="156"/>
      <c r="D171" s="150" t="s">
        <v>168</v>
      </c>
      <c r="E171" s="157" t="s">
        <v>1</v>
      </c>
      <c r="F171" s="158" t="s">
        <v>814</v>
      </c>
      <c r="H171" s="159">
        <v>7.65</v>
      </c>
      <c r="I171" s="160"/>
      <c r="L171" s="156"/>
      <c r="M171" s="161"/>
      <c r="T171" s="162"/>
      <c r="AT171" s="157" t="s">
        <v>168</v>
      </c>
      <c r="AU171" s="157" t="s">
        <v>166</v>
      </c>
      <c r="AV171" s="13" t="s">
        <v>88</v>
      </c>
      <c r="AW171" s="13" t="s">
        <v>34</v>
      </c>
      <c r="AX171" s="13" t="s">
        <v>79</v>
      </c>
      <c r="AY171" s="157" t="s">
        <v>156</v>
      </c>
    </row>
    <row r="172" spans="2:65" s="13" customFormat="1" ht="11.25">
      <c r="B172" s="156"/>
      <c r="D172" s="150" t="s">
        <v>168</v>
      </c>
      <c r="E172" s="157" t="s">
        <v>1</v>
      </c>
      <c r="F172" s="158" t="s">
        <v>815</v>
      </c>
      <c r="H172" s="159">
        <v>10.42</v>
      </c>
      <c r="I172" s="160"/>
      <c r="L172" s="156"/>
      <c r="M172" s="161"/>
      <c r="T172" s="162"/>
      <c r="AT172" s="157" t="s">
        <v>168</v>
      </c>
      <c r="AU172" s="157" t="s">
        <v>166</v>
      </c>
      <c r="AV172" s="13" t="s">
        <v>88</v>
      </c>
      <c r="AW172" s="13" t="s">
        <v>34</v>
      </c>
      <c r="AX172" s="13" t="s">
        <v>79</v>
      </c>
      <c r="AY172" s="157" t="s">
        <v>156</v>
      </c>
    </row>
    <row r="173" spans="2:65" s="15" customFormat="1" ht="11.25">
      <c r="B173" s="170"/>
      <c r="D173" s="150" t="s">
        <v>168</v>
      </c>
      <c r="E173" s="171" t="s">
        <v>1</v>
      </c>
      <c r="F173" s="172" t="s">
        <v>211</v>
      </c>
      <c r="H173" s="173">
        <v>385.11799999999999</v>
      </c>
      <c r="I173" s="174"/>
      <c r="L173" s="170"/>
      <c r="M173" s="175"/>
      <c r="T173" s="176"/>
      <c r="AT173" s="171" t="s">
        <v>168</v>
      </c>
      <c r="AU173" s="171" t="s">
        <v>166</v>
      </c>
      <c r="AV173" s="15" t="s">
        <v>166</v>
      </c>
      <c r="AW173" s="15" t="s">
        <v>34</v>
      </c>
      <c r="AX173" s="15" t="s">
        <v>79</v>
      </c>
      <c r="AY173" s="171" t="s">
        <v>156</v>
      </c>
    </row>
    <row r="174" spans="2:65" s="12" customFormat="1" ht="11.25">
      <c r="B174" s="149"/>
      <c r="D174" s="150" t="s">
        <v>168</v>
      </c>
      <c r="E174" s="151" t="s">
        <v>1</v>
      </c>
      <c r="F174" s="152" t="s">
        <v>816</v>
      </c>
      <c r="H174" s="151" t="s">
        <v>1</v>
      </c>
      <c r="I174" s="153"/>
      <c r="L174" s="149"/>
      <c r="M174" s="154"/>
      <c r="T174" s="155"/>
      <c r="AT174" s="151" t="s">
        <v>168</v>
      </c>
      <c r="AU174" s="151" t="s">
        <v>166</v>
      </c>
      <c r="AV174" s="12" t="s">
        <v>86</v>
      </c>
      <c r="AW174" s="12" t="s">
        <v>34</v>
      </c>
      <c r="AX174" s="12" t="s">
        <v>79</v>
      </c>
      <c r="AY174" s="151" t="s">
        <v>156</v>
      </c>
    </row>
    <row r="175" spans="2:65" s="13" customFormat="1" ht="11.25">
      <c r="B175" s="156"/>
      <c r="D175" s="150" t="s">
        <v>168</v>
      </c>
      <c r="E175" s="157" t="s">
        <v>1</v>
      </c>
      <c r="F175" s="158" t="s">
        <v>812</v>
      </c>
      <c r="H175" s="159">
        <v>9.6</v>
      </c>
      <c r="I175" s="160"/>
      <c r="L175" s="156"/>
      <c r="M175" s="161"/>
      <c r="T175" s="162"/>
      <c r="AT175" s="157" t="s">
        <v>168</v>
      </c>
      <c r="AU175" s="157" t="s">
        <v>166</v>
      </c>
      <c r="AV175" s="13" t="s">
        <v>88</v>
      </c>
      <c r="AW175" s="13" t="s">
        <v>34</v>
      </c>
      <c r="AX175" s="13" t="s">
        <v>79</v>
      </c>
      <c r="AY175" s="157" t="s">
        <v>156</v>
      </c>
    </row>
    <row r="176" spans="2:65" s="15" customFormat="1" ht="11.25">
      <c r="B176" s="170"/>
      <c r="D176" s="150" t="s">
        <v>168</v>
      </c>
      <c r="E176" s="171" t="s">
        <v>1</v>
      </c>
      <c r="F176" s="172" t="s">
        <v>211</v>
      </c>
      <c r="H176" s="173">
        <v>9.6</v>
      </c>
      <c r="I176" s="174"/>
      <c r="L176" s="170"/>
      <c r="M176" s="175"/>
      <c r="T176" s="176"/>
      <c r="AT176" s="171" t="s">
        <v>168</v>
      </c>
      <c r="AU176" s="171" t="s">
        <v>166</v>
      </c>
      <c r="AV176" s="15" t="s">
        <v>166</v>
      </c>
      <c r="AW176" s="15" t="s">
        <v>34</v>
      </c>
      <c r="AX176" s="15" t="s">
        <v>79</v>
      </c>
      <c r="AY176" s="171" t="s">
        <v>156</v>
      </c>
    </row>
    <row r="177" spans="2:65" s="14" customFormat="1" ht="11.25">
      <c r="B177" s="163"/>
      <c r="D177" s="150" t="s">
        <v>168</v>
      </c>
      <c r="E177" s="164" t="s">
        <v>1</v>
      </c>
      <c r="F177" s="165" t="s">
        <v>173</v>
      </c>
      <c r="H177" s="166">
        <v>394.71800000000002</v>
      </c>
      <c r="I177" s="167"/>
      <c r="L177" s="163"/>
      <c r="M177" s="168"/>
      <c r="T177" s="169"/>
      <c r="AT177" s="164" t="s">
        <v>168</v>
      </c>
      <c r="AU177" s="164" t="s">
        <v>166</v>
      </c>
      <c r="AV177" s="14" t="s">
        <v>165</v>
      </c>
      <c r="AW177" s="14" t="s">
        <v>34</v>
      </c>
      <c r="AX177" s="14" t="s">
        <v>86</v>
      </c>
      <c r="AY177" s="164" t="s">
        <v>156</v>
      </c>
    </row>
    <row r="178" spans="2:65" s="1" customFormat="1" ht="37.9" customHeight="1">
      <c r="B178" s="32"/>
      <c r="C178" s="136" t="s">
        <v>165</v>
      </c>
      <c r="D178" s="136" t="s">
        <v>160</v>
      </c>
      <c r="E178" s="137" t="s">
        <v>178</v>
      </c>
      <c r="F178" s="138" t="s">
        <v>179</v>
      </c>
      <c r="G178" s="139" t="s">
        <v>163</v>
      </c>
      <c r="H178" s="140">
        <v>375.51799999999997</v>
      </c>
      <c r="I178" s="141"/>
      <c r="J178" s="142">
        <f>ROUND(I178*H178,2)</f>
        <v>0</v>
      </c>
      <c r="K178" s="138" t="s">
        <v>164</v>
      </c>
      <c r="L178" s="32"/>
      <c r="M178" s="143" t="s">
        <v>1</v>
      </c>
      <c r="N178" s="144" t="s">
        <v>44</v>
      </c>
      <c r="P178" s="145">
        <f>O178*H178</f>
        <v>0</v>
      </c>
      <c r="Q178" s="145">
        <v>0</v>
      </c>
      <c r="R178" s="145">
        <f>Q178*H178</f>
        <v>0</v>
      </c>
      <c r="S178" s="145">
        <v>0</v>
      </c>
      <c r="T178" s="146">
        <f>S178*H178</f>
        <v>0</v>
      </c>
      <c r="AR178" s="147" t="s">
        <v>165</v>
      </c>
      <c r="AT178" s="147" t="s">
        <v>160</v>
      </c>
      <c r="AU178" s="147" t="s">
        <v>166</v>
      </c>
      <c r="AY178" s="17" t="s">
        <v>156</v>
      </c>
      <c r="BE178" s="148">
        <f>IF(N178="základní",J178,0)</f>
        <v>0</v>
      </c>
      <c r="BF178" s="148">
        <f>IF(N178="snížená",J178,0)</f>
        <v>0</v>
      </c>
      <c r="BG178" s="148">
        <f>IF(N178="zákl. přenesená",J178,0)</f>
        <v>0</v>
      </c>
      <c r="BH178" s="148">
        <f>IF(N178="sníž. přenesená",J178,0)</f>
        <v>0</v>
      </c>
      <c r="BI178" s="148">
        <f>IF(N178="nulová",J178,0)</f>
        <v>0</v>
      </c>
      <c r="BJ178" s="17" t="s">
        <v>86</v>
      </c>
      <c r="BK178" s="148">
        <f>ROUND(I178*H178,2)</f>
        <v>0</v>
      </c>
      <c r="BL178" s="17" t="s">
        <v>165</v>
      </c>
      <c r="BM178" s="147" t="s">
        <v>180</v>
      </c>
    </row>
    <row r="179" spans="2:65" s="12" customFormat="1" ht="11.25">
      <c r="B179" s="149"/>
      <c r="D179" s="150" t="s">
        <v>168</v>
      </c>
      <c r="E179" s="151" t="s">
        <v>1</v>
      </c>
      <c r="F179" s="152" t="s">
        <v>181</v>
      </c>
      <c r="H179" s="151" t="s">
        <v>1</v>
      </c>
      <c r="I179" s="153"/>
      <c r="L179" s="149"/>
      <c r="M179" s="154"/>
      <c r="T179" s="155"/>
      <c r="AT179" s="151" t="s">
        <v>168</v>
      </c>
      <c r="AU179" s="151" t="s">
        <v>166</v>
      </c>
      <c r="AV179" s="12" t="s">
        <v>86</v>
      </c>
      <c r="AW179" s="12" t="s">
        <v>34</v>
      </c>
      <c r="AX179" s="12" t="s">
        <v>79</v>
      </c>
      <c r="AY179" s="151" t="s">
        <v>156</v>
      </c>
    </row>
    <row r="180" spans="2:65" s="13" customFormat="1" ht="11.25">
      <c r="B180" s="156"/>
      <c r="D180" s="150" t="s">
        <v>168</v>
      </c>
      <c r="E180" s="157" t="s">
        <v>1</v>
      </c>
      <c r="F180" s="158" t="s">
        <v>813</v>
      </c>
      <c r="H180" s="159">
        <v>357.44799999999998</v>
      </c>
      <c r="I180" s="160"/>
      <c r="L180" s="156"/>
      <c r="M180" s="161"/>
      <c r="T180" s="162"/>
      <c r="AT180" s="157" t="s">
        <v>168</v>
      </c>
      <c r="AU180" s="157" t="s">
        <v>166</v>
      </c>
      <c r="AV180" s="13" t="s">
        <v>88</v>
      </c>
      <c r="AW180" s="13" t="s">
        <v>34</v>
      </c>
      <c r="AX180" s="13" t="s">
        <v>79</v>
      </c>
      <c r="AY180" s="157" t="s">
        <v>156</v>
      </c>
    </row>
    <row r="181" spans="2:65" s="13" customFormat="1" ht="11.25">
      <c r="B181" s="156"/>
      <c r="D181" s="150" t="s">
        <v>168</v>
      </c>
      <c r="E181" s="157" t="s">
        <v>1</v>
      </c>
      <c r="F181" s="158" t="s">
        <v>814</v>
      </c>
      <c r="H181" s="159">
        <v>7.65</v>
      </c>
      <c r="I181" s="160"/>
      <c r="L181" s="156"/>
      <c r="M181" s="161"/>
      <c r="T181" s="162"/>
      <c r="AT181" s="157" t="s">
        <v>168</v>
      </c>
      <c r="AU181" s="157" t="s">
        <v>166</v>
      </c>
      <c r="AV181" s="13" t="s">
        <v>88</v>
      </c>
      <c r="AW181" s="13" t="s">
        <v>34</v>
      </c>
      <c r="AX181" s="13" t="s">
        <v>79</v>
      </c>
      <c r="AY181" s="157" t="s">
        <v>156</v>
      </c>
    </row>
    <row r="182" spans="2:65" s="13" customFormat="1" ht="11.25">
      <c r="B182" s="156"/>
      <c r="D182" s="150" t="s">
        <v>168</v>
      </c>
      <c r="E182" s="157" t="s">
        <v>1</v>
      </c>
      <c r="F182" s="158" t="s">
        <v>815</v>
      </c>
      <c r="H182" s="159">
        <v>10.42</v>
      </c>
      <c r="I182" s="160"/>
      <c r="L182" s="156"/>
      <c r="M182" s="161"/>
      <c r="T182" s="162"/>
      <c r="AT182" s="157" t="s">
        <v>168</v>
      </c>
      <c r="AU182" s="157" t="s">
        <v>166</v>
      </c>
      <c r="AV182" s="13" t="s">
        <v>88</v>
      </c>
      <c r="AW182" s="13" t="s">
        <v>34</v>
      </c>
      <c r="AX182" s="13" t="s">
        <v>79</v>
      </c>
      <c r="AY182" s="157" t="s">
        <v>156</v>
      </c>
    </row>
    <row r="183" spans="2:65" s="14" customFormat="1" ht="11.25">
      <c r="B183" s="163"/>
      <c r="D183" s="150" t="s">
        <v>168</v>
      </c>
      <c r="E183" s="164" t="s">
        <v>1</v>
      </c>
      <c r="F183" s="165" t="s">
        <v>173</v>
      </c>
      <c r="H183" s="166">
        <v>375.51799999999997</v>
      </c>
      <c r="I183" s="167"/>
      <c r="L183" s="163"/>
      <c r="M183" s="168"/>
      <c r="T183" s="169"/>
      <c r="AT183" s="164" t="s">
        <v>168</v>
      </c>
      <c r="AU183" s="164" t="s">
        <v>166</v>
      </c>
      <c r="AV183" s="14" t="s">
        <v>165</v>
      </c>
      <c r="AW183" s="14" t="s">
        <v>34</v>
      </c>
      <c r="AX183" s="14" t="s">
        <v>86</v>
      </c>
      <c r="AY183" s="164" t="s">
        <v>156</v>
      </c>
    </row>
    <row r="184" spans="2:65" s="1" customFormat="1" ht="16.5" customHeight="1">
      <c r="B184" s="32"/>
      <c r="C184" s="136" t="s">
        <v>186</v>
      </c>
      <c r="D184" s="136" t="s">
        <v>160</v>
      </c>
      <c r="E184" s="137" t="s">
        <v>182</v>
      </c>
      <c r="F184" s="138" t="s">
        <v>183</v>
      </c>
      <c r="G184" s="139" t="s">
        <v>163</v>
      </c>
      <c r="H184" s="140">
        <v>375.51799999999997</v>
      </c>
      <c r="I184" s="141"/>
      <c r="J184" s="142">
        <f>ROUND(I184*H184,2)</f>
        <v>0</v>
      </c>
      <c r="K184" s="138" t="s">
        <v>164</v>
      </c>
      <c r="L184" s="32"/>
      <c r="M184" s="143" t="s">
        <v>1</v>
      </c>
      <c r="N184" s="144" t="s">
        <v>44</v>
      </c>
      <c r="P184" s="145">
        <f>O184*H184</f>
        <v>0</v>
      </c>
      <c r="Q184" s="145">
        <v>0</v>
      </c>
      <c r="R184" s="145">
        <f>Q184*H184</f>
        <v>0</v>
      </c>
      <c r="S184" s="145">
        <v>0</v>
      </c>
      <c r="T184" s="146">
        <f>S184*H184</f>
        <v>0</v>
      </c>
      <c r="AR184" s="147" t="s">
        <v>165</v>
      </c>
      <c r="AT184" s="147" t="s">
        <v>160</v>
      </c>
      <c r="AU184" s="147" t="s">
        <v>166</v>
      </c>
      <c r="AY184" s="17" t="s">
        <v>156</v>
      </c>
      <c r="BE184" s="148">
        <f>IF(N184="základní",J184,0)</f>
        <v>0</v>
      </c>
      <c r="BF184" s="148">
        <f>IF(N184="snížená",J184,0)</f>
        <v>0</v>
      </c>
      <c r="BG184" s="148">
        <f>IF(N184="zákl. přenesená",J184,0)</f>
        <v>0</v>
      </c>
      <c r="BH184" s="148">
        <f>IF(N184="sníž. přenesená",J184,0)</f>
        <v>0</v>
      </c>
      <c r="BI184" s="148">
        <f>IF(N184="nulová",J184,0)</f>
        <v>0</v>
      </c>
      <c r="BJ184" s="17" t="s">
        <v>86</v>
      </c>
      <c r="BK184" s="148">
        <f>ROUND(I184*H184,2)</f>
        <v>0</v>
      </c>
      <c r="BL184" s="17" t="s">
        <v>165</v>
      </c>
      <c r="BM184" s="147" t="s">
        <v>184</v>
      </c>
    </row>
    <row r="185" spans="2:65" s="13" customFormat="1" ht="22.5">
      <c r="B185" s="156"/>
      <c r="D185" s="150" t="s">
        <v>168</v>
      </c>
      <c r="E185" s="157" t="s">
        <v>1</v>
      </c>
      <c r="F185" s="158" t="s">
        <v>817</v>
      </c>
      <c r="H185" s="159">
        <v>375.51799999999997</v>
      </c>
      <c r="I185" s="160"/>
      <c r="L185" s="156"/>
      <c r="M185" s="161"/>
      <c r="T185" s="162"/>
      <c r="AT185" s="157" t="s">
        <v>168</v>
      </c>
      <c r="AU185" s="157" t="s">
        <v>166</v>
      </c>
      <c r="AV185" s="13" t="s">
        <v>88</v>
      </c>
      <c r="AW185" s="13" t="s">
        <v>34</v>
      </c>
      <c r="AX185" s="13" t="s">
        <v>86</v>
      </c>
      <c r="AY185" s="157" t="s">
        <v>156</v>
      </c>
    </row>
    <row r="186" spans="2:65" s="1" customFormat="1" ht="24.2" customHeight="1">
      <c r="B186" s="32"/>
      <c r="C186" s="136" t="s">
        <v>192</v>
      </c>
      <c r="D186" s="136" t="s">
        <v>160</v>
      </c>
      <c r="E186" s="137" t="s">
        <v>187</v>
      </c>
      <c r="F186" s="138" t="s">
        <v>188</v>
      </c>
      <c r="G186" s="139" t="s">
        <v>189</v>
      </c>
      <c r="H186" s="140">
        <v>751.03599999999994</v>
      </c>
      <c r="I186" s="141"/>
      <c r="J186" s="142">
        <f>ROUND(I186*H186,2)</f>
        <v>0</v>
      </c>
      <c r="K186" s="138" t="s">
        <v>164</v>
      </c>
      <c r="L186" s="32"/>
      <c r="M186" s="143" t="s">
        <v>1</v>
      </c>
      <c r="N186" s="144" t="s">
        <v>44</v>
      </c>
      <c r="P186" s="145">
        <f>O186*H186</f>
        <v>0</v>
      </c>
      <c r="Q186" s="145">
        <v>0</v>
      </c>
      <c r="R186" s="145">
        <f>Q186*H186</f>
        <v>0</v>
      </c>
      <c r="S186" s="145">
        <v>0</v>
      </c>
      <c r="T186" s="146">
        <f>S186*H186</f>
        <v>0</v>
      </c>
      <c r="AR186" s="147" t="s">
        <v>165</v>
      </c>
      <c r="AT186" s="147" t="s">
        <v>160</v>
      </c>
      <c r="AU186" s="147" t="s">
        <v>166</v>
      </c>
      <c r="AY186" s="17" t="s">
        <v>156</v>
      </c>
      <c r="BE186" s="148">
        <f>IF(N186="základní",J186,0)</f>
        <v>0</v>
      </c>
      <c r="BF186" s="148">
        <f>IF(N186="snížená",J186,0)</f>
        <v>0</v>
      </c>
      <c r="BG186" s="148">
        <f>IF(N186="zákl. přenesená",J186,0)</f>
        <v>0</v>
      </c>
      <c r="BH186" s="148">
        <f>IF(N186="sníž. přenesená",J186,0)</f>
        <v>0</v>
      </c>
      <c r="BI186" s="148">
        <f>IF(N186="nulová",J186,0)</f>
        <v>0</v>
      </c>
      <c r="BJ186" s="17" t="s">
        <v>86</v>
      </c>
      <c r="BK186" s="148">
        <f>ROUND(I186*H186,2)</f>
        <v>0</v>
      </c>
      <c r="BL186" s="17" t="s">
        <v>165</v>
      </c>
      <c r="BM186" s="147" t="s">
        <v>190</v>
      </c>
    </row>
    <row r="187" spans="2:65" s="13" customFormat="1" ht="22.5">
      <c r="B187" s="156"/>
      <c r="D187" s="150" t="s">
        <v>168</v>
      </c>
      <c r="E187" s="157" t="s">
        <v>1</v>
      </c>
      <c r="F187" s="158" t="s">
        <v>818</v>
      </c>
      <c r="H187" s="159">
        <v>751.03599999999994</v>
      </c>
      <c r="I187" s="160"/>
      <c r="L187" s="156"/>
      <c r="M187" s="161"/>
      <c r="T187" s="162"/>
      <c r="AT187" s="157" t="s">
        <v>168</v>
      </c>
      <c r="AU187" s="157" t="s">
        <v>166</v>
      </c>
      <c r="AV187" s="13" t="s">
        <v>88</v>
      </c>
      <c r="AW187" s="13" t="s">
        <v>34</v>
      </c>
      <c r="AX187" s="13" t="s">
        <v>86</v>
      </c>
      <c r="AY187" s="157" t="s">
        <v>156</v>
      </c>
    </row>
    <row r="188" spans="2:65" s="1" customFormat="1" ht="24.2" customHeight="1">
      <c r="B188" s="32"/>
      <c r="C188" s="136" t="s">
        <v>203</v>
      </c>
      <c r="D188" s="136" t="s">
        <v>160</v>
      </c>
      <c r="E188" s="137" t="s">
        <v>193</v>
      </c>
      <c r="F188" s="138" t="s">
        <v>194</v>
      </c>
      <c r="G188" s="139" t="s">
        <v>195</v>
      </c>
      <c r="H188" s="140">
        <v>921.43799999999999</v>
      </c>
      <c r="I188" s="141"/>
      <c r="J188" s="142">
        <f>ROUND(I188*H188,2)</f>
        <v>0</v>
      </c>
      <c r="K188" s="138" t="s">
        <v>164</v>
      </c>
      <c r="L188" s="32"/>
      <c r="M188" s="143" t="s">
        <v>1</v>
      </c>
      <c r="N188" s="144" t="s">
        <v>44</v>
      </c>
      <c r="P188" s="145">
        <f>O188*H188</f>
        <v>0</v>
      </c>
      <c r="Q188" s="145">
        <v>0</v>
      </c>
      <c r="R188" s="145">
        <f>Q188*H188</f>
        <v>0</v>
      </c>
      <c r="S188" s="145">
        <v>0</v>
      </c>
      <c r="T188" s="146">
        <f>S188*H188</f>
        <v>0</v>
      </c>
      <c r="AR188" s="147" t="s">
        <v>165</v>
      </c>
      <c r="AT188" s="147" t="s">
        <v>160</v>
      </c>
      <c r="AU188" s="147" t="s">
        <v>166</v>
      </c>
      <c r="AY188" s="17" t="s">
        <v>156</v>
      </c>
      <c r="BE188" s="148">
        <f>IF(N188="základní",J188,0)</f>
        <v>0</v>
      </c>
      <c r="BF188" s="148">
        <f>IF(N188="snížená",J188,0)</f>
        <v>0</v>
      </c>
      <c r="BG188" s="148">
        <f>IF(N188="zákl. přenesená",J188,0)</f>
        <v>0</v>
      </c>
      <c r="BH188" s="148">
        <f>IF(N188="sníž. přenesená",J188,0)</f>
        <v>0</v>
      </c>
      <c r="BI188" s="148">
        <f>IF(N188="nulová",J188,0)</f>
        <v>0</v>
      </c>
      <c r="BJ188" s="17" t="s">
        <v>86</v>
      </c>
      <c r="BK188" s="148">
        <f>ROUND(I188*H188,2)</f>
        <v>0</v>
      </c>
      <c r="BL188" s="17" t="s">
        <v>165</v>
      </c>
      <c r="BM188" s="147" t="s">
        <v>196</v>
      </c>
    </row>
    <row r="189" spans="2:65" s="12" customFormat="1" ht="11.25">
      <c r="B189" s="149"/>
      <c r="D189" s="150" t="s">
        <v>168</v>
      </c>
      <c r="E189" s="151" t="s">
        <v>1</v>
      </c>
      <c r="F189" s="152" t="s">
        <v>197</v>
      </c>
      <c r="H189" s="151" t="s">
        <v>1</v>
      </c>
      <c r="I189" s="153"/>
      <c r="L189" s="149"/>
      <c r="M189" s="154"/>
      <c r="T189" s="155"/>
      <c r="AT189" s="151" t="s">
        <v>168</v>
      </c>
      <c r="AU189" s="151" t="s">
        <v>166</v>
      </c>
      <c r="AV189" s="12" t="s">
        <v>86</v>
      </c>
      <c r="AW189" s="12" t="s">
        <v>34</v>
      </c>
      <c r="AX189" s="12" t="s">
        <v>79</v>
      </c>
      <c r="AY189" s="151" t="s">
        <v>156</v>
      </c>
    </row>
    <row r="190" spans="2:65" s="13" customFormat="1" ht="11.25">
      <c r="B190" s="156"/>
      <c r="D190" s="150" t="s">
        <v>168</v>
      </c>
      <c r="E190" s="157" t="s">
        <v>1</v>
      </c>
      <c r="F190" s="158" t="s">
        <v>819</v>
      </c>
      <c r="H190" s="159">
        <v>243.08</v>
      </c>
      <c r="I190" s="160"/>
      <c r="L190" s="156"/>
      <c r="M190" s="161"/>
      <c r="T190" s="162"/>
      <c r="AT190" s="157" t="s">
        <v>168</v>
      </c>
      <c r="AU190" s="157" t="s">
        <v>166</v>
      </c>
      <c r="AV190" s="13" t="s">
        <v>88</v>
      </c>
      <c r="AW190" s="13" t="s">
        <v>34</v>
      </c>
      <c r="AX190" s="13" t="s">
        <v>79</v>
      </c>
      <c r="AY190" s="157" t="s">
        <v>156</v>
      </c>
    </row>
    <row r="191" spans="2:65" s="13" customFormat="1" ht="11.25">
      <c r="B191" s="156"/>
      <c r="D191" s="150" t="s">
        <v>168</v>
      </c>
      <c r="E191" s="157" t="s">
        <v>1</v>
      </c>
      <c r="F191" s="158" t="s">
        <v>820</v>
      </c>
      <c r="H191" s="159">
        <v>311.13299999999998</v>
      </c>
      <c r="I191" s="160"/>
      <c r="L191" s="156"/>
      <c r="M191" s="161"/>
      <c r="T191" s="162"/>
      <c r="AT191" s="157" t="s">
        <v>168</v>
      </c>
      <c r="AU191" s="157" t="s">
        <v>166</v>
      </c>
      <c r="AV191" s="13" t="s">
        <v>88</v>
      </c>
      <c r="AW191" s="13" t="s">
        <v>34</v>
      </c>
      <c r="AX191" s="13" t="s">
        <v>79</v>
      </c>
      <c r="AY191" s="157" t="s">
        <v>156</v>
      </c>
    </row>
    <row r="192" spans="2:65" s="13" customFormat="1" ht="11.25">
      <c r="B192" s="156"/>
      <c r="D192" s="150" t="s">
        <v>168</v>
      </c>
      <c r="E192" s="157" t="s">
        <v>1</v>
      </c>
      <c r="F192" s="158" t="s">
        <v>821</v>
      </c>
      <c r="H192" s="159">
        <v>310.46699999999998</v>
      </c>
      <c r="I192" s="160"/>
      <c r="L192" s="156"/>
      <c r="M192" s="161"/>
      <c r="T192" s="162"/>
      <c r="AT192" s="157" t="s">
        <v>168</v>
      </c>
      <c r="AU192" s="157" t="s">
        <v>166</v>
      </c>
      <c r="AV192" s="13" t="s">
        <v>88</v>
      </c>
      <c r="AW192" s="13" t="s">
        <v>34</v>
      </c>
      <c r="AX192" s="13" t="s">
        <v>79</v>
      </c>
      <c r="AY192" s="157" t="s">
        <v>156</v>
      </c>
    </row>
    <row r="193" spans="2:65" s="13" customFormat="1" ht="11.25">
      <c r="B193" s="156"/>
      <c r="D193" s="150" t="s">
        <v>168</v>
      </c>
      <c r="E193" s="157" t="s">
        <v>1</v>
      </c>
      <c r="F193" s="158" t="s">
        <v>822</v>
      </c>
      <c r="H193" s="159">
        <v>56.758000000000003</v>
      </c>
      <c r="I193" s="160"/>
      <c r="L193" s="156"/>
      <c r="M193" s="161"/>
      <c r="T193" s="162"/>
      <c r="AT193" s="157" t="s">
        <v>168</v>
      </c>
      <c r="AU193" s="157" t="s">
        <v>166</v>
      </c>
      <c r="AV193" s="13" t="s">
        <v>88</v>
      </c>
      <c r="AW193" s="13" t="s">
        <v>34</v>
      </c>
      <c r="AX193" s="13" t="s">
        <v>79</v>
      </c>
      <c r="AY193" s="157" t="s">
        <v>156</v>
      </c>
    </row>
    <row r="194" spans="2:65" s="14" customFormat="1" ht="11.25">
      <c r="B194" s="163"/>
      <c r="D194" s="150" t="s">
        <v>168</v>
      </c>
      <c r="E194" s="164" t="s">
        <v>1</v>
      </c>
      <c r="F194" s="165" t="s">
        <v>173</v>
      </c>
      <c r="H194" s="166">
        <v>921.43799999999999</v>
      </c>
      <c r="I194" s="167"/>
      <c r="L194" s="163"/>
      <c r="M194" s="168"/>
      <c r="T194" s="169"/>
      <c r="AT194" s="164" t="s">
        <v>168</v>
      </c>
      <c r="AU194" s="164" t="s">
        <v>166</v>
      </c>
      <c r="AV194" s="14" t="s">
        <v>165</v>
      </c>
      <c r="AW194" s="14" t="s">
        <v>34</v>
      </c>
      <c r="AX194" s="14" t="s">
        <v>86</v>
      </c>
      <c r="AY194" s="164" t="s">
        <v>156</v>
      </c>
    </row>
    <row r="195" spans="2:65" s="11" customFormat="1" ht="20.85" customHeight="1">
      <c r="B195" s="124"/>
      <c r="D195" s="125" t="s">
        <v>78</v>
      </c>
      <c r="E195" s="134" t="s">
        <v>201</v>
      </c>
      <c r="F195" s="134" t="s">
        <v>202</v>
      </c>
      <c r="I195" s="127"/>
      <c r="J195" s="135">
        <f>BK195</f>
        <v>0</v>
      </c>
      <c r="L195" s="124"/>
      <c r="M195" s="129"/>
      <c r="P195" s="130">
        <f>SUM(P196:P212)</f>
        <v>0</v>
      </c>
      <c r="R195" s="130">
        <f>SUM(R196:R212)</f>
        <v>0</v>
      </c>
      <c r="T195" s="131">
        <f>SUM(T196:T212)</f>
        <v>0</v>
      </c>
      <c r="AR195" s="125" t="s">
        <v>86</v>
      </c>
      <c r="AT195" s="132" t="s">
        <v>78</v>
      </c>
      <c r="AU195" s="132" t="s">
        <v>88</v>
      </c>
      <c r="AY195" s="125" t="s">
        <v>156</v>
      </c>
      <c r="BK195" s="133">
        <f>SUM(BK196:BK212)</f>
        <v>0</v>
      </c>
    </row>
    <row r="196" spans="2:65" s="1" customFormat="1" ht="37.9" customHeight="1">
      <c r="B196" s="32"/>
      <c r="C196" s="136" t="s">
        <v>216</v>
      </c>
      <c r="D196" s="136" t="s">
        <v>160</v>
      </c>
      <c r="E196" s="137" t="s">
        <v>204</v>
      </c>
      <c r="F196" s="138" t="s">
        <v>205</v>
      </c>
      <c r="G196" s="139" t="s">
        <v>163</v>
      </c>
      <c r="H196" s="140">
        <v>357.44799999999998</v>
      </c>
      <c r="I196" s="141"/>
      <c r="J196" s="142">
        <f>ROUND(I196*H196,2)</f>
        <v>0</v>
      </c>
      <c r="K196" s="138" t="s">
        <v>164</v>
      </c>
      <c r="L196" s="32"/>
      <c r="M196" s="143" t="s">
        <v>1</v>
      </c>
      <c r="N196" s="144" t="s">
        <v>44</v>
      </c>
      <c r="P196" s="145">
        <f>O196*H196</f>
        <v>0</v>
      </c>
      <c r="Q196" s="145">
        <v>0</v>
      </c>
      <c r="R196" s="145">
        <f>Q196*H196</f>
        <v>0</v>
      </c>
      <c r="S196" s="145">
        <v>0</v>
      </c>
      <c r="T196" s="146">
        <f>S196*H196</f>
        <v>0</v>
      </c>
      <c r="AR196" s="147" t="s">
        <v>165</v>
      </c>
      <c r="AT196" s="147" t="s">
        <v>160</v>
      </c>
      <c r="AU196" s="147" t="s">
        <v>166</v>
      </c>
      <c r="AY196" s="17" t="s">
        <v>156</v>
      </c>
      <c r="BE196" s="148">
        <f>IF(N196="základní",J196,0)</f>
        <v>0</v>
      </c>
      <c r="BF196" s="148">
        <f>IF(N196="snížená",J196,0)</f>
        <v>0</v>
      </c>
      <c r="BG196" s="148">
        <f>IF(N196="zákl. přenesená",J196,0)</f>
        <v>0</v>
      </c>
      <c r="BH196" s="148">
        <f>IF(N196="sníž. přenesená",J196,0)</f>
        <v>0</v>
      </c>
      <c r="BI196" s="148">
        <f>IF(N196="nulová",J196,0)</f>
        <v>0</v>
      </c>
      <c r="BJ196" s="17" t="s">
        <v>86</v>
      </c>
      <c r="BK196" s="148">
        <f>ROUND(I196*H196,2)</f>
        <v>0</v>
      </c>
      <c r="BL196" s="17" t="s">
        <v>165</v>
      </c>
      <c r="BM196" s="147" t="s">
        <v>206</v>
      </c>
    </row>
    <row r="197" spans="2:65" s="12" customFormat="1" ht="11.25">
      <c r="B197" s="149"/>
      <c r="D197" s="150" t="s">
        <v>168</v>
      </c>
      <c r="E197" s="151" t="s">
        <v>1</v>
      </c>
      <c r="F197" s="152" t="s">
        <v>207</v>
      </c>
      <c r="H197" s="151" t="s">
        <v>1</v>
      </c>
      <c r="I197" s="153"/>
      <c r="L197" s="149"/>
      <c r="M197" s="154"/>
      <c r="T197" s="155"/>
      <c r="AT197" s="151" t="s">
        <v>168</v>
      </c>
      <c r="AU197" s="151" t="s">
        <v>166</v>
      </c>
      <c r="AV197" s="12" t="s">
        <v>86</v>
      </c>
      <c r="AW197" s="12" t="s">
        <v>34</v>
      </c>
      <c r="AX197" s="12" t="s">
        <v>79</v>
      </c>
      <c r="AY197" s="151" t="s">
        <v>156</v>
      </c>
    </row>
    <row r="198" spans="2:65" s="13" customFormat="1" ht="11.25">
      <c r="B198" s="156"/>
      <c r="D198" s="150" t="s">
        <v>168</v>
      </c>
      <c r="E198" s="157" t="s">
        <v>1</v>
      </c>
      <c r="F198" s="158" t="s">
        <v>823</v>
      </c>
      <c r="H198" s="159">
        <v>18.292999999999999</v>
      </c>
      <c r="I198" s="160"/>
      <c r="L198" s="156"/>
      <c r="M198" s="161"/>
      <c r="T198" s="162"/>
      <c r="AT198" s="157" t="s">
        <v>168</v>
      </c>
      <c r="AU198" s="157" t="s">
        <v>166</v>
      </c>
      <c r="AV198" s="13" t="s">
        <v>88</v>
      </c>
      <c r="AW198" s="13" t="s">
        <v>34</v>
      </c>
      <c r="AX198" s="13" t="s">
        <v>79</v>
      </c>
      <c r="AY198" s="157" t="s">
        <v>156</v>
      </c>
    </row>
    <row r="199" spans="2:65" s="13" customFormat="1" ht="11.25">
      <c r="B199" s="156"/>
      <c r="D199" s="150" t="s">
        <v>168</v>
      </c>
      <c r="E199" s="157" t="s">
        <v>1</v>
      </c>
      <c r="F199" s="158" t="s">
        <v>824</v>
      </c>
      <c r="H199" s="159">
        <v>14.715999999999999</v>
      </c>
      <c r="I199" s="160"/>
      <c r="L199" s="156"/>
      <c r="M199" s="161"/>
      <c r="T199" s="162"/>
      <c r="AT199" s="157" t="s">
        <v>168</v>
      </c>
      <c r="AU199" s="157" t="s">
        <v>166</v>
      </c>
      <c r="AV199" s="13" t="s">
        <v>88</v>
      </c>
      <c r="AW199" s="13" t="s">
        <v>34</v>
      </c>
      <c r="AX199" s="13" t="s">
        <v>79</v>
      </c>
      <c r="AY199" s="157" t="s">
        <v>156</v>
      </c>
    </row>
    <row r="200" spans="2:65" s="13" customFormat="1" ht="22.5">
      <c r="B200" s="156"/>
      <c r="D200" s="150" t="s">
        <v>168</v>
      </c>
      <c r="E200" s="157" t="s">
        <v>1</v>
      </c>
      <c r="F200" s="158" t="s">
        <v>825</v>
      </c>
      <c r="H200" s="159">
        <v>26.431999999999999</v>
      </c>
      <c r="I200" s="160"/>
      <c r="L200" s="156"/>
      <c r="M200" s="161"/>
      <c r="T200" s="162"/>
      <c r="AT200" s="157" t="s">
        <v>168</v>
      </c>
      <c r="AU200" s="157" t="s">
        <v>166</v>
      </c>
      <c r="AV200" s="13" t="s">
        <v>88</v>
      </c>
      <c r="AW200" s="13" t="s">
        <v>34</v>
      </c>
      <c r="AX200" s="13" t="s">
        <v>79</v>
      </c>
      <c r="AY200" s="157" t="s">
        <v>156</v>
      </c>
    </row>
    <row r="201" spans="2:65" s="13" customFormat="1" ht="11.25">
      <c r="B201" s="156"/>
      <c r="D201" s="150" t="s">
        <v>168</v>
      </c>
      <c r="E201" s="157" t="s">
        <v>1</v>
      </c>
      <c r="F201" s="158" t="s">
        <v>826</v>
      </c>
      <c r="H201" s="159">
        <v>4.04</v>
      </c>
      <c r="I201" s="160"/>
      <c r="L201" s="156"/>
      <c r="M201" s="161"/>
      <c r="T201" s="162"/>
      <c r="AT201" s="157" t="s">
        <v>168</v>
      </c>
      <c r="AU201" s="157" t="s">
        <v>166</v>
      </c>
      <c r="AV201" s="13" t="s">
        <v>88</v>
      </c>
      <c r="AW201" s="13" t="s">
        <v>34</v>
      </c>
      <c r="AX201" s="13" t="s">
        <v>79</v>
      </c>
      <c r="AY201" s="157" t="s">
        <v>156</v>
      </c>
    </row>
    <row r="202" spans="2:65" s="15" customFormat="1" ht="11.25">
      <c r="B202" s="170"/>
      <c r="D202" s="150" t="s">
        <v>168</v>
      </c>
      <c r="E202" s="171" t="s">
        <v>1</v>
      </c>
      <c r="F202" s="172" t="s">
        <v>211</v>
      </c>
      <c r="H202" s="173">
        <v>63.481000000000002</v>
      </c>
      <c r="I202" s="174"/>
      <c r="L202" s="170"/>
      <c r="M202" s="175"/>
      <c r="T202" s="176"/>
      <c r="AT202" s="171" t="s">
        <v>168</v>
      </c>
      <c r="AU202" s="171" t="s">
        <v>166</v>
      </c>
      <c r="AV202" s="15" t="s">
        <v>166</v>
      </c>
      <c r="AW202" s="15" t="s">
        <v>34</v>
      </c>
      <c r="AX202" s="15" t="s">
        <v>79</v>
      </c>
      <c r="AY202" s="171" t="s">
        <v>156</v>
      </c>
    </row>
    <row r="203" spans="2:65" s="12" customFormat="1" ht="11.25">
      <c r="B203" s="149"/>
      <c r="D203" s="150" t="s">
        <v>168</v>
      </c>
      <c r="E203" s="151" t="s">
        <v>1</v>
      </c>
      <c r="F203" s="152" t="s">
        <v>212</v>
      </c>
      <c r="H203" s="151" t="s">
        <v>1</v>
      </c>
      <c r="I203" s="153"/>
      <c r="L203" s="149"/>
      <c r="M203" s="154"/>
      <c r="T203" s="155"/>
      <c r="AT203" s="151" t="s">
        <v>168</v>
      </c>
      <c r="AU203" s="151" t="s">
        <v>166</v>
      </c>
      <c r="AV203" s="12" t="s">
        <v>86</v>
      </c>
      <c r="AW203" s="12" t="s">
        <v>34</v>
      </c>
      <c r="AX203" s="12" t="s">
        <v>79</v>
      </c>
      <c r="AY203" s="151" t="s">
        <v>156</v>
      </c>
    </row>
    <row r="204" spans="2:65" s="13" customFormat="1" ht="11.25">
      <c r="B204" s="156"/>
      <c r="D204" s="150" t="s">
        <v>168</v>
      </c>
      <c r="E204" s="157" t="s">
        <v>1</v>
      </c>
      <c r="F204" s="158" t="s">
        <v>827</v>
      </c>
      <c r="H204" s="159">
        <v>121.54</v>
      </c>
      <c r="I204" s="160"/>
      <c r="L204" s="156"/>
      <c r="M204" s="161"/>
      <c r="T204" s="162"/>
      <c r="AT204" s="157" t="s">
        <v>168</v>
      </c>
      <c r="AU204" s="157" t="s">
        <v>166</v>
      </c>
      <c r="AV204" s="13" t="s">
        <v>88</v>
      </c>
      <c r="AW204" s="13" t="s">
        <v>34</v>
      </c>
      <c r="AX204" s="13" t="s">
        <v>79</v>
      </c>
      <c r="AY204" s="157" t="s">
        <v>156</v>
      </c>
    </row>
    <row r="205" spans="2:65" s="13" customFormat="1" ht="11.25">
      <c r="B205" s="156"/>
      <c r="D205" s="150" t="s">
        <v>168</v>
      </c>
      <c r="E205" s="157" t="s">
        <v>1</v>
      </c>
      <c r="F205" s="158" t="s">
        <v>828</v>
      </c>
      <c r="H205" s="159">
        <v>77.783000000000001</v>
      </c>
      <c r="I205" s="160"/>
      <c r="L205" s="156"/>
      <c r="M205" s="161"/>
      <c r="T205" s="162"/>
      <c r="AT205" s="157" t="s">
        <v>168</v>
      </c>
      <c r="AU205" s="157" t="s">
        <v>166</v>
      </c>
      <c r="AV205" s="13" t="s">
        <v>88</v>
      </c>
      <c r="AW205" s="13" t="s">
        <v>34</v>
      </c>
      <c r="AX205" s="13" t="s">
        <v>79</v>
      </c>
      <c r="AY205" s="157" t="s">
        <v>156</v>
      </c>
    </row>
    <row r="206" spans="2:65" s="13" customFormat="1" ht="22.5">
      <c r="B206" s="156"/>
      <c r="D206" s="150" t="s">
        <v>168</v>
      </c>
      <c r="E206" s="157" t="s">
        <v>1</v>
      </c>
      <c r="F206" s="158" t="s">
        <v>829</v>
      </c>
      <c r="H206" s="159">
        <v>77.617000000000004</v>
      </c>
      <c r="I206" s="160"/>
      <c r="L206" s="156"/>
      <c r="M206" s="161"/>
      <c r="T206" s="162"/>
      <c r="AT206" s="157" t="s">
        <v>168</v>
      </c>
      <c r="AU206" s="157" t="s">
        <v>166</v>
      </c>
      <c r="AV206" s="13" t="s">
        <v>88</v>
      </c>
      <c r="AW206" s="13" t="s">
        <v>34</v>
      </c>
      <c r="AX206" s="13" t="s">
        <v>79</v>
      </c>
      <c r="AY206" s="157" t="s">
        <v>156</v>
      </c>
    </row>
    <row r="207" spans="2:65" s="13" customFormat="1" ht="11.25">
      <c r="B207" s="156"/>
      <c r="D207" s="150" t="s">
        <v>168</v>
      </c>
      <c r="E207" s="157" t="s">
        <v>1</v>
      </c>
      <c r="F207" s="158" t="s">
        <v>830</v>
      </c>
      <c r="H207" s="159">
        <v>17.027000000000001</v>
      </c>
      <c r="I207" s="160"/>
      <c r="L207" s="156"/>
      <c r="M207" s="161"/>
      <c r="T207" s="162"/>
      <c r="AT207" s="157" t="s">
        <v>168</v>
      </c>
      <c r="AU207" s="157" t="s">
        <v>166</v>
      </c>
      <c r="AV207" s="13" t="s">
        <v>88</v>
      </c>
      <c r="AW207" s="13" t="s">
        <v>34</v>
      </c>
      <c r="AX207" s="13" t="s">
        <v>79</v>
      </c>
      <c r="AY207" s="157" t="s">
        <v>156</v>
      </c>
    </row>
    <row r="208" spans="2:65" s="15" customFormat="1" ht="11.25">
      <c r="B208" s="170"/>
      <c r="D208" s="150" t="s">
        <v>168</v>
      </c>
      <c r="E208" s="171" t="s">
        <v>1</v>
      </c>
      <c r="F208" s="172" t="s">
        <v>211</v>
      </c>
      <c r="H208" s="173">
        <v>293.96699999999998</v>
      </c>
      <c r="I208" s="174"/>
      <c r="L208" s="170"/>
      <c r="M208" s="175"/>
      <c r="T208" s="176"/>
      <c r="AT208" s="171" t="s">
        <v>168</v>
      </c>
      <c r="AU208" s="171" t="s">
        <v>166</v>
      </c>
      <c r="AV208" s="15" t="s">
        <v>166</v>
      </c>
      <c r="AW208" s="15" t="s">
        <v>34</v>
      </c>
      <c r="AX208" s="15" t="s">
        <v>79</v>
      </c>
      <c r="AY208" s="171" t="s">
        <v>156</v>
      </c>
    </row>
    <row r="209" spans="2:65" s="14" customFormat="1" ht="11.25">
      <c r="B209" s="163"/>
      <c r="D209" s="150" t="s">
        <v>168</v>
      </c>
      <c r="E209" s="164" t="s">
        <v>1</v>
      </c>
      <c r="F209" s="165" t="s">
        <v>173</v>
      </c>
      <c r="H209" s="166">
        <v>357.44799999999998</v>
      </c>
      <c r="I209" s="167"/>
      <c r="L209" s="163"/>
      <c r="M209" s="168"/>
      <c r="T209" s="169"/>
      <c r="AT209" s="164" t="s">
        <v>168</v>
      </c>
      <c r="AU209" s="164" t="s">
        <v>166</v>
      </c>
      <c r="AV209" s="14" t="s">
        <v>165</v>
      </c>
      <c r="AW209" s="14" t="s">
        <v>34</v>
      </c>
      <c r="AX209" s="14" t="s">
        <v>86</v>
      </c>
      <c r="AY209" s="164" t="s">
        <v>156</v>
      </c>
    </row>
    <row r="210" spans="2:65" s="1" customFormat="1" ht="24.2" customHeight="1">
      <c r="B210" s="32"/>
      <c r="C210" s="136" t="s">
        <v>224</v>
      </c>
      <c r="D210" s="136" t="s">
        <v>160</v>
      </c>
      <c r="E210" s="137" t="s">
        <v>217</v>
      </c>
      <c r="F210" s="138" t="s">
        <v>218</v>
      </c>
      <c r="G210" s="139" t="s">
        <v>163</v>
      </c>
      <c r="H210" s="140">
        <v>17.872</v>
      </c>
      <c r="I210" s="141"/>
      <c r="J210" s="142">
        <f>ROUND(I210*H210,2)</f>
        <v>0</v>
      </c>
      <c r="K210" s="138" t="s">
        <v>164</v>
      </c>
      <c r="L210" s="32"/>
      <c r="M210" s="143" t="s">
        <v>1</v>
      </c>
      <c r="N210" s="144" t="s">
        <v>44</v>
      </c>
      <c r="P210" s="145">
        <f>O210*H210</f>
        <v>0</v>
      </c>
      <c r="Q210" s="145">
        <v>0</v>
      </c>
      <c r="R210" s="145">
        <f>Q210*H210</f>
        <v>0</v>
      </c>
      <c r="S210" s="145">
        <v>0</v>
      </c>
      <c r="T210" s="146">
        <f>S210*H210</f>
        <v>0</v>
      </c>
      <c r="AR210" s="147" t="s">
        <v>165</v>
      </c>
      <c r="AT210" s="147" t="s">
        <v>160</v>
      </c>
      <c r="AU210" s="147" t="s">
        <v>166</v>
      </c>
      <c r="AY210" s="17" t="s">
        <v>156</v>
      </c>
      <c r="BE210" s="148">
        <f>IF(N210="základní",J210,0)</f>
        <v>0</v>
      </c>
      <c r="BF210" s="148">
        <f>IF(N210="snížená",J210,0)</f>
        <v>0</v>
      </c>
      <c r="BG210" s="148">
        <f>IF(N210="zákl. přenesená",J210,0)</f>
        <v>0</v>
      </c>
      <c r="BH210" s="148">
        <f>IF(N210="sníž. přenesená",J210,0)</f>
        <v>0</v>
      </c>
      <c r="BI210" s="148">
        <f>IF(N210="nulová",J210,0)</f>
        <v>0</v>
      </c>
      <c r="BJ210" s="17" t="s">
        <v>86</v>
      </c>
      <c r="BK210" s="148">
        <f>ROUND(I210*H210,2)</f>
        <v>0</v>
      </c>
      <c r="BL210" s="17" t="s">
        <v>165</v>
      </c>
      <c r="BM210" s="147" t="s">
        <v>219</v>
      </c>
    </row>
    <row r="211" spans="2:65" s="12" customFormat="1" ht="11.25">
      <c r="B211" s="149"/>
      <c r="D211" s="150" t="s">
        <v>168</v>
      </c>
      <c r="E211" s="151" t="s">
        <v>1</v>
      </c>
      <c r="F211" s="152" t="s">
        <v>220</v>
      </c>
      <c r="H211" s="151" t="s">
        <v>1</v>
      </c>
      <c r="I211" s="153"/>
      <c r="L211" s="149"/>
      <c r="M211" s="154"/>
      <c r="T211" s="155"/>
      <c r="AT211" s="151" t="s">
        <v>168</v>
      </c>
      <c r="AU211" s="151" t="s">
        <v>166</v>
      </c>
      <c r="AV211" s="12" t="s">
        <v>86</v>
      </c>
      <c r="AW211" s="12" t="s">
        <v>34</v>
      </c>
      <c r="AX211" s="12" t="s">
        <v>79</v>
      </c>
      <c r="AY211" s="151" t="s">
        <v>156</v>
      </c>
    </row>
    <row r="212" spans="2:65" s="13" customFormat="1" ht="11.25">
      <c r="B212" s="156"/>
      <c r="D212" s="150" t="s">
        <v>168</v>
      </c>
      <c r="E212" s="157" t="s">
        <v>1</v>
      </c>
      <c r="F212" s="158" t="s">
        <v>831</v>
      </c>
      <c r="H212" s="159">
        <v>17.872</v>
      </c>
      <c r="I212" s="160"/>
      <c r="L212" s="156"/>
      <c r="M212" s="161"/>
      <c r="T212" s="162"/>
      <c r="AT212" s="157" t="s">
        <v>168</v>
      </c>
      <c r="AU212" s="157" t="s">
        <v>166</v>
      </c>
      <c r="AV212" s="13" t="s">
        <v>88</v>
      </c>
      <c r="AW212" s="13" t="s">
        <v>34</v>
      </c>
      <c r="AX212" s="13" t="s">
        <v>86</v>
      </c>
      <c r="AY212" s="157" t="s">
        <v>156</v>
      </c>
    </row>
    <row r="213" spans="2:65" s="11" customFormat="1" ht="20.85" customHeight="1">
      <c r="B213" s="124"/>
      <c r="D213" s="125" t="s">
        <v>78</v>
      </c>
      <c r="E213" s="134" t="s">
        <v>222</v>
      </c>
      <c r="F213" s="134" t="s">
        <v>223</v>
      </c>
      <c r="I213" s="127"/>
      <c r="J213" s="135">
        <f>BK213</f>
        <v>0</v>
      </c>
      <c r="L213" s="124"/>
      <c r="M213" s="129"/>
      <c r="P213" s="130">
        <f>SUM(P214:P247)</f>
        <v>0</v>
      </c>
      <c r="R213" s="130">
        <f>SUM(R214:R247)</f>
        <v>32.591790000000003</v>
      </c>
      <c r="T213" s="131">
        <f>SUM(T214:T247)</f>
        <v>0</v>
      </c>
      <c r="AR213" s="125" t="s">
        <v>86</v>
      </c>
      <c r="AT213" s="132" t="s">
        <v>78</v>
      </c>
      <c r="AU213" s="132" t="s">
        <v>88</v>
      </c>
      <c r="AY213" s="125" t="s">
        <v>156</v>
      </c>
      <c r="BK213" s="133">
        <f>SUM(BK214:BK247)</f>
        <v>0</v>
      </c>
    </row>
    <row r="214" spans="2:65" s="1" customFormat="1" ht="24.2" customHeight="1">
      <c r="B214" s="32"/>
      <c r="C214" s="136" t="s">
        <v>229</v>
      </c>
      <c r="D214" s="136" t="s">
        <v>160</v>
      </c>
      <c r="E214" s="137" t="s">
        <v>225</v>
      </c>
      <c r="F214" s="138" t="s">
        <v>226</v>
      </c>
      <c r="G214" s="139" t="s">
        <v>163</v>
      </c>
      <c r="H214" s="140">
        <v>7.65</v>
      </c>
      <c r="I214" s="141"/>
      <c r="J214" s="142">
        <f>ROUND(I214*H214,2)</f>
        <v>0</v>
      </c>
      <c r="K214" s="138" t="s">
        <v>164</v>
      </c>
      <c r="L214" s="32"/>
      <c r="M214" s="143" t="s">
        <v>1</v>
      </c>
      <c r="N214" s="144" t="s">
        <v>44</v>
      </c>
      <c r="P214" s="145">
        <f>O214*H214</f>
        <v>0</v>
      </c>
      <c r="Q214" s="145">
        <v>0</v>
      </c>
      <c r="R214" s="145">
        <f>Q214*H214</f>
        <v>0</v>
      </c>
      <c r="S214" s="145">
        <v>0</v>
      </c>
      <c r="T214" s="146">
        <f>S214*H214</f>
        <v>0</v>
      </c>
      <c r="AR214" s="147" t="s">
        <v>165</v>
      </c>
      <c r="AT214" s="147" t="s">
        <v>160</v>
      </c>
      <c r="AU214" s="147" t="s">
        <v>166</v>
      </c>
      <c r="AY214" s="17" t="s">
        <v>156</v>
      </c>
      <c r="BE214" s="148">
        <f>IF(N214="základní",J214,0)</f>
        <v>0</v>
      </c>
      <c r="BF214" s="148">
        <f>IF(N214="snížená",J214,0)</f>
        <v>0</v>
      </c>
      <c r="BG214" s="148">
        <f>IF(N214="zákl. přenesená",J214,0)</f>
        <v>0</v>
      </c>
      <c r="BH214" s="148">
        <f>IF(N214="sníž. přenesená",J214,0)</f>
        <v>0</v>
      </c>
      <c r="BI214" s="148">
        <f>IF(N214="nulová",J214,0)</f>
        <v>0</v>
      </c>
      <c r="BJ214" s="17" t="s">
        <v>86</v>
      </c>
      <c r="BK214" s="148">
        <f>ROUND(I214*H214,2)</f>
        <v>0</v>
      </c>
      <c r="BL214" s="17" t="s">
        <v>165</v>
      </c>
      <c r="BM214" s="147" t="s">
        <v>227</v>
      </c>
    </row>
    <row r="215" spans="2:65" s="13" customFormat="1" ht="11.25">
      <c r="B215" s="156"/>
      <c r="D215" s="150" t="s">
        <v>168</v>
      </c>
      <c r="E215" s="157" t="s">
        <v>1</v>
      </c>
      <c r="F215" s="158" t="s">
        <v>832</v>
      </c>
      <c r="H215" s="159">
        <v>7.65</v>
      </c>
      <c r="I215" s="160"/>
      <c r="L215" s="156"/>
      <c r="M215" s="161"/>
      <c r="T215" s="162"/>
      <c r="AT215" s="157" t="s">
        <v>168</v>
      </c>
      <c r="AU215" s="157" t="s">
        <v>166</v>
      </c>
      <c r="AV215" s="13" t="s">
        <v>88</v>
      </c>
      <c r="AW215" s="13" t="s">
        <v>34</v>
      </c>
      <c r="AX215" s="13" t="s">
        <v>86</v>
      </c>
      <c r="AY215" s="157" t="s">
        <v>156</v>
      </c>
    </row>
    <row r="216" spans="2:65" s="1" customFormat="1" ht="33" customHeight="1">
      <c r="B216" s="32"/>
      <c r="C216" s="136" t="s">
        <v>234</v>
      </c>
      <c r="D216" s="136" t="s">
        <v>160</v>
      </c>
      <c r="E216" s="137" t="s">
        <v>235</v>
      </c>
      <c r="F216" s="138" t="s">
        <v>236</v>
      </c>
      <c r="G216" s="139" t="s">
        <v>163</v>
      </c>
      <c r="H216" s="140">
        <v>10.42</v>
      </c>
      <c r="I216" s="141"/>
      <c r="J216" s="142">
        <f>ROUND(I216*H216,2)</f>
        <v>0</v>
      </c>
      <c r="K216" s="138" t="s">
        <v>164</v>
      </c>
      <c r="L216" s="32"/>
      <c r="M216" s="143" t="s">
        <v>1</v>
      </c>
      <c r="N216" s="144" t="s">
        <v>44</v>
      </c>
      <c r="P216" s="145">
        <f>O216*H216</f>
        <v>0</v>
      </c>
      <c r="Q216" s="145">
        <v>0</v>
      </c>
      <c r="R216" s="145">
        <f>Q216*H216</f>
        <v>0</v>
      </c>
      <c r="S216" s="145">
        <v>0</v>
      </c>
      <c r="T216" s="146">
        <f>S216*H216</f>
        <v>0</v>
      </c>
      <c r="AR216" s="147" t="s">
        <v>165</v>
      </c>
      <c r="AT216" s="147" t="s">
        <v>160</v>
      </c>
      <c r="AU216" s="147" t="s">
        <v>166</v>
      </c>
      <c r="AY216" s="17" t="s">
        <v>156</v>
      </c>
      <c r="BE216" s="148">
        <f>IF(N216="základní",J216,0)</f>
        <v>0</v>
      </c>
      <c r="BF216" s="148">
        <f>IF(N216="snížená",J216,0)</f>
        <v>0</v>
      </c>
      <c r="BG216" s="148">
        <f>IF(N216="zákl. přenesená",J216,0)</f>
        <v>0</v>
      </c>
      <c r="BH216" s="148">
        <f>IF(N216="sníž. přenesená",J216,0)</f>
        <v>0</v>
      </c>
      <c r="BI216" s="148">
        <f>IF(N216="nulová",J216,0)</f>
        <v>0</v>
      </c>
      <c r="BJ216" s="17" t="s">
        <v>86</v>
      </c>
      <c r="BK216" s="148">
        <f>ROUND(I216*H216,2)</f>
        <v>0</v>
      </c>
      <c r="BL216" s="17" t="s">
        <v>165</v>
      </c>
      <c r="BM216" s="147" t="s">
        <v>237</v>
      </c>
    </row>
    <row r="217" spans="2:65" s="13" customFormat="1" ht="11.25">
      <c r="B217" s="156"/>
      <c r="D217" s="150" t="s">
        <v>168</v>
      </c>
      <c r="E217" s="157" t="s">
        <v>1</v>
      </c>
      <c r="F217" s="158" t="s">
        <v>833</v>
      </c>
      <c r="H217" s="159">
        <v>8.5</v>
      </c>
      <c r="I217" s="160"/>
      <c r="L217" s="156"/>
      <c r="M217" s="161"/>
      <c r="T217" s="162"/>
      <c r="AT217" s="157" t="s">
        <v>168</v>
      </c>
      <c r="AU217" s="157" t="s">
        <v>166</v>
      </c>
      <c r="AV217" s="13" t="s">
        <v>88</v>
      </c>
      <c r="AW217" s="13" t="s">
        <v>34</v>
      </c>
      <c r="AX217" s="13" t="s">
        <v>79</v>
      </c>
      <c r="AY217" s="157" t="s">
        <v>156</v>
      </c>
    </row>
    <row r="218" spans="2:65" s="13" customFormat="1" ht="11.25">
      <c r="B218" s="156"/>
      <c r="D218" s="150" t="s">
        <v>168</v>
      </c>
      <c r="E218" s="157" t="s">
        <v>1</v>
      </c>
      <c r="F218" s="158" t="s">
        <v>834</v>
      </c>
      <c r="H218" s="159">
        <v>1.92</v>
      </c>
      <c r="I218" s="160"/>
      <c r="L218" s="156"/>
      <c r="M218" s="161"/>
      <c r="T218" s="162"/>
      <c r="AT218" s="157" t="s">
        <v>168</v>
      </c>
      <c r="AU218" s="157" t="s">
        <v>166</v>
      </c>
      <c r="AV218" s="13" t="s">
        <v>88</v>
      </c>
      <c r="AW218" s="13" t="s">
        <v>34</v>
      </c>
      <c r="AX218" s="13" t="s">
        <v>79</v>
      </c>
      <c r="AY218" s="157" t="s">
        <v>156</v>
      </c>
    </row>
    <row r="219" spans="2:65" s="14" customFormat="1" ht="11.25">
      <c r="B219" s="163"/>
      <c r="D219" s="150" t="s">
        <v>168</v>
      </c>
      <c r="E219" s="164" t="s">
        <v>1</v>
      </c>
      <c r="F219" s="165" t="s">
        <v>173</v>
      </c>
      <c r="H219" s="166">
        <v>10.42</v>
      </c>
      <c r="I219" s="167"/>
      <c r="L219" s="163"/>
      <c r="M219" s="168"/>
      <c r="T219" s="169"/>
      <c r="AT219" s="164" t="s">
        <v>168</v>
      </c>
      <c r="AU219" s="164" t="s">
        <v>166</v>
      </c>
      <c r="AV219" s="14" t="s">
        <v>165</v>
      </c>
      <c r="AW219" s="14" t="s">
        <v>34</v>
      </c>
      <c r="AX219" s="14" t="s">
        <v>86</v>
      </c>
      <c r="AY219" s="164" t="s">
        <v>156</v>
      </c>
    </row>
    <row r="220" spans="2:65" s="1" customFormat="1" ht="24.2" customHeight="1">
      <c r="B220" s="32"/>
      <c r="C220" s="136" t="s">
        <v>239</v>
      </c>
      <c r="D220" s="136" t="s">
        <v>160</v>
      </c>
      <c r="E220" s="137" t="s">
        <v>240</v>
      </c>
      <c r="F220" s="138" t="s">
        <v>241</v>
      </c>
      <c r="G220" s="139" t="s">
        <v>195</v>
      </c>
      <c r="H220" s="140">
        <v>37.4</v>
      </c>
      <c r="I220" s="141"/>
      <c r="J220" s="142">
        <f>ROUND(I220*H220,2)</f>
        <v>0</v>
      </c>
      <c r="K220" s="138" t="s">
        <v>164</v>
      </c>
      <c r="L220" s="32"/>
      <c r="M220" s="143" t="s">
        <v>1</v>
      </c>
      <c r="N220" s="144" t="s">
        <v>44</v>
      </c>
      <c r="P220" s="145">
        <f>O220*H220</f>
        <v>0</v>
      </c>
      <c r="Q220" s="145">
        <v>8.4999999999999995E-4</v>
      </c>
      <c r="R220" s="145">
        <f>Q220*H220</f>
        <v>3.1789999999999999E-2</v>
      </c>
      <c r="S220" s="145">
        <v>0</v>
      </c>
      <c r="T220" s="146">
        <f>S220*H220</f>
        <v>0</v>
      </c>
      <c r="AR220" s="147" t="s">
        <v>165</v>
      </c>
      <c r="AT220" s="147" t="s">
        <v>160</v>
      </c>
      <c r="AU220" s="147" t="s">
        <v>166</v>
      </c>
      <c r="AY220" s="17" t="s">
        <v>156</v>
      </c>
      <c r="BE220" s="148">
        <f>IF(N220="základní",J220,0)</f>
        <v>0</v>
      </c>
      <c r="BF220" s="148">
        <f>IF(N220="snížená",J220,0)</f>
        <v>0</v>
      </c>
      <c r="BG220" s="148">
        <f>IF(N220="zákl. přenesená",J220,0)</f>
        <v>0</v>
      </c>
      <c r="BH220" s="148">
        <f>IF(N220="sníž. přenesená",J220,0)</f>
        <v>0</v>
      </c>
      <c r="BI220" s="148">
        <f>IF(N220="nulová",J220,0)</f>
        <v>0</v>
      </c>
      <c r="BJ220" s="17" t="s">
        <v>86</v>
      </c>
      <c r="BK220" s="148">
        <f>ROUND(I220*H220,2)</f>
        <v>0</v>
      </c>
      <c r="BL220" s="17" t="s">
        <v>165</v>
      </c>
      <c r="BM220" s="147" t="s">
        <v>242</v>
      </c>
    </row>
    <row r="221" spans="2:65" s="13" customFormat="1" ht="11.25">
      <c r="B221" s="156"/>
      <c r="D221" s="150" t="s">
        <v>168</v>
      </c>
      <c r="E221" s="157" t="s">
        <v>1</v>
      </c>
      <c r="F221" s="158" t="s">
        <v>835</v>
      </c>
      <c r="H221" s="159">
        <v>20.399999999999999</v>
      </c>
      <c r="I221" s="160"/>
      <c r="L221" s="156"/>
      <c r="M221" s="161"/>
      <c r="T221" s="162"/>
      <c r="AT221" s="157" t="s">
        <v>168</v>
      </c>
      <c r="AU221" s="157" t="s">
        <v>166</v>
      </c>
      <c r="AV221" s="13" t="s">
        <v>88</v>
      </c>
      <c r="AW221" s="13" t="s">
        <v>34</v>
      </c>
      <c r="AX221" s="13" t="s">
        <v>79</v>
      </c>
      <c r="AY221" s="157" t="s">
        <v>156</v>
      </c>
    </row>
    <row r="222" spans="2:65" s="13" customFormat="1" ht="11.25">
      <c r="B222" s="156"/>
      <c r="D222" s="150" t="s">
        <v>168</v>
      </c>
      <c r="E222" s="157" t="s">
        <v>1</v>
      </c>
      <c r="F222" s="158" t="s">
        <v>836</v>
      </c>
      <c r="H222" s="159">
        <v>17</v>
      </c>
      <c r="I222" s="160"/>
      <c r="L222" s="156"/>
      <c r="M222" s="161"/>
      <c r="T222" s="162"/>
      <c r="AT222" s="157" t="s">
        <v>168</v>
      </c>
      <c r="AU222" s="157" t="s">
        <v>166</v>
      </c>
      <c r="AV222" s="13" t="s">
        <v>88</v>
      </c>
      <c r="AW222" s="13" t="s">
        <v>34</v>
      </c>
      <c r="AX222" s="13" t="s">
        <v>79</v>
      </c>
      <c r="AY222" s="157" t="s">
        <v>156</v>
      </c>
    </row>
    <row r="223" spans="2:65" s="14" customFormat="1" ht="11.25">
      <c r="B223" s="163"/>
      <c r="D223" s="150" t="s">
        <v>168</v>
      </c>
      <c r="E223" s="164" t="s">
        <v>1</v>
      </c>
      <c r="F223" s="165" t="s">
        <v>173</v>
      </c>
      <c r="H223" s="166">
        <v>37.4</v>
      </c>
      <c r="I223" s="167"/>
      <c r="L223" s="163"/>
      <c r="M223" s="168"/>
      <c r="T223" s="169"/>
      <c r="AT223" s="164" t="s">
        <v>168</v>
      </c>
      <c r="AU223" s="164" t="s">
        <v>166</v>
      </c>
      <c r="AV223" s="14" t="s">
        <v>165</v>
      </c>
      <c r="AW223" s="14" t="s">
        <v>34</v>
      </c>
      <c r="AX223" s="14" t="s">
        <v>86</v>
      </c>
      <c r="AY223" s="164" t="s">
        <v>156</v>
      </c>
    </row>
    <row r="224" spans="2:65" s="1" customFormat="1" ht="24.2" customHeight="1">
      <c r="B224" s="32"/>
      <c r="C224" s="136" t="s">
        <v>245</v>
      </c>
      <c r="D224" s="136" t="s">
        <v>160</v>
      </c>
      <c r="E224" s="137" t="s">
        <v>246</v>
      </c>
      <c r="F224" s="138" t="s">
        <v>247</v>
      </c>
      <c r="G224" s="139" t="s">
        <v>195</v>
      </c>
      <c r="H224" s="140">
        <v>37.4</v>
      </c>
      <c r="I224" s="141"/>
      <c r="J224" s="142">
        <f>ROUND(I224*H224,2)</f>
        <v>0</v>
      </c>
      <c r="K224" s="138" t="s">
        <v>164</v>
      </c>
      <c r="L224" s="32"/>
      <c r="M224" s="143" t="s">
        <v>1</v>
      </c>
      <c r="N224" s="144" t="s">
        <v>44</v>
      </c>
      <c r="P224" s="145">
        <f>O224*H224</f>
        <v>0</v>
      </c>
      <c r="Q224" s="145">
        <v>0</v>
      </c>
      <c r="R224" s="145">
        <f>Q224*H224</f>
        <v>0</v>
      </c>
      <c r="S224" s="145">
        <v>0</v>
      </c>
      <c r="T224" s="146">
        <f>S224*H224</f>
        <v>0</v>
      </c>
      <c r="AR224" s="147" t="s">
        <v>165</v>
      </c>
      <c r="AT224" s="147" t="s">
        <v>160</v>
      </c>
      <c r="AU224" s="147" t="s">
        <v>166</v>
      </c>
      <c r="AY224" s="17" t="s">
        <v>156</v>
      </c>
      <c r="BE224" s="148">
        <f>IF(N224="základní",J224,0)</f>
        <v>0</v>
      </c>
      <c r="BF224" s="148">
        <f>IF(N224="snížená",J224,0)</f>
        <v>0</v>
      </c>
      <c r="BG224" s="148">
        <f>IF(N224="zákl. přenesená",J224,0)</f>
        <v>0</v>
      </c>
      <c r="BH224" s="148">
        <f>IF(N224="sníž. přenesená",J224,0)</f>
        <v>0</v>
      </c>
      <c r="BI224" s="148">
        <f>IF(N224="nulová",J224,0)</f>
        <v>0</v>
      </c>
      <c r="BJ224" s="17" t="s">
        <v>86</v>
      </c>
      <c r="BK224" s="148">
        <f>ROUND(I224*H224,2)</f>
        <v>0</v>
      </c>
      <c r="BL224" s="17" t="s">
        <v>165</v>
      </c>
      <c r="BM224" s="147" t="s">
        <v>248</v>
      </c>
    </row>
    <row r="225" spans="2:65" s="13" customFormat="1" ht="11.25">
      <c r="B225" s="156"/>
      <c r="D225" s="150" t="s">
        <v>168</v>
      </c>
      <c r="E225" s="157" t="s">
        <v>1</v>
      </c>
      <c r="F225" s="158" t="s">
        <v>837</v>
      </c>
      <c r="H225" s="159">
        <v>37.4</v>
      </c>
      <c r="I225" s="160"/>
      <c r="L225" s="156"/>
      <c r="M225" s="161"/>
      <c r="T225" s="162"/>
      <c r="AT225" s="157" t="s">
        <v>168</v>
      </c>
      <c r="AU225" s="157" t="s">
        <v>166</v>
      </c>
      <c r="AV225" s="13" t="s">
        <v>88</v>
      </c>
      <c r="AW225" s="13" t="s">
        <v>34</v>
      </c>
      <c r="AX225" s="13" t="s">
        <v>86</v>
      </c>
      <c r="AY225" s="157" t="s">
        <v>156</v>
      </c>
    </row>
    <row r="226" spans="2:65" s="1" customFormat="1" ht="24.2" customHeight="1">
      <c r="B226" s="32"/>
      <c r="C226" s="136" t="s">
        <v>250</v>
      </c>
      <c r="D226" s="136" t="s">
        <v>160</v>
      </c>
      <c r="E226" s="137" t="s">
        <v>251</v>
      </c>
      <c r="F226" s="138" t="s">
        <v>252</v>
      </c>
      <c r="G226" s="139" t="s">
        <v>163</v>
      </c>
      <c r="H226" s="140">
        <v>2.96</v>
      </c>
      <c r="I226" s="141"/>
      <c r="J226" s="142">
        <f>ROUND(I226*H226,2)</f>
        <v>0</v>
      </c>
      <c r="K226" s="138" t="s">
        <v>164</v>
      </c>
      <c r="L226" s="32"/>
      <c r="M226" s="143" t="s">
        <v>1</v>
      </c>
      <c r="N226" s="144" t="s">
        <v>44</v>
      </c>
      <c r="P226" s="145">
        <f>O226*H226</f>
        <v>0</v>
      </c>
      <c r="Q226" s="145">
        <v>0</v>
      </c>
      <c r="R226" s="145">
        <f>Q226*H226</f>
        <v>0</v>
      </c>
      <c r="S226" s="145">
        <v>0</v>
      </c>
      <c r="T226" s="146">
        <f>S226*H226</f>
        <v>0</v>
      </c>
      <c r="AR226" s="147" t="s">
        <v>165</v>
      </c>
      <c r="AT226" s="147" t="s">
        <v>160</v>
      </c>
      <c r="AU226" s="147" t="s">
        <v>166</v>
      </c>
      <c r="AY226" s="17" t="s">
        <v>156</v>
      </c>
      <c r="BE226" s="148">
        <f>IF(N226="základní",J226,0)</f>
        <v>0</v>
      </c>
      <c r="BF226" s="148">
        <f>IF(N226="snížená",J226,0)</f>
        <v>0</v>
      </c>
      <c r="BG226" s="148">
        <f>IF(N226="zákl. přenesená",J226,0)</f>
        <v>0</v>
      </c>
      <c r="BH226" s="148">
        <f>IF(N226="sníž. přenesená",J226,0)</f>
        <v>0</v>
      </c>
      <c r="BI226" s="148">
        <f>IF(N226="nulová",J226,0)</f>
        <v>0</v>
      </c>
      <c r="BJ226" s="17" t="s">
        <v>86</v>
      </c>
      <c r="BK226" s="148">
        <f>ROUND(I226*H226,2)</f>
        <v>0</v>
      </c>
      <c r="BL226" s="17" t="s">
        <v>165</v>
      </c>
      <c r="BM226" s="147" t="s">
        <v>253</v>
      </c>
    </row>
    <row r="227" spans="2:65" s="12" customFormat="1" ht="11.25">
      <c r="B227" s="149"/>
      <c r="D227" s="150" t="s">
        <v>168</v>
      </c>
      <c r="E227" s="151" t="s">
        <v>1</v>
      </c>
      <c r="F227" s="152" t="s">
        <v>254</v>
      </c>
      <c r="H227" s="151" t="s">
        <v>1</v>
      </c>
      <c r="I227" s="153"/>
      <c r="L227" s="149"/>
      <c r="M227" s="154"/>
      <c r="T227" s="155"/>
      <c r="AT227" s="151" t="s">
        <v>168</v>
      </c>
      <c r="AU227" s="151" t="s">
        <v>166</v>
      </c>
      <c r="AV227" s="12" t="s">
        <v>86</v>
      </c>
      <c r="AW227" s="12" t="s">
        <v>34</v>
      </c>
      <c r="AX227" s="12" t="s">
        <v>79</v>
      </c>
      <c r="AY227" s="151" t="s">
        <v>156</v>
      </c>
    </row>
    <row r="228" spans="2:65" s="13" customFormat="1" ht="11.25">
      <c r="B228" s="156"/>
      <c r="D228" s="150" t="s">
        <v>168</v>
      </c>
      <c r="E228" s="157" t="s">
        <v>1</v>
      </c>
      <c r="F228" s="158" t="s">
        <v>838</v>
      </c>
      <c r="H228" s="159">
        <v>2</v>
      </c>
      <c r="I228" s="160"/>
      <c r="L228" s="156"/>
      <c r="M228" s="161"/>
      <c r="T228" s="162"/>
      <c r="AT228" s="157" t="s">
        <v>168</v>
      </c>
      <c r="AU228" s="157" t="s">
        <v>166</v>
      </c>
      <c r="AV228" s="13" t="s">
        <v>88</v>
      </c>
      <c r="AW228" s="13" t="s">
        <v>34</v>
      </c>
      <c r="AX228" s="13" t="s">
        <v>79</v>
      </c>
      <c r="AY228" s="157" t="s">
        <v>156</v>
      </c>
    </row>
    <row r="229" spans="2:65" s="13" customFormat="1" ht="11.25">
      <c r="B229" s="156"/>
      <c r="D229" s="150" t="s">
        <v>168</v>
      </c>
      <c r="E229" s="157" t="s">
        <v>1</v>
      </c>
      <c r="F229" s="158" t="s">
        <v>839</v>
      </c>
      <c r="H229" s="159">
        <v>0.96</v>
      </c>
      <c r="I229" s="160"/>
      <c r="L229" s="156"/>
      <c r="M229" s="161"/>
      <c r="T229" s="162"/>
      <c r="AT229" s="157" t="s">
        <v>168</v>
      </c>
      <c r="AU229" s="157" t="s">
        <v>166</v>
      </c>
      <c r="AV229" s="13" t="s">
        <v>88</v>
      </c>
      <c r="AW229" s="13" t="s">
        <v>34</v>
      </c>
      <c r="AX229" s="13" t="s">
        <v>79</v>
      </c>
      <c r="AY229" s="157" t="s">
        <v>156</v>
      </c>
    </row>
    <row r="230" spans="2:65" s="14" customFormat="1" ht="11.25">
      <c r="B230" s="163"/>
      <c r="D230" s="150" t="s">
        <v>168</v>
      </c>
      <c r="E230" s="164" t="s">
        <v>1</v>
      </c>
      <c r="F230" s="165" t="s">
        <v>173</v>
      </c>
      <c r="H230" s="166">
        <v>2.96</v>
      </c>
      <c r="I230" s="167"/>
      <c r="L230" s="163"/>
      <c r="M230" s="168"/>
      <c r="T230" s="169"/>
      <c r="AT230" s="164" t="s">
        <v>168</v>
      </c>
      <c r="AU230" s="164" t="s">
        <v>166</v>
      </c>
      <c r="AV230" s="14" t="s">
        <v>165</v>
      </c>
      <c r="AW230" s="14" t="s">
        <v>34</v>
      </c>
      <c r="AX230" s="14" t="s">
        <v>86</v>
      </c>
      <c r="AY230" s="164" t="s">
        <v>156</v>
      </c>
    </row>
    <row r="231" spans="2:65" s="1" customFormat="1" ht="16.5" customHeight="1">
      <c r="B231" s="32"/>
      <c r="C231" s="177" t="s">
        <v>8</v>
      </c>
      <c r="D231" s="177" t="s">
        <v>256</v>
      </c>
      <c r="E231" s="178" t="s">
        <v>257</v>
      </c>
      <c r="F231" s="179" t="s">
        <v>258</v>
      </c>
      <c r="G231" s="180" t="s">
        <v>189</v>
      </c>
      <c r="H231" s="181">
        <v>5.92</v>
      </c>
      <c r="I231" s="182"/>
      <c r="J231" s="183">
        <f>ROUND(I231*H231,2)</f>
        <v>0</v>
      </c>
      <c r="K231" s="179" t="s">
        <v>164</v>
      </c>
      <c r="L231" s="184"/>
      <c r="M231" s="185" t="s">
        <v>1</v>
      </c>
      <c r="N231" s="186" t="s">
        <v>44</v>
      </c>
      <c r="P231" s="145">
        <f>O231*H231</f>
        <v>0</v>
      </c>
      <c r="Q231" s="145">
        <v>1</v>
      </c>
      <c r="R231" s="145">
        <f>Q231*H231</f>
        <v>5.92</v>
      </c>
      <c r="S231" s="145">
        <v>0</v>
      </c>
      <c r="T231" s="146">
        <f>S231*H231</f>
        <v>0</v>
      </c>
      <c r="AR231" s="147" t="s">
        <v>216</v>
      </c>
      <c r="AT231" s="147" t="s">
        <v>256</v>
      </c>
      <c r="AU231" s="147" t="s">
        <v>166</v>
      </c>
      <c r="AY231" s="17" t="s">
        <v>156</v>
      </c>
      <c r="BE231" s="148">
        <f>IF(N231="základní",J231,0)</f>
        <v>0</v>
      </c>
      <c r="BF231" s="148">
        <f>IF(N231="snížená",J231,0)</f>
        <v>0</v>
      </c>
      <c r="BG231" s="148">
        <f>IF(N231="zákl. přenesená",J231,0)</f>
        <v>0</v>
      </c>
      <c r="BH231" s="148">
        <f>IF(N231="sníž. přenesená",J231,0)</f>
        <v>0</v>
      </c>
      <c r="BI231" s="148">
        <f>IF(N231="nulová",J231,0)</f>
        <v>0</v>
      </c>
      <c r="BJ231" s="17" t="s">
        <v>86</v>
      </c>
      <c r="BK231" s="148">
        <f>ROUND(I231*H231,2)</f>
        <v>0</v>
      </c>
      <c r="BL231" s="17" t="s">
        <v>165</v>
      </c>
      <c r="BM231" s="147" t="s">
        <v>259</v>
      </c>
    </row>
    <row r="232" spans="2:65" s="12" customFormat="1" ht="11.25">
      <c r="B232" s="149"/>
      <c r="D232" s="150" t="s">
        <v>168</v>
      </c>
      <c r="E232" s="151" t="s">
        <v>1</v>
      </c>
      <c r="F232" s="152" t="s">
        <v>254</v>
      </c>
      <c r="H232" s="151" t="s">
        <v>1</v>
      </c>
      <c r="I232" s="153"/>
      <c r="L232" s="149"/>
      <c r="M232" s="154"/>
      <c r="T232" s="155"/>
      <c r="AT232" s="151" t="s">
        <v>168</v>
      </c>
      <c r="AU232" s="151" t="s">
        <v>166</v>
      </c>
      <c r="AV232" s="12" t="s">
        <v>86</v>
      </c>
      <c r="AW232" s="12" t="s">
        <v>34</v>
      </c>
      <c r="AX232" s="12" t="s">
        <v>79</v>
      </c>
      <c r="AY232" s="151" t="s">
        <v>156</v>
      </c>
    </row>
    <row r="233" spans="2:65" s="13" customFormat="1" ht="11.25">
      <c r="B233" s="156"/>
      <c r="D233" s="150" t="s">
        <v>168</v>
      </c>
      <c r="E233" s="157" t="s">
        <v>1</v>
      </c>
      <c r="F233" s="158" t="s">
        <v>838</v>
      </c>
      <c r="H233" s="159">
        <v>2</v>
      </c>
      <c r="I233" s="160"/>
      <c r="L233" s="156"/>
      <c r="M233" s="161"/>
      <c r="T233" s="162"/>
      <c r="AT233" s="157" t="s">
        <v>168</v>
      </c>
      <c r="AU233" s="157" t="s">
        <v>166</v>
      </c>
      <c r="AV233" s="13" t="s">
        <v>88</v>
      </c>
      <c r="AW233" s="13" t="s">
        <v>34</v>
      </c>
      <c r="AX233" s="13" t="s">
        <v>79</v>
      </c>
      <c r="AY233" s="157" t="s">
        <v>156</v>
      </c>
    </row>
    <row r="234" spans="2:65" s="13" customFormat="1" ht="11.25">
      <c r="B234" s="156"/>
      <c r="D234" s="150" t="s">
        <v>168</v>
      </c>
      <c r="E234" s="157" t="s">
        <v>1</v>
      </c>
      <c r="F234" s="158" t="s">
        <v>839</v>
      </c>
      <c r="H234" s="159">
        <v>0.96</v>
      </c>
      <c r="I234" s="160"/>
      <c r="L234" s="156"/>
      <c r="M234" s="161"/>
      <c r="T234" s="162"/>
      <c r="AT234" s="157" t="s">
        <v>168</v>
      </c>
      <c r="AU234" s="157" t="s">
        <v>166</v>
      </c>
      <c r="AV234" s="13" t="s">
        <v>88</v>
      </c>
      <c r="AW234" s="13" t="s">
        <v>34</v>
      </c>
      <c r="AX234" s="13" t="s">
        <v>79</v>
      </c>
      <c r="AY234" s="157" t="s">
        <v>156</v>
      </c>
    </row>
    <row r="235" spans="2:65" s="14" customFormat="1" ht="11.25">
      <c r="B235" s="163"/>
      <c r="D235" s="150" t="s">
        <v>168</v>
      </c>
      <c r="E235" s="164" t="s">
        <v>1</v>
      </c>
      <c r="F235" s="165" t="s">
        <v>173</v>
      </c>
      <c r="H235" s="166">
        <v>2.96</v>
      </c>
      <c r="I235" s="167"/>
      <c r="L235" s="163"/>
      <c r="M235" s="168"/>
      <c r="T235" s="169"/>
      <c r="AT235" s="164" t="s">
        <v>168</v>
      </c>
      <c r="AU235" s="164" t="s">
        <v>166</v>
      </c>
      <c r="AV235" s="14" t="s">
        <v>165</v>
      </c>
      <c r="AW235" s="14" t="s">
        <v>34</v>
      </c>
      <c r="AX235" s="14" t="s">
        <v>86</v>
      </c>
      <c r="AY235" s="164" t="s">
        <v>156</v>
      </c>
    </row>
    <row r="236" spans="2:65" s="13" customFormat="1" ht="11.25">
      <c r="B236" s="156"/>
      <c r="D236" s="150" t="s">
        <v>168</v>
      </c>
      <c r="F236" s="158" t="s">
        <v>840</v>
      </c>
      <c r="H236" s="159">
        <v>5.92</v>
      </c>
      <c r="I236" s="160"/>
      <c r="L236" s="156"/>
      <c r="M236" s="161"/>
      <c r="T236" s="162"/>
      <c r="AT236" s="157" t="s">
        <v>168</v>
      </c>
      <c r="AU236" s="157" t="s">
        <v>166</v>
      </c>
      <c r="AV236" s="13" t="s">
        <v>88</v>
      </c>
      <c r="AW236" s="13" t="s">
        <v>4</v>
      </c>
      <c r="AX236" s="13" t="s">
        <v>86</v>
      </c>
      <c r="AY236" s="157" t="s">
        <v>156</v>
      </c>
    </row>
    <row r="237" spans="2:65" s="1" customFormat="1" ht="24.2" customHeight="1">
      <c r="B237" s="32"/>
      <c r="C237" s="136" t="s">
        <v>261</v>
      </c>
      <c r="D237" s="136" t="s">
        <v>160</v>
      </c>
      <c r="E237" s="137" t="s">
        <v>262</v>
      </c>
      <c r="F237" s="138" t="s">
        <v>263</v>
      </c>
      <c r="G237" s="139" t="s">
        <v>163</v>
      </c>
      <c r="H237" s="140">
        <v>13.32</v>
      </c>
      <c r="I237" s="141"/>
      <c r="J237" s="142">
        <f>ROUND(I237*H237,2)</f>
        <v>0</v>
      </c>
      <c r="K237" s="138" t="s">
        <v>164</v>
      </c>
      <c r="L237" s="32"/>
      <c r="M237" s="143" t="s">
        <v>1</v>
      </c>
      <c r="N237" s="144" t="s">
        <v>44</v>
      </c>
      <c r="P237" s="145">
        <f>O237*H237</f>
        <v>0</v>
      </c>
      <c r="Q237" s="145">
        <v>0</v>
      </c>
      <c r="R237" s="145">
        <f>Q237*H237</f>
        <v>0</v>
      </c>
      <c r="S237" s="145">
        <v>0</v>
      </c>
      <c r="T237" s="146">
        <f>S237*H237</f>
        <v>0</v>
      </c>
      <c r="AR237" s="147" t="s">
        <v>165</v>
      </c>
      <c r="AT237" s="147" t="s">
        <v>160</v>
      </c>
      <c r="AU237" s="147" t="s">
        <v>166</v>
      </c>
      <c r="AY237" s="17" t="s">
        <v>156</v>
      </c>
      <c r="BE237" s="148">
        <f>IF(N237="základní",J237,0)</f>
        <v>0</v>
      </c>
      <c r="BF237" s="148">
        <f>IF(N237="snížená",J237,0)</f>
        <v>0</v>
      </c>
      <c r="BG237" s="148">
        <f>IF(N237="zákl. přenesená",J237,0)</f>
        <v>0</v>
      </c>
      <c r="BH237" s="148">
        <f>IF(N237="sníž. přenesená",J237,0)</f>
        <v>0</v>
      </c>
      <c r="BI237" s="148">
        <f>IF(N237="nulová",J237,0)</f>
        <v>0</v>
      </c>
      <c r="BJ237" s="17" t="s">
        <v>86</v>
      </c>
      <c r="BK237" s="148">
        <f>ROUND(I237*H237,2)</f>
        <v>0</v>
      </c>
      <c r="BL237" s="17" t="s">
        <v>165</v>
      </c>
      <c r="BM237" s="147" t="s">
        <v>264</v>
      </c>
    </row>
    <row r="238" spans="2:65" s="13" customFormat="1" ht="11.25">
      <c r="B238" s="156"/>
      <c r="D238" s="150" t="s">
        <v>168</v>
      </c>
      <c r="E238" s="157" t="s">
        <v>1</v>
      </c>
      <c r="F238" s="158" t="s">
        <v>841</v>
      </c>
      <c r="H238" s="159">
        <v>6.97</v>
      </c>
      <c r="I238" s="160"/>
      <c r="L238" s="156"/>
      <c r="M238" s="161"/>
      <c r="T238" s="162"/>
      <c r="AT238" s="157" t="s">
        <v>168</v>
      </c>
      <c r="AU238" s="157" t="s">
        <v>166</v>
      </c>
      <c r="AV238" s="13" t="s">
        <v>88</v>
      </c>
      <c r="AW238" s="13" t="s">
        <v>34</v>
      </c>
      <c r="AX238" s="13" t="s">
        <v>79</v>
      </c>
      <c r="AY238" s="157" t="s">
        <v>156</v>
      </c>
    </row>
    <row r="239" spans="2:65" s="13" customFormat="1" ht="11.25">
      <c r="B239" s="156"/>
      <c r="D239" s="150" t="s">
        <v>168</v>
      </c>
      <c r="E239" s="157" t="s">
        <v>1</v>
      </c>
      <c r="F239" s="158" t="s">
        <v>842</v>
      </c>
      <c r="H239" s="159">
        <v>5.75</v>
      </c>
      <c r="I239" s="160"/>
      <c r="L239" s="156"/>
      <c r="M239" s="161"/>
      <c r="T239" s="162"/>
      <c r="AT239" s="157" t="s">
        <v>168</v>
      </c>
      <c r="AU239" s="157" t="s">
        <v>166</v>
      </c>
      <c r="AV239" s="13" t="s">
        <v>88</v>
      </c>
      <c r="AW239" s="13" t="s">
        <v>34</v>
      </c>
      <c r="AX239" s="13" t="s">
        <v>79</v>
      </c>
      <c r="AY239" s="157" t="s">
        <v>156</v>
      </c>
    </row>
    <row r="240" spans="2:65" s="13" customFormat="1" ht="11.25">
      <c r="B240" s="156"/>
      <c r="D240" s="150" t="s">
        <v>168</v>
      </c>
      <c r="E240" s="157" t="s">
        <v>1</v>
      </c>
      <c r="F240" s="158" t="s">
        <v>843</v>
      </c>
      <c r="H240" s="159">
        <v>0.6</v>
      </c>
      <c r="I240" s="160"/>
      <c r="L240" s="156"/>
      <c r="M240" s="161"/>
      <c r="T240" s="162"/>
      <c r="AT240" s="157" t="s">
        <v>168</v>
      </c>
      <c r="AU240" s="157" t="s">
        <v>166</v>
      </c>
      <c r="AV240" s="13" t="s">
        <v>88</v>
      </c>
      <c r="AW240" s="13" t="s">
        <v>34</v>
      </c>
      <c r="AX240" s="13" t="s">
        <v>79</v>
      </c>
      <c r="AY240" s="157" t="s">
        <v>156</v>
      </c>
    </row>
    <row r="241" spans="2:65" s="14" customFormat="1" ht="11.25">
      <c r="B241" s="163"/>
      <c r="D241" s="150" t="s">
        <v>168</v>
      </c>
      <c r="E241" s="164" t="s">
        <v>1</v>
      </c>
      <c r="F241" s="165" t="s">
        <v>173</v>
      </c>
      <c r="H241" s="166">
        <v>13.32</v>
      </c>
      <c r="I241" s="167"/>
      <c r="L241" s="163"/>
      <c r="M241" s="168"/>
      <c r="T241" s="169"/>
      <c r="AT241" s="164" t="s">
        <v>168</v>
      </c>
      <c r="AU241" s="164" t="s">
        <v>166</v>
      </c>
      <c r="AV241" s="14" t="s">
        <v>165</v>
      </c>
      <c r="AW241" s="14" t="s">
        <v>34</v>
      </c>
      <c r="AX241" s="14" t="s">
        <v>86</v>
      </c>
      <c r="AY241" s="164" t="s">
        <v>156</v>
      </c>
    </row>
    <row r="242" spans="2:65" s="1" customFormat="1" ht="16.5" customHeight="1">
      <c r="B242" s="32"/>
      <c r="C242" s="177" t="s">
        <v>267</v>
      </c>
      <c r="D242" s="177" t="s">
        <v>256</v>
      </c>
      <c r="E242" s="178" t="s">
        <v>268</v>
      </c>
      <c r="F242" s="179" t="s">
        <v>269</v>
      </c>
      <c r="G242" s="180" t="s">
        <v>189</v>
      </c>
      <c r="H242" s="181">
        <v>26.64</v>
      </c>
      <c r="I242" s="182"/>
      <c r="J242" s="183">
        <f>ROUND(I242*H242,2)</f>
        <v>0</v>
      </c>
      <c r="K242" s="179" t="s">
        <v>164</v>
      </c>
      <c r="L242" s="184"/>
      <c r="M242" s="185" t="s">
        <v>1</v>
      </c>
      <c r="N242" s="186" t="s">
        <v>44</v>
      </c>
      <c r="P242" s="145">
        <f>O242*H242</f>
        <v>0</v>
      </c>
      <c r="Q242" s="145">
        <v>1</v>
      </c>
      <c r="R242" s="145">
        <f>Q242*H242</f>
        <v>26.64</v>
      </c>
      <c r="S242" s="145">
        <v>0</v>
      </c>
      <c r="T242" s="146">
        <f>S242*H242</f>
        <v>0</v>
      </c>
      <c r="AR242" s="147" t="s">
        <v>216</v>
      </c>
      <c r="AT242" s="147" t="s">
        <v>256</v>
      </c>
      <c r="AU242" s="147" t="s">
        <v>166</v>
      </c>
      <c r="AY242" s="17" t="s">
        <v>156</v>
      </c>
      <c r="BE242" s="148">
        <f>IF(N242="základní",J242,0)</f>
        <v>0</v>
      </c>
      <c r="BF242" s="148">
        <f>IF(N242="snížená",J242,0)</f>
        <v>0</v>
      </c>
      <c r="BG242" s="148">
        <f>IF(N242="zákl. přenesená",J242,0)</f>
        <v>0</v>
      </c>
      <c r="BH242" s="148">
        <f>IF(N242="sníž. přenesená",J242,0)</f>
        <v>0</v>
      </c>
      <c r="BI242" s="148">
        <f>IF(N242="nulová",J242,0)</f>
        <v>0</v>
      </c>
      <c r="BJ242" s="17" t="s">
        <v>86</v>
      </c>
      <c r="BK242" s="148">
        <f>ROUND(I242*H242,2)</f>
        <v>0</v>
      </c>
      <c r="BL242" s="17" t="s">
        <v>165</v>
      </c>
      <c r="BM242" s="147" t="s">
        <v>270</v>
      </c>
    </row>
    <row r="243" spans="2:65" s="13" customFormat="1" ht="11.25">
      <c r="B243" s="156"/>
      <c r="D243" s="150" t="s">
        <v>168</v>
      </c>
      <c r="E243" s="157" t="s">
        <v>1</v>
      </c>
      <c r="F243" s="158" t="s">
        <v>841</v>
      </c>
      <c r="H243" s="159">
        <v>6.97</v>
      </c>
      <c r="I243" s="160"/>
      <c r="L243" s="156"/>
      <c r="M243" s="161"/>
      <c r="T243" s="162"/>
      <c r="AT243" s="157" t="s">
        <v>168</v>
      </c>
      <c r="AU243" s="157" t="s">
        <v>166</v>
      </c>
      <c r="AV243" s="13" t="s">
        <v>88</v>
      </c>
      <c r="AW243" s="13" t="s">
        <v>34</v>
      </c>
      <c r="AX243" s="13" t="s">
        <v>79</v>
      </c>
      <c r="AY243" s="157" t="s">
        <v>156</v>
      </c>
    </row>
    <row r="244" spans="2:65" s="13" customFormat="1" ht="11.25">
      <c r="B244" s="156"/>
      <c r="D244" s="150" t="s">
        <v>168</v>
      </c>
      <c r="E244" s="157" t="s">
        <v>1</v>
      </c>
      <c r="F244" s="158" t="s">
        <v>842</v>
      </c>
      <c r="H244" s="159">
        <v>5.75</v>
      </c>
      <c r="I244" s="160"/>
      <c r="L244" s="156"/>
      <c r="M244" s="161"/>
      <c r="T244" s="162"/>
      <c r="AT244" s="157" t="s">
        <v>168</v>
      </c>
      <c r="AU244" s="157" t="s">
        <v>166</v>
      </c>
      <c r="AV244" s="13" t="s">
        <v>88</v>
      </c>
      <c r="AW244" s="13" t="s">
        <v>34</v>
      </c>
      <c r="AX244" s="13" t="s">
        <v>79</v>
      </c>
      <c r="AY244" s="157" t="s">
        <v>156</v>
      </c>
    </row>
    <row r="245" spans="2:65" s="13" customFormat="1" ht="11.25">
      <c r="B245" s="156"/>
      <c r="D245" s="150" t="s">
        <v>168</v>
      </c>
      <c r="E245" s="157" t="s">
        <v>1</v>
      </c>
      <c r="F245" s="158" t="s">
        <v>843</v>
      </c>
      <c r="H245" s="159">
        <v>0.6</v>
      </c>
      <c r="I245" s="160"/>
      <c r="L245" s="156"/>
      <c r="M245" s="161"/>
      <c r="T245" s="162"/>
      <c r="AT245" s="157" t="s">
        <v>168</v>
      </c>
      <c r="AU245" s="157" t="s">
        <v>166</v>
      </c>
      <c r="AV245" s="13" t="s">
        <v>88</v>
      </c>
      <c r="AW245" s="13" t="s">
        <v>34</v>
      </c>
      <c r="AX245" s="13" t="s">
        <v>79</v>
      </c>
      <c r="AY245" s="157" t="s">
        <v>156</v>
      </c>
    </row>
    <row r="246" spans="2:65" s="14" customFormat="1" ht="11.25">
      <c r="B246" s="163"/>
      <c r="D246" s="150" t="s">
        <v>168</v>
      </c>
      <c r="E246" s="164" t="s">
        <v>1</v>
      </c>
      <c r="F246" s="165" t="s">
        <v>173</v>
      </c>
      <c r="H246" s="166">
        <v>13.32</v>
      </c>
      <c r="I246" s="167"/>
      <c r="L246" s="163"/>
      <c r="M246" s="168"/>
      <c r="T246" s="169"/>
      <c r="AT246" s="164" t="s">
        <v>168</v>
      </c>
      <c r="AU246" s="164" t="s">
        <v>166</v>
      </c>
      <c r="AV246" s="14" t="s">
        <v>165</v>
      </c>
      <c r="AW246" s="14" t="s">
        <v>34</v>
      </c>
      <c r="AX246" s="14" t="s">
        <v>86</v>
      </c>
      <c r="AY246" s="164" t="s">
        <v>156</v>
      </c>
    </row>
    <row r="247" spans="2:65" s="13" customFormat="1" ht="11.25">
      <c r="B247" s="156"/>
      <c r="D247" s="150" t="s">
        <v>168</v>
      </c>
      <c r="F247" s="158" t="s">
        <v>844</v>
      </c>
      <c r="H247" s="159">
        <v>26.64</v>
      </c>
      <c r="I247" s="160"/>
      <c r="L247" s="156"/>
      <c r="M247" s="161"/>
      <c r="T247" s="162"/>
      <c r="AT247" s="157" t="s">
        <v>168</v>
      </c>
      <c r="AU247" s="157" t="s">
        <v>166</v>
      </c>
      <c r="AV247" s="13" t="s">
        <v>88</v>
      </c>
      <c r="AW247" s="13" t="s">
        <v>4</v>
      </c>
      <c r="AX247" s="13" t="s">
        <v>86</v>
      </c>
      <c r="AY247" s="157" t="s">
        <v>156</v>
      </c>
    </row>
    <row r="248" spans="2:65" s="11" customFormat="1" ht="20.85" customHeight="1">
      <c r="B248" s="124"/>
      <c r="D248" s="125" t="s">
        <v>78</v>
      </c>
      <c r="E248" s="134" t="s">
        <v>845</v>
      </c>
      <c r="F248" s="134" t="s">
        <v>846</v>
      </c>
      <c r="I248" s="127"/>
      <c r="J248" s="135">
        <f>BK248</f>
        <v>0</v>
      </c>
      <c r="L248" s="124"/>
      <c r="M248" s="129"/>
      <c r="P248" s="130">
        <f>SUM(P249:P254)</f>
        <v>0</v>
      </c>
      <c r="R248" s="130">
        <f>SUM(R249:R254)</f>
        <v>0</v>
      </c>
      <c r="T248" s="131">
        <f>SUM(T249:T254)</f>
        <v>0</v>
      </c>
      <c r="AR248" s="125" t="s">
        <v>86</v>
      </c>
      <c r="AT248" s="132" t="s">
        <v>78</v>
      </c>
      <c r="AU248" s="132" t="s">
        <v>88</v>
      </c>
      <c r="AY248" s="125" t="s">
        <v>156</v>
      </c>
      <c r="BK248" s="133">
        <f>SUM(BK249:BK254)</f>
        <v>0</v>
      </c>
    </row>
    <row r="249" spans="2:65" s="1" customFormat="1" ht="24.2" customHeight="1">
      <c r="B249" s="32"/>
      <c r="C249" s="136" t="s">
        <v>275</v>
      </c>
      <c r="D249" s="136" t="s">
        <v>160</v>
      </c>
      <c r="E249" s="137" t="s">
        <v>847</v>
      </c>
      <c r="F249" s="138" t="s">
        <v>848</v>
      </c>
      <c r="G249" s="139" t="s">
        <v>163</v>
      </c>
      <c r="H249" s="140">
        <v>9.6</v>
      </c>
      <c r="I249" s="141"/>
      <c r="J249" s="142">
        <f>ROUND(I249*H249,2)</f>
        <v>0</v>
      </c>
      <c r="K249" s="138" t="s">
        <v>164</v>
      </c>
      <c r="L249" s="32"/>
      <c r="M249" s="143" t="s">
        <v>1</v>
      </c>
      <c r="N249" s="144" t="s">
        <v>44</v>
      </c>
      <c r="P249" s="145">
        <f>O249*H249</f>
        <v>0</v>
      </c>
      <c r="Q249" s="145">
        <v>0</v>
      </c>
      <c r="R249" s="145">
        <f>Q249*H249</f>
        <v>0</v>
      </c>
      <c r="S249" s="145">
        <v>0</v>
      </c>
      <c r="T249" s="146">
        <f>S249*H249</f>
        <v>0</v>
      </c>
      <c r="AR249" s="147" t="s">
        <v>165</v>
      </c>
      <c r="AT249" s="147" t="s">
        <v>160</v>
      </c>
      <c r="AU249" s="147" t="s">
        <v>166</v>
      </c>
      <c r="AY249" s="17" t="s">
        <v>156</v>
      </c>
      <c r="BE249" s="148">
        <f>IF(N249="základní",J249,0)</f>
        <v>0</v>
      </c>
      <c r="BF249" s="148">
        <f>IF(N249="snížená",J249,0)</f>
        <v>0</v>
      </c>
      <c r="BG249" s="148">
        <f>IF(N249="zákl. přenesená",J249,0)</f>
        <v>0</v>
      </c>
      <c r="BH249" s="148">
        <f>IF(N249="sníž. přenesená",J249,0)</f>
        <v>0</v>
      </c>
      <c r="BI249" s="148">
        <f>IF(N249="nulová",J249,0)</f>
        <v>0</v>
      </c>
      <c r="BJ249" s="17" t="s">
        <v>86</v>
      </c>
      <c r="BK249" s="148">
        <f>ROUND(I249*H249,2)</f>
        <v>0</v>
      </c>
      <c r="BL249" s="17" t="s">
        <v>165</v>
      </c>
      <c r="BM249" s="147" t="s">
        <v>849</v>
      </c>
    </row>
    <row r="250" spans="2:65" s="12" customFormat="1" ht="11.25">
      <c r="B250" s="149"/>
      <c r="D250" s="150" t="s">
        <v>168</v>
      </c>
      <c r="E250" s="151" t="s">
        <v>1</v>
      </c>
      <c r="F250" s="152" t="s">
        <v>850</v>
      </c>
      <c r="H250" s="151" t="s">
        <v>1</v>
      </c>
      <c r="I250" s="153"/>
      <c r="L250" s="149"/>
      <c r="M250" s="154"/>
      <c r="T250" s="155"/>
      <c r="AT250" s="151" t="s">
        <v>168</v>
      </c>
      <c r="AU250" s="151" t="s">
        <v>166</v>
      </c>
      <c r="AV250" s="12" t="s">
        <v>86</v>
      </c>
      <c r="AW250" s="12" t="s">
        <v>34</v>
      </c>
      <c r="AX250" s="12" t="s">
        <v>79</v>
      </c>
      <c r="AY250" s="151" t="s">
        <v>156</v>
      </c>
    </row>
    <row r="251" spans="2:65" s="12" customFormat="1" ht="11.25">
      <c r="B251" s="149"/>
      <c r="D251" s="150" t="s">
        <v>168</v>
      </c>
      <c r="E251" s="151" t="s">
        <v>1</v>
      </c>
      <c r="F251" s="152" t="s">
        <v>851</v>
      </c>
      <c r="H251" s="151" t="s">
        <v>1</v>
      </c>
      <c r="I251" s="153"/>
      <c r="L251" s="149"/>
      <c r="M251" s="154"/>
      <c r="T251" s="155"/>
      <c r="AT251" s="151" t="s">
        <v>168</v>
      </c>
      <c r="AU251" s="151" t="s">
        <v>166</v>
      </c>
      <c r="AV251" s="12" t="s">
        <v>86</v>
      </c>
      <c r="AW251" s="12" t="s">
        <v>34</v>
      </c>
      <c r="AX251" s="12" t="s">
        <v>79</v>
      </c>
      <c r="AY251" s="151" t="s">
        <v>156</v>
      </c>
    </row>
    <row r="252" spans="2:65" s="13" customFormat="1" ht="11.25">
      <c r="B252" s="156"/>
      <c r="D252" s="150" t="s">
        <v>168</v>
      </c>
      <c r="E252" s="157" t="s">
        <v>1</v>
      </c>
      <c r="F252" s="158" t="s">
        <v>852</v>
      </c>
      <c r="H252" s="159">
        <v>9.6</v>
      </c>
      <c r="I252" s="160"/>
      <c r="L252" s="156"/>
      <c r="M252" s="161"/>
      <c r="T252" s="162"/>
      <c r="AT252" s="157" t="s">
        <v>168</v>
      </c>
      <c r="AU252" s="157" t="s">
        <v>166</v>
      </c>
      <c r="AV252" s="13" t="s">
        <v>88</v>
      </c>
      <c r="AW252" s="13" t="s">
        <v>34</v>
      </c>
      <c r="AX252" s="13" t="s">
        <v>86</v>
      </c>
      <c r="AY252" s="157" t="s">
        <v>156</v>
      </c>
    </row>
    <row r="253" spans="2:65" s="1" customFormat="1" ht="37.9" customHeight="1">
      <c r="B253" s="32"/>
      <c r="C253" s="136" t="s">
        <v>283</v>
      </c>
      <c r="D253" s="136" t="s">
        <v>160</v>
      </c>
      <c r="E253" s="137" t="s">
        <v>853</v>
      </c>
      <c r="F253" s="138" t="s">
        <v>854</v>
      </c>
      <c r="G253" s="139" t="s">
        <v>195</v>
      </c>
      <c r="H253" s="140">
        <v>15</v>
      </c>
      <c r="I253" s="141"/>
      <c r="J253" s="142">
        <f>ROUND(I253*H253,2)</f>
        <v>0</v>
      </c>
      <c r="K253" s="138" t="s">
        <v>164</v>
      </c>
      <c r="L253" s="32"/>
      <c r="M253" s="143" t="s">
        <v>1</v>
      </c>
      <c r="N253" s="144" t="s">
        <v>44</v>
      </c>
      <c r="P253" s="145">
        <f>O253*H253</f>
        <v>0</v>
      </c>
      <c r="Q253" s="145">
        <v>0</v>
      </c>
      <c r="R253" s="145">
        <f>Q253*H253</f>
        <v>0</v>
      </c>
      <c r="S253" s="145">
        <v>0</v>
      </c>
      <c r="T253" s="146">
        <f>S253*H253</f>
        <v>0</v>
      </c>
      <c r="AR253" s="147" t="s">
        <v>165</v>
      </c>
      <c r="AT253" s="147" t="s">
        <v>160</v>
      </c>
      <c r="AU253" s="147" t="s">
        <v>166</v>
      </c>
      <c r="AY253" s="17" t="s">
        <v>156</v>
      </c>
      <c r="BE253" s="148">
        <f>IF(N253="základní",J253,0)</f>
        <v>0</v>
      </c>
      <c r="BF253" s="148">
        <f>IF(N253="snížená",J253,0)</f>
        <v>0</v>
      </c>
      <c r="BG253" s="148">
        <f>IF(N253="zákl. přenesená",J253,0)</f>
        <v>0</v>
      </c>
      <c r="BH253" s="148">
        <f>IF(N253="sníž. přenesená",J253,0)</f>
        <v>0</v>
      </c>
      <c r="BI253" s="148">
        <f>IF(N253="nulová",J253,0)</f>
        <v>0</v>
      </c>
      <c r="BJ253" s="17" t="s">
        <v>86</v>
      </c>
      <c r="BK253" s="148">
        <f>ROUND(I253*H253,2)</f>
        <v>0</v>
      </c>
      <c r="BL253" s="17" t="s">
        <v>165</v>
      </c>
      <c r="BM253" s="147" t="s">
        <v>855</v>
      </c>
    </row>
    <row r="254" spans="2:65" s="13" customFormat="1" ht="11.25">
      <c r="B254" s="156"/>
      <c r="D254" s="150" t="s">
        <v>168</v>
      </c>
      <c r="E254" s="157" t="s">
        <v>1</v>
      </c>
      <c r="F254" s="158" t="s">
        <v>856</v>
      </c>
      <c r="H254" s="159">
        <v>15</v>
      </c>
      <c r="I254" s="160"/>
      <c r="L254" s="156"/>
      <c r="M254" s="161"/>
      <c r="T254" s="162"/>
      <c r="AT254" s="157" t="s">
        <v>168</v>
      </c>
      <c r="AU254" s="157" t="s">
        <v>166</v>
      </c>
      <c r="AV254" s="13" t="s">
        <v>88</v>
      </c>
      <c r="AW254" s="13" t="s">
        <v>34</v>
      </c>
      <c r="AX254" s="13" t="s">
        <v>86</v>
      </c>
      <c r="AY254" s="157" t="s">
        <v>156</v>
      </c>
    </row>
    <row r="255" spans="2:65" s="11" customFormat="1" ht="20.85" customHeight="1">
      <c r="B255" s="124"/>
      <c r="D255" s="125" t="s">
        <v>78</v>
      </c>
      <c r="E255" s="134" t="s">
        <v>857</v>
      </c>
      <c r="F255" s="134" t="s">
        <v>858</v>
      </c>
      <c r="I255" s="127"/>
      <c r="J255" s="135">
        <f>BK255</f>
        <v>0</v>
      </c>
      <c r="L255" s="124"/>
      <c r="M255" s="129"/>
      <c r="P255" s="130">
        <f>SUM(P256:P276)</f>
        <v>0</v>
      </c>
      <c r="R255" s="130">
        <f>SUM(R256:R276)</f>
        <v>5.6249999999999998E-3</v>
      </c>
      <c r="T255" s="131">
        <f>SUM(T256:T276)</f>
        <v>0</v>
      </c>
      <c r="AR255" s="125" t="s">
        <v>86</v>
      </c>
      <c r="AT255" s="132" t="s">
        <v>78</v>
      </c>
      <c r="AU255" s="132" t="s">
        <v>88</v>
      </c>
      <c r="AY255" s="125" t="s">
        <v>156</v>
      </c>
      <c r="BK255" s="133">
        <f>SUM(BK256:BK276)</f>
        <v>0</v>
      </c>
    </row>
    <row r="256" spans="2:65" s="1" customFormat="1" ht="33" customHeight="1">
      <c r="B256" s="32"/>
      <c r="C256" s="136" t="s">
        <v>288</v>
      </c>
      <c r="D256" s="136" t="s">
        <v>160</v>
      </c>
      <c r="E256" s="137" t="s">
        <v>859</v>
      </c>
      <c r="F256" s="138" t="s">
        <v>860</v>
      </c>
      <c r="G256" s="139" t="s">
        <v>195</v>
      </c>
      <c r="H256" s="140">
        <v>375</v>
      </c>
      <c r="I256" s="141"/>
      <c r="J256" s="142">
        <f>ROUND(I256*H256,2)</f>
        <v>0</v>
      </c>
      <c r="K256" s="138" t="s">
        <v>164</v>
      </c>
      <c r="L256" s="32"/>
      <c r="M256" s="143" t="s">
        <v>1</v>
      </c>
      <c r="N256" s="144" t="s">
        <v>44</v>
      </c>
      <c r="P256" s="145">
        <f>O256*H256</f>
        <v>0</v>
      </c>
      <c r="Q256" s="145">
        <v>0</v>
      </c>
      <c r="R256" s="145">
        <f>Q256*H256</f>
        <v>0</v>
      </c>
      <c r="S256" s="145">
        <v>0</v>
      </c>
      <c r="T256" s="146">
        <f>S256*H256</f>
        <v>0</v>
      </c>
      <c r="AR256" s="147" t="s">
        <v>165</v>
      </c>
      <c r="AT256" s="147" t="s">
        <v>160</v>
      </c>
      <c r="AU256" s="147" t="s">
        <v>166</v>
      </c>
      <c r="AY256" s="17" t="s">
        <v>156</v>
      </c>
      <c r="BE256" s="148">
        <f>IF(N256="základní",J256,0)</f>
        <v>0</v>
      </c>
      <c r="BF256" s="148">
        <f>IF(N256="snížená",J256,0)</f>
        <v>0</v>
      </c>
      <c r="BG256" s="148">
        <f>IF(N256="zákl. přenesená",J256,0)</f>
        <v>0</v>
      </c>
      <c r="BH256" s="148">
        <f>IF(N256="sníž. přenesená",J256,0)</f>
        <v>0</v>
      </c>
      <c r="BI256" s="148">
        <f>IF(N256="nulová",J256,0)</f>
        <v>0</v>
      </c>
      <c r="BJ256" s="17" t="s">
        <v>86</v>
      </c>
      <c r="BK256" s="148">
        <f>ROUND(I256*H256,2)</f>
        <v>0</v>
      </c>
      <c r="BL256" s="17" t="s">
        <v>165</v>
      </c>
      <c r="BM256" s="147" t="s">
        <v>861</v>
      </c>
    </row>
    <row r="257" spans="2:65" s="13" customFormat="1" ht="11.25">
      <c r="B257" s="156"/>
      <c r="D257" s="150" t="s">
        <v>168</v>
      </c>
      <c r="E257" s="157" t="s">
        <v>1</v>
      </c>
      <c r="F257" s="158" t="s">
        <v>862</v>
      </c>
      <c r="H257" s="159">
        <v>375</v>
      </c>
      <c r="I257" s="160"/>
      <c r="L257" s="156"/>
      <c r="M257" s="161"/>
      <c r="T257" s="162"/>
      <c r="AT257" s="157" t="s">
        <v>168</v>
      </c>
      <c r="AU257" s="157" t="s">
        <v>166</v>
      </c>
      <c r="AV257" s="13" t="s">
        <v>88</v>
      </c>
      <c r="AW257" s="13" t="s">
        <v>34</v>
      </c>
      <c r="AX257" s="13" t="s">
        <v>86</v>
      </c>
      <c r="AY257" s="157" t="s">
        <v>156</v>
      </c>
    </row>
    <row r="258" spans="2:65" s="1" customFormat="1" ht="33" customHeight="1">
      <c r="B258" s="32"/>
      <c r="C258" s="136" t="s">
        <v>7</v>
      </c>
      <c r="D258" s="136" t="s">
        <v>160</v>
      </c>
      <c r="E258" s="137" t="s">
        <v>863</v>
      </c>
      <c r="F258" s="138" t="s">
        <v>864</v>
      </c>
      <c r="G258" s="139" t="s">
        <v>195</v>
      </c>
      <c r="H258" s="140">
        <v>375</v>
      </c>
      <c r="I258" s="141"/>
      <c r="J258" s="142">
        <f>ROUND(I258*H258,2)</f>
        <v>0</v>
      </c>
      <c r="K258" s="138" t="s">
        <v>164</v>
      </c>
      <c r="L258" s="32"/>
      <c r="M258" s="143" t="s">
        <v>1</v>
      </c>
      <c r="N258" s="144" t="s">
        <v>44</v>
      </c>
      <c r="P258" s="145">
        <f>O258*H258</f>
        <v>0</v>
      </c>
      <c r="Q258" s="145">
        <v>0</v>
      </c>
      <c r="R258" s="145">
        <f>Q258*H258</f>
        <v>0</v>
      </c>
      <c r="S258" s="145">
        <v>0</v>
      </c>
      <c r="T258" s="146">
        <f>S258*H258</f>
        <v>0</v>
      </c>
      <c r="AR258" s="147" t="s">
        <v>165</v>
      </c>
      <c r="AT258" s="147" t="s">
        <v>160</v>
      </c>
      <c r="AU258" s="147" t="s">
        <v>166</v>
      </c>
      <c r="AY258" s="17" t="s">
        <v>156</v>
      </c>
      <c r="BE258" s="148">
        <f>IF(N258="základní",J258,0)</f>
        <v>0</v>
      </c>
      <c r="BF258" s="148">
        <f>IF(N258="snížená",J258,0)</f>
        <v>0</v>
      </c>
      <c r="BG258" s="148">
        <f>IF(N258="zákl. přenesená",J258,0)</f>
        <v>0</v>
      </c>
      <c r="BH258" s="148">
        <f>IF(N258="sníž. přenesená",J258,0)</f>
        <v>0</v>
      </c>
      <c r="BI258" s="148">
        <f>IF(N258="nulová",J258,0)</f>
        <v>0</v>
      </c>
      <c r="BJ258" s="17" t="s">
        <v>86</v>
      </c>
      <c r="BK258" s="148">
        <f>ROUND(I258*H258,2)</f>
        <v>0</v>
      </c>
      <c r="BL258" s="17" t="s">
        <v>165</v>
      </c>
      <c r="BM258" s="147" t="s">
        <v>865</v>
      </c>
    </row>
    <row r="259" spans="2:65" s="13" customFormat="1" ht="22.5">
      <c r="B259" s="156"/>
      <c r="D259" s="150" t="s">
        <v>168</v>
      </c>
      <c r="E259" s="157" t="s">
        <v>1</v>
      </c>
      <c r="F259" s="158" t="s">
        <v>866</v>
      </c>
      <c r="H259" s="159">
        <v>375</v>
      </c>
      <c r="I259" s="160"/>
      <c r="L259" s="156"/>
      <c r="M259" s="161"/>
      <c r="T259" s="162"/>
      <c r="AT259" s="157" t="s">
        <v>168</v>
      </c>
      <c r="AU259" s="157" t="s">
        <v>166</v>
      </c>
      <c r="AV259" s="13" t="s">
        <v>88</v>
      </c>
      <c r="AW259" s="13" t="s">
        <v>34</v>
      </c>
      <c r="AX259" s="13" t="s">
        <v>86</v>
      </c>
      <c r="AY259" s="157" t="s">
        <v>156</v>
      </c>
    </row>
    <row r="260" spans="2:65" s="1" customFormat="1" ht="24.2" customHeight="1">
      <c r="B260" s="32"/>
      <c r="C260" s="136" t="s">
        <v>301</v>
      </c>
      <c r="D260" s="136" t="s">
        <v>160</v>
      </c>
      <c r="E260" s="137" t="s">
        <v>867</v>
      </c>
      <c r="F260" s="138" t="s">
        <v>868</v>
      </c>
      <c r="G260" s="139" t="s">
        <v>195</v>
      </c>
      <c r="H260" s="140">
        <v>375</v>
      </c>
      <c r="I260" s="141"/>
      <c r="J260" s="142">
        <f>ROUND(I260*H260,2)</f>
        <v>0</v>
      </c>
      <c r="K260" s="138" t="s">
        <v>164</v>
      </c>
      <c r="L260" s="32"/>
      <c r="M260" s="143" t="s">
        <v>1</v>
      </c>
      <c r="N260" s="144" t="s">
        <v>44</v>
      </c>
      <c r="P260" s="145">
        <f>O260*H260</f>
        <v>0</v>
      </c>
      <c r="Q260" s="145">
        <v>0</v>
      </c>
      <c r="R260" s="145">
        <f>Q260*H260</f>
        <v>0</v>
      </c>
      <c r="S260" s="145">
        <v>0</v>
      </c>
      <c r="T260" s="146">
        <f>S260*H260</f>
        <v>0</v>
      </c>
      <c r="AR260" s="147" t="s">
        <v>165</v>
      </c>
      <c r="AT260" s="147" t="s">
        <v>160</v>
      </c>
      <c r="AU260" s="147" t="s">
        <v>166</v>
      </c>
      <c r="AY260" s="17" t="s">
        <v>156</v>
      </c>
      <c r="BE260" s="148">
        <f>IF(N260="základní",J260,0)</f>
        <v>0</v>
      </c>
      <c r="BF260" s="148">
        <f>IF(N260="snížená",J260,0)</f>
        <v>0</v>
      </c>
      <c r="BG260" s="148">
        <f>IF(N260="zákl. přenesená",J260,0)</f>
        <v>0</v>
      </c>
      <c r="BH260" s="148">
        <f>IF(N260="sníž. přenesená",J260,0)</f>
        <v>0</v>
      </c>
      <c r="BI260" s="148">
        <f>IF(N260="nulová",J260,0)</f>
        <v>0</v>
      </c>
      <c r="BJ260" s="17" t="s">
        <v>86</v>
      </c>
      <c r="BK260" s="148">
        <f>ROUND(I260*H260,2)</f>
        <v>0</v>
      </c>
      <c r="BL260" s="17" t="s">
        <v>165</v>
      </c>
      <c r="BM260" s="147" t="s">
        <v>869</v>
      </c>
    </row>
    <row r="261" spans="2:65" s="13" customFormat="1" ht="22.5">
      <c r="B261" s="156"/>
      <c r="D261" s="150" t="s">
        <v>168</v>
      </c>
      <c r="E261" s="157" t="s">
        <v>1</v>
      </c>
      <c r="F261" s="158" t="s">
        <v>866</v>
      </c>
      <c r="H261" s="159">
        <v>375</v>
      </c>
      <c r="I261" s="160"/>
      <c r="L261" s="156"/>
      <c r="M261" s="161"/>
      <c r="T261" s="162"/>
      <c r="AT261" s="157" t="s">
        <v>168</v>
      </c>
      <c r="AU261" s="157" t="s">
        <v>166</v>
      </c>
      <c r="AV261" s="13" t="s">
        <v>88</v>
      </c>
      <c r="AW261" s="13" t="s">
        <v>34</v>
      </c>
      <c r="AX261" s="13" t="s">
        <v>86</v>
      </c>
      <c r="AY261" s="157" t="s">
        <v>156</v>
      </c>
    </row>
    <row r="262" spans="2:65" s="1" customFormat="1" ht="37.9" customHeight="1">
      <c r="B262" s="32"/>
      <c r="C262" s="136" t="s">
        <v>307</v>
      </c>
      <c r="D262" s="136" t="s">
        <v>160</v>
      </c>
      <c r="E262" s="137" t="s">
        <v>870</v>
      </c>
      <c r="F262" s="138" t="s">
        <v>871</v>
      </c>
      <c r="G262" s="139" t="s">
        <v>195</v>
      </c>
      <c r="H262" s="140">
        <v>375</v>
      </c>
      <c r="I262" s="141"/>
      <c r="J262" s="142">
        <f>ROUND(I262*H262,2)</f>
        <v>0</v>
      </c>
      <c r="K262" s="138" t="s">
        <v>164</v>
      </c>
      <c r="L262" s="32"/>
      <c r="M262" s="143" t="s">
        <v>1</v>
      </c>
      <c r="N262" s="144" t="s">
        <v>44</v>
      </c>
      <c r="P262" s="145">
        <f>O262*H262</f>
        <v>0</v>
      </c>
      <c r="Q262" s="145">
        <v>0</v>
      </c>
      <c r="R262" s="145">
        <f>Q262*H262</f>
        <v>0</v>
      </c>
      <c r="S262" s="145">
        <v>0</v>
      </c>
      <c r="T262" s="146">
        <f>S262*H262</f>
        <v>0</v>
      </c>
      <c r="AR262" s="147" t="s">
        <v>165</v>
      </c>
      <c r="AT262" s="147" t="s">
        <v>160</v>
      </c>
      <c r="AU262" s="147" t="s">
        <v>166</v>
      </c>
      <c r="AY262" s="17" t="s">
        <v>156</v>
      </c>
      <c r="BE262" s="148">
        <f>IF(N262="základní",J262,0)</f>
        <v>0</v>
      </c>
      <c r="BF262" s="148">
        <f>IF(N262="snížená",J262,0)</f>
        <v>0</v>
      </c>
      <c r="BG262" s="148">
        <f>IF(N262="zákl. přenesená",J262,0)</f>
        <v>0</v>
      </c>
      <c r="BH262" s="148">
        <f>IF(N262="sníž. přenesená",J262,0)</f>
        <v>0</v>
      </c>
      <c r="BI262" s="148">
        <f>IF(N262="nulová",J262,0)</f>
        <v>0</v>
      </c>
      <c r="BJ262" s="17" t="s">
        <v>86</v>
      </c>
      <c r="BK262" s="148">
        <f>ROUND(I262*H262,2)</f>
        <v>0</v>
      </c>
      <c r="BL262" s="17" t="s">
        <v>165</v>
      </c>
      <c r="BM262" s="147" t="s">
        <v>872</v>
      </c>
    </row>
    <row r="263" spans="2:65" s="12" customFormat="1" ht="11.25">
      <c r="B263" s="149"/>
      <c r="D263" s="150" t="s">
        <v>168</v>
      </c>
      <c r="E263" s="151" t="s">
        <v>1</v>
      </c>
      <c r="F263" s="152" t="s">
        <v>873</v>
      </c>
      <c r="H263" s="151" t="s">
        <v>1</v>
      </c>
      <c r="I263" s="153"/>
      <c r="L263" s="149"/>
      <c r="M263" s="154"/>
      <c r="T263" s="155"/>
      <c r="AT263" s="151" t="s">
        <v>168</v>
      </c>
      <c r="AU263" s="151" t="s">
        <v>166</v>
      </c>
      <c r="AV263" s="12" t="s">
        <v>86</v>
      </c>
      <c r="AW263" s="12" t="s">
        <v>34</v>
      </c>
      <c r="AX263" s="12" t="s">
        <v>79</v>
      </c>
      <c r="AY263" s="151" t="s">
        <v>156</v>
      </c>
    </row>
    <row r="264" spans="2:65" s="13" customFormat="1" ht="22.5">
      <c r="B264" s="156"/>
      <c r="D264" s="150" t="s">
        <v>168</v>
      </c>
      <c r="E264" s="157" t="s">
        <v>1</v>
      </c>
      <c r="F264" s="158" t="s">
        <v>874</v>
      </c>
      <c r="H264" s="159">
        <v>375</v>
      </c>
      <c r="I264" s="160"/>
      <c r="L264" s="156"/>
      <c r="M264" s="161"/>
      <c r="T264" s="162"/>
      <c r="AT264" s="157" t="s">
        <v>168</v>
      </c>
      <c r="AU264" s="157" t="s">
        <v>166</v>
      </c>
      <c r="AV264" s="13" t="s">
        <v>88</v>
      </c>
      <c r="AW264" s="13" t="s">
        <v>34</v>
      </c>
      <c r="AX264" s="13" t="s">
        <v>86</v>
      </c>
      <c r="AY264" s="157" t="s">
        <v>156</v>
      </c>
    </row>
    <row r="265" spans="2:65" s="1" customFormat="1" ht="24.2" customHeight="1">
      <c r="B265" s="32"/>
      <c r="C265" s="136" t="s">
        <v>313</v>
      </c>
      <c r="D265" s="136" t="s">
        <v>160</v>
      </c>
      <c r="E265" s="137" t="s">
        <v>875</v>
      </c>
      <c r="F265" s="138" t="s">
        <v>876</v>
      </c>
      <c r="G265" s="139" t="s">
        <v>195</v>
      </c>
      <c r="H265" s="140">
        <v>375</v>
      </c>
      <c r="I265" s="141"/>
      <c r="J265" s="142">
        <f>ROUND(I265*H265,2)</f>
        <v>0</v>
      </c>
      <c r="K265" s="138" t="s">
        <v>164</v>
      </c>
      <c r="L265" s="32"/>
      <c r="M265" s="143" t="s">
        <v>1</v>
      </c>
      <c r="N265" s="144" t="s">
        <v>44</v>
      </c>
      <c r="P265" s="145">
        <f>O265*H265</f>
        <v>0</v>
      </c>
      <c r="Q265" s="145">
        <v>0</v>
      </c>
      <c r="R265" s="145">
        <f>Q265*H265</f>
        <v>0</v>
      </c>
      <c r="S265" s="145">
        <v>0</v>
      </c>
      <c r="T265" s="146">
        <f>S265*H265</f>
        <v>0</v>
      </c>
      <c r="AR265" s="147" t="s">
        <v>165</v>
      </c>
      <c r="AT265" s="147" t="s">
        <v>160</v>
      </c>
      <c r="AU265" s="147" t="s">
        <v>166</v>
      </c>
      <c r="AY265" s="17" t="s">
        <v>156</v>
      </c>
      <c r="BE265" s="148">
        <f>IF(N265="základní",J265,0)</f>
        <v>0</v>
      </c>
      <c r="BF265" s="148">
        <f>IF(N265="snížená",J265,0)</f>
        <v>0</v>
      </c>
      <c r="BG265" s="148">
        <f>IF(N265="zákl. přenesená",J265,0)</f>
        <v>0</v>
      </c>
      <c r="BH265" s="148">
        <f>IF(N265="sníž. přenesená",J265,0)</f>
        <v>0</v>
      </c>
      <c r="BI265" s="148">
        <f>IF(N265="nulová",J265,0)</f>
        <v>0</v>
      </c>
      <c r="BJ265" s="17" t="s">
        <v>86</v>
      </c>
      <c r="BK265" s="148">
        <f>ROUND(I265*H265,2)</f>
        <v>0</v>
      </c>
      <c r="BL265" s="17" t="s">
        <v>165</v>
      </c>
      <c r="BM265" s="147" t="s">
        <v>877</v>
      </c>
    </row>
    <row r="266" spans="2:65" s="13" customFormat="1" ht="22.5">
      <c r="B266" s="156"/>
      <c r="D266" s="150" t="s">
        <v>168</v>
      </c>
      <c r="E266" s="157" t="s">
        <v>1</v>
      </c>
      <c r="F266" s="158" t="s">
        <v>866</v>
      </c>
      <c r="H266" s="159">
        <v>375</v>
      </c>
      <c r="I266" s="160"/>
      <c r="L266" s="156"/>
      <c r="M266" s="161"/>
      <c r="T266" s="162"/>
      <c r="AT266" s="157" t="s">
        <v>168</v>
      </c>
      <c r="AU266" s="157" t="s">
        <v>166</v>
      </c>
      <c r="AV266" s="13" t="s">
        <v>88</v>
      </c>
      <c r="AW266" s="13" t="s">
        <v>34</v>
      </c>
      <c r="AX266" s="13" t="s">
        <v>86</v>
      </c>
      <c r="AY266" s="157" t="s">
        <v>156</v>
      </c>
    </row>
    <row r="267" spans="2:65" s="1" customFormat="1" ht="16.5" customHeight="1">
      <c r="B267" s="32"/>
      <c r="C267" s="177" t="s">
        <v>318</v>
      </c>
      <c r="D267" s="177" t="s">
        <v>256</v>
      </c>
      <c r="E267" s="178" t="s">
        <v>878</v>
      </c>
      <c r="F267" s="179" t="s">
        <v>879</v>
      </c>
      <c r="G267" s="180" t="s">
        <v>880</v>
      </c>
      <c r="H267" s="181">
        <v>5.625</v>
      </c>
      <c r="I267" s="182"/>
      <c r="J267" s="183">
        <f>ROUND(I267*H267,2)</f>
        <v>0</v>
      </c>
      <c r="K267" s="179" t="s">
        <v>164</v>
      </c>
      <c r="L267" s="184"/>
      <c r="M267" s="185" t="s">
        <v>1</v>
      </c>
      <c r="N267" s="186" t="s">
        <v>44</v>
      </c>
      <c r="P267" s="145">
        <f>O267*H267</f>
        <v>0</v>
      </c>
      <c r="Q267" s="145">
        <v>1E-3</v>
      </c>
      <c r="R267" s="145">
        <f>Q267*H267</f>
        <v>5.6249999999999998E-3</v>
      </c>
      <c r="S267" s="145">
        <v>0</v>
      </c>
      <c r="T267" s="146">
        <f>S267*H267</f>
        <v>0</v>
      </c>
      <c r="AR267" s="147" t="s">
        <v>216</v>
      </c>
      <c r="AT267" s="147" t="s">
        <v>256</v>
      </c>
      <c r="AU267" s="147" t="s">
        <v>166</v>
      </c>
      <c r="AY267" s="17" t="s">
        <v>156</v>
      </c>
      <c r="BE267" s="148">
        <f>IF(N267="základní",J267,0)</f>
        <v>0</v>
      </c>
      <c r="BF267" s="148">
        <f>IF(N267="snížená",J267,0)</f>
        <v>0</v>
      </c>
      <c r="BG267" s="148">
        <f>IF(N267="zákl. přenesená",J267,0)</f>
        <v>0</v>
      </c>
      <c r="BH267" s="148">
        <f>IF(N267="sníž. přenesená",J267,0)</f>
        <v>0</v>
      </c>
      <c r="BI267" s="148">
        <f>IF(N267="nulová",J267,0)</f>
        <v>0</v>
      </c>
      <c r="BJ267" s="17" t="s">
        <v>86</v>
      </c>
      <c r="BK267" s="148">
        <f>ROUND(I267*H267,2)</f>
        <v>0</v>
      </c>
      <c r="BL267" s="17" t="s">
        <v>165</v>
      </c>
      <c r="BM267" s="147" t="s">
        <v>881</v>
      </c>
    </row>
    <row r="268" spans="2:65" s="12" customFormat="1" ht="11.25">
      <c r="B268" s="149"/>
      <c r="D268" s="150" t="s">
        <v>168</v>
      </c>
      <c r="E268" s="151" t="s">
        <v>1</v>
      </c>
      <c r="F268" s="152" t="s">
        <v>882</v>
      </c>
      <c r="H268" s="151" t="s">
        <v>1</v>
      </c>
      <c r="I268" s="153"/>
      <c r="L268" s="149"/>
      <c r="M268" s="154"/>
      <c r="T268" s="155"/>
      <c r="AT268" s="151" t="s">
        <v>168</v>
      </c>
      <c r="AU268" s="151" t="s">
        <v>166</v>
      </c>
      <c r="AV268" s="12" t="s">
        <v>86</v>
      </c>
      <c r="AW268" s="12" t="s">
        <v>34</v>
      </c>
      <c r="AX268" s="12" t="s">
        <v>79</v>
      </c>
      <c r="AY268" s="151" t="s">
        <v>156</v>
      </c>
    </row>
    <row r="269" spans="2:65" s="13" customFormat="1" ht="11.25">
      <c r="B269" s="156"/>
      <c r="D269" s="150" t="s">
        <v>168</v>
      </c>
      <c r="E269" s="157" t="s">
        <v>1</v>
      </c>
      <c r="F269" s="158" t="s">
        <v>883</v>
      </c>
      <c r="H269" s="159">
        <v>5.625</v>
      </c>
      <c r="I269" s="160"/>
      <c r="L269" s="156"/>
      <c r="M269" s="161"/>
      <c r="T269" s="162"/>
      <c r="AT269" s="157" t="s">
        <v>168</v>
      </c>
      <c r="AU269" s="157" t="s">
        <v>166</v>
      </c>
      <c r="AV269" s="13" t="s">
        <v>88</v>
      </c>
      <c r="AW269" s="13" t="s">
        <v>34</v>
      </c>
      <c r="AX269" s="13" t="s">
        <v>86</v>
      </c>
      <c r="AY269" s="157" t="s">
        <v>156</v>
      </c>
    </row>
    <row r="270" spans="2:65" s="1" customFormat="1" ht="24.2" customHeight="1">
      <c r="B270" s="32"/>
      <c r="C270" s="136" t="s">
        <v>322</v>
      </c>
      <c r="D270" s="136" t="s">
        <v>160</v>
      </c>
      <c r="E270" s="137" t="s">
        <v>884</v>
      </c>
      <c r="F270" s="138" t="s">
        <v>885</v>
      </c>
      <c r="G270" s="139" t="s">
        <v>195</v>
      </c>
      <c r="H270" s="140">
        <v>375</v>
      </c>
      <c r="I270" s="141"/>
      <c r="J270" s="142">
        <f>ROUND(I270*H270,2)</f>
        <v>0</v>
      </c>
      <c r="K270" s="138" t="s">
        <v>164</v>
      </c>
      <c r="L270" s="32"/>
      <c r="M270" s="143" t="s">
        <v>1</v>
      </c>
      <c r="N270" s="144" t="s">
        <v>44</v>
      </c>
      <c r="P270" s="145">
        <f>O270*H270</f>
        <v>0</v>
      </c>
      <c r="Q270" s="145">
        <v>0</v>
      </c>
      <c r="R270" s="145">
        <f>Q270*H270</f>
        <v>0</v>
      </c>
      <c r="S270" s="145">
        <v>0</v>
      </c>
      <c r="T270" s="146">
        <f>S270*H270</f>
        <v>0</v>
      </c>
      <c r="AR270" s="147" t="s">
        <v>165</v>
      </c>
      <c r="AT270" s="147" t="s">
        <v>160</v>
      </c>
      <c r="AU270" s="147" t="s">
        <v>166</v>
      </c>
      <c r="AY270" s="17" t="s">
        <v>156</v>
      </c>
      <c r="BE270" s="148">
        <f>IF(N270="základní",J270,0)</f>
        <v>0</v>
      </c>
      <c r="BF270" s="148">
        <f>IF(N270="snížená",J270,0)</f>
        <v>0</v>
      </c>
      <c r="BG270" s="148">
        <f>IF(N270="zákl. přenesená",J270,0)</f>
        <v>0</v>
      </c>
      <c r="BH270" s="148">
        <f>IF(N270="sníž. přenesená",J270,0)</f>
        <v>0</v>
      </c>
      <c r="BI270" s="148">
        <f>IF(N270="nulová",J270,0)</f>
        <v>0</v>
      </c>
      <c r="BJ270" s="17" t="s">
        <v>86</v>
      </c>
      <c r="BK270" s="148">
        <f>ROUND(I270*H270,2)</f>
        <v>0</v>
      </c>
      <c r="BL270" s="17" t="s">
        <v>165</v>
      </c>
      <c r="BM270" s="147" t="s">
        <v>886</v>
      </c>
    </row>
    <row r="271" spans="2:65" s="13" customFormat="1" ht="22.5">
      <c r="B271" s="156"/>
      <c r="D271" s="150" t="s">
        <v>168</v>
      </c>
      <c r="E271" s="157" t="s">
        <v>1</v>
      </c>
      <c r="F271" s="158" t="s">
        <v>874</v>
      </c>
      <c r="H271" s="159">
        <v>375</v>
      </c>
      <c r="I271" s="160"/>
      <c r="L271" s="156"/>
      <c r="M271" s="161"/>
      <c r="T271" s="162"/>
      <c r="AT271" s="157" t="s">
        <v>168</v>
      </c>
      <c r="AU271" s="157" t="s">
        <v>166</v>
      </c>
      <c r="AV271" s="13" t="s">
        <v>88</v>
      </c>
      <c r="AW271" s="13" t="s">
        <v>34</v>
      </c>
      <c r="AX271" s="13" t="s">
        <v>86</v>
      </c>
      <c r="AY271" s="157" t="s">
        <v>156</v>
      </c>
    </row>
    <row r="272" spans="2:65" s="1" customFormat="1" ht="24.2" customHeight="1">
      <c r="B272" s="32"/>
      <c r="C272" s="136" t="s">
        <v>328</v>
      </c>
      <c r="D272" s="136" t="s">
        <v>160</v>
      </c>
      <c r="E272" s="137" t="s">
        <v>887</v>
      </c>
      <c r="F272" s="138" t="s">
        <v>888</v>
      </c>
      <c r="G272" s="139" t="s">
        <v>195</v>
      </c>
      <c r="H272" s="140">
        <v>375</v>
      </c>
      <c r="I272" s="141"/>
      <c r="J272" s="142">
        <f>ROUND(I272*H272,2)</f>
        <v>0</v>
      </c>
      <c r="K272" s="138" t="s">
        <v>164</v>
      </c>
      <c r="L272" s="32"/>
      <c r="M272" s="143" t="s">
        <v>1</v>
      </c>
      <c r="N272" s="144" t="s">
        <v>44</v>
      </c>
      <c r="P272" s="145">
        <f>O272*H272</f>
        <v>0</v>
      </c>
      <c r="Q272" s="145">
        <v>0</v>
      </c>
      <c r="R272" s="145">
        <f>Q272*H272</f>
        <v>0</v>
      </c>
      <c r="S272" s="145">
        <v>0</v>
      </c>
      <c r="T272" s="146">
        <f>S272*H272</f>
        <v>0</v>
      </c>
      <c r="AR272" s="147" t="s">
        <v>165</v>
      </c>
      <c r="AT272" s="147" t="s">
        <v>160</v>
      </c>
      <c r="AU272" s="147" t="s">
        <v>166</v>
      </c>
      <c r="AY272" s="17" t="s">
        <v>156</v>
      </c>
      <c r="BE272" s="148">
        <f>IF(N272="základní",J272,0)</f>
        <v>0</v>
      </c>
      <c r="BF272" s="148">
        <f>IF(N272="snížená",J272,0)</f>
        <v>0</v>
      </c>
      <c r="BG272" s="148">
        <f>IF(N272="zákl. přenesená",J272,0)</f>
        <v>0</v>
      </c>
      <c r="BH272" s="148">
        <f>IF(N272="sníž. přenesená",J272,0)</f>
        <v>0</v>
      </c>
      <c r="BI272" s="148">
        <f>IF(N272="nulová",J272,0)</f>
        <v>0</v>
      </c>
      <c r="BJ272" s="17" t="s">
        <v>86</v>
      </c>
      <c r="BK272" s="148">
        <f>ROUND(I272*H272,2)</f>
        <v>0</v>
      </c>
      <c r="BL272" s="17" t="s">
        <v>165</v>
      </c>
      <c r="BM272" s="147" t="s">
        <v>889</v>
      </c>
    </row>
    <row r="273" spans="2:65" s="13" customFormat="1" ht="22.5">
      <c r="B273" s="156"/>
      <c r="D273" s="150" t="s">
        <v>168</v>
      </c>
      <c r="E273" s="157" t="s">
        <v>1</v>
      </c>
      <c r="F273" s="158" t="s">
        <v>874</v>
      </c>
      <c r="H273" s="159">
        <v>375</v>
      </c>
      <c r="I273" s="160"/>
      <c r="L273" s="156"/>
      <c r="M273" s="161"/>
      <c r="T273" s="162"/>
      <c r="AT273" s="157" t="s">
        <v>168</v>
      </c>
      <c r="AU273" s="157" t="s">
        <v>166</v>
      </c>
      <c r="AV273" s="13" t="s">
        <v>88</v>
      </c>
      <c r="AW273" s="13" t="s">
        <v>34</v>
      </c>
      <c r="AX273" s="13" t="s">
        <v>86</v>
      </c>
      <c r="AY273" s="157" t="s">
        <v>156</v>
      </c>
    </row>
    <row r="274" spans="2:65" s="1" customFormat="1" ht="24.2" customHeight="1">
      <c r="B274" s="32"/>
      <c r="C274" s="136" t="s">
        <v>333</v>
      </c>
      <c r="D274" s="136" t="s">
        <v>160</v>
      </c>
      <c r="E274" s="137" t="s">
        <v>890</v>
      </c>
      <c r="F274" s="138" t="s">
        <v>891</v>
      </c>
      <c r="G274" s="139" t="s">
        <v>189</v>
      </c>
      <c r="H274" s="140">
        <v>1.9E-2</v>
      </c>
      <c r="I274" s="141"/>
      <c r="J274" s="142">
        <f>ROUND(I274*H274,2)</f>
        <v>0</v>
      </c>
      <c r="K274" s="138" t="s">
        <v>164</v>
      </c>
      <c r="L274" s="32"/>
      <c r="M274" s="143" t="s">
        <v>1</v>
      </c>
      <c r="N274" s="144" t="s">
        <v>44</v>
      </c>
      <c r="P274" s="145">
        <f>O274*H274</f>
        <v>0</v>
      </c>
      <c r="Q274" s="145">
        <v>0</v>
      </c>
      <c r="R274" s="145">
        <f>Q274*H274</f>
        <v>0</v>
      </c>
      <c r="S274" s="145">
        <v>0</v>
      </c>
      <c r="T274" s="146">
        <f>S274*H274</f>
        <v>0</v>
      </c>
      <c r="AR274" s="147" t="s">
        <v>165</v>
      </c>
      <c r="AT274" s="147" t="s">
        <v>160</v>
      </c>
      <c r="AU274" s="147" t="s">
        <v>166</v>
      </c>
      <c r="AY274" s="17" t="s">
        <v>156</v>
      </c>
      <c r="BE274" s="148">
        <f>IF(N274="základní",J274,0)</f>
        <v>0</v>
      </c>
      <c r="BF274" s="148">
        <f>IF(N274="snížená",J274,0)</f>
        <v>0</v>
      </c>
      <c r="BG274" s="148">
        <f>IF(N274="zákl. přenesená",J274,0)</f>
        <v>0</v>
      </c>
      <c r="BH274" s="148">
        <f>IF(N274="sníž. přenesená",J274,0)</f>
        <v>0</v>
      </c>
      <c r="BI274" s="148">
        <f>IF(N274="nulová",J274,0)</f>
        <v>0</v>
      </c>
      <c r="BJ274" s="17" t="s">
        <v>86</v>
      </c>
      <c r="BK274" s="148">
        <f>ROUND(I274*H274,2)</f>
        <v>0</v>
      </c>
      <c r="BL274" s="17" t="s">
        <v>165</v>
      </c>
      <c r="BM274" s="147" t="s">
        <v>892</v>
      </c>
    </row>
    <row r="275" spans="2:65" s="12" customFormat="1" ht="11.25">
      <c r="B275" s="149"/>
      <c r="D275" s="150" t="s">
        <v>168</v>
      </c>
      <c r="E275" s="151" t="s">
        <v>1</v>
      </c>
      <c r="F275" s="152" t="s">
        <v>893</v>
      </c>
      <c r="H275" s="151" t="s">
        <v>1</v>
      </c>
      <c r="I275" s="153"/>
      <c r="L275" s="149"/>
      <c r="M275" s="154"/>
      <c r="T275" s="155"/>
      <c r="AT275" s="151" t="s">
        <v>168</v>
      </c>
      <c r="AU275" s="151" t="s">
        <v>166</v>
      </c>
      <c r="AV275" s="12" t="s">
        <v>86</v>
      </c>
      <c r="AW275" s="12" t="s">
        <v>34</v>
      </c>
      <c r="AX275" s="12" t="s">
        <v>79</v>
      </c>
      <c r="AY275" s="151" t="s">
        <v>156</v>
      </c>
    </row>
    <row r="276" spans="2:65" s="13" customFormat="1" ht="11.25">
      <c r="B276" s="156"/>
      <c r="D276" s="150" t="s">
        <v>168</v>
      </c>
      <c r="E276" s="157" t="s">
        <v>1</v>
      </c>
      <c r="F276" s="158" t="s">
        <v>894</v>
      </c>
      <c r="H276" s="159">
        <v>1.9E-2</v>
      </c>
      <c r="I276" s="160"/>
      <c r="L276" s="156"/>
      <c r="M276" s="161"/>
      <c r="T276" s="162"/>
      <c r="AT276" s="157" t="s">
        <v>168</v>
      </c>
      <c r="AU276" s="157" t="s">
        <v>166</v>
      </c>
      <c r="AV276" s="13" t="s">
        <v>88</v>
      </c>
      <c r="AW276" s="13" t="s">
        <v>34</v>
      </c>
      <c r="AX276" s="13" t="s">
        <v>86</v>
      </c>
      <c r="AY276" s="157" t="s">
        <v>156</v>
      </c>
    </row>
    <row r="277" spans="2:65" s="11" customFormat="1" ht="22.9" customHeight="1">
      <c r="B277" s="124"/>
      <c r="D277" s="125" t="s">
        <v>78</v>
      </c>
      <c r="E277" s="134" t="s">
        <v>88</v>
      </c>
      <c r="F277" s="134" t="s">
        <v>895</v>
      </c>
      <c r="I277" s="127"/>
      <c r="J277" s="135">
        <f>BK277</f>
        <v>0</v>
      </c>
      <c r="L277" s="124"/>
      <c r="M277" s="129"/>
      <c r="P277" s="130">
        <f>P278</f>
        <v>0</v>
      </c>
      <c r="R277" s="130">
        <f>R278</f>
        <v>8.0640000000000017E-2</v>
      </c>
      <c r="T277" s="131">
        <f>T278</f>
        <v>0</v>
      </c>
      <c r="AR277" s="125" t="s">
        <v>86</v>
      </c>
      <c r="AT277" s="132" t="s">
        <v>78</v>
      </c>
      <c r="AU277" s="132" t="s">
        <v>86</v>
      </c>
      <c r="AY277" s="125" t="s">
        <v>156</v>
      </c>
      <c r="BK277" s="133">
        <f>BK278</f>
        <v>0</v>
      </c>
    </row>
    <row r="278" spans="2:65" s="11" customFormat="1" ht="20.85" customHeight="1">
      <c r="B278" s="124"/>
      <c r="D278" s="125" t="s">
        <v>78</v>
      </c>
      <c r="E278" s="134" t="s">
        <v>896</v>
      </c>
      <c r="F278" s="134" t="s">
        <v>897</v>
      </c>
      <c r="I278" s="127"/>
      <c r="J278" s="135">
        <f>BK278</f>
        <v>0</v>
      </c>
      <c r="L278" s="124"/>
      <c r="M278" s="129"/>
      <c r="P278" s="130">
        <f>SUM(P279:P284)</f>
        <v>0</v>
      </c>
      <c r="R278" s="130">
        <f>SUM(R279:R284)</f>
        <v>8.0640000000000017E-2</v>
      </c>
      <c r="T278" s="131">
        <f>SUM(T279:T284)</f>
        <v>0</v>
      </c>
      <c r="AR278" s="125" t="s">
        <v>86</v>
      </c>
      <c r="AT278" s="132" t="s">
        <v>78</v>
      </c>
      <c r="AU278" s="132" t="s">
        <v>88</v>
      </c>
      <c r="AY278" s="125" t="s">
        <v>156</v>
      </c>
      <c r="BK278" s="133">
        <f>SUM(BK279:BK284)</f>
        <v>0</v>
      </c>
    </row>
    <row r="279" spans="2:65" s="1" customFormat="1" ht="24.2" customHeight="1">
      <c r="B279" s="32"/>
      <c r="C279" s="136" t="s">
        <v>340</v>
      </c>
      <c r="D279" s="136" t="s">
        <v>160</v>
      </c>
      <c r="E279" s="137" t="s">
        <v>898</v>
      </c>
      <c r="F279" s="138" t="s">
        <v>899</v>
      </c>
      <c r="G279" s="139" t="s">
        <v>195</v>
      </c>
      <c r="H279" s="140">
        <v>84</v>
      </c>
      <c r="I279" s="141"/>
      <c r="J279" s="142">
        <f>ROUND(I279*H279,2)</f>
        <v>0</v>
      </c>
      <c r="K279" s="138" t="s">
        <v>164</v>
      </c>
      <c r="L279" s="32"/>
      <c r="M279" s="143" t="s">
        <v>1</v>
      </c>
      <c r="N279" s="144" t="s">
        <v>44</v>
      </c>
      <c r="P279" s="145">
        <f>O279*H279</f>
        <v>0</v>
      </c>
      <c r="Q279" s="145">
        <v>8.0000000000000004E-4</v>
      </c>
      <c r="R279" s="145">
        <f>Q279*H279</f>
        <v>6.720000000000001E-2</v>
      </c>
      <c r="S279" s="145">
        <v>0</v>
      </c>
      <c r="T279" s="146">
        <f>S279*H279</f>
        <v>0</v>
      </c>
      <c r="AR279" s="147" t="s">
        <v>261</v>
      </c>
      <c r="AT279" s="147" t="s">
        <v>160</v>
      </c>
      <c r="AU279" s="147" t="s">
        <v>166</v>
      </c>
      <c r="AY279" s="17" t="s">
        <v>156</v>
      </c>
      <c r="BE279" s="148">
        <f>IF(N279="základní",J279,0)</f>
        <v>0</v>
      </c>
      <c r="BF279" s="148">
        <f>IF(N279="snížená",J279,0)</f>
        <v>0</v>
      </c>
      <c r="BG279" s="148">
        <f>IF(N279="zákl. přenesená",J279,0)</f>
        <v>0</v>
      </c>
      <c r="BH279" s="148">
        <f>IF(N279="sníž. přenesená",J279,0)</f>
        <v>0</v>
      </c>
      <c r="BI279" s="148">
        <f>IF(N279="nulová",J279,0)</f>
        <v>0</v>
      </c>
      <c r="BJ279" s="17" t="s">
        <v>86</v>
      </c>
      <c r="BK279" s="148">
        <f>ROUND(I279*H279,2)</f>
        <v>0</v>
      </c>
      <c r="BL279" s="17" t="s">
        <v>261</v>
      </c>
      <c r="BM279" s="147" t="s">
        <v>900</v>
      </c>
    </row>
    <row r="280" spans="2:65" s="12" customFormat="1" ht="11.25">
      <c r="B280" s="149"/>
      <c r="D280" s="150" t="s">
        <v>168</v>
      </c>
      <c r="E280" s="151" t="s">
        <v>1</v>
      </c>
      <c r="F280" s="152" t="s">
        <v>901</v>
      </c>
      <c r="H280" s="151" t="s">
        <v>1</v>
      </c>
      <c r="I280" s="153"/>
      <c r="L280" s="149"/>
      <c r="M280" s="154"/>
      <c r="T280" s="155"/>
      <c r="AT280" s="151" t="s">
        <v>168</v>
      </c>
      <c r="AU280" s="151" t="s">
        <v>166</v>
      </c>
      <c r="AV280" s="12" t="s">
        <v>86</v>
      </c>
      <c r="AW280" s="12" t="s">
        <v>34</v>
      </c>
      <c r="AX280" s="12" t="s">
        <v>79</v>
      </c>
      <c r="AY280" s="151" t="s">
        <v>156</v>
      </c>
    </row>
    <row r="281" spans="2:65" s="13" customFormat="1" ht="11.25">
      <c r="B281" s="156"/>
      <c r="D281" s="150" t="s">
        <v>168</v>
      </c>
      <c r="E281" s="157" t="s">
        <v>1</v>
      </c>
      <c r="F281" s="158" t="s">
        <v>902</v>
      </c>
      <c r="H281" s="159">
        <v>84</v>
      </c>
      <c r="I281" s="160"/>
      <c r="L281" s="156"/>
      <c r="M281" s="161"/>
      <c r="T281" s="162"/>
      <c r="AT281" s="157" t="s">
        <v>168</v>
      </c>
      <c r="AU281" s="157" t="s">
        <v>166</v>
      </c>
      <c r="AV281" s="13" t="s">
        <v>88</v>
      </c>
      <c r="AW281" s="13" t="s">
        <v>34</v>
      </c>
      <c r="AX281" s="13" t="s">
        <v>86</v>
      </c>
      <c r="AY281" s="157" t="s">
        <v>156</v>
      </c>
    </row>
    <row r="282" spans="2:65" s="1" customFormat="1" ht="24.2" customHeight="1">
      <c r="B282" s="32"/>
      <c r="C282" s="136" t="s">
        <v>345</v>
      </c>
      <c r="D282" s="136" t="s">
        <v>160</v>
      </c>
      <c r="E282" s="137" t="s">
        <v>903</v>
      </c>
      <c r="F282" s="138" t="s">
        <v>904</v>
      </c>
      <c r="G282" s="139" t="s">
        <v>392</v>
      </c>
      <c r="H282" s="140">
        <v>84</v>
      </c>
      <c r="I282" s="141"/>
      <c r="J282" s="142">
        <f>ROUND(I282*H282,2)</f>
        <v>0</v>
      </c>
      <c r="K282" s="138" t="s">
        <v>164</v>
      </c>
      <c r="L282" s="32"/>
      <c r="M282" s="143" t="s">
        <v>1</v>
      </c>
      <c r="N282" s="144" t="s">
        <v>44</v>
      </c>
      <c r="P282" s="145">
        <f>O282*H282</f>
        <v>0</v>
      </c>
      <c r="Q282" s="145">
        <v>1.6000000000000001E-4</v>
      </c>
      <c r="R282" s="145">
        <f>Q282*H282</f>
        <v>1.3440000000000001E-2</v>
      </c>
      <c r="S282" s="145">
        <v>0</v>
      </c>
      <c r="T282" s="146">
        <f>S282*H282</f>
        <v>0</v>
      </c>
      <c r="AR282" s="147" t="s">
        <v>261</v>
      </c>
      <c r="AT282" s="147" t="s">
        <v>160</v>
      </c>
      <c r="AU282" s="147" t="s">
        <v>166</v>
      </c>
      <c r="AY282" s="17" t="s">
        <v>156</v>
      </c>
      <c r="BE282" s="148">
        <f>IF(N282="základní",J282,0)</f>
        <v>0</v>
      </c>
      <c r="BF282" s="148">
        <f>IF(N282="snížená",J282,0)</f>
        <v>0</v>
      </c>
      <c r="BG282" s="148">
        <f>IF(N282="zákl. přenesená",J282,0)</f>
        <v>0</v>
      </c>
      <c r="BH282" s="148">
        <f>IF(N282="sníž. přenesená",J282,0)</f>
        <v>0</v>
      </c>
      <c r="BI282" s="148">
        <f>IF(N282="nulová",J282,0)</f>
        <v>0</v>
      </c>
      <c r="BJ282" s="17" t="s">
        <v>86</v>
      </c>
      <c r="BK282" s="148">
        <f>ROUND(I282*H282,2)</f>
        <v>0</v>
      </c>
      <c r="BL282" s="17" t="s">
        <v>261</v>
      </c>
      <c r="BM282" s="147" t="s">
        <v>905</v>
      </c>
    </row>
    <row r="283" spans="2:65" s="12" customFormat="1" ht="11.25">
      <c r="B283" s="149"/>
      <c r="D283" s="150" t="s">
        <v>168</v>
      </c>
      <c r="E283" s="151" t="s">
        <v>1</v>
      </c>
      <c r="F283" s="152" t="s">
        <v>901</v>
      </c>
      <c r="H283" s="151" t="s">
        <v>1</v>
      </c>
      <c r="I283" s="153"/>
      <c r="L283" s="149"/>
      <c r="M283" s="154"/>
      <c r="T283" s="155"/>
      <c r="AT283" s="151" t="s">
        <v>168</v>
      </c>
      <c r="AU283" s="151" t="s">
        <v>166</v>
      </c>
      <c r="AV283" s="12" t="s">
        <v>86</v>
      </c>
      <c r="AW283" s="12" t="s">
        <v>34</v>
      </c>
      <c r="AX283" s="12" t="s">
        <v>79</v>
      </c>
      <c r="AY283" s="151" t="s">
        <v>156</v>
      </c>
    </row>
    <row r="284" spans="2:65" s="13" customFormat="1" ht="11.25">
      <c r="B284" s="156"/>
      <c r="D284" s="150" t="s">
        <v>168</v>
      </c>
      <c r="E284" s="157" t="s">
        <v>1</v>
      </c>
      <c r="F284" s="158" t="s">
        <v>906</v>
      </c>
      <c r="H284" s="159">
        <v>84</v>
      </c>
      <c r="I284" s="160"/>
      <c r="L284" s="156"/>
      <c r="M284" s="161"/>
      <c r="T284" s="162"/>
      <c r="AT284" s="157" t="s">
        <v>168</v>
      </c>
      <c r="AU284" s="157" t="s">
        <v>166</v>
      </c>
      <c r="AV284" s="13" t="s">
        <v>88</v>
      </c>
      <c r="AW284" s="13" t="s">
        <v>34</v>
      </c>
      <c r="AX284" s="13" t="s">
        <v>86</v>
      </c>
      <c r="AY284" s="157" t="s">
        <v>156</v>
      </c>
    </row>
    <row r="285" spans="2:65" s="11" customFormat="1" ht="22.9" customHeight="1">
      <c r="B285" s="124"/>
      <c r="D285" s="125" t="s">
        <v>78</v>
      </c>
      <c r="E285" s="134" t="s">
        <v>166</v>
      </c>
      <c r="F285" s="134" t="s">
        <v>907</v>
      </c>
      <c r="I285" s="127"/>
      <c r="J285" s="135">
        <f>BK285</f>
        <v>0</v>
      </c>
      <c r="L285" s="124"/>
      <c r="M285" s="129"/>
      <c r="P285" s="130">
        <f>P286</f>
        <v>0</v>
      </c>
      <c r="R285" s="130">
        <f>R286</f>
        <v>7.6073419999999992</v>
      </c>
      <c r="T285" s="131">
        <f>T286</f>
        <v>0</v>
      </c>
      <c r="AR285" s="125" t="s">
        <v>86</v>
      </c>
      <c r="AT285" s="132" t="s">
        <v>78</v>
      </c>
      <c r="AU285" s="132" t="s">
        <v>86</v>
      </c>
      <c r="AY285" s="125" t="s">
        <v>156</v>
      </c>
      <c r="BK285" s="133">
        <f>BK286</f>
        <v>0</v>
      </c>
    </row>
    <row r="286" spans="2:65" s="11" customFormat="1" ht="20.85" customHeight="1">
      <c r="B286" s="124"/>
      <c r="D286" s="125" t="s">
        <v>78</v>
      </c>
      <c r="E286" s="134" t="s">
        <v>908</v>
      </c>
      <c r="F286" s="134" t="s">
        <v>909</v>
      </c>
      <c r="I286" s="127"/>
      <c r="J286" s="135">
        <f>BK286</f>
        <v>0</v>
      </c>
      <c r="L286" s="124"/>
      <c r="M286" s="129"/>
      <c r="P286" s="130">
        <f>SUM(P287:P300)</f>
        <v>0</v>
      </c>
      <c r="R286" s="130">
        <f>SUM(R287:R300)</f>
        <v>7.6073419999999992</v>
      </c>
      <c r="T286" s="131">
        <f>SUM(T287:T300)</f>
        <v>0</v>
      </c>
      <c r="AR286" s="125" t="s">
        <v>86</v>
      </c>
      <c r="AT286" s="132" t="s">
        <v>78</v>
      </c>
      <c r="AU286" s="132" t="s">
        <v>88</v>
      </c>
      <c r="AY286" s="125" t="s">
        <v>156</v>
      </c>
      <c r="BK286" s="133">
        <f>SUM(BK287:BK300)</f>
        <v>0</v>
      </c>
    </row>
    <row r="287" spans="2:65" s="1" customFormat="1" ht="37.9" customHeight="1">
      <c r="B287" s="32"/>
      <c r="C287" s="136" t="s">
        <v>351</v>
      </c>
      <c r="D287" s="136" t="s">
        <v>160</v>
      </c>
      <c r="E287" s="137" t="s">
        <v>910</v>
      </c>
      <c r="F287" s="138" t="s">
        <v>911</v>
      </c>
      <c r="G287" s="139" t="s">
        <v>376</v>
      </c>
      <c r="H287" s="140">
        <v>3</v>
      </c>
      <c r="I287" s="141"/>
      <c r="J287" s="142">
        <f>ROUND(I287*H287,2)</f>
        <v>0</v>
      </c>
      <c r="K287" s="138" t="s">
        <v>1</v>
      </c>
      <c r="L287" s="32"/>
      <c r="M287" s="143" t="s">
        <v>1</v>
      </c>
      <c r="N287" s="144" t="s">
        <v>44</v>
      </c>
      <c r="P287" s="145">
        <f>O287*H287</f>
        <v>0</v>
      </c>
      <c r="Q287" s="145">
        <v>0</v>
      </c>
      <c r="R287" s="145">
        <f>Q287*H287</f>
        <v>0</v>
      </c>
      <c r="S287" s="145">
        <v>0</v>
      </c>
      <c r="T287" s="146">
        <f>S287*H287</f>
        <v>0</v>
      </c>
      <c r="AR287" s="147" t="s">
        <v>165</v>
      </c>
      <c r="AT287" s="147" t="s">
        <v>160</v>
      </c>
      <c r="AU287" s="147" t="s">
        <v>166</v>
      </c>
      <c r="AY287" s="17" t="s">
        <v>156</v>
      </c>
      <c r="BE287" s="148">
        <f>IF(N287="základní",J287,0)</f>
        <v>0</v>
      </c>
      <c r="BF287" s="148">
        <f>IF(N287="snížená",J287,0)</f>
        <v>0</v>
      </c>
      <c r="BG287" s="148">
        <f>IF(N287="zákl. přenesená",J287,0)</f>
        <v>0</v>
      </c>
      <c r="BH287" s="148">
        <f>IF(N287="sníž. přenesená",J287,0)</f>
        <v>0</v>
      </c>
      <c r="BI287" s="148">
        <f>IF(N287="nulová",J287,0)</f>
        <v>0</v>
      </c>
      <c r="BJ287" s="17" t="s">
        <v>86</v>
      </c>
      <c r="BK287" s="148">
        <f>ROUND(I287*H287,2)</f>
        <v>0</v>
      </c>
      <c r="BL287" s="17" t="s">
        <v>165</v>
      </c>
      <c r="BM287" s="147" t="s">
        <v>912</v>
      </c>
    </row>
    <row r="288" spans="2:65" s="1" customFormat="1" ht="24.2" customHeight="1">
      <c r="B288" s="32"/>
      <c r="C288" s="177" t="s">
        <v>358</v>
      </c>
      <c r="D288" s="177" t="s">
        <v>256</v>
      </c>
      <c r="E288" s="178" t="s">
        <v>913</v>
      </c>
      <c r="F288" s="179" t="s">
        <v>914</v>
      </c>
      <c r="G288" s="180" t="s">
        <v>376</v>
      </c>
      <c r="H288" s="181">
        <v>3</v>
      </c>
      <c r="I288" s="182"/>
      <c r="J288" s="183">
        <f>ROUND(I288*H288,2)</f>
        <v>0</v>
      </c>
      <c r="K288" s="179" t="s">
        <v>1</v>
      </c>
      <c r="L288" s="184"/>
      <c r="M288" s="185" t="s">
        <v>1</v>
      </c>
      <c r="N288" s="186" t="s">
        <v>44</v>
      </c>
      <c r="P288" s="145">
        <f>O288*H288</f>
        <v>0</v>
      </c>
      <c r="Q288" s="145">
        <v>0</v>
      </c>
      <c r="R288" s="145">
        <f>Q288*H288</f>
        <v>0</v>
      </c>
      <c r="S288" s="145">
        <v>0</v>
      </c>
      <c r="T288" s="146">
        <f>S288*H288</f>
        <v>0</v>
      </c>
      <c r="AR288" s="147" t="s">
        <v>216</v>
      </c>
      <c r="AT288" s="147" t="s">
        <v>256</v>
      </c>
      <c r="AU288" s="147" t="s">
        <v>166</v>
      </c>
      <c r="AY288" s="17" t="s">
        <v>156</v>
      </c>
      <c r="BE288" s="148">
        <f>IF(N288="základní",J288,0)</f>
        <v>0</v>
      </c>
      <c r="BF288" s="148">
        <f>IF(N288="snížená",J288,0)</f>
        <v>0</v>
      </c>
      <c r="BG288" s="148">
        <f>IF(N288="zákl. přenesená",J288,0)</f>
        <v>0</v>
      </c>
      <c r="BH288" s="148">
        <f>IF(N288="sníž. přenesená",J288,0)</f>
        <v>0</v>
      </c>
      <c r="BI288" s="148">
        <f>IF(N288="nulová",J288,0)</f>
        <v>0</v>
      </c>
      <c r="BJ288" s="17" t="s">
        <v>86</v>
      </c>
      <c r="BK288" s="148">
        <f>ROUND(I288*H288,2)</f>
        <v>0</v>
      </c>
      <c r="BL288" s="17" t="s">
        <v>165</v>
      </c>
      <c r="BM288" s="147" t="s">
        <v>915</v>
      </c>
    </row>
    <row r="289" spans="2:65" s="1" customFormat="1" ht="21.75" customHeight="1">
      <c r="B289" s="32"/>
      <c r="C289" s="136" t="s">
        <v>364</v>
      </c>
      <c r="D289" s="136" t="s">
        <v>160</v>
      </c>
      <c r="E289" s="137" t="s">
        <v>916</v>
      </c>
      <c r="F289" s="138" t="s">
        <v>917</v>
      </c>
      <c r="G289" s="139" t="s">
        <v>195</v>
      </c>
      <c r="H289" s="140">
        <v>59.8</v>
      </c>
      <c r="I289" s="141"/>
      <c r="J289" s="142">
        <f>ROUND(I289*H289,2)</f>
        <v>0</v>
      </c>
      <c r="K289" s="138" t="s">
        <v>164</v>
      </c>
      <c r="L289" s="32"/>
      <c r="M289" s="143" t="s">
        <v>1</v>
      </c>
      <c r="N289" s="144" t="s">
        <v>44</v>
      </c>
      <c r="P289" s="145">
        <f>O289*H289</f>
        <v>0</v>
      </c>
      <c r="Q289" s="145">
        <v>6.9999999999999999E-4</v>
      </c>
      <c r="R289" s="145">
        <f>Q289*H289</f>
        <v>4.1859999999999994E-2</v>
      </c>
      <c r="S289" s="145">
        <v>0</v>
      </c>
      <c r="T289" s="146">
        <f>S289*H289</f>
        <v>0</v>
      </c>
      <c r="AR289" s="147" t="s">
        <v>165</v>
      </c>
      <c r="AT289" s="147" t="s">
        <v>160</v>
      </c>
      <c r="AU289" s="147" t="s">
        <v>166</v>
      </c>
      <c r="AY289" s="17" t="s">
        <v>156</v>
      </c>
      <c r="BE289" s="148">
        <f>IF(N289="základní",J289,0)</f>
        <v>0</v>
      </c>
      <c r="BF289" s="148">
        <f>IF(N289="snížená",J289,0)</f>
        <v>0</v>
      </c>
      <c r="BG289" s="148">
        <f>IF(N289="zákl. přenesená",J289,0)</f>
        <v>0</v>
      </c>
      <c r="BH289" s="148">
        <f>IF(N289="sníž. přenesená",J289,0)</f>
        <v>0</v>
      </c>
      <c r="BI289" s="148">
        <f>IF(N289="nulová",J289,0)</f>
        <v>0</v>
      </c>
      <c r="BJ289" s="17" t="s">
        <v>86</v>
      </c>
      <c r="BK289" s="148">
        <f>ROUND(I289*H289,2)</f>
        <v>0</v>
      </c>
      <c r="BL289" s="17" t="s">
        <v>165</v>
      </c>
      <c r="BM289" s="147" t="s">
        <v>918</v>
      </c>
    </row>
    <row r="290" spans="2:65" s="13" customFormat="1" ht="11.25">
      <c r="B290" s="156"/>
      <c r="D290" s="150" t="s">
        <v>168</v>
      </c>
      <c r="E290" s="157" t="s">
        <v>1</v>
      </c>
      <c r="F290" s="158" t="s">
        <v>919</v>
      </c>
      <c r="H290" s="159">
        <v>59.8</v>
      </c>
      <c r="I290" s="160"/>
      <c r="L290" s="156"/>
      <c r="M290" s="161"/>
      <c r="T290" s="162"/>
      <c r="AT290" s="157" t="s">
        <v>168</v>
      </c>
      <c r="AU290" s="157" t="s">
        <v>166</v>
      </c>
      <c r="AV290" s="13" t="s">
        <v>88</v>
      </c>
      <c r="AW290" s="13" t="s">
        <v>34</v>
      </c>
      <c r="AX290" s="13" t="s">
        <v>86</v>
      </c>
      <c r="AY290" s="157" t="s">
        <v>156</v>
      </c>
    </row>
    <row r="291" spans="2:65" s="1" customFormat="1" ht="16.5" customHeight="1">
      <c r="B291" s="32"/>
      <c r="C291" s="136" t="s">
        <v>373</v>
      </c>
      <c r="D291" s="136" t="s">
        <v>160</v>
      </c>
      <c r="E291" s="137" t="s">
        <v>920</v>
      </c>
      <c r="F291" s="138" t="s">
        <v>921</v>
      </c>
      <c r="G291" s="139" t="s">
        <v>195</v>
      </c>
      <c r="H291" s="140">
        <v>59.8</v>
      </c>
      <c r="I291" s="141"/>
      <c r="J291" s="142">
        <f>ROUND(I291*H291,2)</f>
        <v>0</v>
      </c>
      <c r="K291" s="138" t="s">
        <v>164</v>
      </c>
      <c r="L291" s="32"/>
      <c r="M291" s="143" t="s">
        <v>1</v>
      </c>
      <c r="N291" s="144" t="s">
        <v>44</v>
      </c>
      <c r="P291" s="145">
        <f>O291*H291</f>
        <v>0</v>
      </c>
      <c r="Q291" s="145">
        <v>0</v>
      </c>
      <c r="R291" s="145">
        <f>Q291*H291</f>
        <v>0</v>
      </c>
      <c r="S291" s="145">
        <v>0</v>
      </c>
      <c r="T291" s="146">
        <f>S291*H291</f>
        <v>0</v>
      </c>
      <c r="AR291" s="147" t="s">
        <v>165</v>
      </c>
      <c r="AT291" s="147" t="s">
        <v>160</v>
      </c>
      <c r="AU291" s="147" t="s">
        <v>166</v>
      </c>
      <c r="AY291" s="17" t="s">
        <v>156</v>
      </c>
      <c r="BE291" s="148">
        <f>IF(N291="základní",J291,0)</f>
        <v>0</v>
      </c>
      <c r="BF291" s="148">
        <f>IF(N291="snížená",J291,0)</f>
        <v>0</v>
      </c>
      <c r="BG291" s="148">
        <f>IF(N291="zákl. přenesená",J291,0)</f>
        <v>0</v>
      </c>
      <c r="BH291" s="148">
        <f>IF(N291="sníž. přenesená",J291,0)</f>
        <v>0</v>
      </c>
      <c r="BI291" s="148">
        <f>IF(N291="nulová",J291,0)</f>
        <v>0</v>
      </c>
      <c r="BJ291" s="17" t="s">
        <v>86</v>
      </c>
      <c r="BK291" s="148">
        <f>ROUND(I291*H291,2)</f>
        <v>0</v>
      </c>
      <c r="BL291" s="17" t="s">
        <v>165</v>
      </c>
      <c r="BM291" s="147" t="s">
        <v>922</v>
      </c>
    </row>
    <row r="292" spans="2:65" s="13" customFormat="1" ht="11.25">
      <c r="B292" s="156"/>
      <c r="D292" s="150" t="s">
        <v>168</v>
      </c>
      <c r="E292" s="157" t="s">
        <v>1</v>
      </c>
      <c r="F292" s="158" t="s">
        <v>919</v>
      </c>
      <c r="H292" s="159">
        <v>59.8</v>
      </c>
      <c r="I292" s="160"/>
      <c r="L292" s="156"/>
      <c r="M292" s="161"/>
      <c r="T292" s="162"/>
      <c r="AT292" s="157" t="s">
        <v>168</v>
      </c>
      <c r="AU292" s="157" t="s">
        <v>166</v>
      </c>
      <c r="AV292" s="13" t="s">
        <v>88</v>
      </c>
      <c r="AW292" s="13" t="s">
        <v>34</v>
      </c>
      <c r="AX292" s="13" t="s">
        <v>86</v>
      </c>
      <c r="AY292" s="157" t="s">
        <v>156</v>
      </c>
    </row>
    <row r="293" spans="2:65" s="1" customFormat="1" ht="21.75" customHeight="1">
      <c r="B293" s="32"/>
      <c r="C293" s="136" t="s">
        <v>378</v>
      </c>
      <c r="D293" s="136" t="s">
        <v>160</v>
      </c>
      <c r="E293" s="137" t="s">
        <v>923</v>
      </c>
      <c r="F293" s="138" t="s">
        <v>924</v>
      </c>
      <c r="G293" s="139" t="s">
        <v>195</v>
      </c>
      <c r="H293" s="140">
        <v>59.8</v>
      </c>
      <c r="I293" s="141"/>
      <c r="J293" s="142">
        <f>ROUND(I293*H293,2)</f>
        <v>0</v>
      </c>
      <c r="K293" s="138" t="s">
        <v>164</v>
      </c>
      <c r="L293" s="32"/>
      <c r="M293" s="143" t="s">
        <v>1</v>
      </c>
      <c r="N293" s="144" t="s">
        <v>44</v>
      </c>
      <c r="P293" s="145">
        <f>O293*H293</f>
        <v>0</v>
      </c>
      <c r="Q293" s="145">
        <v>7.9000000000000001E-4</v>
      </c>
      <c r="R293" s="145">
        <f>Q293*H293</f>
        <v>4.7241999999999999E-2</v>
      </c>
      <c r="S293" s="145">
        <v>0</v>
      </c>
      <c r="T293" s="146">
        <f>S293*H293</f>
        <v>0</v>
      </c>
      <c r="AR293" s="147" t="s">
        <v>165</v>
      </c>
      <c r="AT293" s="147" t="s">
        <v>160</v>
      </c>
      <c r="AU293" s="147" t="s">
        <v>166</v>
      </c>
      <c r="AY293" s="17" t="s">
        <v>156</v>
      </c>
      <c r="BE293" s="148">
        <f>IF(N293="základní",J293,0)</f>
        <v>0</v>
      </c>
      <c r="BF293" s="148">
        <f>IF(N293="snížená",J293,0)</f>
        <v>0</v>
      </c>
      <c r="BG293" s="148">
        <f>IF(N293="zákl. přenesená",J293,0)</f>
        <v>0</v>
      </c>
      <c r="BH293" s="148">
        <f>IF(N293="sníž. přenesená",J293,0)</f>
        <v>0</v>
      </c>
      <c r="BI293" s="148">
        <f>IF(N293="nulová",J293,0)</f>
        <v>0</v>
      </c>
      <c r="BJ293" s="17" t="s">
        <v>86</v>
      </c>
      <c r="BK293" s="148">
        <f>ROUND(I293*H293,2)</f>
        <v>0</v>
      </c>
      <c r="BL293" s="17" t="s">
        <v>165</v>
      </c>
      <c r="BM293" s="147" t="s">
        <v>925</v>
      </c>
    </row>
    <row r="294" spans="2:65" s="13" customFormat="1" ht="11.25">
      <c r="B294" s="156"/>
      <c r="D294" s="150" t="s">
        <v>168</v>
      </c>
      <c r="E294" s="157" t="s">
        <v>1</v>
      </c>
      <c r="F294" s="158" t="s">
        <v>919</v>
      </c>
      <c r="H294" s="159">
        <v>59.8</v>
      </c>
      <c r="I294" s="160"/>
      <c r="L294" s="156"/>
      <c r="M294" s="161"/>
      <c r="T294" s="162"/>
      <c r="AT294" s="157" t="s">
        <v>168</v>
      </c>
      <c r="AU294" s="157" t="s">
        <v>166</v>
      </c>
      <c r="AV294" s="13" t="s">
        <v>88</v>
      </c>
      <c r="AW294" s="13" t="s">
        <v>34</v>
      </c>
      <c r="AX294" s="13" t="s">
        <v>86</v>
      </c>
      <c r="AY294" s="157" t="s">
        <v>156</v>
      </c>
    </row>
    <row r="295" spans="2:65" s="1" customFormat="1" ht="24.2" customHeight="1">
      <c r="B295" s="32"/>
      <c r="C295" s="136" t="s">
        <v>384</v>
      </c>
      <c r="D295" s="136" t="s">
        <v>160</v>
      </c>
      <c r="E295" s="137" t="s">
        <v>926</v>
      </c>
      <c r="F295" s="138" t="s">
        <v>927</v>
      </c>
      <c r="G295" s="139" t="s">
        <v>195</v>
      </c>
      <c r="H295" s="140">
        <v>59.8</v>
      </c>
      <c r="I295" s="141"/>
      <c r="J295" s="142">
        <f>ROUND(I295*H295,2)</f>
        <v>0</v>
      </c>
      <c r="K295" s="138" t="s">
        <v>164</v>
      </c>
      <c r="L295" s="32"/>
      <c r="M295" s="143" t="s">
        <v>1</v>
      </c>
      <c r="N295" s="144" t="s">
        <v>44</v>
      </c>
      <c r="P295" s="145">
        <f>O295*H295</f>
        <v>0</v>
      </c>
      <c r="Q295" s="145">
        <v>0</v>
      </c>
      <c r="R295" s="145">
        <f>Q295*H295</f>
        <v>0</v>
      </c>
      <c r="S295" s="145">
        <v>0</v>
      </c>
      <c r="T295" s="146">
        <f>S295*H295</f>
        <v>0</v>
      </c>
      <c r="AR295" s="147" t="s">
        <v>165</v>
      </c>
      <c r="AT295" s="147" t="s">
        <v>160</v>
      </c>
      <c r="AU295" s="147" t="s">
        <v>166</v>
      </c>
      <c r="AY295" s="17" t="s">
        <v>156</v>
      </c>
      <c r="BE295" s="148">
        <f>IF(N295="základní",J295,0)</f>
        <v>0</v>
      </c>
      <c r="BF295" s="148">
        <f>IF(N295="snížená",J295,0)</f>
        <v>0</v>
      </c>
      <c r="BG295" s="148">
        <f>IF(N295="zákl. přenesená",J295,0)</f>
        <v>0</v>
      </c>
      <c r="BH295" s="148">
        <f>IF(N295="sníž. přenesená",J295,0)</f>
        <v>0</v>
      </c>
      <c r="BI295" s="148">
        <f>IF(N295="nulová",J295,0)</f>
        <v>0</v>
      </c>
      <c r="BJ295" s="17" t="s">
        <v>86</v>
      </c>
      <c r="BK295" s="148">
        <f>ROUND(I295*H295,2)</f>
        <v>0</v>
      </c>
      <c r="BL295" s="17" t="s">
        <v>165</v>
      </c>
      <c r="BM295" s="147" t="s">
        <v>928</v>
      </c>
    </row>
    <row r="296" spans="2:65" s="13" customFormat="1" ht="11.25">
      <c r="B296" s="156"/>
      <c r="D296" s="150" t="s">
        <v>168</v>
      </c>
      <c r="E296" s="157" t="s">
        <v>1</v>
      </c>
      <c r="F296" s="158" t="s">
        <v>919</v>
      </c>
      <c r="H296" s="159">
        <v>59.8</v>
      </c>
      <c r="I296" s="160"/>
      <c r="L296" s="156"/>
      <c r="M296" s="161"/>
      <c r="T296" s="162"/>
      <c r="AT296" s="157" t="s">
        <v>168</v>
      </c>
      <c r="AU296" s="157" t="s">
        <v>166</v>
      </c>
      <c r="AV296" s="13" t="s">
        <v>88</v>
      </c>
      <c r="AW296" s="13" t="s">
        <v>34</v>
      </c>
      <c r="AX296" s="13" t="s">
        <v>86</v>
      </c>
      <c r="AY296" s="157" t="s">
        <v>156</v>
      </c>
    </row>
    <row r="297" spans="2:65" s="1" customFormat="1" ht="24.2" customHeight="1">
      <c r="B297" s="32"/>
      <c r="C297" s="136" t="s">
        <v>389</v>
      </c>
      <c r="D297" s="136" t="s">
        <v>160</v>
      </c>
      <c r="E297" s="137" t="s">
        <v>929</v>
      </c>
      <c r="F297" s="138" t="s">
        <v>930</v>
      </c>
      <c r="G297" s="139" t="s">
        <v>195</v>
      </c>
      <c r="H297" s="140">
        <v>36</v>
      </c>
      <c r="I297" s="141"/>
      <c r="J297" s="142">
        <f>ROUND(I297*H297,2)</f>
        <v>0</v>
      </c>
      <c r="K297" s="138" t="s">
        <v>164</v>
      </c>
      <c r="L297" s="32"/>
      <c r="M297" s="143" t="s">
        <v>1</v>
      </c>
      <c r="N297" s="144" t="s">
        <v>44</v>
      </c>
      <c r="P297" s="145">
        <f>O297*H297</f>
        <v>0</v>
      </c>
      <c r="Q297" s="145">
        <v>0</v>
      </c>
      <c r="R297" s="145">
        <f>Q297*H297</f>
        <v>0</v>
      </c>
      <c r="S297" s="145">
        <v>0</v>
      </c>
      <c r="T297" s="146">
        <f>S297*H297</f>
        <v>0</v>
      </c>
      <c r="AR297" s="147" t="s">
        <v>165</v>
      </c>
      <c r="AT297" s="147" t="s">
        <v>160</v>
      </c>
      <c r="AU297" s="147" t="s">
        <v>166</v>
      </c>
      <c r="AY297" s="17" t="s">
        <v>156</v>
      </c>
      <c r="BE297" s="148">
        <f>IF(N297="základní",J297,0)</f>
        <v>0</v>
      </c>
      <c r="BF297" s="148">
        <f>IF(N297="snížená",J297,0)</f>
        <v>0</v>
      </c>
      <c r="BG297" s="148">
        <f>IF(N297="zákl. přenesená",J297,0)</f>
        <v>0</v>
      </c>
      <c r="BH297" s="148">
        <f>IF(N297="sníž. přenesená",J297,0)</f>
        <v>0</v>
      </c>
      <c r="BI297" s="148">
        <f>IF(N297="nulová",J297,0)</f>
        <v>0</v>
      </c>
      <c r="BJ297" s="17" t="s">
        <v>86</v>
      </c>
      <c r="BK297" s="148">
        <f>ROUND(I297*H297,2)</f>
        <v>0</v>
      </c>
      <c r="BL297" s="17" t="s">
        <v>165</v>
      </c>
      <c r="BM297" s="147" t="s">
        <v>931</v>
      </c>
    </row>
    <row r="298" spans="2:65" s="13" customFormat="1" ht="11.25">
      <c r="B298" s="156"/>
      <c r="D298" s="150" t="s">
        <v>168</v>
      </c>
      <c r="E298" s="157" t="s">
        <v>1</v>
      </c>
      <c r="F298" s="158" t="s">
        <v>932</v>
      </c>
      <c r="H298" s="159">
        <v>36</v>
      </c>
      <c r="I298" s="160"/>
      <c r="L298" s="156"/>
      <c r="M298" s="161"/>
      <c r="T298" s="162"/>
      <c r="AT298" s="157" t="s">
        <v>168</v>
      </c>
      <c r="AU298" s="157" t="s">
        <v>166</v>
      </c>
      <c r="AV298" s="13" t="s">
        <v>88</v>
      </c>
      <c r="AW298" s="13" t="s">
        <v>34</v>
      </c>
      <c r="AX298" s="13" t="s">
        <v>86</v>
      </c>
      <c r="AY298" s="157" t="s">
        <v>156</v>
      </c>
    </row>
    <row r="299" spans="2:65" s="1" customFormat="1" ht="24.2" customHeight="1">
      <c r="B299" s="32"/>
      <c r="C299" s="136" t="s">
        <v>395</v>
      </c>
      <c r="D299" s="136" t="s">
        <v>160</v>
      </c>
      <c r="E299" s="137" t="s">
        <v>933</v>
      </c>
      <c r="F299" s="138" t="s">
        <v>934</v>
      </c>
      <c r="G299" s="139" t="s">
        <v>195</v>
      </c>
      <c r="H299" s="140">
        <v>12</v>
      </c>
      <c r="I299" s="141"/>
      <c r="J299" s="142">
        <f>ROUND(I299*H299,2)</f>
        <v>0</v>
      </c>
      <c r="K299" s="138" t="s">
        <v>1</v>
      </c>
      <c r="L299" s="32"/>
      <c r="M299" s="143" t="s">
        <v>1</v>
      </c>
      <c r="N299" s="144" t="s">
        <v>44</v>
      </c>
      <c r="P299" s="145">
        <f>O299*H299</f>
        <v>0</v>
      </c>
      <c r="Q299" s="145">
        <v>0.62651999999999997</v>
      </c>
      <c r="R299" s="145">
        <f>Q299*H299</f>
        <v>7.5182399999999996</v>
      </c>
      <c r="S299" s="145">
        <v>0</v>
      </c>
      <c r="T299" s="146">
        <f>S299*H299</f>
        <v>0</v>
      </c>
      <c r="AR299" s="147" t="s">
        <v>165</v>
      </c>
      <c r="AT299" s="147" t="s">
        <v>160</v>
      </c>
      <c r="AU299" s="147" t="s">
        <v>166</v>
      </c>
      <c r="AY299" s="17" t="s">
        <v>156</v>
      </c>
      <c r="BE299" s="148">
        <f>IF(N299="základní",J299,0)</f>
        <v>0</v>
      </c>
      <c r="BF299" s="148">
        <f>IF(N299="snížená",J299,0)</f>
        <v>0</v>
      </c>
      <c r="BG299" s="148">
        <f>IF(N299="zákl. přenesená",J299,0)</f>
        <v>0</v>
      </c>
      <c r="BH299" s="148">
        <f>IF(N299="sníž. přenesená",J299,0)</f>
        <v>0</v>
      </c>
      <c r="BI299" s="148">
        <f>IF(N299="nulová",J299,0)</f>
        <v>0</v>
      </c>
      <c r="BJ299" s="17" t="s">
        <v>86</v>
      </c>
      <c r="BK299" s="148">
        <f>ROUND(I299*H299,2)</f>
        <v>0</v>
      </c>
      <c r="BL299" s="17" t="s">
        <v>165</v>
      </c>
      <c r="BM299" s="147" t="s">
        <v>935</v>
      </c>
    </row>
    <row r="300" spans="2:65" s="13" customFormat="1" ht="11.25">
      <c r="B300" s="156"/>
      <c r="D300" s="150" t="s">
        <v>168</v>
      </c>
      <c r="E300" s="157" t="s">
        <v>1</v>
      </c>
      <c r="F300" s="158" t="s">
        <v>936</v>
      </c>
      <c r="H300" s="159">
        <v>12</v>
      </c>
      <c r="I300" s="160"/>
      <c r="L300" s="156"/>
      <c r="M300" s="161"/>
      <c r="T300" s="162"/>
      <c r="AT300" s="157" t="s">
        <v>168</v>
      </c>
      <c r="AU300" s="157" t="s">
        <v>166</v>
      </c>
      <c r="AV300" s="13" t="s">
        <v>88</v>
      </c>
      <c r="AW300" s="13" t="s">
        <v>34</v>
      </c>
      <c r="AX300" s="13" t="s">
        <v>86</v>
      </c>
      <c r="AY300" s="157" t="s">
        <v>156</v>
      </c>
    </row>
    <row r="301" spans="2:65" s="11" customFormat="1" ht="22.9" customHeight="1">
      <c r="B301" s="124"/>
      <c r="D301" s="125" t="s">
        <v>78</v>
      </c>
      <c r="E301" s="134" t="s">
        <v>186</v>
      </c>
      <c r="F301" s="134" t="s">
        <v>272</v>
      </c>
      <c r="I301" s="127"/>
      <c r="J301" s="135">
        <f>BK301</f>
        <v>0</v>
      </c>
      <c r="L301" s="124"/>
      <c r="M301" s="129"/>
      <c r="P301" s="130">
        <f>P302+P324+P339+P342+P357+P376+P398</f>
        <v>0</v>
      </c>
      <c r="R301" s="130">
        <f>R302+R324+R339+R342+R357+R376+R398</f>
        <v>790.57429650000006</v>
      </c>
      <c r="T301" s="131">
        <f>T302+T324+T339+T342+T357+T376+T398</f>
        <v>0</v>
      </c>
      <c r="AR301" s="125" t="s">
        <v>86</v>
      </c>
      <c r="AT301" s="132" t="s">
        <v>78</v>
      </c>
      <c r="AU301" s="132" t="s">
        <v>86</v>
      </c>
      <c r="AY301" s="125" t="s">
        <v>156</v>
      </c>
      <c r="BK301" s="133">
        <f>BK302+BK324+BK339+BK342+BK357+BK376+BK398</f>
        <v>0</v>
      </c>
    </row>
    <row r="302" spans="2:65" s="11" customFormat="1" ht="20.85" customHeight="1">
      <c r="B302" s="124"/>
      <c r="D302" s="125" t="s">
        <v>78</v>
      </c>
      <c r="E302" s="134" t="s">
        <v>273</v>
      </c>
      <c r="F302" s="134" t="s">
        <v>274</v>
      </c>
      <c r="I302" s="127"/>
      <c r="J302" s="135">
        <f>BK302</f>
        <v>0</v>
      </c>
      <c r="L302" s="124"/>
      <c r="M302" s="129"/>
      <c r="P302" s="130">
        <f>SUM(P303:P323)</f>
        <v>0</v>
      </c>
      <c r="R302" s="130">
        <f>SUM(R303:R323)</f>
        <v>632.03</v>
      </c>
      <c r="T302" s="131">
        <f>SUM(T303:T323)</f>
        <v>0</v>
      </c>
      <c r="AR302" s="125" t="s">
        <v>86</v>
      </c>
      <c r="AT302" s="132" t="s">
        <v>78</v>
      </c>
      <c r="AU302" s="132" t="s">
        <v>88</v>
      </c>
      <c r="AY302" s="125" t="s">
        <v>156</v>
      </c>
      <c r="BK302" s="133">
        <f>SUM(BK303:BK323)</f>
        <v>0</v>
      </c>
    </row>
    <row r="303" spans="2:65" s="1" customFormat="1" ht="24.2" customHeight="1">
      <c r="B303" s="32"/>
      <c r="C303" s="136" t="s">
        <v>401</v>
      </c>
      <c r="D303" s="136" t="s">
        <v>160</v>
      </c>
      <c r="E303" s="137" t="s">
        <v>276</v>
      </c>
      <c r="F303" s="138" t="s">
        <v>277</v>
      </c>
      <c r="G303" s="139" t="s">
        <v>195</v>
      </c>
      <c r="H303" s="140">
        <v>1045.32</v>
      </c>
      <c r="I303" s="141"/>
      <c r="J303" s="142">
        <f>ROUND(I303*H303,2)</f>
        <v>0</v>
      </c>
      <c r="K303" s="138" t="s">
        <v>164</v>
      </c>
      <c r="L303" s="32"/>
      <c r="M303" s="143" t="s">
        <v>1</v>
      </c>
      <c r="N303" s="144" t="s">
        <v>44</v>
      </c>
      <c r="P303" s="145">
        <f>O303*H303</f>
        <v>0</v>
      </c>
      <c r="Q303" s="145">
        <v>0</v>
      </c>
      <c r="R303" s="145">
        <f>Q303*H303</f>
        <v>0</v>
      </c>
      <c r="S303" s="145">
        <v>0</v>
      </c>
      <c r="T303" s="146">
        <f>S303*H303</f>
        <v>0</v>
      </c>
      <c r="AR303" s="147" t="s">
        <v>165</v>
      </c>
      <c r="AT303" s="147" t="s">
        <v>160</v>
      </c>
      <c r="AU303" s="147" t="s">
        <v>166</v>
      </c>
      <c r="AY303" s="17" t="s">
        <v>156</v>
      </c>
      <c r="BE303" s="148">
        <f>IF(N303="základní",J303,0)</f>
        <v>0</v>
      </c>
      <c r="BF303" s="148">
        <f>IF(N303="snížená",J303,0)</f>
        <v>0</v>
      </c>
      <c r="BG303" s="148">
        <f>IF(N303="zákl. přenesená",J303,0)</f>
        <v>0</v>
      </c>
      <c r="BH303" s="148">
        <f>IF(N303="sníž. přenesená",J303,0)</f>
        <v>0</v>
      </c>
      <c r="BI303" s="148">
        <f>IF(N303="nulová",J303,0)</f>
        <v>0</v>
      </c>
      <c r="BJ303" s="17" t="s">
        <v>86</v>
      </c>
      <c r="BK303" s="148">
        <f>ROUND(I303*H303,2)</f>
        <v>0</v>
      </c>
      <c r="BL303" s="17" t="s">
        <v>165</v>
      </c>
      <c r="BM303" s="147" t="s">
        <v>278</v>
      </c>
    </row>
    <row r="304" spans="2:65" s="12" customFormat="1" ht="11.25">
      <c r="B304" s="149"/>
      <c r="D304" s="150" t="s">
        <v>168</v>
      </c>
      <c r="E304" s="151" t="s">
        <v>1</v>
      </c>
      <c r="F304" s="152" t="s">
        <v>279</v>
      </c>
      <c r="H304" s="151" t="s">
        <v>1</v>
      </c>
      <c r="I304" s="153"/>
      <c r="L304" s="149"/>
      <c r="M304" s="154"/>
      <c r="T304" s="155"/>
      <c r="AT304" s="151" t="s">
        <v>168</v>
      </c>
      <c r="AU304" s="151" t="s">
        <v>166</v>
      </c>
      <c r="AV304" s="12" t="s">
        <v>86</v>
      </c>
      <c r="AW304" s="12" t="s">
        <v>34</v>
      </c>
      <c r="AX304" s="12" t="s">
        <v>79</v>
      </c>
      <c r="AY304" s="151" t="s">
        <v>156</v>
      </c>
    </row>
    <row r="305" spans="2:65" s="13" customFormat="1" ht="11.25">
      <c r="B305" s="156"/>
      <c r="D305" s="150" t="s">
        <v>168</v>
      </c>
      <c r="E305" s="157" t="s">
        <v>1</v>
      </c>
      <c r="F305" s="158" t="s">
        <v>937</v>
      </c>
      <c r="H305" s="159">
        <v>457.32</v>
      </c>
      <c r="I305" s="160"/>
      <c r="L305" s="156"/>
      <c r="M305" s="161"/>
      <c r="T305" s="162"/>
      <c r="AT305" s="157" t="s">
        <v>168</v>
      </c>
      <c r="AU305" s="157" t="s">
        <v>166</v>
      </c>
      <c r="AV305" s="13" t="s">
        <v>88</v>
      </c>
      <c r="AW305" s="13" t="s">
        <v>34</v>
      </c>
      <c r="AX305" s="13" t="s">
        <v>79</v>
      </c>
      <c r="AY305" s="157" t="s">
        <v>156</v>
      </c>
    </row>
    <row r="306" spans="2:65" s="13" customFormat="1" ht="11.25">
      <c r="B306" s="156"/>
      <c r="D306" s="150" t="s">
        <v>168</v>
      </c>
      <c r="E306" s="157" t="s">
        <v>1</v>
      </c>
      <c r="F306" s="158" t="s">
        <v>938</v>
      </c>
      <c r="H306" s="159">
        <v>294.315</v>
      </c>
      <c r="I306" s="160"/>
      <c r="L306" s="156"/>
      <c r="M306" s="161"/>
      <c r="T306" s="162"/>
      <c r="AT306" s="157" t="s">
        <v>168</v>
      </c>
      <c r="AU306" s="157" t="s">
        <v>166</v>
      </c>
      <c r="AV306" s="13" t="s">
        <v>88</v>
      </c>
      <c r="AW306" s="13" t="s">
        <v>34</v>
      </c>
      <c r="AX306" s="13" t="s">
        <v>79</v>
      </c>
      <c r="AY306" s="157" t="s">
        <v>156</v>
      </c>
    </row>
    <row r="307" spans="2:65" s="13" customFormat="1" ht="11.25">
      <c r="B307" s="156"/>
      <c r="D307" s="150" t="s">
        <v>168</v>
      </c>
      <c r="E307" s="157" t="s">
        <v>1</v>
      </c>
      <c r="F307" s="158" t="s">
        <v>939</v>
      </c>
      <c r="H307" s="159">
        <v>293.685</v>
      </c>
      <c r="I307" s="160"/>
      <c r="L307" s="156"/>
      <c r="M307" s="161"/>
      <c r="T307" s="162"/>
      <c r="AT307" s="157" t="s">
        <v>168</v>
      </c>
      <c r="AU307" s="157" t="s">
        <v>166</v>
      </c>
      <c r="AV307" s="13" t="s">
        <v>88</v>
      </c>
      <c r="AW307" s="13" t="s">
        <v>34</v>
      </c>
      <c r="AX307" s="13" t="s">
        <v>79</v>
      </c>
      <c r="AY307" s="157" t="s">
        <v>156</v>
      </c>
    </row>
    <row r="308" spans="2:65" s="14" customFormat="1" ht="11.25">
      <c r="B308" s="163"/>
      <c r="D308" s="150" t="s">
        <v>168</v>
      </c>
      <c r="E308" s="164" t="s">
        <v>1</v>
      </c>
      <c r="F308" s="165" t="s">
        <v>173</v>
      </c>
      <c r="H308" s="166">
        <v>1045.32</v>
      </c>
      <c r="I308" s="167"/>
      <c r="L308" s="163"/>
      <c r="M308" s="168"/>
      <c r="T308" s="169"/>
      <c r="AT308" s="164" t="s">
        <v>168</v>
      </c>
      <c r="AU308" s="164" t="s">
        <v>166</v>
      </c>
      <c r="AV308" s="14" t="s">
        <v>165</v>
      </c>
      <c r="AW308" s="14" t="s">
        <v>34</v>
      </c>
      <c r="AX308" s="14" t="s">
        <v>86</v>
      </c>
      <c r="AY308" s="164" t="s">
        <v>156</v>
      </c>
    </row>
    <row r="309" spans="2:65" s="1" customFormat="1" ht="24.2" customHeight="1">
      <c r="B309" s="32"/>
      <c r="C309" s="136" t="s">
        <v>406</v>
      </c>
      <c r="D309" s="136" t="s">
        <v>160</v>
      </c>
      <c r="E309" s="137" t="s">
        <v>940</v>
      </c>
      <c r="F309" s="138" t="s">
        <v>941</v>
      </c>
      <c r="G309" s="139" t="s">
        <v>195</v>
      </c>
      <c r="H309" s="140">
        <v>50.505000000000003</v>
      </c>
      <c r="I309" s="141"/>
      <c r="J309" s="142">
        <f>ROUND(I309*H309,2)</f>
        <v>0</v>
      </c>
      <c r="K309" s="138" t="s">
        <v>164</v>
      </c>
      <c r="L309" s="32"/>
      <c r="M309" s="143" t="s">
        <v>1</v>
      </c>
      <c r="N309" s="144" t="s">
        <v>44</v>
      </c>
      <c r="P309" s="145">
        <f>O309*H309</f>
        <v>0</v>
      </c>
      <c r="Q309" s="145">
        <v>0</v>
      </c>
      <c r="R309" s="145">
        <f>Q309*H309</f>
        <v>0</v>
      </c>
      <c r="S309" s="145">
        <v>0</v>
      </c>
      <c r="T309" s="146">
        <f>S309*H309</f>
        <v>0</v>
      </c>
      <c r="AR309" s="147" t="s">
        <v>165</v>
      </c>
      <c r="AT309" s="147" t="s">
        <v>160</v>
      </c>
      <c r="AU309" s="147" t="s">
        <v>166</v>
      </c>
      <c r="AY309" s="17" t="s">
        <v>156</v>
      </c>
      <c r="BE309" s="148">
        <f>IF(N309="základní",J309,0)</f>
        <v>0</v>
      </c>
      <c r="BF309" s="148">
        <f>IF(N309="snížená",J309,0)</f>
        <v>0</v>
      </c>
      <c r="BG309" s="148">
        <f>IF(N309="zákl. přenesená",J309,0)</f>
        <v>0</v>
      </c>
      <c r="BH309" s="148">
        <f>IF(N309="sníž. přenesená",J309,0)</f>
        <v>0</v>
      </c>
      <c r="BI309" s="148">
        <f>IF(N309="nulová",J309,0)</f>
        <v>0</v>
      </c>
      <c r="BJ309" s="17" t="s">
        <v>86</v>
      </c>
      <c r="BK309" s="148">
        <f>ROUND(I309*H309,2)</f>
        <v>0</v>
      </c>
      <c r="BL309" s="17" t="s">
        <v>165</v>
      </c>
      <c r="BM309" s="147" t="s">
        <v>942</v>
      </c>
    </row>
    <row r="310" spans="2:65" s="12" customFormat="1" ht="11.25">
      <c r="B310" s="149"/>
      <c r="D310" s="150" t="s">
        <v>168</v>
      </c>
      <c r="E310" s="151" t="s">
        <v>1</v>
      </c>
      <c r="F310" s="152" t="s">
        <v>279</v>
      </c>
      <c r="H310" s="151" t="s">
        <v>1</v>
      </c>
      <c r="I310" s="153"/>
      <c r="L310" s="149"/>
      <c r="M310" s="154"/>
      <c r="T310" s="155"/>
      <c r="AT310" s="151" t="s">
        <v>168</v>
      </c>
      <c r="AU310" s="151" t="s">
        <v>166</v>
      </c>
      <c r="AV310" s="12" t="s">
        <v>86</v>
      </c>
      <c r="AW310" s="12" t="s">
        <v>34</v>
      </c>
      <c r="AX310" s="12" t="s">
        <v>79</v>
      </c>
      <c r="AY310" s="151" t="s">
        <v>156</v>
      </c>
    </row>
    <row r="311" spans="2:65" s="13" customFormat="1" ht="11.25">
      <c r="B311" s="156"/>
      <c r="D311" s="150" t="s">
        <v>168</v>
      </c>
      <c r="E311" s="157" t="s">
        <v>1</v>
      </c>
      <c r="F311" s="158" t="s">
        <v>943</v>
      </c>
      <c r="H311" s="159">
        <v>50.505000000000003</v>
      </c>
      <c r="I311" s="160"/>
      <c r="L311" s="156"/>
      <c r="M311" s="161"/>
      <c r="T311" s="162"/>
      <c r="AT311" s="157" t="s">
        <v>168</v>
      </c>
      <c r="AU311" s="157" t="s">
        <v>166</v>
      </c>
      <c r="AV311" s="13" t="s">
        <v>88</v>
      </c>
      <c r="AW311" s="13" t="s">
        <v>34</v>
      </c>
      <c r="AX311" s="13" t="s">
        <v>86</v>
      </c>
      <c r="AY311" s="157" t="s">
        <v>156</v>
      </c>
    </row>
    <row r="312" spans="2:65" s="1" customFormat="1" ht="24.2" customHeight="1">
      <c r="B312" s="32"/>
      <c r="C312" s="136" t="s">
        <v>411</v>
      </c>
      <c r="D312" s="136" t="s">
        <v>160</v>
      </c>
      <c r="E312" s="137" t="s">
        <v>944</v>
      </c>
      <c r="F312" s="138" t="s">
        <v>945</v>
      </c>
      <c r="G312" s="139" t="s">
        <v>195</v>
      </c>
      <c r="H312" s="140">
        <v>113.51600000000001</v>
      </c>
      <c r="I312" s="141"/>
      <c r="J312" s="142">
        <f>ROUND(I312*H312,2)</f>
        <v>0</v>
      </c>
      <c r="K312" s="138" t="s">
        <v>164</v>
      </c>
      <c r="L312" s="32"/>
      <c r="M312" s="143" t="s">
        <v>1</v>
      </c>
      <c r="N312" s="144" t="s">
        <v>44</v>
      </c>
      <c r="P312" s="145">
        <f>O312*H312</f>
        <v>0</v>
      </c>
      <c r="Q312" s="145">
        <v>0</v>
      </c>
      <c r="R312" s="145">
        <f>Q312*H312</f>
        <v>0</v>
      </c>
      <c r="S312" s="145">
        <v>0</v>
      </c>
      <c r="T312" s="146">
        <f>S312*H312</f>
        <v>0</v>
      </c>
      <c r="AR312" s="147" t="s">
        <v>165</v>
      </c>
      <c r="AT312" s="147" t="s">
        <v>160</v>
      </c>
      <c r="AU312" s="147" t="s">
        <v>166</v>
      </c>
      <c r="AY312" s="17" t="s">
        <v>156</v>
      </c>
      <c r="BE312" s="148">
        <f>IF(N312="základní",J312,0)</f>
        <v>0</v>
      </c>
      <c r="BF312" s="148">
        <f>IF(N312="snížená",J312,0)</f>
        <v>0</v>
      </c>
      <c r="BG312" s="148">
        <f>IF(N312="zákl. přenesená",J312,0)</f>
        <v>0</v>
      </c>
      <c r="BH312" s="148">
        <f>IF(N312="sníž. přenesená",J312,0)</f>
        <v>0</v>
      </c>
      <c r="BI312" s="148">
        <f>IF(N312="nulová",J312,0)</f>
        <v>0</v>
      </c>
      <c r="BJ312" s="17" t="s">
        <v>86</v>
      </c>
      <c r="BK312" s="148">
        <f>ROUND(I312*H312,2)</f>
        <v>0</v>
      </c>
      <c r="BL312" s="17" t="s">
        <v>165</v>
      </c>
      <c r="BM312" s="147" t="s">
        <v>946</v>
      </c>
    </row>
    <row r="313" spans="2:65" s="12" customFormat="1" ht="11.25">
      <c r="B313" s="149"/>
      <c r="D313" s="150" t="s">
        <v>168</v>
      </c>
      <c r="E313" s="151" t="s">
        <v>1</v>
      </c>
      <c r="F313" s="152" t="s">
        <v>947</v>
      </c>
      <c r="H313" s="151" t="s">
        <v>1</v>
      </c>
      <c r="I313" s="153"/>
      <c r="L313" s="149"/>
      <c r="M313" s="154"/>
      <c r="T313" s="155"/>
      <c r="AT313" s="151" t="s">
        <v>168</v>
      </c>
      <c r="AU313" s="151" t="s">
        <v>166</v>
      </c>
      <c r="AV313" s="12" t="s">
        <v>86</v>
      </c>
      <c r="AW313" s="12" t="s">
        <v>34</v>
      </c>
      <c r="AX313" s="12" t="s">
        <v>79</v>
      </c>
      <c r="AY313" s="151" t="s">
        <v>156</v>
      </c>
    </row>
    <row r="314" spans="2:65" s="13" customFormat="1" ht="11.25">
      <c r="B314" s="156"/>
      <c r="D314" s="150" t="s">
        <v>168</v>
      </c>
      <c r="E314" s="157" t="s">
        <v>1</v>
      </c>
      <c r="F314" s="158" t="s">
        <v>948</v>
      </c>
      <c r="H314" s="159">
        <v>113.51600000000001</v>
      </c>
      <c r="I314" s="160"/>
      <c r="L314" s="156"/>
      <c r="M314" s="161"/>
      <c r="T314" s="162"/>
      <c r="AT314" s="157" t="s">
        <v>168</v>
      </c>
      <c r="AU314" s="157" t="s">
        <v>166</v>
      </c>
      <c r="AV314" s="13" t="s">
        <v>88</v>
      </c>
      <c r="AW314" s="13" t="s">
        <v>34</v>
      </c>
      <c r="AX314" s="13" t="s">
        <v>86</v>
      </c>
      <c r="AY314" s="157" t="s">
        <v>156</v>
      </c>
    </row>
    <row r="315" spans="2:65" s="1" customFormat="1" ht="24.2" customHeight="1">
      <c r="B315" s="32"/>
      <c r="C315" s="136" t="s">
        <v>416</v>
      </c>
      <c r="D315" s="136" t="s">
        <v>160</v>
      </c>
      <c r="E315" s="137" t="s">
        <v>289</v>
      </c>
      <c r="F315" s="138" t="s">
        <v>290</v>
      </c>
      <c r="G315" s="139" t="s">
        <v>195</v>
      </c>
      <c r="H315" s="140">
        <v>1107.76</v>
      </c>
      <c r="I315" s="141"/>
      <c r="J315" s="142">
        <f>ROUND(I315*H315,2)</f>
        <v>0</v>
      </c>
      <c r="K315" s="138" t="s">
        <v>164</v>
      </c>
      <c r="L315" s="32"/>
      <c r="M315" s="143" t="s">
        <v>1</v>
      </c>
      <c r="N315" s="144" t="s">
        <v>44</v>
      </c>
      <c r="P315" s="145">
        <f>O315*H315</f>
        <v>0</v>
      </c>
      <c r="Q315" s="145">
        <v>0</v>
      </c>
      <c r="R315" s="145">
        <f>Q315*H315</f>
        <v>0</v>
      </c>
      <c r="S315" s="145">
        <v>0</v>
      </c>
      <c r="T315" s="146">
        <f>S315*H315</f>
        <v>0</v>
      </c>
      <c r="AR315" s="147" t="s">
        <v>165</v>
      </c>
      <c r="AT315" s="147" t="s">
        <v>160</v>
      </c>
      <c r="AU315" s="147" t="s">
        <v>166</v>
      </c>
      <c r="AY315" s="17" t="s">
        <v>156</v>
      </c>
      <c r="BE315" s="148">
        <f>IF(N315="základní",J315,0)</f>
        <v>0</v>
      </c>
      <c r="BF315" s="148">
        <f>IF(N315="snížená",J315,0)</f>
        <v>0</v>
      </c>
      <c r="BG315" s="148">
        <f>IF(N315="zákl. přenesená",J315,0)</f>
        <v>0</v>
      </c>
      <c r="BH315" s="148">
        <f>IF(N315="sníž. přenesená",J315,0)</f>
        <v>0</v>
      </c>
      <c r="BI315" s="148">
        <f>IF(N315="nulová",J315,0)</f>
        <v>0</v>
      </c>
      <c r="BJ315" s="17" t="s">
        <v>86</v>
      </c>
      <c r="BK315" s="148">
        <f>ROUND(I315*H315,2)</f>
        <v>0</v>
      </c>
      <c r="BL315" s="17" t="s">
        <v>165</v>
      </c>
      <c r="BM315" s="147" t="s">
        <v>291</v>
      </c>
    </row>
    <row r="316" spans="2:65" s="12" customFormat="1" ht="11.25">
      <c r="B316" s="149"/>
      <c r="D316" s="150" t="s">
        <v>168</v>
      </c>
      <c r="E316" s="151" t="s">
        <v>1</v>
      </c>
      <c r="F316" s="152" t="s">
        <v>292</v>
      </c>
      <c r="H316" s="151" t="s">
        <v>1</v>
      </c>
      <c r="I316" s="153"/>
      <c r="L316" s="149"/>
      <c r="M316" s="154"/>
      <c r="T316" s="155"/>
      <c r="AT316" s="151" t="s">
        <v>168</v>
      </c>
      <c r="AU316" s="151" t="s">
        <v>166</v>
      </c>
      <c r="AV316" s="12" t="s">
        <v>86</v>
      </c>
      <c r="AW316" s="12" t="s">
        <v>34</v>
      </c>
      <c r="AX316" s="12" t="s">
        <v>79</v>
      </c>
      <c r="AY316" s="151" t="s">
        <v>156</v>
      </c>
    </row>
    <row r="317" spans="2:65" s="13" customFormat="1" ht="11.25">
      <c r="B317" s="156"/>
      <c r="D317" s="150" t="s">
        <v>168</v>
      </c>
      <c r="E317" s="157" t="s">
        <v>1</v>
      </c>
      <c r="F317" s="158" t="s">
        <v>949</v>
      </c>
      <c r="H317" s="159">
        <v>486.16</v>
      </c>
      <c r="I317" s="160"/>
      <c r="L317" s="156"/>
      <c r="M317" s="161"/>
      <c r="T317" s="162"/>
      <c r="AT317" s="157" t="s">
        <v>168</v>
      </c>
      <c r="AU317" s="157" t="s">
        <v>166</v>
      </c>
      <c r="AV317" s="13" t="s">
        <v>88</v>
      </c>
      <c r="AW317" s="13" t="s">
        <v>34</v>
      </c>
      <c r="AX317" s="13" t="s">
        <v>79</v>
      </c>
      <c r="AY317" s="157" t="s">
        <v>156</v>
      </c>
    </row>
    <row r="318" spans="2:65" s="13" customFormat="1" ht="11.25">
      <c r="B318" s="156"/>
      <c r="D318" s="150" t="s">
        <v>168</v>
      </c>
      <c r="E318" s="157" t="s">
        <v>1</v>
      </c>
      <c r="F318" s="158" t="s">
        <v>820</v>
      </c>
      <c r="H318" s="159">
        <v>311.13299999999998</v>
      </c>
      <c r="I318" s="160"/>
      <c r="L318" s="156"/>
      <c r="M318" s="161"/>
      <c r="T318" s="162"/>
      <c r="AT318" s="157" t="s">
        <v>168</v>
      </c>
      <c r="AU318" s="157" t="s">
        <v>166</v>
      </c>
      <c r="AV318" s="13" t="s">
        <v>88</v>
      </c>
      <c r="AW318" s="13" t="s">
        <v>34</v>
      </c>
      <c r="AX318" s="13" t="s">
        <v>79</v>
      </c>
      <c r="AY318" s="157" t="s">
        <v>156</v>
      </c>
    </row>
    <row r="319" spans="2:65" s="13" customFormat="1" ht="11.25">
      <c r="B319" s="156"/>
      <c r="D319" s="150" t="s">
        <v>168</v>
      </c>
      <c r="E319" s="157" t="s">
        <v>1</v>
      </c>
      <c r="F319" s="158" t="s">
        <v>821</v>
      </c>
      <c r="H319" s="159">
        <v>310.46699999999998</v>
      </c>
      <c r="I319" s="160"/>
      <c r="L319" s="156"/>
      <c r="M319" s="161"/>
      <c r="T319" s="162"/>
      <c r="AT319" s="157" t="s">
        <v>168</v>
      </c>
      <c r="AU319" s="157" t="s">
        <v>166</v>
      </c>
      <c r="AV319" s="13" t="s">
        <v>88</v>
      </c>
      <c r="AW319" s="13" t="s">
        <v>34</v>
      </c>
      <c r="AX319" s="13" t="s">
        <v>79</v>
      </c>
      <c r="AY319" s="157" t="s">
        <v>156</v>
      </c>
    </row>
    <row r="320" spans="2:65" s="14" customFormat="1" ht="11.25">
      <c r="B320" s="163"/>
      <c r="D320" s="150" t="s">
        <v>168</v>
      </c>
      <c r="E320" s="164" t="s">
        <v>1</v>
      </c>
      <c r="F320" s="165" t="s">
        <v>173</v>
      </c>
      <c r="H320" s="166">
        <v>1107.76</v>
      </c>
      <c r="I320" s="167"/>
      <c r="L320" s="163"/>
      <c r="M320" s="168"/>
      <c r="T320" s="169"/>
      <c r="AT320" s="164" t="s">
        <v>168</v>
      </c>
      <c r="AU320" s="164" t="s">
        <v>166</v>
      </c>
      <c r="AV320" s="14" t="s">
        <v>165</v>
      </c>
      <c r="AW320" s="14" t="s">
        <v>34</v>
      </c>
      <c r="AX320" s="14" t="s">
        <v>86</v>
      </c>
      <c r="AY320" s="164" t="s">
        <v>156</v>
      </c>
    </row>
    <row r="321" spans="2:65" s="1" customFormat="1" ht="16.5" customHeight="1">
      <c r="B321" s="32"/>
      <c r="C321" s="177" t="s">
        <v>424</v>
      </c>
      <c r="D321" s="177" t="s">
        <v>256</v>
      </c>
      <c r="E321" s="178" t="s">
        <v>294</v>
      </c>
      <c r="F321" s="179" t="s">
        <v>295</v>
      </c>
      <c r="G321" s="180" t="s">
        <v>189</v>
      </c>
      <c r="H321" s="181">
        <v>632.03</v>
      </c>
      <c r="I321" s="182"/>
      <c r="J321" s="183">
        <f>ROUND(I321*H321,2)</f>
        <v>0</v>
      </c>
      <c r="K321" s="179" t="s">
        <v>164</v>
      </c>
      <c r="L321" s="184"/>
      <c r="M321" s="185" t="s">
        <v>1</v>
      </c>
      <c r="N321" s="186" t="s">
        <v>44</v>
      </c>
      <c r="P321" s="145">
        <f>O321*H321</f>
        <v>0</v>
      </c>
      <c r="Q321" s="145">
        <v>1</v>
      </c>
      <c r="R321" s="145">
        <f>Q321*H321</f>
        <v>632.03</v>
      </c>
      <c r="S321" s="145">
        <v>0</v>
      </c>
      <c r="T321" s="146">
        <f>S321*H321</f>
        <v>0</v>
      </c>
      <c r="AR321" s="147" t="s">
        <v>216</v>
      </c>
      <c r="AT321" s="147" t="s">
        <v>256</v>
      </c>
      <c r="AU321" s="147" t="s">
        <v>166</v>
      </c>
      <c r="AY321" s="17" t="s">
        <v>156</v>
      </c>
      <c r="BE321" s="148">
        <f>IF(N321="základní",J321,0)</f>
        <v>0</v>
      </c>
      <c r="BF321" s="148">
        <f>IF(N321="snížená",J321,0)</f>
        <v>0</v>
      </c>
      <c r="BG321" s="148">
        <f>IF(N321="zákl. přenesená",J321,0)</f>
        <v>0</v>
      </c>
      <c r="BH321" s="148">
        <f>IF(N321="sníž. přenesená",J321,0)</f>
        <v>0</v>
      </c>
      <c r="BI321" s="148">
        <f>IF(N321="nulová",J321,0)</f>
        <v>0</v>
      </c>
      <c r="BJ321" s="17" t="s">
        <v>86</v>
      </c>
      <c r="BK321" s="148">
        <f>ROUND(I321*H321,2)</f>
        <v>0</v>
      </c>
      <c r="BL321" s="17" t="s">
        <v>165</v>
      </c>
      <c r="BM321" s="147" t="s">
        <v>296</v>
      </c>
    </row>
    <row r="322" spans="2:65" s="12" customFormat="1" ht="11.25">
      <c r="B322" s="149"/>
      <c r="D322" s="150" t="s">
        <v>168</v>
      </c>
      <c r="E322" s="151" t="s">
        <v>1</v>
      </c>
      <c r="F322" s="152" t="s">
        <v>297</v>
      </c>
      <c r="H322" s="151" t="s">
        <v>1</v>
      </c>
      <c r="I322" s="153"/>
      <c r="L322" s="149"/>
      <c r="M322" s="154"/>
      <c r="T322" s="155"/>
      <c r="AT322" s="151" t="s">
        <v>168</v>
      </c>
      <c r="AU322" s="151" t="s">
        <v>166</v>
      </c>
      <c r="AV322" s="12" t="s">
        <v>86</v>
      </c>
      <c r="AW322" s="12" t="s">
        <v>34</v>
      </c>
      <c r="AX322" s="12" t="s">
        <v>79</v>
      </c>
      <c r="AY322" s="151" t="s">
        <v>156</v>
      </c>
    </row>
    <row r="323" spans="2:65" s="13" customFormat="1" ht="11.25">
      <c r="B323" s="156"/>
      <c r="D323" s="150" t="s">
        <v>168</v>
      </c>
      <c r="E323" s="157" t="s">
        <v>1</v>
      </c>
      <c r="F323" s="158" t="s">
        <v>950</v>
      </c>
      <c r="H323" s="159">
        <v>632.03</v>
      </c>
      <c r="I323" s="160"/>
      <c r="L323" s="156"/>
      <c r="M323" s="161"/>
      <c r="T323" s="162"/>
      <c r="AT323" s="157" t="s">
        <v>168</v>
      </c>
      <c r="AU323" s="157" t="s">
        <v>166</v>
      </c>
      <c r="AV323" s="13" t="s">
        <v>88</v>
      </c>
      <c r="AW323" s="13" t="s">
        <v>34</v>
      </c>
      <c r="AX323" s="13" t="s">
        <v>86</v>
      </c>
      <c r="AY323" s="157" t="s">
        <v>156</v>
      </c>
    </row>
    <row r="324" spans="2:65" s="11" customFormat="1" ht="20.85" customHeight="1">
      <c r="B324" s="124"/>
      <c r="D324" s="125" t="s">
        <v>78</v>
      </c>
      <c r="E324" s="134" t="s">
        <v>299</v>
      </c>
      <c r="F324" s="134" t="s">
        <v>300</v>
      </c>
      <c r="I324" s="127"/>
      <c r="J324" s="135">
        <f>BK324</f>
        <v>0</v>
      </c>
      <c r="L324" s="124"/>
      <c r="M324" s="129"/>
      <c r="P324" s="130">
        <f>SUM(P325:P338)</f>
        <v>0</v>
      </c>
      <c r="R324" s="130">
        <f>SUM(R325:R338)</f>
        <v>0</v>
      </c>
      <c r="T324" s="131">
        <f>SUM(T325:T338)</f>
        <v>0</v>
      </c>
      <c r="AR324" s="125" t="s">
        <v>86</v>
      </c>
      <c r="AT324" s="132" t="s">
        <v>78</v>
      </c>
      <c r="AU324" s="132" t="s">
        <v>88</v>
      </c>
      <c r="AY324" s="125" t="s">
        <v>156</v>
      </c>
      <c r="BK324" s="133">
        <f>SUM(BK325:BK338)</f>
        <v>0</v>
      </c>
    </row>
    <row r="325" spans="2:65" s="1" customFormat="1" ht="33" customHeight="1">
      <c r="B325" s="32"/>
      <c r="C325" s="136" t="s">
        <v>428</v>
      </c>
      <c r="D325" s="136" t="s">
        <v>160</v>
      </c>
      <c r="E325" s="137" t="s">
        <v>302</v>
      </c>
      <c r="F325" s="138" t="s">
        <v>303</v>
      </c>
      <c r="G325" s="139" t="s">
        <v>195</v>
      </c>
      <c r="H325" s="140">
        <v>233</v>
      </c>
      <c r="I325" s="141"/>
      <c r="J325" s="142">
        <f>ROUND(I325*H325,2)</f>
        <v>0</v>
      </c>
      <c r="K325" s="138" t="s">
        <v>164</v>
      </c>
      <c r="L325" s="32"/>
      <c r="M325" s="143" t="s">
        <v>1</v>
      </c>
      <c r="N325" s="144" t="s">
        <v>44</v>
      </c>
      <c r="P325" s="145">
        <f>O325*H325</f>
        <v>0</v>
      </c>
      <c r="Q325" s="145">
        <v>0</v>
      </c>
      <c r="R325" s="145">
        <f>Q325*H325</f>
        <v>0</v>
      </c>
      <c r="S325" s="145">
        <v>0</v>
      </c>
      <c r="T325" s="146">
        <f>S325*H325</f>
        <v>0</v>
      </c>
      <c r="AR325" s="147" t="s">
        <v>165</v>
      </c>
      <c r="AT325" s="147" t="s">
        <v>160</v>
      </c>
      <c r="AU325" s="147" t="s">
        <v>166</v>
      </c>
      <c r="AY325" s="17" t="s">
        <v>156</v>
      </c>
      <c r="BE325" s="148">
        <f>IF(N325="základní",J325,0)</f>
        <v>0</v>
      </c>
      <c r="BF325" s="148">
        <f>IF(N325="snížená",J325,0)</f>
        <v>0</v>
      </c>
      <c r="BG325" s="148">
        <f>IF(N325="zákl. přenesená",J325,0)</f>
        <v>0</v>
      </c>
      <c r="BH325" s="148">
        <f>IF(N325="sníž. přenesená",J325,0)</f>
        <v>0</v>
      </c>
      <c r="BI325" s="148">
        <f>IF(N325="nulová",J325,0)</f>
        <v>0</v>
      </c>
      <c r="BJ325" s="17" t="s">
        <v>86</v>
      </c>
      <c r="BK325" s="148">
        <f>ROUND(I325*H325,2)</f>
        <v>0</v>
      </c>
      <c r="BL325" s="17" t="s">
        <v>165</v>
      </c>
      <c r="BM325" s="147" t="s">
        <v>304</v>
      </c>
    </row>
    <row r="326" spans="2:65" s="13" customFormat="1" ht="11.25">
      <c r="B326" s="156"/>
      <c r="D326" s="150" t="s">
        <v>168</v>
      </c>
      <c r="E326" s="157" t="s">
        <v>1</v>
      </c>
      <c r="F326" s="158" t="s">
        <v>951</v>
      </c>
      <c r="H326" s="159">
        <v>206</v>
      </c>
      <c r="I326" s="160"/>
      <c r="L326" s="156"/>
      <c r="M326" s="161"/>
      <c r="T326" s="162"/>
      <c r="AT326" s="157" t="s">
        <v>168</v>
      </c>
      <c r="AU326" s="157" t="s">
        <v>166</v>
      </c>
      <c r="AV326" s="13" t="s">
        <v>88</v>
      </c>
      <c r="AW326" s="13" t="s">
        <v>34</v>
      </c>
      <c r="AX326" s="13" t="s">
        <v>79</v>
      </c>
      <c r="AY326" s="157" t="s">
        <v>156</v>
      </c>
    </row>
    <row r="327" spans="2:65" s="13" customFormat="1" ht="22.5">
      <c r="B327" s="156"/>
      <c r="D327" s="150" t="s">
        <v>168</v>
      </c>
      <c r="E327" s="157" t="s">
        <v>1</v>
      </c>
      <c r="F327" s="158" t="s">
        <v>952</v>
      </c>
      <c r="H327" s="159">
        <v>27</v>
      </c>
      <c r="I327" s="160"/>
      <c r="L327" s="156"/>
      <c r="M327" s="161"/>
      <c r="T327" s="162"/>
      <c r="AT327" s="157" t="s">
        <v>168</v>
      </c>
      <c r="AU327" s="157" t="s">
        <v>166</v>
      </c>
      <c r="AV327" s="13" t="s">
        <v>88</v>
      </c>
      <c r="AW327" s="13" t="s">
        <v>34</v>
      </c>
      <c r="AX327" s="13" t="s">
        <v>79</v>
      </c>
      <c r="AY327" s="157" t="s">
        <v>156</v>
      </c>
    </row>
    <row r="328" spans="2:65" s="14" customFormat="1" ht="11.25">
      <c r="B328" s="163"/>
      <c r="D328" s="150" t="s">
        <v>168</v>
      </c>
      <c r="E328" s="164" t="s">
        <v>1</v>
      </c>
      <c r="F328" s="165" t="s">
        <v>173</v>
      </c>
      <c r="H328" s="166">
        <v>233</v>
      </c>
      <c r="I328" s="167"/>
      <c r="L328" s="163"/>
      <c r="M328" s="168"/>
      <c r="T328" s="169"/>
      <c r="AT328" s="164" t="s">
        <v>168</v>
      </c>
      <c r="AU328" s="164" t="s">
        <v>166</v>
      </c>
      <c r="AV328" s="14" t="s">
        <v>165</v>
      </c>
      <c r="AW328" s="14" t="s">
        <v>34</v>
      </c>
      <c r="AX328" s="14" t="s">
        <v>86</v>
      </c>
      <c r="AY328" s="164" t="s">
        <v>156</v>
      </c>
    </row>
    <row r="329" spans="2:65" s="1" customFormat="1" ht="24.2" customHeight="1">
      <c r="B329" s="32"/>
      <c r="C329" s="136" t="s">
        <v>432</v>
      </c>
      <c r="D329" s="136" t="s">
        <v>160</v>
      </c>
      <c r="E329" s="137" t="s">
        <v>308</v>
      </c>
      <c r="F329" s="138" t="s">
        <v>309</v>
      </c>
      <c r="G329" s="139" t="s">
        <v>195</v>
      </c>
      <c r="H329" s="140">
        <v>439</v>
      </c>
      <c r="I329" s="141"/>
      <c r="J329" s="142">
        <f>ROUND(I329*H329,2)</f>
        <v>0</v>
      </c>
      <c r="K329" s="138" t="s">
        <v>164</v>
      </c>
      <c r="L329" s="32"/>
      <c r="M329" s="143" t="s">
        <v>1</v>
      </c>
      <c r="N329" s="144" t="s">
        <v>44</v>
      </c>
      <c r="P329" s="145">
        <f>O329*H329</f>
        <v>0</v>
      </c>
      <c r="Q329" s="145">
        <v>0</v>
      </c>
      <c r="R329" s="145">
        <f>Q329*H329</f>
        <v>0</v>
      </c>
      <c r="S329" s="145">
        <v>0</v>
      </c>
      <c r="T329" s="146">
        <f>S329*H329</f>
        <v>0</v>
      </c>
      <c r="AR329" s="147" t="s">
        <v>165</v>
      </c>
      <c r="AT329" s="147" t="s">
        <v>160</v>
      </c>
      <c r="AU329" s="147" t="s">
        <v>166</v>
      </c>
      <c r="AY329" s="17" t="s">
        <v>156</v>
      </c>
      <c r="BE329" s="148">
        <f>IF(N329="základní",J329,0)</f>
        <v>0</v>
      </c>
      <c r="BF329" s="148">
        <f>IF(N329="snížená",J329,0)</f>
        <v>0</v>
      </c>
      <c r="BG329" s="148">
        <f>IF(N329="zákl. přenesená",J329,0)</f>
        <v>0</v>
      </c>
      <c r="BH329" s="148">
        <f>IF(N329="sníž. přenesená",J329,0)</f>
        <v>0</v>
      </c>
      <c r="BI329" s="148">
        <f>IF(N329="nulová",J329,0)</f>
        <v>0</v>
      </c>
      <c r="BJ329" s="17" t="s">
        <v>86</v>
      </c>
      <c r="BK329" s="148">
        <f>ROUND(I329*H329,2)</f>
        <v>0</v>
      </c>
      <c r="BL329" s="17" t="s">
        <v>165</v>
      </c>
      <c r="BM329" s="147" t="s">
        <v>310</v>
      </c>
    </row>
    <row r="330" spans="2:65" s="13" customFormat="1" ht="11.25">
      <c r="B330" s="156"/>
      <c r="D330" s="150" t="s">
        <v>168</v>
      </c>
      <c r="E330" s="157" t="s">
        <v>1</v>
      </c>
      <c r="F330" s="158" t="s">
        <v>953</v>
      </c>
      <c r="H330" s="159">
        <v>412</v>
      </c>
      <c r="I330" s="160"/>
      <c r="L330" s="156"/>
      <c r="M330" s="161"/>
      <c r="T330" s="162"/>
      <c r="AT330" s="157" t="s">
        <v>168</v>
      </c>
      <c r="AU330" s="157" t="s">
        <v>166</v>
      </c>
      <c r="AV330" s="13" t="s">
        <v>88</v>
      </c>
      <c r="AW330" s="13" t="s">
        <v>34</v>
      </c>
      <c r="AX330" s="13" t="s">
        <v>79</v>
      </c>
      <c r="AY330" s="157" t="s">
        <v>156</v>
      </c>
    </row>
    <row r="331" spans="2:65" s="13" customFormat="1" ht="22.5">
      <c r="B331" s="156"/>
      <c r="D331" s="150" t="s">
        <v>168</v>
      </c>
      <c r="E331" s="157" t="s">
        <v>1</v>
      </c>
      <c r="F331" s="158" t="s">
        <v>954</v>
      </c>
      <c r="H331" s="159">
        <v>27</v>
      </c>
      <c r="I331" s="160"/>
      <c r="L331" s="156"/>
      <c r="M331" s="161"/>
      <c r="T331" s="162"/>
      <c r="AT331" s="157" t="s">
        <v>168</v>
      </c>
      <c r="AU331" s="157" t="s">
        <v>166</v>
      </c>
      <c r="AV331" s="13" t="s">
        <v>88</v>
      </c>
      <c r="AW331" s="13" t="s">
        <v>34</v>
      </c>
      <c r="AX331" s="13" t="s">
        <v>79</v>
      </c>
      <c r="AY331" s="157" t="s">
        <v>156</v>
      </c>
    </row>
    <row r="332" spans="2:65" s="14" customFormat="1" ht="11.25">
      <c r="B332" s="163"/>
      <c r="D332" s="150" t="s">
        <v>168</v>
      </c>
      <c r="E332" s="164" t="s">
        <v>1</v>
      </c>
      <c r="F332" s="165" t="s">
        <v>173</v>
      </c>
      <c r="H332" s="166">
        <v>439</v>
      </c>
      <c r="I332" s="167"/>
      <c r="L332" s="163"/>
      <c r="M332" s="168"/>
      <c r="T332" s="169"/>
      <c r="AT332" s="164" t="s">
        <v>168</v>
      </c>
      <c r="AU332" s="164" t="s">
        <v>166</v>
      </c>
      <c r="AV332" s="14" t="s">
        <v>165</v>
      </c>
      <c r="AW332" s="14" t="s">
        <v>34</v>
      </c>
      <c r="AX332" s="14" t="s">
        <v>86</v>
      </c>
      <c r="AY332" s="164" t="s">
        <v>156</v>
      </c>
    </row>
    <row r="333" spans="2:65" s="1" customFormat="1" ht="24.2" customHeight="1">
      <c r="B333" s="32"/>
      <c r="C333" s="136" t="s">
        <v>436</v>
      </c>
      <c r="D333" s="136" t="s">
        <v>160</v>
      </c>
      <c r="E333" s="137" t="s">
        <v>314</v>
      </c>
      <c r="F333" s="138" t="s">
        <v>315</v>
      </c>
      <c r="G333" s="139" t="s">
        <v>195</v>
      </c>
      <c r="H333" s="140">
        <v>206</v>
      </c>
      <c r="I333" s="141"/>
      <c r="J333" s="142">
        <f>ROUND(I333*H333,2)</f>
        <v>0</v>
      </c>
      <c r="K333" s="138" t="s">
        <v>164</v>
      </c>
      <c r="L333" s="32"/>
      <c r="M333" s="143" t="s">
        <v>1</v>
      </c>
      <c r="N333" s="144" t="s">
        <v>44</v>
      </c>
      <c r="P333" s="145">
        <f>O333*H333</f>
        <v>0</v>
      </c>
      <c r="Q333" s="145">
        <v>0</v>
      </c>
      <c r="R333" s="145">
        <f>Q333*H333</f>
        <v>0</v>
      </c>
      <c r="S333" s="145">
        <v>0</v>
      </c>
      <c r="T333" s="146">
        <f>S333*H333</f>
        <v>0</v>
      </c>
      <c r="AR333" s="147" t="s">
        <v>165</v>
      </c>
      <c r="AT333" s="147" t="s">
        <v>160</v>
      </c>
      <c r="AU333" s="147" t="s">
        <v>166</v>
      </c>
      <c r="AY333" s="17" t="s">
        <v>156</v>
      </c>
      <c r="BE333" s="148">
        <f>IF(N333="základní",J333,0)</f>
        <v>0</v>
      </c>
      <c r="BF333" s="148">
        <f>IF(N333="snížená",J333,0)</f>
        <v>0</v>
      </c>
      <c r="BG333" s="148">
        <f>IF(N333="zákl. přenesená",J333,0)</f>
        <v>0</v>
      </c>
      <c r="BH333" s="148">
        <f>IF(N333="sníž. přenesená",J333,0)</f>
        <v>0</v>
      </c>
      <c r="BI333" s="148">
        <f>IF(N333="nulová",J333,0)</f>
        <v>0</v>
      </c>
      <c r="BJ333" s="17" t="s">
        <v>86</v>
      </c>
      <c r="BK333" s="148">
        <f>ROUND(I333*H333,2)</f>
        <v>0</v>
      </c>
      <c r="BL333" s="17" t="s">
        <v>165</v>
      </c>
      <c r="BM333" s="147" t="s">
        <v>316</v>
      </c>
    </row>
    <row r="334" spans="2:65" s="13" customFormat="1" ht="11.25">
      <c r="B334" s="156"/>
      <c r="D334" s="150" t="s">
        <v>168</v>
      </c>
      <c r="E334" s="157" t="s">
        <v>1</v>
      </c>
      <c r="F334" s="158" t="s">
        <v>955</v>
      </c>
      <c r="H334" s="159">
        <v>206</v>
      </c>
      <c r="I334" s="160"/>
      <c r="L334" s="156"/>
      <c r="M334" s="161"/>
      <c r="T334" s="162"/>
      <c r="AT334" s="157" t="s">
        <v>168</v>
      </c>
      <c r="AU334" s="157" t="s">
        <v>166</v>
      </c>
      <c r="AV334" s="13" t="s">
        <v>88</v>
      </c>
      <c r="AW334" s="13" t="s">
        <v>34</v>
      </c>
      <c r="AX334" s="13" t="s">
        <v>86</v>
      </c>
      <c r="AY334" s="157" t="s">
        <v>156</v>
      </c>
    </row>
    <row r="335" spans="2:65" s="1" customFormat="1" ht="33" customHeight="1">
      <c r="B335" s="32"/>
      <c r="C335" s="136" t="s">
        <v>440</v>
      </c>
      <c r="D335" s="136" t="s">
        <v>160</v>
      </c>
      <c r="E335" s="137" t="s">
        <v>956</v>
      </c>
      <c r="F335" s="138" t="s">
        <v>957</v>
      </c>
      <c r="G335" s="139" t="s">
        <v>195</v>
      </c>
      <c r="H335" s="140">
        <v>206</v>
      </c>
      <c r="I335" s="141"/>
      <c r="J335" s="142">
        <f>ROUND(I335*H335,2)</f>
        <v>0</v>
      </c>
      <c r="K335" s="138" t="s">
        <v>164</v>
      </c>
      <c r="L335" s="32"/>
      <c r="M335" s="143" t="s">
        <v>1</v>
      </c>
      <c r="N335" s="144" t="s">
        <v>44</v>
      </c>
      <c r="P335" s="145">
        <f>O335*H335</f>
        <v>0</v>
      </c>
      <c r="Q335" s="145">
        <v>0</v>
      </c>
      <c r="R335" s="145">
        <f>Q335*H335</f>
        <v>0</v>
      </c>
      <c r="S335" s="145">
        <v>0</v>
      </c>
      <c r="T335" s="146">
        <f>S335*H335</f>
        <v>0</v>
      </c>
      <c r="AR335" s="147" t="s">
        <v>165</v>
      </c>
      <c r="AT335" s="147" t="s">
        <v>160</v>
      </c>
      <c r="AU335" s="147" t="s">
        <v>166</v>
      </c>
      <c r="AY335" s="17" t="s">
        <v>156</v>
      </c>
      <c r="BE335" s="148">
        <f>IF(N335="základní",J335,0)</f>
        <v>0</v>
      </c>
      <c r="BF335" s="148">
        <f>IF(N335="snížená",J335,0)</f>
        <v>0</v>
      </c>
      <c r="BG335" s="148">
        <f>IF(N335="zákl. přenesená",J335,0)</f>
        <v>0</v>
      </c>
      <c r="BH335" s="148">
        <f>IF(N335="sníž. přenesená",J335,0)</f>
        <v>0</v>
      </c>
      <c r="BI335" s="148">
        <f>IF(N335="nulová",J335,0)</f>
        <v>0</v>
      </c>
      <c r="BJ335" s="17" t="s">
        <v>86</v>
      </c>
      <c r="BK335" s="148">
        <f>ROUND(I335*H335,2)</f>
        <v>0</v>
      </c>
      <c r="BL335" s="17" t="s">
        <v>165</v>
      </c>
      <c r="BM335" s="147" t="s">
        <v>958</v>
      </c>
    </row>
    <row r="336" spans="2:65" s="13" customFormat="1" ht="11.25">
      <c r="B336" s="156"/>
      <c r="D336" s="150" t="s">
        <v>168</v>
      </c>
      <c r="E336" s="157" t="s">
        <v>1</v>
      </c>
      <c r="F336" s="158" t="s">
        <v>955</v>
      </c>
      <c r="H336" s="159">
        <v>206</v>
      </c>
      <c r="I336" s="160"/>
      <c r="L336" s="156"/>
      <c r="M336" s="161"/>
      <c r="T336" s="162"/>
      <c r="AT336" s="157" t="s">
        <v>168</v>
      </c>
      <c r="AU336" s="157" t="s">
        <v>166</v>
      </c>
      <c r="AV336" s="13" t="s">
        <v>88</v>
      </c>
      <c r="AW336" s="13" t="s">
        <v>34</v>
      </c>
      <c r="AX336" s="13" t="s">
        <v>86</v>
      </c>
      <c r="AY336" s="157" t="s">
        <v>156</v>
      </c>
    </row>
    <row r="337" spans="2:65" s="1" customFormat="1" ht="24.2" customHeight="1">
      <c r="B337" s="32"/>
      <c r="C337" s="136" t="s">
        <v>444</v>
      </c>
      <c r="D337" s="136" t="s">
        <v>160</v>
      </c>
      <c r="E337" s="137" t="s">
        <v>323</v>
      </c>
      <c r="F337" s="138" t="s">
        <v>324</v>
      </c>
      <c r="G337" s="139" t="s">
        <v>195</v>
      </c>
      <c r="H337" s="140">
        <v>206</v>
      </c>
      <c r="I337" s="141"/>
      <c r="J337" s="142">
        <f>ROUND(I337*H337,2)</f>
        <v>0</v>
      </c>
      <c r="K337" s="138" t="s">
        <v>164</v>
      </c>
      <c r="L337" s="32"/>
      <c r="M337" s="143" t="s">
        <v>1</v>
      </c>
      <c r="N337" s="144" t="s">
        <v>44</v>
      </c>
      <c r="P337" s="145">
        <f>O337*H337</f>
        <v>0</v>
      </c>
      <c r="Q337" s="145">
        <v>0</v>
      </c>
      <c r="R337" s="145">
        <f>Q337*H337</f>
        <v>0</v>
      </c>
      <c r="S337" s="145">
        <v>0</v>
      </c>
      <c r="T337" s="146">
        <f>S337*H337</f>
        <v>0</v>
      </c>
      <c r="AR337" s="147" t="s">
        <v>165</v>
      </c>
      <c r="AT337" s="147" t="s">
        <v>160</v>
      </c>
      <c r="AU337" s="147" t="s">
        <v>166</v>
      </c>
      <c r="AY337" s="17" t="s">
        <v>156</v>
      </c>
      <c r="BE337" s="148">
        <f>IF(N337="základní",J337,0)</f>
        <v>0</v>
      </c>
      <c r="BF337" s="148">
        <f>IF(N337="snížená",J337,0)</f>
        <v>0</v>
      </c>
      <c r="BG337" s="148">
        <f>IF(N337="zákl. přenesená",J337,0)</f>
        <v>0</v>
      </c>
      <c r="BH337" s="148">
        <f>IF(N337="sníž. přenesená",J337,0)</f>
        <v>0</v>
      </c>
      <c r="BI337" s="148">
        <f>IF(N337="nulová",J337,0)</f>
        <v>0</v>
      </c>
      <c r="BJ337" s="17" t="s">
        <v>86</v>
      </c>
      <c r="BK337" s="148">
        <f>ROUND(I337*H337,2)</f>
        <v>0</v>
      </c>
      <c r="BL337" s="17" t="s">
        <v>165</v>
      </c>
      <c r="BM337" s="147" t="s">
        <v>325</v>
      </c>
    </row>
    <row r="338" spans="2:65" s="13" customFormat="1" ht="11.25">
      <c r="B338" s="156"/>
      <c r="D338" s="150" t="s">
        <v>168</v>
      </c>
      <c r="E338" s="157" t="s">
        <v>1</v>
      </c>
      <c r="F338" s="158" t="s">
        <v>955</v>
      </c>
      <c r="H338" s="159">
        <v>206</v>
      </c>
      <c r="I338" s="160"/>
      <c r="L338" s="156"/>
      <c r="M338" s="161"/>
      <c r="T338" s="162"/>
      <c r="AT338" s="157" t="s">
        <v>168</v>
      </c>
      <c r="AU338" s="157" t="s">
        <v>166</v>
      </c>
      <c r="AV338" s="13" t="s">
        <v>88</v>
      </c>
      <c r="AW338" s="13" t="s">
        <v>34</v>
      </c>
      <c r="AX338" s="13" t="s">
        <v>86</v>
      </c>
      <c r="AY338" s="157" t="s">
        <v>156</v>
      </c>
    </row>
    <row r="339" spans="2:65" s="11" customFormat="1" ht="20.85" customHeight="1">
      <c r="B339" s="124"/>
      <c r="D339" s="125" t="s">
        <v>78</v>
      </c>
      <c r="E339" s="134" t="s">
        <v>326</v>
      </c>
      <c r="F339" s="134" t="s">
        <v>327</v>
      </c>
      <c r="I339" s="127"/>
      <c r="J339" s="135">
        <f>BK339</f>
        <v>0</v>
      </c>
      <c r="L339" s="124"/>
      <c r="M339" s="129"/>
      <c r="P339" s="130">
        <f>SUM(P340:P341)</f>
        <v>0</v>
      </c>
      <c r="R339" s="130">
        <f>SUM(R340:R341)</f>
        <v>2.7555000000000001</v>
      </c>
      <c r="T339" s="131">
        <f>SUM(T340:T341)</f>
        <v>0</v>
      </c>
      <c r="AR339" s="125" t="s">
        <v>86</v>
      </c>
      <c r="AT339" s="132" t="s">
        <v>78</v>
      </c>
      <c r="AU339" s="132" t="s">
        <v>88</v>
      </c>
      <c r="AY339" s="125" t="s">
        <v>156</v>
      </c>
      <c r="BK339" s="133">
        <f>SUM(BK340:BK341)</f>
        <v>0</v>
      </c>
    </row>
    <row r="340" spans="2:65" s="1" customFormat="1" ht="24.2" customHeight="1">
      <c r="B340" s="32"/>
      <c r="C340" s="136" t="s">
        <v>448</v>
      </c>
      <c r="D340" s="136" t="s">
        <v>160</v>
      </c>
      <c r="E340" s="137" t="s">
        <v>329</v>
      </c>
      <c r="F340" s="138" t="s">
        <v>330</v>
      </c>
      <c r="G340" s="139" t="s">
        <v>195</v>
      </c>
      <c r="H340" s="140">
        <v>15</v>
      </c>
      <c r="I340" s="141"/>
      <c r="J340" s="142">
        <f>ROUND(I340*H340,2)</f>
        <v>0</v>
      </c>
      <c r="K340" s="138" t="s">
        <v>164</v>
      </c>
      <c r="L340" s="32"/>
      <c r="M340" s="143" t="s">
        <v>1</v>
      </c>
      <c r="N340" s="144" t="s">
        <v>44</v>
      </c>
      <c r="P340" s="145">
        <f>O340*H340</f>
        <v>0</v>
      </c>
      <c r="Q340" s="145">
        <v>0.1837</v>
      </c>
      <c r="R340" s="145">
        <f>Q340*H340</f>
        <v>2.7555000000000001</v>
      </c>
      <c r="S340" s="145">
        <v>0</v>
      </c>
      <c r="T340" s="146">
        <f>S340*H340</f>
        <v>0</v>
      </c>
      <c r="AR340" s="147" t="s">
        <v>165</v>
      </c>
      <c r="AT340" s="147" t="s">
        <v>160</v>
      </c>
      <c r="AU340" s="147" t="s">
        <v>166</v>
      </c>
      <c r="AY340" s="17" t="s">
        <v>156</v>
      </c>
      <c r="BE340" s="148">
        <f>IF(N340="základní",J340,0)</f>
        <v>0</v>
      </c>
      <c r="BF340" s="148">
        <f>IF(N340="snížená",J340,0)</f>
        <v>0</v>
      </c>
      <c r="BG340" s="148">
        <f>IF(N340="zákl. přenesená",J340,0)</f>
        <v>0</v>
      </c>
      <c r="BH340" s="148">
        <f>IF(N340="sníž. přenesená",J340,0)</f>
        <v>0</v>
      </c>
      <c r="BI340" s="148">
        <f>IF(N340="nulová",J340,0)</f>
        <v>0</v>
      </c>
      <c r="BJ340" s="17" t="s">
        <v>86</v>
      </c>
      <c r="BK340" s="148">
        <f>ROUND(I340*H340,2)</f>
        <v>0</v>
      </c>
      <c r="BL340" s="17" t="s">
        <v>165</v>
      </c>
      <c r="BM340" s="147" t="s">
        <v>959</v>
      </c>
    </row>
    <row r="341" spans="2:65" s="13" customFormat="1" ht="22.5">
      <c r="B341" s="156"/>
      <c r="D341" s="150" t="s">
        <v>168</v>
      </c>
      <c r="E341" s="157" t="s">
        <v>1</v>
      </c>
      <c r="F341" s="158" t="s">
        <v>960</v>
      </c>
      <c r="H341" s="159">
        <v>15</v>
      </c>
      <c r="I341" s="160"/>
      <c r="L341" s="156"/>
      <c r="M341" s="161"/>
      <c r="T341" s="162"/>
      <c r="AT341" s="157" t="s">
        <v>168</v>
      </c>
      <c r="AU341" s="157" t="s">
        <v>166</v>
      </c>
      <c r="AV341" s="13" t="s">
        <v>88</v>
      </c>
      <c r="AW341" s="13" t="s">
        <v>34</v>
      </c>
      <c r="AX341" s="13" t="s">
        <v>86</v>
      </c>
      <c r="AY341" s="157" t="s">
        <v>156</v>
      </c>
    </row>
    <row r="342" spans="2:65" s="11" customFormat="1" ht="20.85" customHeight="1">
      <c r="B342" s="124"/>
      <c r="D342" s="125" t="s">
        <v>78</v>
      </c>
      <c r="E342" s="134" t="s">
        <v>961</v>
      </c>
      <c r="F342" s="134" t="s">
        <v>962</v>
      </c>
      <c r="I342" s="127"/>
      <c r="J342" s="135">
        <f>BK342</f>
        <v>0</v>
      </c>
      <c r="L342" s="124"/>
      <c r="M342" s="129"/>
      <c r="P342" s="130">
        <f>SUM(P343:P356)</f>
        <v>0</v>
      </c>
      <c r="R342" s="130">
        <f>SUM(R343:R356)</f>
        <v>13.997102</v>
      </c>
      <c r="T342" s="131">
        <f>SUM(T343:T356)</f>
        <v>0</v>
      </c>
      <c r="AR342" s="125" t="s">
        <v>86</v>
      </c>
      <c r="AT342" s="132" t="s">
        <v>78</v>
      </c>
      <c r="AU342" s="132" t="s">
        <v>88</v>
      </c>
      <c r="AY342" s="125" t="s">
        <v>156</v>
      </c>
      <c r="BK342" s="133">
        <f>SUM(BK343:BK356)</f>
        <v>0</v>
      </c>
    </row>
    <row r="343" spans="2:65" s="1" customFormat="1" ht="24.2" customHeight="1">
      <c r="B343" s="32"/>
      <c r="C343" s="136" t="s">
        <v>452</v>
      </c>
      <c r="D343" s="136" t="s">
        <v>160</v>
      </c>
      <c r="E343" s="137" t="s">
        <v>963</v>
      </c>
      <c r="F343" s="138" t="s">
        <v>964</v>
      </c>
      <c r="G343" s="139" t="s">
        <v>195</v>
      </c>
      <c r="H343" s="140">
        <v>48.1</v>
      </c>
      <c r="I343" s="141"/>
      <c r="J343" s="142">
        <f>ROUND(I343*H343,2)</f>
        <v>0</v>
      </c>
      <c r="K343" s="138" t="s">
        <v>164</v>
      </c>
      <c r="L343" s="32"/>
      <c r="M343" s="143" t="s">
        <v>1</v>
      </c>
      <c r="N343" s="144" t="s">
        <v>44</v>
      </c>
      <c r="P343" s="145">
        <f>O343*H343</f>
        <v>0</v>
      </c>
      <c r="Q343" s="145">
        <v>0.11162</v>
      </c>
      <c r="R343" s="145">
        <f>Q343*H343</f>
        <v>5.3689220000000004</v>
      </c>
      <c r="S343" s="145">
        <v>0</v>
      </c>
      <c r="T343" s="146">
        <f>S343*H343</f>
        <v>0</v>
      </c>
      <c r="AR343" s="147" t="s">
        <v>165</v>
      </c>
      <c r="AT343" s="147" t="s">
        <v>160</v>
      </c>
      <c r="AU343" s="147" t="s">
        <v>166</v>
      </c>
      <c r="AY343" s="17" t="s">
        <v>156</v>
      </c>
      <c r="BE343" s="148">
        <f>IF(N343="základní",J343,0)</f>
        <v>0</v>
      </c>
      <c r="BF343" s="148">
        <f>IF(N343="snížená",J343,0)</f>
        <v>0</v>
      </c>
      <c r="BG343" s="148">
        <f>IF(N343="zákl. přenesená",J343,0)</f>
        <v>0</v>
      </c>
      <c r="BH343" s="148">
        <f>IF(N343="sníž. přenesená",J343,0)</f>
        <v>0</v>
      </c>
      <c r="BI343" s="148">
        <f>IF(N343="nulová",J343,0)</f>
        <v>0</v>
      </c>
      <c r="BJ343" s="17" t="s">
        <v>86</v>
      </c>
      <c r="BK343" s="148">
        <f>ROUND(I343*H343,2)</f>
        <v>0</v>
      </c>
      <c r="BL343" s="17" t="s">
        <v>165</v>
      </c>
      <c r="BM343" s="147" t="s">
        <v>965</v>
      </c>
    </row>
    <row r="344" spans="2:65" s="13" customFormat="1" ht="11.25">
      <c r="B344" s="156"/>
      <c r="D344" s="150" t="s">
        <v>168</v>
      </c>
      <c r="E344" s="157" t="s">
        <v>1</v>
      </c>
      <c r="F344" s="158" t="s">
        <v>966</v>
      </c>
      <c r="H344" s="159">
        <v>41.5</v>
      </c>
      <c r="I344" s="160"/>
      <c r="L344" s="156"/>
      <c r="M344" s="161"/>
      <c r="T344" s="162"/>
      <c r="AT344" s="157" t="s">
        <v>168</v>
      </c>
      <c r="AU344" s="157" t="s">
        <v>166</v>
      </c>
      <c r="AV344" s="13" t="s">
        <v>88</v>
      </c>
      <c r="AW344" s="13" t="s">
        <v>34</v>
      </c>
      <c r="AX344" s="13" t="s">
        <v>79</v>
      </c>
      <c r="AY344" s="157" t="s">
        <v>156</v>
      </c>
    </row>
    <row r="345" spans="2:65" s="13" customFormat="1" ht="11.25">
      <c r="B345" s="156"/>
      <c r="D345" s="150" t="s">
        <v>168</v>
      </c>
      <c r="E345" s="157" t="s">
        <v>1</v>
      </c>
      <c r="F345" s="158" t="s">
        <v>967</v>
      </c>
      <c r="H345" s="159">
        <v>6.6</v>
      </c>
      <c r="I345" s="160"/>
      <c r="L345" s="156"/>
      <c r="M345" s="161"/>
      <c r="T345" s="162"/>
      <c r="AT345" s="157" t="s">
        <v>168</v>
      </c>
      <c r="AU345" s="157" t="s">
        <v>166</v>
      </c>
      <c r="AV345" s="13" t="s">
        <v>88</v>
      </c>
      <c r="AW345" s="13" t="s">
        <v>34</v>
      </c>
      <c r="AX345" s="13" t="s">
        <v>79</v>
      </c>
      <c r="AY345" s="157" t="s">
        <v>156</v>
      </c>
    </row>
    <row r="346" spans="2:65" s="14" customFormat="1" ht="11.25">
      <c r="B346" s="163"/>
      <c r="D346" s="150" t="s">
        <v>168</v>
      </c>
      <c r="E346" s="164" t="s">
        <v>1</v>
      </c>
      <c r="F346" s="165" t="s">
        <v>173</v>
      </c>
      <c r="H346" s="166">
        <v>48.1</v>
      </c>
      <c r="I346" s="167"/>
      <c r="L346" s="163"/>
      <c r="M346" s="168"/>
      <c r="T346" s="169"/>
      <c r="AT346" s="164" t="s">
        <v>168</v>
      </c>
      <c r="AU346" s="164" t="s">
        <v>166</v>
      </c>
      <c r="AV346" s="14" t="s">
        <v>165</v>
      </c>
      <c r="AW346" s="14" t="s">
        <v>34</v>
      </c>
      <c r="AX346" s="14" t="s">
        <v>86</v>
      </c>
      <c r="AY346" s="164" t="s">
        <v>156</v>
      </c>
    </row>
    <row r="347" spans="2:65" s="1" customFormat="1" ht="21.75" customHeight="1">
      <c r="B347" s="32"/>
      <c r="C347" s="177" t="s">
        <v>456</v>
      </c>
      <c r="D347" s="177" t="s">
        <v>256</v>
      </c>
      <c r="E347" s="178" t="s">
        <v>968</v>
      </c>
      <c r="F347" s="179" t="s">
        <v>969</v>
      </c>
      <c r="G347" s="180" t="s">
        <v>195</v>
      </c>
      <c r="H347" s="181">
        <v>42.33</v>
      </c>
      <c r="I347" s="182"/>
      <c r="J347" s="183">
        <f>ROUND(I347*H347,2)</f>
        <v>0</v>
      </c>
      <c r="K347" s="179" t="s">
        <v>164</v>
      </c>
      <c r="L347" s="184"/>
      <c r="M347" s="185" t="s">
        <v>1</v>
      </c>
      <c r="N347" s="186" t="s">
        <v>44</v>
      </c>
      <c r="P347" s="145">
        <f>O347*H347</f>
        <v>0</v>
      </c>
      <c r="Q347" s="145">
        <v>0.17599999999999999</v>
      </c>
      <c r="R347" s="145">
        <f>Q347*H347</f>
        <v>7.4500799999999989</v>
      </c>
      <c r="S347" s="145">
        <v>0</v>
      </c>
      <c r="T347" s="146">
        <f>S347*H347</f>
        <v>0</v>
      </c>
      <c r="AR347" s="147" t="s">
        <v>216</v>
      </c>
      <c r="AT347" s="147" t="s">
        <v>256</v>
      </c>
      <c r="AU347" s="147" t="s">
        <v>166</v>
      </c>
      <c r="AY347" s="17" t="s">
        <v>156</v>
      </c>
      <c r="BE347" s="148">
        <f>IF(N347="základní",J347,0)</f>
        <v>0</v>
      </c>
      <c r="BF347" s="148">
        <f>IF(N347="snížená",J347,0)</f>
        <v>0</v>
      </c>
      <c r="BG347" s="148">
        <f>IF(N347="zákl. přenesená",J347,0)</f>
        <v>0</v>
      </c>
      <c r="BH347" s="148">
        <f>IF(N347="sníž. přenesená",J347,0)</f>
        <v>0</v>
      </c>
      <c r="BI347" s="148">
        <f>IF(N347="nulová",J347,0)</f>
        <v>0</v>
      </c>
      <c r="BJ347" s="17" t="s">
        <v>86</v>
      </c>
      <c r="BK347" s="148">
        <f>ROUND(I347*H347,2)</f>
        <v>0</v>
      </c>
      <c r="BL347" s="17" t="s">
        <v>165</v>
      </c>
      <c r="BM347" s="147" t="s">
        <v>970</v>
      </c>
    </row>
    <row r="348" spans="2:65" s="13" customFormat="1" ht="11.25">
      <c r="B348" s="156"/>
      <c r="D348" s="150" t="s">
        <v>168</v>
      </c>
      <c r="E348" s="157" t="s">
        <v>1</v>
      </c>
      <c r="F348" s="158" t="s">
        <v>966</v>
      </c>
      <c r="H348" s="159">
        <v>41.5</v>
      </c>
      <c r="I348" s="160"/>
      <c r="L348" s="156"/>
      <c r="M348" s="161"/>
      <c r="T348" s="162"/>
      <c r="AT348" s="157" t="s">
        <v>168</v>
      </c>
      <c r="AU348" s="157" t="s">
        <v>166</v>
      </c>
      <c r="AV348" s="13" t="s">
        <v>88</v>
      </c>
      <c r="AW348" s="13" t="s">
        <v>34</v>
      </c>
      <c r="AX348" s="13" t="s">
        <v>79</v>
      </c>
      <c r="AY348" s="157" t="s">
        <v>156</v>
      </c>
    </row>
    <row r="349" spans="2:65" s="13" customFormat="1" ht="11.25">
      <c r="B349" s="156"/>
      <c r="D349" s="150" t="s">
        <v>168</v>
      </c>
      <c r="E349" s="157" t="s">
        <v>1</v>
      </c>
      <c r="F349" s="158" t="s">
        <v>971</v>
      </c>
      <c r="H349" s="159">
        <v>0.83</v>
      </c>
      <c r="I349" s="160"/>
      <c r="L349" s="156"/>
      <c r="M349" s="161"/>
      <c r="T349" s="162"/>
      <c r="AT349" s="157" t="s">
        <v>168</v>
      </c>
      <c r="AU349" s="157" t="s">
        <v>166</v>
      </c>
      <c r="AV349" s="13" t="s">
        <v>88</v>
      </c>
      <c r="AW349" s="13" t="s">
        <v>34</v>
      </c>
      <c r="AX349" s="13" t="s">
        <v>79</v>
      </c>
      <c r="AY349" s="157" t="s">
        <v>156</v>
      </c>
    </row>
    <row r="350" spans="2:65" s="14" customFormat="1" ht="11.25">
      <c r="B350" s="163"/>
      <c r="D350" s="150" t="s">
        <v>168</v>
      </c>
      <c r="E350" s="164" t="s">
        <v>1</v>
      </c>
      <c r="F350" s="165" t="s">
        <v>173</v>
      </c>
      <c r="H350" s="166">
        <v>42.33</v>
      </c>
      <c r="I350" s="167"/>
      <c r="L350" s="163"/>
      <c r="M350" s="168"/>
      <c r="T350" s="169"/>
      <c r="AT350" s="164" t="s">
        <v>168</v>
      </c>
      <c r="AU350" s="164" t="s">
        <v>166</v>
      </c>
      <c r="AV350" s="14" t="s">
        <v>165</v>
      </c>
      <c r="AW350" s="14" t="s">
        <v>34</v>
      </c>
      <c r="AX350" s="14" t="s">
        <v>86</v>
      </c>
      <c r="AY350" s="164" t="s">
        <v>156</v>
      </c>
    </row>
    <row r="351" spans="2:65" s="1" customFormat="1" ht="33" customHeight="1">
      <c r="B351" s="32"/>
      <c r="C351" s="136" t="s">
        <v>460</v>
      </c>
      <c r="D351" s="136" t="s">
        <v>160</v>
      </c>
      <c r="E351" s="137" t="s">
        <v>972</v>
      </c>
      <c r="F351" s="138" t="s">
        <v>973</v>
      </c>
      <c r="G351" s="139" t="s">
        <v>195</v>
      </c>
      <c r="H351" s="140">
        <v>6.6</v>
      </c>
      <c r="I351" s="141"/>
      <c r="J351" s="142">
        <f>ROUND(I351*H351,2)</f>
        <v>0</v>
      </c>
      <c r="K351" s="138" t="s">
        <v>164</v>
      </c>
      <c r="L351" s="32"/>
      <c r="M351" s="143" t="s">
        <v>1</v>
      </c>
      <c r="N351" s="144" t="s">
        <v>44</v>
      </c>
      <c r="P351" s="145">
        <f>O351*H351</f>
        <v>0</v>
      </c>
      <c r="Q351" s="145">
        <v>0</v>
      </c>
      <c r="R351" s="145">
        <f>Q351*H351</f>
        <v>0</v>
      </c>
      <c r="S351" s="145">
        <v>0</v>
      </c>
      <c r="T351" s="146">
        <f>S351*H351</f>
        <v>0</v>
      </c>
      <c r="AR351" s="147" t="s">
        <v>165</v>
      </c>
      <c r="AT351" s="147" t="s">
        <v>160</v>
      </c>
      <c r="AU351" s="147" t="s">
        <v>166</v>
      </c>
      <c r="AY351" s="17" t="s">
        <v>156</v>
      </c>
      <c r="BE351" s="148">
        <f>IF(N351="základní",J351,0)</f>
        <v>0</v>
      </c>
      <c r="BF351" s="148">
        <f>IF(N351="snížená",J351,0)</f>
        <v>0</v>
      </c>
      <c r="BG351" s="148">
        <f>IF(N351="zákl. přenesená",J351,0)</f>
        <v>0</v>
      </c>
      <c r="BH351" s="148">
        <f>IF(N351="sníž. přenesená",J351,0)</f>
        <v>0</v>
      </c>
      <c r="BI351" s="148">
        <f>IF(N351="nulová",J351,0)</f>
        <v>0</v>
      </c>
      <c r="BJ351" s="17" t="s">
        <v>86</v>
      </c>
      <c r="BK351" s="148">
        <f>ROUND(I351*H351,2)</f>
        <v>0</v>
      </c>
      <c r="BL351" s="17" t="s">
        <v>165</v>
      </c>
      <c r="BM351" s="147" t="s">
        <v>974</v>
      </c>
    </row>
    <row r="352" spans="2:65" s="13" customFormat="1" ht="11.25">
      <c r="B352" s="156"/>
      <c r="D352" s="150" t="s">
        <v>168</v>
      </c>
      <c r="E352" s="157" t="s">
        <v>1</v>
      </c>
      <c r="F352" s="158" t="s">
        <v>967</v>
      </c>
      <c r="H352" s="159">
        <v>6.6</v>
      </c>
      <c r="I352" s="160"/>
      <c r="L352" s="156"/>
      <c r="M352" s="161"/>
      <c r="T352" s="162"/>
      <c r="AT352" s="157" t="s">
        <v>168</v>
      </c>
      <c r="AU352" s="157" t="s">
        <v>166</v>
      </c>
      <c r="AV352" s="13" t="s">
        <v>88</v>
      </c>
      <c r="AW352" s="13" t="s">
        <v>34</v>
      </c>
      <c r="AX352" s="13" t="s">
        <v>86</v>
      </c>
      <c r="AY352" s="157" t="s">
        <v>156</v>
      </c>
    </row>
    <row r="353" spans="2:65" s="1" customFormat="1" ht="24.2" customHeight="1">
      <c r="B353" s="32"/>
      <c r="C353" s="177" t="s">
        <v>464</v>
      </c>
      <c r="D353" s="177" t="s">
        <v>256</v>
      </c>
      <c r="E353" s="178" t="s">
        <v>975</v>
      </c>
      <c r="F353" s="179" t="s">
        <v>976</v>
      </c>
      <c r="G353" s="180" t="s">
        <v>195</v>
      </c>
      <c r="H353" s="181">
        <v>6.7320000000000002</v>
      </c>
      <c r="I353" s="182"/>
      <c r="J353" s="183">
        <f>ROUND(I353*H353,2)</f>
        <v>0</v>
      </c>
      <c r="K353" s="179" t="s">
        <v>164</v>
      </c>
      <c r="L353" s="184"/>
      <c r="M353" s="185" t="s">
        <v>1</v>
      </c>
      <c r="N353" s="186" t="s">
        <v>44</v>
      </c>
      <c r="P353" s="145">
        <f>O353*H353</f>
        <v>0</v>
      </c>
      <c r="Q353" s="145">
        <v>0.17499999999999999</v>
      </c>
      <c r="R353" s="145">
        <f>Q353*H353</f>
        <v>1.1780999999999999</v>
      </c>
      <c r="S353" s="145">
        <v>0</v>
      </c>
      <c r="T353" s="146">
        <f>S353*H353</f>
        <v>0</v>
      </c>
      <c r="AR353" s="147" t="s">
        <v>216</v>
      </c>
      <c r="AT353" s="147" t="s">
        <v>256</v>
      </c>
      <c r="AU353" s="147" t="s">
        <v>166</v>
      </c>
      <c r="AY353" s="17" t="s">
        <v>156</v>
      </c>
      <c r="BE353" s="148">
        <f>IF(N353="základní",J353,0)</f>
        <v>0</v>
      </c>
      <c r="BF353" s="148">
        <f>IF(N353="snížená",J353,0)</f>
        <v>0</v>
      </c>
      <c r="BG353" s="148">
        <f>IF(N353="zákl. přenesená",J353,0)</f>
        <v>0</v>
      </c>
      <c r="BH353" s="148">
        <f>IF(N353="sníž. přenesená",J353,0)</f>
        <v>0</v>
      </c>
      <c r="BI353" s="148">
        <f>IF(N353="nulová",J353,0)</f>
        <v>0</v>
      </c>
      <c r="BJ353" s="17" t="s">
        <v>86</v>
      </c>
      <c r="BK353" s="148">
        <f>ROUND(I353*H353,2)</f>
        <v>0</v>
      </c>
      <c r="BL353" s="17" t="s">
        <v>165</v>
      </c>
      <c r="BM353" s="147" t="s">
        <v>977</v>
      </c>
    </row>
    <row r="354" spans="2:65" s="13" customFormat="1" ht="11.25">
      <c r="B354" s="156"/>
      <c r="D354" s="150" t="s">
        <v>168</v>
      </c>
      <c r="E354" s="157" t="s">
        <v>1</v>
      </c>
      <c r="F354" s="158" t="s">
        <v>967</v>
      </c>
      <c r="H354" s="159">
        <v>6.6</v>
      </c>
      <c r="I354" s="160"/>
      <c r="L354" s="156"/>
      <c r="M354" s="161"/>
      <c r="T354" s="162"/>
      <c r="AT354" s="157" t="s">
        <v>168</v>
      </c>
      <c r="AU354" s="157" t="s">
        <v>166</v>
      </c>
      <c r="AV354" s="13" t="s">
        <v>88</v>
      </c>
      <c r="AW354" s="13" t="s">
        <v>34</v>
      </c>
      <c r="AX354" s="13" t="s">
        <v>79</v>
      </c>
      <c r="AY354" s="157" t="s">
        <v>156</v>
      </c>
    </row>
    <row r="355" spans="2:65" s="13" customFormat="1" ht="11.25">
      <c r="B355" s="156"/>
      <c r="D355" s="150" t="s">
        <v>168</v>
      </c>
      <c r="E355" s="157" t="s">
        <v>1</v>
      </c>
      <c r="F355" s="158" t="s">
        <v>978</v>
      </c>
      <c r="H355" s="159">
        <v>0.13200000000000001</v>
      </c>
      <c r="I355" s="160"/>
      <c r="L355" s="156"/>
      <c r="M355" s="161"/>
      <c r="T355" s="162"/>
      <c r="AT355" s="157" t="s">
        <v>168</v>
      </c>
      <c r="AU355" s="157" t="s">
        <v>166</v>
      </c>
      <c r="AV355" s="13" t="s">
        <v>88</v>
      </c>
      <c r="AW355" s="13" t="s">
        <v>34</v>
      </c>
      <c r="AX355" s="13" t="s">
        <v>79</v>
      </c>
      <c r="AY355" s="157" t="s">
        <v>156</v>
      </c>
    </row>
    <row r="356" spans="2:65" s="14" customFormat="1" ht="11.25">
      <c r="B356" s="163"/>
      <c r="D356" s="150" t="s">
        <v>168</v>
      </c>
      <c r="E356" s="164" t="s">
        <v>1</v>
      </c>
      <c r="F356" s="165" t="s">
        <v>173</v>
      </c>
      <c r="H356" s="166">
        <v>6.7320000000000002</v>
      </c>
      <c r="I356" s="167"/>
      <c r="L356" s="163"/>
      <c r="M356" s="168"/>
      <c r="T356" s="169"/>
      <c r="AT356" s="164" t="s">
        <v>168</v>
      </c>
      <c r="AU356" s="164" t="s">
        <v>166</v>
      </c>
      <c r="AV356" s="14" t="s">
        <v>165</v>
      </c>
      <c r="AW356" s="14" t="s">
        <v>34</v>
      </c>
      <c r="AX356" s="14" t="s">
        <v>86</v>
      </c>
      <c r="AY356" s="164" t="s">
        <v>156</v>
      </c>
    </row>
    <row r="357" spans="2:65" s="11" customFormat="1" ht="20.85" customHeight="1">
      <c r="B357" s="124"/>
      <c r="D357" s="125" t="s">
        <v>78</v>
      </c>
      <c r="E357" s="134" t="s">
        <v>979</v>
      </c>
      <c r="F357" s="134" t="s">
        <v>980</v>
      </c>
      <c r="I357" s="127"/>
      <c r="J357" s="135">
        <f>BK357</f>
        <v>0</v>
      </c>
      <c r="L357" s="124"/>
      <c r="M357" s="129"/>
      <c r="P357" s="130">
        <f>SUM(P358:P375)</f>
        <v>0</v>
      </c>
      <c r="R357" s="130">
        <f>SUM(R358:R375)</f>
        <v>62.969808</v>
      </c>
      <c r="T357" s="131">
        <f>SUM(T358:T375)</f>
        <v>0</v>
      </c>
      <c r="AR357" s="125" t="s">
        <v>86</v>
      </c>
      <c r="AT357" s="132" t="s">
        <v>78</v>
      </c>
      <c r="AU357" s="132" t="s">
        <v>88</v>
      </c>
      <c r="AY357" s="125" t="s">
        <v>156</v>
      </c>
      <c r="BK357" s="133">
        <f>SUM(BK358:BK375)</f>
        <v>0</v>
      </c>
    </row>
    <row r="358" spans="2:65" s="1" customFormat="1" ht="33" customHeight="1">
      <c r="B358" s="32"/>
      <c r="C358" s="136" t="s">
        <v>470</v>
      </c>
      <c r="D358" s="136" t="s">
        <v>160</v>
      </c>
      <c r="E358" s="137" t="s">
        <v>981</v>
      </c>
      <c r="F358" s="138" t="s">
        <v>982</v>
      </c>
      <c r="G358" s="139" t="s">
        <v>195</v>
      </c>
      <c r="H358" s="140">
        <v>280.3</v>
      </c>
      <c r="I358" s="141"/>
      <c r="J358" s="142">
        <f>ROUND(I358*H358,2)</f>
        <v>0</v>
      </c>
      <c r="K358" s="138" t="s">
        <v>164</v>
      </c>
      <c r="L358" s="32"/>
      <c r="M358" s="143" t="s">
        <v>1</v>
      </c>
      <c r="N358" s="144" t="s">
        <v>44</v>
      </c>
      <c r="P358" s="145">
        <f>O358*H358</f>
        <v>0</v>
      </c>
      <c r="Q358" s="145">
        <v>8.9219999999999994E-2</v>
      </c>
      <c r="R358" s="145">
        <f>Q358*H358</f>
        <v>25.008365999999999</v>
      </c>
      <c r="S358" s="145">
        <v>0</v>
      </c>
      <c r="T358" s="146">
        <f>S358*H358</f>
        <v>0</v>
      </c>
      <c r="AR358" s="147" t="s">
        <v>165</v>
      </c>
      <c r="AT358" s="147" t="s">
        <v>160</v>
      </c>
      <c r="AU358" s="147" t="s">
        <v>166</v>
      </c>
      <c r="AY358" s="17" t="s">
        <v>156</v>
      </c>
      <c r="BE358" s="148">
        <f>IF(N358="základní",J358,0)</f>
        <v>0</v>
      </c>
      <c r="BF358" s="148">
        <f>IF(N358="snížená",J358,0)</f>
        <v>0</v>
      </c>
      <c r="BG358" s="148">
        <f>IF(N358="zákl. přenesená",J358,0)</f>
        <v>0</v>
      </c>
      <c r="BH358" s="148">
        <f>IF(N358="sníž. přenesená",J358,0)</f>
        <v>0</v>
      </c>
      <c r="BI358" s="148">
        <f>IF(N358="nulová",J358,0)</f>
        <v>0</v>
      </c>
      <c r="BJ358" s="17" t="s">
        <v>86</v>
      </c>
      <c r="BK358" s="148">
        <f>ROUND(I358*H358,2)</f>
        <v>0</v>
      </c>
      <c r="BL358" s="17" t="s">
        <v>165</v>
      </c>
      <c r="BM358" s="147" t="s">
        <v>983</v>
      </c>
    </row>
    <row r="359" spans="2:65" s="13" customFormat="1" ht="11.25">
      <c r="B359" s="156"/>
      <c r="D359" s="150" t="s">
        <v>168</v>
      </c>
      <c r="E359" s="157" t="s">
        <v>1</v>
      </c>
      <c r="F359" s="158" t="s">
        <v>984</v>
      </c>
      <c r="H359" s="159">
        <v>265</v>
      </c>
      <c r="I359" s="160"/>
      <c r="L359" s="156"/>
      <c r="M359" s="161"/>
      <c r="T359" s="162"/>
      <c r="AT359" s="157" t="s">
        <v>168</v>
      </c>
      <c r="AU359" s="157" t="s">
        <v>166</v>
      </c>
      <c r="AV359" s="13" t="s">
        <v>88</v>
      </c>
      <c r="AW359" s="13" t="s">
        <v>34</v>
      </c>
      <c r="AX359" s="13" t="s">
        <v>79</v>
      </c>
      <c r="AY359" s="157" t="s">
        <v>156</v>
      </c>
    </row>
    <row r="360" spans="2:65" s="13" customFormat="1" ht="11.25">
      <c r="B360" s="156"/>
      <c r="D360" s="150" t="s">
        <v>168</v>
      </c>
      <c r="E360" s="157" t="s">
        <v>1</v>
      </c>
      <c r="F360" s="158" t="s">
        <v>985</v>
      </c>
      <c r="H360" s="159">
        <v>15.3</v>
      </c>
      <c r="I360" s="160"/>
      <c r="L360" s="156"/>
      <c r="M360" s="161"/>
      <c r="T360" s="162"/>
      <c r="AT360" s="157" t="s">
        <v>168</v>
      </c>
      <c r="AU360" s="157" t="s">
        <v>166</v>
      </c>
      <c r="AV360" s="13" t="s">
        <v>88</v>
      </c>
      <c r="AW360" s="13" t="s">
        <v>34</v>
      </c>
      <c r="AX360" s="13" t="s">
        <v>79</v>
      </c>
      <c r="AY360" s="157" t="s">
        <v>156</v>
      </c>
    </row>
    <row r="361" spans="2:65" s="14" customFormat="1" ht="11.25">
      <c r="B361" s="163"/>
      <c r="D361" s="150" t="s">
        <v>168</v>
      </c>
      <c r="E361" s="164" t="s">
        <v>1</v>
      </c>
      <c r="F361" s="165" t="s">
        <v>173</v>
      </c>
      <c r="H361" s="166">
        <v>280.3</v>
      </c>
      <c r="I361" s="167"/>
      <c r="L361" s="163"/>
      <c r="M361" s="168"/>
      <c r="T361" s="169"/>
      <c r="AT361" s="164" t="s">
        <v>168</v>
      </c>
      <c r="AU361" s="164" t="s">
        <v>166</v>
      </c>
      <c r="AV361" s="14" t="s">
        <v>165</v>
      </c>
      <c r="AW361" s="14" t="s">
        <v>34</v>
      </c>
      <c r="AX361" s="14" t="s">
        <v>86</v>
      </c>
      <c r="AY361" s="164" t="s">
        <v>156</v>
      </c>
    </row>
    <row r="362" spans="2:65" s="1" customFormat="1" ht="21.75" customHeight="1">
      <c r="B362" s="32"/>
      <c r="C362" s="177" t="s">
        <v>475</v>
      </c>
      <c r="D362" s="177" t="s">
        <v>256</v>
      </c>
      <c r="E362" s="178" t="s">
        <v>986</v>
      </c>
      <c r="F362" s="179" t="s">
        <v>987</v>
      </c>
      <c r="G362" s="180" t="s">
        <v>195</v>
      </c>
      <c r="H362" s="181">
        <v>270.3</v>
      </c>
      <c r="I362" s="182"/>
      <c r="J362" s="183">
        <f>ROUND(I362*H362,2)</f>
        <v>0</v>
      </c>
      <c r="K362" s="179" t="s">
        <v>164</v>
      </c>
      <c r="L362" s="184"/>
      <c r="M362" s="185" t="s">
        <v>1</v>
      </c>
      <c r="N362" s="186" t="s">
        <v>44</v>
      </c>
      <c r="P362" s="145">
        <f>O362*H362</f>
        <v>0</v>
      </c>
      <c r="Q362" s="145">
        <v>0.13100000000000001</v>
      </c>
      <c r="R362" s="145">
        <f>Q362*H362</f>
        <v>35.409300000000002</v>
      </c>
      <c r="S362" s="145">
        <v>0</v>
      </c>
      <c r="T362" s="146">
        <f>S362*H362</f>
        <v>0</v>
      </c>
      <c r="AR362" s="147" t="s">
        <v>216</v>
      </c>
      <c r="AT362" s="147" t="s">
        <v>256</v>
      </c>
      <c r="AU362" s="147" t="s">
        <v>166</v>
      </c>
      <c r="AY362" s="17" t="s">
        <v>156</v>
      </c>
      <c r="BE362" s="148">
        <f>IF(N362="základní",J362,0)</f>
        <v>0</v>
      </c>
      <c r="BF362" s="148">
        <f>IF(N362="snížená",J362,0)</f>
        <v>0</v>
      </c>
      <c r="BG362" s="148">
        <f>IF(N362="zákl. přenesená",J362,0)</f>
        <v>0</v>
      </c>
      <c r="BH362" s="148">
        <f>IF(N362="sníž. přenesená",J362,0)</f>
        <v>0</v>
      </c>
      <c r="BI362" s="148">
        <f>IF(N362="nulová",J362,0)</f>
        <v>0</v>
      </c>
      <c r="BJ362" s="17" t="s">
        <v>86</v>
      </c>
      <c r="BK362" s="148">
        <f>ROUND(I362*H362,2)</f>
        <v>0</v>
      </c>
      <c r="BL362" s="17" t="s">
        <v>165</v>
      </c>
      <c r="BM362" s="147" t="s">
        <v>988</v>
      </c>
    </row>
    <row r="363" spans="2:65" s="13" customFormat="1" ht="11.25">
      <c r="B363" s="156"/>
      <c r="D363" s="150" t="s">
        <v>168</v>
      </c>
      <c r="E363" s="157" t="s">
        <v>1</v>
      </c>
      <c r="F363" s="158" t="s">
        <v>984</v>
      </c>
      <c r="H363" s="159">
        <v>265</v>
      </c>
      <c r="I363" s="160"/>
      <c r="L363" s="156"/>
      <c r="M363" s="161"/>
      <c r="T363" s="162"/>
      <c r="AT363" s="157" t="s">
        <v>168</v>
      </c>
      <c r="AU363" s="157" t="s">
        <v>166</v>
      </c>
      <c r="AV363" s="13" t="s">
        <v>88</v>
      </c>
      <c r="AW363" s="13" t="s">
        <v>34</v>
      </c>
      <c r="AX363" s="13" t="s">
        <v>79</v>
      </c>
      <c r="AY363" s="157" t="s">
        <v>156</v>
      </c>
    </row>
    <row r="364" spans="2:65" s="13" customFormat="1" ht="11.25">
      <c r="B364" s="156"/>
      <c r="D364" s="150" t="s">
        <v>168</v>
      </c>
      <c r="E364" s="157" t="s">
        <v>1</v>
      </c>
      <c r="F364" s="158" t="s">
        <v>989</v>
      </c>
      <c r="H364" s="159">
        <v>5.3</v>
      </c>
      <c r="I364" s="160"/>
      <c r="L364" s="156"/>
      <c r="M364" s="161"/>
      <c r="T364" s="162"/>
      <c r="AT364" s="157" t="s">
        <v>168</v>
      </c>
      <c r="AU364" s="157" t="s">
        <v>166</v>
      </c>
      <c r="AV364" s="13" t="s">
        <v>88</v>
      </c>
      <c r="AW364" s="13" t="s">
        <v>34</v>
      </c>
      <c r="AX364" s="13" t="s">
        <v>79</v>
      </c>
      <c r="AY364" s="157" t="s">
        <v>156</v>
      </c>
    </row>
    <row r="365" spans="2:65" s="14" customFormat="1" ht="11.25">
      <c r="B365" s="163"/>
      <c r="D365" s="150" t="s">
        <v>168</v>
      </c>
      <c r="E365" s="164" t="s">
        <v>1</v>
      </c>
      <c r="F365" s="165" t="s">
        <v>173</v>
      </c>
      <c r="H365" s="166">
        <v>270.3</v>
      </c>
      <c r="I365" s="167"/>
      <c r="L365" s="163"/>
      <c r="M365" s="168"/>
      <c r="T365" s="169"/>
      <c r="AT365" s="164" t="s">
        <v>168</v>
      </c>
      <c r="AU365" s="164" t="s">
        <v>166</v>
      </c>
      <c r="AV365" s="14" t="s">
        <v>165</v>
      </c>
      <c r="AW365" s="14" t="s">
        <v>34</v>
      </c>
      <c r="AX365" s="14" t="s">
        <v>86</v>
      </c>
      <c r="AY365" s="164" t="s">
        <v>156</v>
      </c>
    </row>
    <row r="366" spans="2:65" s="1" customFormat="1" ht="37.9" customHeight="1">
      <c r="B366" s="32"/>
      <c r="C366" s="136" t="s">
        <v>481</v>
      </c>
      <c r="D366" s="136" t="s">
        <v>160</v>
      </c>
      <c r="E366" s="137" t="s">
        <v>990</v>
      </c>
      <c r="F366" s="138" t="s">
        <v>991</v>
      </c>
      <c r="G366" s="139" t="s">
        <v>195</v>
      </c>
      <c r="H366" s="140">
        <v>15.3</v>
      </c>
      <c r="I366" s="141"/>
      <c r="J366" s="142">
        <f>ROUND(I366*H366,2)</f>
        <v>0</v>
      </c>
      <c r="K366" s="138" t="s">
        <v>164</v>
      </c>
      <c r="L366" s="32"/>
      <c r="M366" s="143" t="s">
        <v>1</v>
      </c>
      <c r="N366" s="144" t="s">
        <v>44</v>
      </c>
      <c r="P366" s="145">
        <f>O366*H366</f>
        <v>0</v>
      </c>
      <c r="Q366" s="145">
        <v>0</v>
      </c>
      <c r="R366" s="145">
        <f>Q366*H366</f>
        <v>0</v>
      </c>
      <c r="S366" s="145">
        <v>0</v>
      </c>
      <c r="T366" s="146">
        <f>S366*H366</f>
        <v>0</v>
      </c>
      <c r="AR366" s="147" t="s">
        <v>165</v>
      </c>
      <c r="AT366" s="147" t="s">
        <v>160</v>
      </c>
      <c r="AU366" s="147" t="s">
        <v>166</v>
      </c>
      <c r="AY366" s="17" t="s">
        <v>156</v>
      </c>
      <c r="BE366" s="148">
        <f>IF(N366="základní",J366,0)</f>
        <v>0</v>
      </c>
      <c r="BF366" s="148">
        <f>IF(N366="snížená",J366,0)</f>
        <v>0</v>
      </c>
      <c r="BG366" s="148">
        <f>IF(N366="zákl. přenesená",J366,0)</f>
        <v>0</v>
      </c>
      <c r="BH366" s="148">
        <f>IF(N366="sníž. přenesená",J366,0)</f>
        <v>0</v>
      </c>
      <c r="BI366" s="148">
        <f>IF(N366="nulová",J366,0)</f>
        <v>0</v>
      </c>
      <c r="BJ366" s="17" t="s">
        <v>86</v>
      </c>
      <c r="BK366" s="148">
        <f>ROUND(I366*H366,2)</f>
        <v>0</v>
      </c>
      <c r="BL366" s="17" t="s">
        <v>165</v>
      </c>
      <c r="BM366" s="147" t="s">
        <v>992</v>
      </c>
    </row>
    <row r="367" spans="2:65" s="13" customFormat="1" ht="11.25">
      <c r="B367" s="156"/>
      <c r="D367" s="150" t="s">
        <v>168</v>
      </c>
      <c r="E367" s="157" t="s">
        <v>1</v>
      </c>
      <c r="F367" s="158" t="s">
        <v>985</v>
      </c>
      <c r="H367" s="159">
        <v>15.3</v>
      </c>
      <c r="I367" s="160"/>
      <c r="L367" s="156"/>
      <c r="M367" s="161"/>
      <c r="T367" s="162"/>
      <c r="AT367" s="157" t="s">
        <v>168</v>
      </c>
      <c r="AU367" s="157" t="s">
        <v>166</v>
      </c>
      <c r="AV367" s="13" t="s">
        <v>88</v>
      </c>
      <c r="AW367" s="13" t="s">
        <v>34</v>
      </c>
      <c r="AX367" s="13" t="s">
        <v>86</v>
      </c>
      <c r="AY367" s="157" t="s">
        <v>156</v>
      </c>
    </row>
    <row r="368" spans="2:65" s="1" customFormat="1" ht="24.2" customHeight="1">
      <c r="B368" s="32"/>
      <c r="C368" s="177" t="s">
        <v>487</v>
      </c>
      <c r="D368" s="177" t="s">
        <v>256</v>
      </c>
      <c r="E368" s="178" t="s">
        <v>993</v>
      </c>
      <c r="F368" s="179" t="s">
        <v>994</v>
      </c>
      <c r="G368" s="180" t="s">
        <v>195</v>
      </c>
      <c r="H368" s="181">
        <v>15.606</v>
      </c>
      <c r="I368" s="182"/>
      <c r="J368" s="183">
        <f>ROUND(I368*H368,2)</f>
        <v>0</v>
      </c>
      <c r="K368" s="179" t="s">
        <v>164</v>
      </c>
      <c r="L368" s="184"/>
      <c r="M368" s="185" t="s">
        <v>1</v>
      </c>
      <c r="N368" s="186" t="s">
        <v>44</v>
      </c>
      <c r="P368" s="145">
        <f>O368*H368</f>
        <v>0</v>
      </c>
      <c r="Q368" s="145">
        <v>0.13100000000000001</v>
      </c>
      <c r="R368" s="145">
        <f>Q368*H368</f>
        <v>2.0443860000000003</v>
      </c>
      <c r="S368" s="145">
        <v>0</v>
      </c>
      <c r="T368" s="146">
        <f>S368*H368</f>
        <v>0</v>
      </c>
      <c r="AR368" s="147" t="s">
        <v>216</v>
      </c>
      <c r="AT368" s="147" t="s">
        <v>256</v>
      </c>
      <c r="AU368" s="147" t="s">
        <v>166</v>
      </c>
      <c r="AY368" s="17" t="s">
        <v>156</v>
      </c>
      <c r="BE368" s="148">
        <f>IF(N368="základní",J368,0)</f>
        <v>0</v>
      </c>
      <c r="BF368" s="148">
        <f>IF(N368="snížená",J368,0)</f>
        <v>0</v>
      </c>
      <c r="BG368" s="148">
        <f>IF(N368="zákl. přenesená",J368,0)</f>
        <v>0</v>
      </c>
      <c r="BH368" s="148">
        <f>IF(N368="sníž. přenesená",J368,0)</f>
        <v>0</v>
      </c>
      <c r="BI368" s="148">
        <f>IF(N368="nulová",J368,0)</f>
        <v>0</v>
      </c>
      <c r="BJ368" s="17" t="s">
        <v>86</v>
      </c>
      <c r="BK368" s="148">
        <f>ROUND(I368*H368,2)</f>
        <v>0</v>
      </c>
      <c r="BL368" s="17" t="s">
        <v>165</v>
      </c>
      <c r="BM368" s="147" t="s">
        <v>995</v>
      </c>
    </row>
    <row r="369" spans="2:65" s="13" customFormat="1" ht="11.25">
      <c r="B369" s="156"/>
      <c r="D369" s="150" t="s">
        <v>168</v>
      </c>
      <c r="E369" s="157" t="s">
        <v>1</v>
      </c>
      <c r="F369" s="158" t="s">
        <v>985</v>
      </c>
      <c r="H369" s="159">
        <v>15.3</v>
      </c>
      <c r="I369" s="160"/>
      <c r="L369" s="156"/>
      <c r="M369" s="161"/>
      <c r="T369" s="162"/>
      <c r="AT369" s="157" t="s">
        <v>168</v>
      </c>
      <c r="AU369" s="157" t="s">
        <v>166</v>
      </c>
      <c r="AV369" s="13" t="s">
        <v>88</v>
      </c>
      <c r="AW369" s="13" t="s">
        <v>34</v>
      </c>
      <c r="AX369" s="13" t="s">
        <v>79</v>
      </c>
      <c r="AY369" s="157" t="s">
        <v>156</v>
      </c>
    </row>
    <row r="370" spans="2:65" s="13" customFormat="1" ht="11.25">
      <c r="B370" s="156"/>
      <c r="D370" s="150" t="s">
        <v>168</v>
      </c>
      <c r="E370" s="157" t="s">
        <v>1</v>
      </c>
      <c r="F370" s="158" t="s">
        <v>996</v>
      </c>
      <c r="H370" s="159">
        <v>0.30599999999999999</v>
      </c>
      <c r="I370" s="160"/>
      <c r="L370" s="156"/>
      <c r="M370" s="161"/>
      <c r="T370" s="162"/>
      <c r="AT370" s="157" t="s">
        <v>168</v>
      </c>
      <c r="AU370" s="157" t="s">
        <v>166</v>
      </c>
      <c r="AV370" s="13" t="s">
        <v>88</v>
      </c>
      <c r="AW370" s="13" t="s">
        <v>34</v>
      </c>
      <c r="AX370" s="13" t="s">
        <v>79</v>
      </c>
      <c r="AY370" s="157" t="s">
        <v>156</v>
      </c>
    </row>
    <row r="371" spans="2:65" s="14" customFormat="1" ht="11.25">
      <c r="B371" s="163"/>
      <c r="D371" s="150" t="s">
        <v>168</v>
      </c>
      <c r="E371" s="164" t="s">
        <v>1</v>
      </c>
      <c r="F371" s="165" t="s">
        <v>173</v>
      </c>
      <c r="H371" s="166">
        <v>15.606</v>
      </c>
      <c r="I371" s="167"/>
      <c r="L371" s="163"/>
      <c r="M371" s="168"/>
      <c r="T371" s="169"/>
      <c r="AT371" s="164" t="s">
        <v>168</v>
      </c>
      <c r="AU371" s="164" t="s">
        <v>166</v>
      </c>
      <c r="AV371" s="14" t="s">
        <v>165</v>
      </c>
      <c r="AW371" s="14" t="s">
        <v>34</v>
      </c>
      <c r="AX371" s="14" t="s">
        <v>86</v>
      </c>
      <c r="AY371" s="164" t="s">
        <v>156</v>
      </c>
    </row>
    <row r="372" spans="2:65" s="1" customFormat="1" ht="24.2" customHeight="1">
      <c r="B372" s="32"/>
      <c r="C372" s="177" t="s">
        <v>494</v>
      </c>
      <c r="D372" s="177" t="s">
        <v>256</v>
      </c>
      <c r="E372" s="178" t="s">
        <v>997</v>
      </c>
      <c r="F372" s="179" t="s">
        <v>998</v>
      </c>
      <c r="G372" s="180" t="s">
        <v>195</v>
      </c>
      <c r="H372" s="181">
        <v>3.8759999999999999</v>
      </c>
      <c r="I372" s="182"/>
      <c r="J372" s="183">
        <f>ROUND(I372*H372,2)</f>
        <v>0</v>
      </c>
      <c r="K372" s="179" t="s">
        <v>1</v>
      </c>
      <c r="L372" s="184"/>
      <c r="M372" s="185" t="s">
        <v>1</v>
      </c>
      <c r="N372" s="186" t="s">
        <v>44</v>
      </c>
      <c r="P372" s="145">
        <f>O372*H372</f>
        <v>0</v>
      </c>
      <c r="Q372" s="145">
        <v>0.13100000000000001</v>
      </c>
      <c r="R372" s="145">
        <f>Q372*H372</f>
        <v>0.50775599999999999</v>
      </c>
      <c r="S372" s="145">
        <v>0</v>
      </c>
      <c r="T372" s="146">
        <f>S372*H372</f>
        <v>0</v>
      </c>
      <c r="AR372" s="147" t="s">
        <v>216</v>
      </c>
      <c r="AT372" s="147" t="s">
        <v>256</v>
      </c>
      <c r="AU372" s="147" t="s">
        <v>166</v>
      </c>
      <c r="AY372" s="17" t="s">
        <v>156</v>
      </c>
      <c r="BE372" s="148">
        <f>IF(N372="základní",J372,0)</f>
        <v>0</v>
      </c>
      <c r="BF372" s="148">
        <f>IF(N372="snížená",J372,0)</f>
        <v>0</v>
      </c>
      <c r="BG372" s="148">
        <f>IF(N372="zákl. přenesená",J372,0)</f>
        <v>0</v>
      </c>
      <c r="BH372" s="148">
        <f>IF(N372="sníž. přenesená",J372,0)</f>
        <v>0</v>
      </c>
      <c r="BI372" s="148">
        <f>IF(N372="nulová",J372,0)</f>
        <v>0</v>
      </c>
      <c r="BJ372" s="17" t="s">
        <v>86</v>
      </c>
      <c r="BK372" s="148">
        <f>ROUND(I372*H372,2)</f>
        <v>0</v>
      </c>
      <c r="BL372" s="17" t="s">
        <v>165</v>
      </c>
      <c r="BM372" s="147" t="s">
        <v>999</v>
      </c>
    </row>
    <row r="373" spans="2:65" s="13" customFormat="1" ht="11.25">
      <c r="B373" s="156"/>
      <c r="D373" s="150" t="s">
        <v>168</v>
      </c>
      <c r="E373" s="157" t="s">
        <v>1</v>
      </c>
      <c r="F373" s="158" t="s">
        <v>1000</v>
      </c>
      <c r="H373" s="159">
        <v>3.8</v>
      </c>
      <c r="I373" s="160"/>
      <c r="L373" s="156"/>
      <c r="M373" s="161"/>
      <c r="T373" s="162"/>
      <c r="AT373" s="157" t="s">
        <v>168</v>
      </c>
      <c r="AU373" s="157" t="s">
        <v>166</v>
      </c>
      <c r="AV373" s="13" t="s">
        <v>88</v>
      </c>
      <c r="AW373" s="13" t="s">
        <v>34</v>
      </c>
      <c r="AX373" s="13" t="s">
        <v>79</v>
      </c>
      <c r="AY373" s="157" t="s">
        <v>156</v>
      </c>
    </row>
    <row r="374" spans="2:65" s="13" customFormat="1" ht="11.25">
      <c r="B374" s="156"/>
      <c r="D374" s="150" t="s">
        <v>168</v>
      </c>
      <c r="E374" s="157" t="s">
        <v>1</v>
      </c>
      <c r="F374" s="158" t="s">
        <v>1001</v>
      </c>
      <c r="H374" s="159">
        <v>7.5999999999999998E-2</v>
      </c>
      <c r="I374" s="160"/>
      <c r="L374" s="156"/>
      <c r="M374" s="161"/>
      <c r="T374" s="162"/>
      <c r="AT374" s="157" t="s">
        <v>168</v>
      </c>
      <c r="AU374" s="157" t="s">
        <v>166</v>
      </c>
      <c r="AV374" s="13" t="s">
        <v>88</v>
      </c>
      <c r="AW374" s="13" t="s">
        <v>34</v>
      </c>
      <c r="AX374" s="13" t="s">
        <v>79</v>
      </c>
      <c r="AY374" s="157" t="s">
        <v>156</v>
      </c>
    </row>
    <row r="375" spans="2:65" s="14" customFormat="1" ht="11.25">
      <c r="B375" s="163"/>
      <c r="D375" s="150" t="s">
        <v>168</v>
      </c>
      <c r="E375" s="164" t="s">
        <v>1</v>
      </c>
      <c r="F375" s="165" t="s">
        <v>173</v>
      </c>
      <c r="H375" s="166">
        <v>3.8759999999999999</v>
      </c>
      <c r="I375" s="167"/>
      <c r="L375" s="163"/>
      <c r="M375" s="168"/>
      <c r="T375" s="169"/>
      <c r="AT375" s="164" t="s">
        <v>168</v>
      </c>
      <c r="AU375" s="164" t="s">
        <v>166</v>
      </c>
      <c r="AV375" s="14" t="s">
        <v>165</v>
      </c>
      <c r="AW375" s="14" t="s">
        <v>34</v>
      </c>
      <c r="AX375" s="14" t="s">
        <v>86</v>
      </c>
      <c r="AY375" s="164" t="s">
        <v>156</v>
      </c>
    </row>
    <row r="376" spans="2:65" s="11" customFormat="1" ht="20.85" customHeight="1">
      <c r="B376" s="124"/>
      <c r="D376" s="125" t="s">
        <v>78</v>
      </c>
      <c r="E376" s="134" t="s">
        <v>338</v>
      </c>
      <c r="F376" s="134" t="s">
        <v>339</v>
      </c>
      <c r="I376" s="127"/>
      <c r="J376" s="135">
        <f>BK376</f>
        <v>0</v>
      </c>
      <c r="L376" s="124"/>
      <c r="M376" s="129"/>
      <c r="P376" s="130">
        <f>SUM(P377:P397)</f>
        <v>0</v>
      </c>
      <c r="R376" s="130">
        <f>SUM(R377:R397)</f>
        <v>77.801023999999998</v>
      </c>
      <c r="T376" s="131">
        <f>SUM(T377:T397)</f>
        <v>0</v>
      </c>
      <c r="AR376" s="125" t="s">
        <v>86</v>
      </c>
      <c r="AT376" s="132" t="s">
        <v>78</v>
      </c>
      <c r="AU376" s="132" t="s">
        <v>88</v>
      </c>
      <c r="AY376" s="125" t="s">
        <v>156</v>
      </c>
      <c r="BK376" s="133">
        <f>SUM(BK377:BK397)</f>
        <v>0</v>
      </c>
    </row>
    <row r="377" spans="2:65" s="1" customFormat="1" ht="24.2" customHeight="1">
      <c r="B377" s="32"/>
      <c r="C377" s="136" t="s">
        <v>500</v>
      </c>
      <c r="D377" s="136" t="s">
        <v>160</v>
      </c>
      <c r="E377" s="137" t="s">
        <v>341</v>
      </c>
      <c r="F377" s="138" t="s">
        <v>342</v>
      </c>
      <c r="G377" s="139" t="s">
        <v>195</v>
      </c>
      <c r="H377" s="140">
        <v>236.5</v>
      </c>
      <c r="I377" s="141"/>
      <c r="J377" s="142">
        <f>ROUND(I377*H377,2)</f>
        <v>0</v>
      </c>
      <c r="K377" s="138" t="s">
        <v>164</v>
      </c>
      <c r="L377" s="32"/>
      <c r="M377" s="143" t="s">
        <v>1</v>
      </c>
      <c r="N377" s="144" t="s">
        <v>44</v>
      </c>
      <c r="P377" s="145">
        <f>O377*H377</f>
        <v>0</v>
      </c>
      <c r="Q377" s="145">
        <v>0.16700000000000001</v>
      </c>
      <c r="R377" s="145">
        <f>Q377*H377</f>
        <v>39.4955</v>
      </c>
      <c r="S377" s="145">
        <v>0</v>
      </c>
      <c r="T377" s="146">
        <f>S377*H377</f>
        <v>0</v>
      </c>
      <c r="AR377" s="147" t="s">
        <v>165</v>
      </c>
      <c r="AT377" s="147" t="s">
        <v>160</v>
      </c>
      <c r="AU377" s="147" t="s">
        <v>166</v>
      </c>
      <c r="AY377" s="17" t="s">
        <v>156</v>
      </c>
      <c r="BE377" s="148">
        <f>IF(N377="základní",J377,0)</f>
        <v>0</v>
      </c>
      <c r="BF377" s="148">
        <f>IF(N377="snížená",J377,0)</f>
        <v>0</v>
      </c>
      <c r="BG377" s="148">
        <f>IF(N377="zákl. přenesená",J377,0)</f>
        <v>0</v>
      </c>
      <c r="BH377" s="148">
        <f>IF(N377="sníž. přenesená",J377,0)</f>
        <v>0</v>
      </c>
      <c r="BI377" s="148">
        <f>IF(N377="nulová",J377,0)</f>
        <v>0</v>
      </c>
      <c r="BJ377" s="17" t="s">
        <v>86</v>
      </c>
      <c r="BK377" s="148">
        <f>ROUND(I377*H377,2)</f>
        <v>0</v>
      </c>
      <c r="BL377" s="17" t="s">
        <v>165</v>
      </c>
      <c r="BM377" s="147" t="s">
        <v>1002</v>
      </c>
    </row>
    <row r="378" spans="2:65" s="13" customFormat="1" ht="22.5">
      <c r="B378" s="156"/>
      <c r="D378" s="150" t="s">
        <v>168</v>
      </c>
      <c r="E378" s="157" t="s">
        <v>1</v>
      </c>
      <c r="F378" s="158" t="s">
        <v>1003</v>
      </c>
      <c r="H378" s="159">
        <v>236.5</v>
      </c>
      <c r="I378" s="160"/>
      <c r="L378" s="156"/>
      <c r="M378" s="161"/>
      <c r="T378" s="162"/>
      <c r="AT378" s="157" t="s">
        <v>168</v>
      </c>
      <c r="AU378" s="157" t="s">
        <v>166</v>
      </c>
      <c r="AV378" s="13" t="s">
        <v>88</v>
      </c>
      <c r="AW378" s="13" t="s">
        <v>34</v>
      </c>
      <c r="AX378" s="13" t="s">
        <v>86</v>
      </c>
      <c r="AY378" s="157" t="s">
        <v>156</v>
      </c>
    </row>
    <row r="379" spans="2:65" s="1" customFormat="1" ht="16.5" customHeight="1">
      <c r="B379" s="32"/>
      <c r="C379" s="177" t="s">
        <v>505</v>
      </c>
      <c r="D379" s="177" t="s">
        <v>256</v>
      </c>
      <c r="E379" s="178" t="s">
        <v>346</v>
      </c>
      <c r="F379" s="179" t="s">
        <v>347</v>
      </c>
      <c r="G379" s="180" t="s">
        <v>195</v>
      </c>
      <c r="H379" s="181">
        <v>241.23</v>
      </c>
      <c r="I379" s="182"/>
      <c r="J379" s="183">
        <f>ROUND(I379*H379,2)</f>
        <v>0</v>
      </c>
      <c r="K379" s="179" t="s">
        <v>164</v>
      </c>
      <c r="L379" s="184"/>
      <c r="M379" s="185" t="s">
        <v>1</v>
      </c>
      <c r="N379" s="186" t="s">
        <v>44</v>
      </c>
      <c r="P379" s="145">
        <f>O379*H379</f>
        <v>0</v>
      </c>
      <c r="Q379" s="145">
        <v>0.11799999999999999</v>
      </c>
      <c r="R379" s="145">
        <f>Q379*H379</f>
        <v>28.465139999999998</v>
      </c>
      <c r="S379" s="145">
        <v>0</v>
      </c>
      <c r="T379" s="146">
        <f>S379*H379</f>
        <v>0</v>
      </c>
      <c r="AR379" s="147" t="s">
        <v>216</v>
      </c>
      <c r="AT379" s="147" t="s">
        <v>256</v>
      </c>
      <c r="AU379" s="147" t="s">
        <v>166</v>
      </c>
      <c r="AY379" s="17" t="s">
        <v>156</v>
      </c>
      <c r="BE379" s="148">
        <f>IF(N379="základní",J379,0)</f>
        <v>0</v>
      </c>
      <c r="BF379" s="148">
        <f>IF(N379="snížená",J379,0)</f>
        <v>0</v>
      </c>
      <c r="BG379" s="148">
        <f>IF(N379="zákl. přenesená",J379,0)</f>
        <v>0</v>
      </c>
      <c r="BH379" s="148">
        <f>IF(N379="sníž. přenesená",J379,0)</f>
        <v>0</v>
      </c>
      <c r="BI379" s="148">
        <f>IF(N379="nulová",J379,0)</f>
        <v>0</v>
      </c>
      <c r="BJ379" s="17" t="s">
        <v>86</v>
      </c>
      <c r="BK379" s="148">
        <f>ROUND(I379*H379,2)</f>
        <v>0</v>
      </c>
      <c r="BL379" s="17" t="s">
        <v>165</v>
      </c>
      <c r="BM379" s="147" t="s">
        <v>1004</v>
      </c>
    </row>
    <row r="380" spans="2:65" s="13" customFormat="1" ht="22.5">
      <c r="B380" s="156"/>
      <c r="D380" s="150" t="s">
        <v>168</v>
      </c>
      <c r="E380" s="157" t="s">
        <v>1</v>
      </c>
      <c r="F380" s="158" t="s">
        <v>1003</v>
      </c>
      <c r="H380" s="159">
        <v>236.5</v>
      </c>
      <c r="I380" s="160"/>
      <c r="L380" s="156"/>
      <c r="M380" s="161"/>
      <c r="T380" s="162"/>
      <c r="AT380" s="157" t="s">
        <v>168</v>
      </c>
      <c r="AU380" s="157" t="s">
        <v>166</v>
      </c>
      <c r="AV380" s="13" t="s">
        <v>88</v>
      </c>
      <c r="AW380" s="13" t="s">
        <v>34</v>
      </c>
      <c r="AX380" s="13" t="s">
        <v>79</v>
      </c>
      <c r="AY380" s="157" t="s">
        <v>156</v>
      </c>
    </row>
    <row r="381" spans="2:65" s="13" customFormat="1" ht="11.25">
      <c r="B381" s="156"/>
      <c r="D381" s="150" t="s">
        <v>168</v>
      </c>
      <c r="E381" s="157" t="s">
        <v>1</v>
      </c>
      <c r="F381" s="158" t="s">
        <v>1005</v>
      </c>
      <c r="H381" s="159">
        <v>4.7300000000000004</v>
      </c>
      <c r="I381" s="160"/>
      <c r="L381" s="156"/>
      <c r="M381" s="161"/>
      <c r="T381" s="162"/>
      <c r="AT381" s="157" t="s">
        <v>168</v>
      </c>
      <c r="AU381" s="157" t="s">
        <v>166</v>
      </c>
      <c r="AV381" s="13" t="s">
        <v>88</v>
      </c>
      <c r="AW381" s="13" t="s">
        <v>34</v>
      </c>
      <c r="AX381" s="13" t="s">
        <v>79</v>
      </c>
      <c r="AY381" s="157" t="s">
        <v>156</v>
      </c>
    </row>
    <row r="382" spans="2:65" s="14" customFormat="1" ht="11.25">
      <c r="B382" s="163"/>
      <c r="D382" s="150" t="s">
        <v>168</v>
      </c>
      <c r="E382" s="164" t="s">
        <v>1</v>
      </c>
      <c r="F382" s="165" t="s">
        <v>173</v>
      </c>
      <c r="H382" s="166">
        <v>241.23</v>
      </c>
      <c r="I382" s="167"/>
      <c r="L382" s="163"/>
      <c r="M382" s="168"/>
      <c r="T382" s="169"/>
      <c r="AT382" s="164" t="s">
        <v>168</v>
      </c>
      <c r="AU382" s="164" t="s">
        <v>166</v>
      </c>
      <c r="AV382" s="14" t="s">
        <v>165</v>
      </c>
      <c r="AW382" s="14" t="s">
        <v>34</v>
      </c>
      <c r="AX382" s="14" t="s">
        <v>86</v>
      </c>
      <c r="AY382" s="164" t="s">
        <v>156</v>
      </c>
    </row>
    <row r="383" spans="2:65" s="1" customFormat="1" ht="24.2" customHeight="1">
      <c r="B383" s="32"/>
      <c r="C383" s="136" t="s">
        <v>510</v>
      </c>
      <c r="D383" s="136" t="s">
        <v>160</v>
      </c>
      <c r="E383" s="137" t="s">
        <v>352</v>
      </c>
      <c r="F383" s="138" t="s">
        <v>353</v>
      </c>
      <c r="G383" s="139" t="s">
        <v>195</v>
      </c>
      <c r="H383" s="140">
        <v>43.2</v>
      </c>
      <c r="I383" s="141"/>
      <c r="J383" s="142">
        <f>ROUND(I383*H383,2)</f>
        <v>0</v>
      </c>
      <c r="K383" s="138" t="s">
        <v>1</v>
      </c>
      <c r="L383" s="32"/>
      <c r="M383" s="143" t="s">
        <v>1</v>
      </c>
      <c r="N383" s="144" t="s">
        <v>44</v>
      </c>
      <c r="P383" s="145">
        <f>O383*H383</f>
        <v>0</v>
      </c>
      <c r="Q383" s="145">
        <v>8.4250000000000005E-2</v>
      </c>
      <c r="R383" s="145">
        <f>Q383*H383</f>
        <v>3.6396000000000006</v>
      </c>
      <c r="S383" s="145">
        <v>0</v>
      </c>
      <c r="T383" s="146">
        <f>S383*H383</f>
        <v>0</v>
      </c>
      <c r="AR383" s="147" t="s">
        <v>165</v>
      </c>
      <c r="AT383" s="147" t="s">
        <v>160</v>
      </c>
      <c r="AU383" s="147" t="s">
        <v>166</v>
      </c>
      <c r="AY383" s="17" t="s">
        <v>156</v>
      </c>
      <c r="BE383" s="148">
        <f>IF(N383="základní",J383,0)</f>
        <v>0</v>
      </c>
      <c r="BF383" s="148">
        <f>IF(N383="snížená",J383,0)</f>
        <v>0</v>
      </c>
      <c r="BG383" s="148">
        <f>IF(N383="zákl. přenesená",J383,0)</f>
        <v>0</v>
      </c>
      <c r="BH383" s="148">
        <f>IF(N383="sníž. přenesená",J383,0)</f>
        <v>0</v>
      </c>
      <c r="BI383" s="148">
        <f>IF(N383="nulová",J383,0)</f>
        <v>0</v>
      </c>
      <c r="BJ383" s="17" t="s">
        <v>86</v>
      </c>
      <c r="BK383" s="148">
        <f>ROUND(I383*H383,2)</f>
        <v>0</v>
      </c>
      <c r="BL383" s="17" t="s">
        <v>165</v>
      </c>
      <c r="BM383" s="147" t="s">
        <v>1006</v>
      </c>
    </row>
    <row r="384" spans="2:65" s="12" customFormat="1" ht="11.25">
      <c r="B384" s="149"/>
      <c r="D384" s="150" t="s">
        <v>168</v>
      </c>
      <c r="E384" s="151" t="s">
        <v>1</v>
      </c>
      <c r="F384" s="152" t="s">
        <v>355</v>
      </c>
      <c r="H384" s="151" t="s">
        <v>1</v>
      </c>
      <c r="I384" s="153"/>
      <c r="L384" s="149"/>
      <c r="M384" s="154"/>
      <c r="T384" s="155"/>
      <c r="AT384" s="151" t="s">
        <v>168</v>
      </c>
      <c r="AU384" s="151" t="s">
        <v>166</v>
      </c>
      <c r="AV384" s="12" t="s">
        <v>86</v>
      </c>
      <c r="AW384" s="12" t="s">
        <v>34</v>
      </c>
      <c r="AX384" s="12" t="s">
        <v>79</v>
      </c>
      <c r="AY384" s="151" t="s">
        <v>156</v>
      </c>
    </row>
    <row r="385" spans="2:65" s="13" customFormat="1" ht="22.5">
      <c r="B385" s="156"/>
      <c r="D385" s="150" t="s">
        <v>168</v>
      </c>
      <c r="E385" s="157" t="s">
        <v>1</v>
      </c>
      <c r="F385" s="158" t="s">
        <v>1007</v>
      </c>
      <c r="H385" s="159">
        <v>16.399999999999999</v>
      </c>
      <c r="I385" s="160"/>
      <c r="L385" s="156"/>
      <c r="M385" s="161"/>
      <c r="T385" s="162"/>
      <c r="AT385" s="157" t="s">
        <v>168</v>
      </c>
      <c r="AU385" s="157" t="s">
        <v>166</v>
      </c>
      <c r="AV385" s="13" t="s">
        <v>88</v>
      </c>
      <c r="AW385" s="13" t="s">
        <v>34</v>
      </c>
      <c r="AX385" s="13" t="s">
        <v>79</v>
      </c>
      <c r="AY385" s="157" t="s">
        <v>156</v>
      </c>
    </row>
    <row r="386" spans="2:65" s="13" customFormat="1" ht="11.25">
      <c r="B386" s="156"/>
      <c r="D386" s="150" t="s">
        <v>168</v>
      </c>
      <c r="E386" s="157" t="s">
        <v>1</v>
      </c>
      <c r="F386" s="158" t="s">
        <v>1008</v>
      </c>
      <c r="H386" s="159">
        <v>26.8</v>
      </c>
      <c r="I386" s="160"/>
      <c r="L386" s="156"/>
      <c r="M386" s="161"/>
      <c r="T386" s="162"/>
      <c r="AT386" s="157" t="s">
        <v>168</v>
      </c>
      <c r="AU386" s="157" t="s">
        <v>166</v>
      </c>
      <c r="AV386" s="13" t="s">
        <v>88</v>
      </c>
      <c r="AW386" s="13" t="s">
        <v>34</v>
      </c>
      <c r="AX386" s="13" t="s">
        <v>79</v>
      </c>
      <c r="AY386" s="157" t="s">
        <v>156</v>
      </c>
    </row>
    <row r="387" spans="2:65" s="14" customFormat="1" ht="11.25">
      <c r="B387" s="163"/>
      <c r="D387" s="150" t="s">
        <v>168</v>
      </c>
      <c r="E387" s="164" t="s">
        <v>1</v>
      </c>
      <c r="F387" s="165" t="s">
        <v>173</v>
      </c>
      <c r="H387" s="166">
        <v>43.2</v>
      </c>
      <c r="I387" s="167"/>
      <c r="L387" s="163"/>
      <c r="M387" s="168"/>
      <c r="T387" s="169"/>
      <c r="AT387" s="164" t="s">
        <v>168</v>
      </c>
      <c r="AU387" s="164" t="s">
        <v>166</v>
      </c>
      <c r="AV387" s="14" t="s">
        <v>165</v>
      </c>
      <c r="AW387" s="14" t="s">
        <v>34</v>
      </c>
      <c r="AX387" s="14" t="s">
        <v>86</v>
      </c>
      <c r="AY387" s="164" t="s">
        <v>156</v>
      </c>
    </row>
    <row r="388" spans="2:65" s="1" customFormat="1" ht="16.5" customHeight="1">
      <c r="B388" s="32"/>
      <c r="C388" s="177" t="s">
        <v>514</v>
      </c>
      <c r="D388" s="177" t="s">
        <v>256</v>
      </c>
      <c r="E388" s="178" t="s">
        <v>359</v>
      </c>
      <c r="F388" s="179" t="s">
        <v>360</v>
      </c>
      <c r="G388" s="180" t="s">
        <v>195</v>
      </c>
      <c r="H388" s="181">
        <v>16.728000000000002</v>
      </c>
      <c r="I388" s="182"/>
      <c r="J388" s="183">
        <f>ROUND(I388*H388,2)</f>
        <v>0</v>
      </c>
      <c r="K388" s="179" t="s">
        <v>1</v>
      </c>
      <c r="L388" s="184"/>
      <c r="M388" s="185" t="s">
        <v>1</v>
      </c>
      <c r="N388" s="186" t="s">
        <v>44</v>
      </c>
      <c r="P388" s="145">
        <f>O388*H388</f>
        <v>0</v>
      </c>
      <c r="Q388" s="145">
        <v>7.0000000000000007E-2</v>
      </c>
      <c r="R388" s="145">
        <f>Q388*H388</f>
        <v>1.1709600000000002</v>
      </c>
      <c r="S388" s="145">
        <v>0</v>
      </c>
      <c r="T388" s="146">
        <f>S388*H388</f>
        <v>0</v>
      </c>
      <c r="AR388" s="147" t="s">
        <v>216</v>
      </c>
      <c r="AT388" s="147" t="s">
        <v>256</v>
      </c>
      <c r="AU388" s="147" t="s">
        <v>166</v>
      </c>
      <c r="AY388" s="17" t="s">
        <v>156</v>
      </c>
      <c r="BE388" s="148">
        <f>IF(N388="základní",J388,0)</f>
        <v>0</v>
      </c>
      <c r="BF388" s="148">
        <f>IF(N388="snížená",J388,0)</f>
        <v>0</v>
      </c>
      <c r="BG388" s="148">
        <f>IF(N388="zákl. přenesená",J388,0)</f>
        <v>0</v>
      </c>
      <c r="BH388" s="148">
        <f>IF(N388="sníž. přenesená",J388,0)</f>
        <v>0</v>
      </c>
      <c r="BI388" s="148">
        <f>IF(N388="nulová",J388,0)</f>
        <v>0</v>
      </c>
      <c r="BJ388" s="17" t="s">
        <v>86</v>
      </c>
      <c r="BK388" s="148">
        <f>ROUND(I388*H388,2)</f>
        <v>0</v>
      </c>
      <c r="BL388" s="17" t="s">
        <v>165</v>
      </c>
      <c r="BM388" s="147" t="s">
        <v>1009</v>
      </c>
    </row>
    <row r="389" spans="2:65" s="12" customFormat="1" ht="11.25">
      <c r="B389" s="149"/>
      <c r="D389" s="150" t="s">
        <v>168</v>
      </c>
      <c r="E389" s="151" t="s">
        <v>1</v>
      </c>
      <c r="F389" s="152" t="s">
        <v>362</v>
      </c>
      <c r="H389" s="151" t="s">
        <v>1</v>
      </c>
      <c r="I389" s="153"/>
      <c r="L389" s="149"/>
      <c r="M389" s="154"/>
      <c r="T389" s="155"/>
      <c r="AT389" s="151" t="s">
        <v>168</v>
      </c>
      <c r="AU389" s="151" t="s">
        <v>166</v>
      </c>
      <c r="AV389" s="12" t="s">
        <v>86</v>
      </c>
      <c r="AW389" s="12" t="s">
        <v>34</v>
      </c>
      <c r="AX389" s="12" t="s">
        <v>79</v>
      </c>
      <c r="AY389" s="151" t="s">
        <v>156</v>
      </c>
    </row>
    <row r="390" spans="2:65" s="13" customFormat="1" ht="22.5">
      <c r="B390" s="156"/>
      <c r="D390" s="150" t="s">
        <v>168</v>
      </c>
      <c r="E390" s="157" t="s">
        <v>1</v>
      </c>
      <c r="F390" s="158" t="s">
        <v>1007</v>
      </c>
      <c r="H390" s="159">
        <v>16.399999999999999</v>
      </c>
      <c r="I390" s="160"/>
      <c r="L390" s="156"/>
      <c r="M390" s="161"/>
      <c r="T390" s="162"/>
      <c r="AT390" s="157" t="s">
        <v>168</v>
      </c>
      <c r="AU390" s="157" t="s">
        <v>166</v>
      </c>
      <c r="AV390" s="13" t="s">
        <v>88</v>
      </c>
      <c r="AW390" s="13" t="s">
        <v>34</v>
      </c>
      <c r="AX390" s="13" t="s">
        <v>79</v>
      </c>
      <c r="AY390" s="157" t="s">
        <v>156</v>
      </c>
    </row>
    <row r="391" spans="2:65" s="13" customFormat="1" ht="11.25">
      <c r="B391" s="156"/>
      <c r="D391" s="150" t="s">
        <v>168</v>
      </c>
      <c r="E391" s="157" t="s">
        <v>1</v>
      </c>
      <c r="F391" s="158" t="s">
        <v>1010</v>
      </c>
      <c r="H391" s="159">
        <v>0.32800000000000001</v>
      </c>
      <c r="I391" s="160"/>
      <c r="L391" s="156"/>
      <c r="M391" s="161"/>
      <c r="T391" s="162"/>
      <c r="AT391" s="157" t="s">
        <v>168</v>
      </c>
      <c r="AU391" s="157" t="s">
        <v>166</v>
      </c>
      <c r="AV391" s="13" t="s">
        <v>88</v>
      </c>
      <c r="AW391" s="13" t="s">
        <v>34</v>
      </c>
      <c r="AX391" s="13" t="s">
        <v>79</v>
      </c>
      <c r="AY391" s="157" t="s">
        <v>156</v>
      </c>
    </row>
    <row r="392" spans="2:65" s="14" customFormat="1" ht="11.25">
      <c r="B392" s="163"/>
      <c r="D392" s="150" t="s">
        <v>168</v>
      </c>
      <c r="E392" s="164" t="s">
        <v>1</v>
      </c>
      <c r="F392" s="165" t="s">
        <v>173</v>
      </c>
      <c r="H392" s="166">
        <v>16.728000000000002</v>
      </c>
      <c r="I392" s="167"/>
      <c r="L392" s="163"/>
      <c r="M392" s="168"/>
      <c r="T392" s="169"/>
      <c r="AT392" s="164" t="s">
        <v>168</v>
      </c>
      <c r="AU392" s="164" t="s">
        <v>166</v>
      </c>
      <c r="AV392" s="14" t="s">
        <v>165</v>
      </c>
      <c r="AW392" s="14" t="s">
        <v>34</v>
      </c>
      <c r="AX392" s="14" t="s">
        <v>86</v>
      </c>
      <c r="AY392" s="164" t="s">
        <v>156</v>
      </c>
    </row>
    <row r="393" spans="2:65" s="1" customFormat="1" ht="24.2" customHeight="1">
      <c r="B393" s="32"/>
      <c r="C393" s="177" t="s">
        <v>523</v>
      </c>
      <c r="D393" s="177" t="s">
        <v>256</v>
      </c>
      <c r="E393" s="178" t="s">
        <v>365</v>
      </c>
      <c r="F393" s="179" t="s">
        <v>366</v>
      </c>
      <c r="G393" s="180" t="s">
        <v>195</v>
      </c>
      <c r="H393" s="181">
        <v>27.335999999999999</v>
      </c>
      <c r="I393" s="182"/>
      <c r="J393" s="183">
        <f>ROUND(I393*H393,2)</f>
        <v>0</v>
      </c>
      <c r="K393" s="179" t="s">
        <v>1</v>
      </c>
      <c r="L393" s="184"/>
      <c r="M393" s="185" t="s">
        <v>1</v>
      </c>
      <c r="N393" s="186" t="s">
        <v>44</v>
      </c>
      <c r="P393" s="145">
        <f>O393*H393</f>
        <v>0</v>
      </c>
      <c r="Q393" s="145">
        <v>0.184</v>
      </c>
      <c r="R393" s="145">
        <f>Q393*H393</f>
        <v>5.0298239999999996</v>
      </c>
      <c r="S393" s="145">
        <v>0</v>
      </c>
      <c r="T393" s="146">
        <f>S393*H393</f>
        <v>0</v>
      </c>
      <c r="AR393" s="147" t="s">
        <v>216</v>
      </c>
      <c r="AT393" s="147" t="s">
        <v>256</v>
      </c>
      <c r="AU393" s="147" t="s">
        <v>166</v>
      </c>
      <c r="AY393" s="17" t="s">
        <v>156</v>
      </c>
      <c r="BE393" s="148">
        <f>IF(N393="základní",J393,0)</f>
        <v>0</v>
      </c>
      <c r="BF393" s="148">
        <f>IF(N393="snížená",J393,0)</f>
        <v>0</v>
      </c>
      <c r="BG393" s="148">
        <f>IF(N393="zákl. přenesená",J393,0)</f>
        <v>0</v>
      </c>
      <c r="BH393" s="148">
        <f>IF(N393="sníž. přenesená",J393,0)</f>
        <v>0</v>
      </c>
      <c r="BI393" s="148">
        <f>IF(N393="nulová",J393,0)</f>
        <v>0</v>
      </c>
      <c r="BJ393" s="17" t="s">
        <v>86</v>
      </c>
      <c r="BK393" s="148">
        <f>ROUND(I393*H393,2)</f>
        <v>0</v>
      </c>
      <c r="BL393" s="17" t="s">
        <v>165</v>
      </c>
      <c r="BM393" s="147" t="s">
        <v>1011</v>
      </c>
    </row>
    <row r="394" spans="2:65" s="12" customFormat="1" ht="11.25">
      <c r="B394" s="149"/>
      <c r="D394" s="150" t="s">
        <v>168</v>
      </c>
      <c r="E394" s="151" t="s">
        <v>1</v>
      </c>
      <c r="F394" s="152" t="s">
        <v>368</v>
      </c>
      <c r="H394" s="151" t="s">
        <v>1</v>
      </c>
      <c r="I394" s="153"/>
      <c r="L394" s="149"/>
      <c r="M394" s="154"/>
      <c r="T394" s="155"/>
      <c r="AT394" s="151" t="s">
        <v>168</v>
      </c>
      <c r="AU394" s="151" t="s">
        <v>166</v>
      </c>
      <c r="AV394" s="12" t="s">
        <v>86</v>
      </c>
      <c r="AW394" s="12" t="s">
        <v>34</v>
      </c>
      <c r="AX394" s="12" t="s">
        <v>79</v>
      </c>
      <c r="AY394" s="151" t="s">
        <v>156</v>
      </c>
    </row>
    <row r="395" spans="2:65" s="13" customFormat="1" ht="11.25">
      <c r="B395" s="156"/>
      <c r="D395" s="150" t="s">
        <v>168</v>
      </c>
      <c r="E395" s="157" t="s">
        <v>1</v>
      </c>
      <c r="F395" s="158" t="s">
        <v>1008</v>
      </c>
      <c r="H395" s="159">
        <v>26.8</v>
      </c>
      <c r="I395" s="160"/>
      <c r="L395" s="156"/>
      <c r="M395" s="161"/>
      <c r="T395" s="162"/>
      <c r="AT395" s="157" t="s">
        <v>168</v>
      </c>
      <c r="AU395" s="157" t="s">
        <v>166</v>
      </c>
      <c r="AV395" s="13" t="s">
        <v>88</v>
      </c>
      <c r="AW395" s="13" t="s">
        <v>34</v>
      </c>
      <c r="AX395" s="13" t="s">
        <v>79</v>
      </c>
      <c r="AY395" s="157" t="s">
        <v>156</v>
      </c>
    </row>
    <row r="396" spans="2:65" s="13" customFormat="1" ht="11.25">
      <c r="B396" s="156"/>
      <c r="D396" s="150" t="s">
        <v>168</v>
      </c>
      <c r="E396" s="157" t="s">
        <v>1</v>
      </c>
      <c r="F396" s="158" t="s">
        <v>1012</v>
      </c>
      <c r="H396" s="159">
        <v>0.53600000000000003</v>
      </c>
      <c r="I396" s="160"/>
      <c r="L396" s="156"/>
      <c r="M396" s="161"/>
      <c r="T396" s="162"/>
      <c r="AT396" s="157" t="s">
        <v>168</v>
      </c>
      <c r="AU396" s="157" t="s">
        <v>166</v>
      </c>
      <c r="AV396" s="13" t="s">
        <v>88</v>
      </c>
      <c r="AW396" s="13" t="s">
        <v>34</v>
      </c>
      <c r="AX396" s="13" t="s">
        <v>79</v>
      </c>
      <c r="AY396" s="157" t="s">
        <v>156</v>
      </c>
    </row>
    <row r="397" spans="2:65" s="14" customFormat="1" ht="11.25">
      <c r="B397" s="163"/>
      <c r="D397" s="150" t="s">
        <v>168</v>
      </c>
      <c r="E397" s="164" t="s">
        <v>1</v>
      </c>
      <c r="F397" s="165" t="s">
        <v>173</v>
      </c>
      <c r="H397" s="166">
        <v>27.335999999999999</v>
      </c>
      <c r="I397" s="167"/>
      <c r="L397" s="163"/>
      <c r="M397" s="168"/>
      <c r="T397" s="169"/>
      <c r="AT397" s="164" t="s">
        <v>168</v>
      </c>
      <c r="AU397" s="164" t="s">
        <v>166</v>
      </c>
      <c r="AV397" s="14" t="s">
        <v>165</v>
      </c>
      <c r="AW397" s="14" t="s">
        <v>34</v>
      </c>
      <c r="AX397" s="14" t="s">
        <v>86</v>
      </c>
      <c r="AY397" s="164" t="s">
        <v>156</v>
      </c>
    </row>
    <row r="398" spans="2:65" s="11" customFormat="1" ht="20.85" customHeight="1">
      <c r="B398" s="124"/>
      <c r="D398" s="125" t="s">
        <v>78</v>
      </c>
      <c r="E398" s="134" t="s">
        <v>1013</v>
      </c>
      <c r="F398" s="134" t="s">
        <v>1014</v>
      </c>
      <c r="I398" s="127"/>
      <c r="J398" s="135">
        <f>BK398</f>
        <v>0</v>
      </c>
      <c r="L398" s="124"/>
      <c r="M398" s="129"/>
      <c r="P398" s="130">
        <f>SUM(P399:P406)</f>
        <v>0</v>
      </c>
      <c r="R398" s="130">
        <f>SUM(R399:R406)</f>
        <v>1.0208625</v>
      </c>
      <c r="T398" s="131">
        <f>SUM(T399:T406)</f>
        <v>0</v>
      </c>
      <c r="AR398" s="125" t="s">
        <v>86</v>
      </c>
      <c r="AT398" s="132" t="s">
        <v>78</v>
      </c>
      <c r="AU398" s="132" t="s">
        <v>88</v>
      </c>
      <c r="AY398" s="125" t="s">
        <v>156</v>
      </c>
      <c r="BK398" s="133">
        <f>SUM(BK399:BK406)</f>
        <v>0</v>
      </c>
    </row>
    <row r="399" spans="2:65" s="1" customFormat="1" ht="21.75" customHeight="1">
      <c r="B399" s="32"/>
      <c r="C399" s="136" t="s">
        <v>528</v>
      </c>
      <c r="D399" s="136" t="s">
        <v>160</v>
      </c>
      <c r="E399" s="137" t="s">
        <v>1015</v>
      </c>
      <c r="F399" s="138" t="s">
        <v>1016</v>
      </c>
      <c r="G399" s="139" t="s">
        <v>195</v>
      </c>
      <c r="H399" s="140">
        <v>2.5</v>
      </c>
      <c r="I399" s="141"/>
      <c r="J399" s="142">
        <f>ROUND(I399*H399,2)</f>
        <v>0</v>
      </c>
      <c r="K399" s="138" t="s">
        <v>164</v>
      </c>
      <c r="L399" s="32"/>
      <c r="M399" s="143" t="s">
        <v>1</v>
      </c>
      <c r="N399" s="144" t="s">
        <v>44</v>
      </c>
      <c r="P399" s="145">
        <f>O399*H399</f>
        <v>0</v>
      </c>
      <c r="Q399" s="145">
        <v>0</v>
      </c>
      <c r="R399" s="145">
        <f>Q399*H399</f>
        <v>0</v>
      </c>
      <c r="S399" s="145">
        <v>0</v>
      </c>
      <c r="T399" s="146">
        <f>S399*H399</f>
        <v>0</v>
      </c>
      <c r="AR399" s="147" t="s">
        <v>165</v>
      </c>
      <c r="AT399" s="147" t="s">
        <v>160</v>
      </c>
      <c r="AU399" s="147" t="s">
        <v>166</v>
      </c>
      <c r="AY399" s="17" t="s">
        <v>156</v>
      </c>
      <c r="BE399" s="148">
        <f>IF(N399="základní",J399,0)</f>
        <v>0</v>
      </c>
      <c r="BF399" s="148">
        <f>IF(N399="snížená",J399,0)</f>
        <v>0</v>
      </c>
      <c r="BG399" s="148">
        <f>IF(N399="zákl. přenesená",J399,0)</f>
        <v>0</v>
      </c>
      <c r="BH399" s="148">
        <f>IF(N399="sníž. přenesená",J399,0)</f>
        <v>0</v>
      </c>
      <c r="BI399" s="148">
        <f>IF(N399="nulová",J399,0)</f>
        <v>0</v>
      </c>
      <c r="BJ399" s="17" t="s">
        <v>86</v>
      </c>
      <c r="BK399" s="148">
        <f>ROUND(I399*H399,2)</f>
        <v>0</v>
      </c>
      <c r="BL399" s="17" t="s">
        <v>165</v>
      </c>
      <c r="BM399" s="147" t="s">
        <v>1017</v>
      </c>
    </row>
    <row r="400" spans="2:65" s="13" customFormat="1" ht="11.25">
      <c r="B400" s="156"/>
      <c r="D400" s="150" t="s">
        <v>168</v>
      </c>
      <c r="E400" s="157" t="s">
        <v>1</v>
      </c>
      <c r="F400" s="158" t="s">
        <v>1018</v>
      </c>
      <c r="H400" s="159">
        <v>2.5</v>
      </c>
      <c r="I400" s="160"/>
      <c r="L400" s="156"/>
      <c r="M400" s="161"/>
      <c r="T400" s="162"/>
      <c r="AT400" s="157" t="s">
        <v>168</v>
      </c>
      <c r="AU400" s="157" t="s">
        <v>166</v>
      </c>
      <c r="AV400" s="13" t="s">
        <v>88</v>
      </c>
      <c r="AW400" s="13" t="s">
        <v>34</v>
      </c>
      <c r="AX400" s="13" t="s">
        <v>86</v>
      </c>
      <c r="AY400" s="157" t="s">
        <v>156</v>
      </c>
    </row>
    <row r="401" spans="2:65" s="1" customFormat="1" ht="16.5" customHeight="1">
      <c r="B401" s="32"/>
      <c r="C401" s="177" t="s">
        <v>534</v>
      </c>
      <c r="D401" s="177" t="s">
        <v>256</v>
      </c>
      <c r="E401" s="178" t="s">
        <v>1019</v>
      </c>
      <c r="F401" s="179" t="s">
        <v>1020</v>
      </c>
      <c r="G401" s="180" t="s">
        <v>195</v>
      </c>
      <c r="H401" s="181">
        <v>2.875</v>
      </c>
      <c r="I401" s="182"/>
      <c r="J401" s="183">
        <f>ROUND(I401*H401,2)</f>
        <v>0</v>
      </c>
      <c r="K401" s="179" t="s">
        <v>1</v>
      </c>
      <c r="L401" s="184"/>
      <c r="M401" s="185" t="s">
        <v>1</v>
      </c>
      <c r="N401" s="186" t="s">
        <v>44</v>
      </c>
      <c r="P401" s="145">
        <f>O401*H401</f>
        <v>0</v>
      </c>
      <c r="Q401" s="145">
        <v>2.9999999999999997E-4</v>
      </c>
      <c r="R401" s="145">
        <f>Q401*H401</f>
        <v>8.6249999999999988E-4</v>
      </c>
      <c r="S401" s="145">
        <v>0</v>
      </c>
      <c r="T401" s="146">
        <f>S401*H401</f>
        <v>0</v>
      </c>
      <c r="AR401" s="147" t="s">
        <v>216</v>
      </c>
      <c r="AT401" s="147" t="s">
        <v>256</v>
      </c>
      <c r="AU401" s="147" t="s">
        <v>166</v>
      </c>
      <c r="AY401" s="17" t="s">
        <v>156</v>
      </c>
      <c r="BE401" s="148">
        <f>IF(N401="základní",J401,0)</f>
        <v>0</v>
      </c>
      <c r="BF401" s="148">
        <f>IF(N401="snížená",J401,0)</f>
        <v>0</v>
      </c>
      <c r="BG401" s="148">
        <f>IF(N401="zákl. přenesená",J401,0)</f>
        <v>0</v>
      </c>
      <c r="BH401" s="148">
        <f>IF(N401="sníž. přenesená",J401,0)</f>
        <v>0</v>
      </c>
      <c r="BI401" s="148">
        <f>IF(N401="nulová",J401,0)</f>
        <v>0</v>
      </c>
      <c r="BJ401" s="17" t="s">
        <v>86</v>
      </c>
      <c r="BK401" s="148">
        <f>ROUND(I401*H401,2)</f>
        <v>0</v>
      </c>
      <c r="BL401" s="17" t="s">
        <v>165</v>
      </c>
      <c r="BM401" s="147" t="s">
        <v>1021</v>
      </c>
    </row>
    <row r="402" spans="2:65" s="13" customFormat="1" ht="11.25">
      <c r="B402" s="156"/>
      <c r="D402" s="150" t="s">
        <v>168</v>
      </c>
      <c r="E402" s="157" t="s">
        <v>1</v>
      </c>
      <c r="F402" s="158" t="s">
        <v>1018</v>
      </c>
      <c r="H402" s="159">
        <v>2.5</v>
      </c>
      <c r="I402" s="160"/>
      <c r="L402" s="156"/>
      <c r="M402" s="161"/>
      <c r="T402" s="162"/>
      <c r="AT402" s="157" t="s">
        <v>168</v>
      </c>
      <c r="AU402" s="157" t="s">
        <v>166</v>
      </c>
      <c r="AV402" s="13" t="s">
        <v>88</v>
      </c>
      <c r="AW402" s="13" t="s">
        <v>34</v>
      </c>
      <c r="AX402" s="13" t="s">
        <v>79</v>
      </c>
      <c r="AY402" s="157" t="s">
        <v>156</v>
      </c>
    </row>
    <row r="403" spans="2:65" s="13" customFormat="1" ht="11.25">
      <c r="B403" s="156"/>
      <c r="D403" s="150" t="s">
        <v>168</v>
      </c>
      <c r="E403" s="157" t="s">
        <v>1</v>
      </c>
      <c r="F403" s="158" t="s">
        <v>1022</v>
      </c>
      <c r="H403" s="159">
        <v>0.375</v>
      </c>
      <c r="I403" s="160"/>
      <c r="L403" s="156"/>
      <c r="M403" s="161"/>
      <c r="T403" s="162"/>
      <c r="AT403" s="157" t="s">
        <v>168</v>
      </c>
      <c r="AU403" s="157" t="s">
        <v>166</v>
      </c>
      <c r="AV403" s="13" t="s">
        <v>88</v>
      </c>
      <c r="AW403" s="13" t="s">
        <v>34</v>
      </c>
      <c r="AX403" s="13" t="s">
        <v>79</v>
      </c>
      <c r="AY403" s="157" t="s">
        <v>156</v>
      </c>
    </row>
    <row r="404" spans="2:65" s="14" customFormat="1" ht="11.25">
      <c r="B404" s="163"/>
      <c r="D404" s="150" t="s">
        <v>168</v>
      </c>
      <c r="E404" s="164" t="s">
        <v>1</v>
      </c>
      <c r="F404" s="165" t="s">
        <v>173</v>
      </c>
      <c r="H404" s="166">
        <v>2.875</v>
      </c>
      <c r="I404" s="167"/>
      <c r="L404" s="163"/>
      <c r="M404" s="168"/>
      <c r="T404" s="169"/>
      <c r="AT404" s="164" t="s">
        <v>168</v>
      </c>
      <c r="AU404" s="164" t="s">
        <v>166</v>
      </c>
      <c r="AV404" s="14" t="s">
        <v>165</v>
      </c>
      <c r="AW404" s="14" t="s">
        <v>34</v>
      </c>
      <c r="AX404" s="14" t="s">
        <v>86</v>
      </c>
      <c r="AY404" s="164" t="s">
        <v>156</v>
      </c>
    </row>
    <row r="405" spans="2:65" s="1" customFormat="1" ht="24.2" customHeight="1">
      <c r="B405" s="32"/>
      <c r="C405" s="136" t="s">
        <v>541</v>
      </c>
      <c r="D405" s="136" t="s">
        <v>160</v>
      </c>
      <c r="E405" s="137" t="s">
        <v>1023</v>
      </c>
      <c r="F405" s="138" t="s">
        <v>1024</v>
      </c>
      <c r="G405" s="139" t="s">
        <v>195</v>
      </c>
      <c r="H405" s="140">
        <v>2.5</v>
      </c>
      <c r="I405" s="141"/>
      <c r="J405" s="142">
        <f>ROUND(I405*H405,2)</f>
        <v>0</v>
      </c>
      <c r="K405" s="138" t="s">
        <v>164</v>
      </c>
      <c r="L405" s="32"/>
      <c r="M405" s="143" t="s">
        <v>1</v>
      </c>
      <c r="N405" s="144" t="s">
        <v>44</v>
      </c>
      <c r="P405" s="145">
        <f>O405*H405</f>
        <v>0</v>
      </c>
      <c r="Q405" s="145">
        <v>0.40799999999999997</v>
      </c>
      <c r="R405" s="145">
        <f>Q405*H405</f>
        <v>1.02</v>
      </c>
      <c r="S405" s="145">
        <v>0</v>
      </c>
      <c r="T405" s="146">
        <f>S405*H405</f>
        <v>0</v>
      </c>
      <c r="AR405" s="147" t="s">
        <v>165</v>
      </c>
      <c r="AT405" s="147" t="s">
        <v>160</v>
      </c>
      <c r="AU405" s="147" t="s">
        <v>166</v>
      </c>
      <c r="AY405" s="17" t="s">
        <v>156</v>
      </c>
      <c r="BE405" s="148">
        <f>IF(N405="základní",J405,0)</f>
        <v>0</v>
      </c>
      <c r="BF405" s="148">
        <f>IF(N405="snížená",J405,0)</f>
        <v>0</v>
      </c>
      <c r="BG405" s="148">
        <f>IF(N405="zákl. přenesená",J405,0)</f>
        <v>0</v>
      </c>
      <c r="BH405" s="148">
        <f>IF(N405="sníž. přenesená",J405,0)</f>
        <v>0</v>
      </c>
      <c r="BI405" s="148">
        <f>IF(N405="nulová",J405,0)</f>
        <v>0</v>
      </c>
      <c r="BJ405" s="17" t="s">
        <v>86</v>
      </c>
      <c r="BK405" s="148">
        <f>ROUND(I405*H405,2)</f>
        <v>0</v>
      </c>
      <c r="BL405" s="17" t="s">
        <v>165</v>
      </c>
      <c r="BM405" s="147" t="s">
        <v>1025</v>
      </c>
    </row>
    <row r="406" spans="2:65" s="13" customFormat="1" ht="11.25">
      <c r="B406" s="156"/>
      <c r="D406" s="150" t="s">
        <v>168</v>
      </c>
      <c r="E406" s="157" t="s">
        <v>1</v>
      </c>
      <c r="F406" s="158" t="s">
        <v>1018</v>
      </c>
      <c r="H406" s="159">
        <v>2.5</v>
      </c>
      <c r="I406" s="160"/>
      <c r="L406" s="156"/>
      <c r="M406" s="161"/>
      <c r="T406" s="162"/>
      <c r="AT406" s="157" t="s">
        <v>168</v>
      </c>
      <c r="AU406" s="157" t="s">
        <v>166</v>
      </c>
      <c r="AV406" s="13" t="s">
        <v>88</v>
      </c>
      <c r="AW406" s="13" t="s">
        <v>34</v>
      </c>
      <c r="AX406" s="13" t="s">
        <v>86</v>
      </c>
      <c r="AY406" s="157" t="s">
        <v>156</v>
      </c>
    </row>
    <row r="407" spans="2:65" s="11" customFormat="1" ht="22.9" customHeight="1">
      <c r="B407" s="124"/>
      <c r="D407" s="125" t="s">
        <v>78</v>
      </c>
      <c r="E407" s="134" t="s">
        <v>216</v>
      </c>
      <c r="F407" s="134" t="s">
        <v>370</v>
      </c>
      <c r="I407" s="127"/>
      <c r="J407" s="135">
        <f>BK407</f>
        <v>0</v>
      </c>
      <c r="L407" s="124"/>
      <c r="M407" s="129"/>
      <c r="P407" s="130">
        <f>P408+P411+P440+P452</f>
        <v>0</v>
      </c>
      <c r="R407" s="130">
        <f>R408+R411+R440+R452</f>
        <v>5.1295900000000012</v>
      </c>
      <c r="T407" s="131">
        <f>T408+T411+T440+T452</f>
        <v>0.20200000000000001</v>
      </c>
      <c r="AR407" s="125" t="s">
        <v>86</v>
      </c>
      <c r="AT407" s="132" t="s">
        <v>78</v>
      </c>
      <c r="AU407" s="132" t="s">
        <v>86</v>
      </c>
      <c r="AY407" s="125" t="s">
        <v>156</v>
      </c>
      <c r="BK407" s="133">
        <f>BK408+BK411+BK440+BK452</f>
        <v>0</v>
      </c>
    </row>
    <row r="408" spans="2:65" s="11" customFormat="1" ht="20.85" customHeight="1">
      <c r="B408" s="124"/>
      <c r="D408" s="125" t="s">
        <v>78</v>
      </c>
      <c r="E408" s="134" t="s">
        <v>371</v>
      </c>
      <c r="F408" s="134" t="s">
        <v>372</v>
      </c>
      <c r="I408" s="127"/>
      <c r="J408" s="135">
        <f>BK408</f>
        <v>0</v>
      </c>
      <c r="L408" s="124"/>
      <c r="M408" s="129"/>
      <c r="P408" s="130">
        <f>SUM(P409:P410)</f>
        <v>0</v>
      </c>
      <c r="R408" s="130">
        <f>SUM(R409:R410)</f>
        <v>0.73188000000000009</v>
      </c>
      <c r="T408" s="131">
        <f>SUM(T409:T410)</f>
        <v>0</v>
      </c>
      <c r="AR408" s="125" t="s">
        <v>86</v>
      </c>
      <c r="AT408" s="132" t="s">
        <v>78</v>
      </c>
      <c r="AU408" s="132" t="s">
        <v>88</v>
      </c>
      <c r="AY408" s="125" t="s">
        <v>156</v>
      </c>
      <c r="BK408" s="133">
        <f>SUM(BK409:BK410)</f>
        <v>0</v>
      </c>
    </row>
    <row r="409" spans="2:65" s="1" customFormat="1" ht="24.2" customHeight="1">
      <c r="B409" s="32"/>
      <c r="C409" s="136" t="s">
        <v>546</v>
      </c>
      <c r="D409" s="136" t="s">
        <v>160</v>
      </c>
      <c r="E409" s="137" t="s">
        <v>374</v>
      </c>
      <c r="F409" s="138" t="s">
        <v>375</v>
      </c>
      <c r="G409" s="139" t="s">
        <v>376</v>
      </c>
      <c r="H409" s="140">
        <v>1</v>
      </c>
      <c r="I409" s="141"/>
      <c r="J409" s="142">
        <f>ROUND(I409*H409,2)</f>
        <v>0</v>
      </c>
      <c r="K409" s="138" t="s">
        <v>164</v>
      </c>
      <c r="L409" s="32"/>
      <c r="M409" s="143" t="s">
        <v>1</v>
      </c>
      <c r="N409" s="144" t="s">
        <v>44</v>
      </c>
      <c r="P409" s="145">
        <f>O409*H409</f>
        <v>0</v>
      </c>
      <c r="Q409" s="145">
        <v>0.42080000000000001</v>
      </c>
      <c r="R409" s="145">
        <f>Q409*H409</f>
        <v>0.42080000000000001</v>
      </c>
      <c r="S409" s="145">
        <v>0</v>
      </c>
      <c r="T409" s="146">
        <f>S409*H409</f>
        <v>0</v>
      </c>
      <c r="AR409" s="147" t="s">
        <v>165</v>
      </c>
      <c r="AT409" s="147" t="s">
        <v>160</v>
      </c>
      <c r="AU409" s="147" t="s">
        <v>166</v>
      </c>
      <c r="AY409" s="17" t="s">
        <v>156</v>
      </c>
      <c r="BE409" s="148">
        <f>IF(N409="základní",J409,0)</f>
        <v>0</v>
      </c>
      <c r="BF409" s="148">
        <f>IF(N409="snížená",J409,0)</f>
        <v>0</v>
      </c>
      <c r="BG409" s="148">
        <f>IF(N409="zákl. přenesená",J409,0)</f>
        <v>0</v>
      </c>
      <c r="BH409" s="148">
        <f>IF(N409="sníž. přenesená",J409,0)</f>
        <v>0</v>
      </c>
      <c r="BI409" s="148">
        <f>IF(N409="nulová",J409,0)</f>
        <v>0</v>
      </c>
      <c r="BJ409" s="17" t="s">
        <v>86</v>
      </c>
      <c r="BK409" s="148">
        <f>ROUND(I409*H409,2)</f>
        <v>0</v>
      </c>
      <c r="BL409" s="17" t="s">
        <v>165</v>
      </c>
      <c r="BM409" s="147" t="s">
        <v>377</v>
      </c>
    </row>
    <row r="410" spans="2:65" s="1" customFormat="1" ht="33" customHeight="1">
      <c r="B410" s="32"/>
      <c r="C410" s="136" t="s">
        <v>555</v>
      </c>
      <c r="D410" s="136" t="s">
        <v>160</v>
      </c>
      <c r="E410" s="137" t="s">
        <v>379</v>
      </c>
      <c r="F410" s="138" t="s">
        <v>380</v>
      </c>
      <c r="G410" s="139" t="s">
        <v>376</v>
      </c>
      <c r="H410" s="140">
        <v>1</v>
      </c>
      <c r="I410" s="141"/>
      <c r="J410" s="142">
        <f>ROUND(I410*H410,2)</f>
        <v>0</v>
      </c>
      <c r="K410" s="138" t="s">
        <v>164</v>
      </c>
      <c r="L410" s="32"/>
      <c r="M410" s="143" t="s">
        <v>1</v>
      </c>
      <c r="N410" s="144" t="s">
        <v>44</v>
      </c>
      <c r="P410" s="145">
        <f>O410*H410</f>
        <v>0</v>
      </c>
      <c r="Q410" s="145">
        <v>0.31108000000000002</v>
      </c>
      <c r="R410" s="145">
        <f>Q410*H410</f>
        <v>0.31108000000000002</v>
      </c>
      <c r="S410" s="145">
        <v>0</v>
      </c>
      <c r="T410" s="146">
        <f>S410*H410</f>
        <v>0</v>
      </c>
      <c r="AR410" s="147" t="s">
        <v>165</v>
      </c>
      <c r="AT410" s="147" t="s">
        <v>160</v>
      </c>
      <c r="AU410" s="147" t="s">
        <v>166</v>
      </c>
      <c r="AY410" s="17" t="s">
        <v>156</v>
      </c>
      <c r="BE410" s="148">
        <f>IF(N410="základní",J410,0)</f>
        <v>0</v>
      </c>
      <c r="BF410" s="148">
        <f>IF(N410="snížená",J410,0)</f>
        <v>0</v>
      </c>
      <c r="BG410" s="148">
        <f>IF(N410="zákl. přenesená",J410,0)</f>
        <v>0</v>
      </c>
      <c r="BH410" s="148">
        <f>IF(N410="sníž. přenesená",J410,0)</f>
        <v>0</v>
      </c>
      <c r="BI410" s="148">
        <f>IF(N410="nulová",J410,0)</f>
        <v>0</v>
      </c>
      <c r="BJ410" s="17" t="s">
        <v>86</v>
      </c>
      <c r="BK410" s="148">
        <f>ROUND(I410*H410,2)</f>
        <v>0</v>
      </c>
      <c r="BL410" s="17" t="s">
        <v>165</v>
      </c>
      <c r="BM410" s="147" t="s">
        <v>381</v>
      </c>
    </row>
    <row r="411" spans="2:65" s="11" customFormat="1" ht="20.85" customHeight="1">
      <c r="B411" s="124"/>
      <c r="D411" s="125" t="s">
        <v>78</v>
      </c>
      <c r="E411" s="134" t="s">
        <v>382</v>
      </c>
      <c r="F411" s="134" t="s">
        <v>383</v>
      </c>
      <c r="I411" s="127"/>
      <c r="J411" s="135">
        <f>BK411</f>
        <v>0</v>
      </c>
      <c r="L411" s="124"/>
      <c r="M411" s="129"/>
      <c r="P411" s="130">
        <f>SUM(P412:P439)</f>
        <v>0</v>
      </c>
      <c r="R411" s="130">
        <f>SUM(R412:R439)</f>
        <v>2.4471300000000009</v>
      </c>
      <c r="T411" s="131">
        <f>SUM(T412:T439)</f>
        <v>0.20200000000000001</v>
      </c>
      <c r="AR411" s="125" t="s">
        <v>86</v>
      </c>
      <c r="AT411" s="132" t="s">
        <v>78</v>
      </c>
      <c r="AU411" s="132" t="s">
        <v>88</v>
      </c>
      <c r="AY411" s="125" t="s">
        <v>156</v>
      </c>
      <c r="BK411" s="133">
        <f>SUM(BK412:BK439)</f>
        <v>0</v>
      </c>
    </row>
    <row r="412" spans="2:65" s="1" customFormat="1" ht="24.2" customHeight="1">
      <c r="B412" s="32"/>
      <c r="C412" s="136" t="s">
        <v>561</v>
      </c>
      <c r="D412" s="136" t="s">
        <v>160</v>
      </c>
      <c r="E412" s="137" t="s">
        <v>385</v>
      </c>
      <c r="F412" s="138" t="s">
        <v>386</v>
      </c>
      <c r="G412" s="139" t="s">
        <v>163</v>
      </c>
      <c r="H412" s="140">
        <v>1.2</v>
      </c>
      <c r="I412" s="141"/>
      <c r="J412" s="142">
        <f>ROUND(I412*H412,2)</f>
        <v>0</v>
      </c>
      <c r="K412" s="138" t="s">
        <v>164</v>
      </c>
      <c r="L412" s="32"/>
      <c r="M412" s="143" t="s">
        <v>1</v>
      </c>
      <c r="N412" s="144" t="s">
        <v>44</v>
      </c>
      <c r="P412" s="145">
        <f>O412*H412</f>
        <v>0</v>
      </c>
      <c r="Q412" s="145">
        <v>1.8907700000000001</v>
      </c>
      <c r="R412" s="145">
        <f>Q412*H412</f>
        <v>2.2689240000000002</v>
      </c>
      <c r="S412" s="145">
        <v>0</v>
      </c>
      <c r="T412" s="146">
        <f>S412*H412</f>
        <v>0</v>
      </c>
      <c r="AR412" s="147" t="s">
        <v>165</v>
      </c>
      <c r="AT412" s="147" t="s">
        <v>160</v>
      </c>
      <c r="AU412" s="147" t="s">
        <v>166</v>
      </c>
      <c r="AY412" s="17" t="s">
        <v>156</v>
      </c>
      <c r="BE412" s="148">
        <f>IF(N412="základní",J412,0)</f>
        <v>0</v>
      </c>
      <c r="BF412" s="148">
        <f>IF(N412="snížená",J412,0)</f>
        <v>0</v>
      </c>
      <c r="BG412" s="148">
        <f>IF(N412="zákl. přenesená",J412,0)</f>
        <v>0</v>
      </c>
      <c r="BH412" s="148">
        <f>IF(N412="sníž. přenesená",J412,0)</f>
        <v>0</v>
      </c>
      <c r="BI412" s="148">
        <f>IF(N412="nulová",J412,0)</f>
        <v>0</v>
      </c>
      <c r="BJ412" s="17" t="s">
        <v>86</v>
      </c>
      <c r="BK412" s="148">
        <f>ROUND(I412*H412,2)</f>
        <v>0</v>
      </c>
      <c r="BL412" s="17" t="s">
        <v>165</v>
      </c>
      <c r="BM412" s="147" t="s">
        <v>387</v>
      </c>
    </row>
    <row r="413" spans="2:65" s="13" customFormat="1" ht="11.25">
      <c r="B413" s="156"/>
      <c r="D413" s="150" t="s">
        <v>168</v>
      </c>
      <c r="E413" s="157" t="s">
        <v>1</v>
      </c>
      <c r="F413" s="158" t="s">
        <v>1026</v>
      </c>
      <c r="H413" s="159">
        <v>1.2</v>
      </c>
      <c r="I413" s="160"/>
      <c r="L413" s="156"/>
      <c r="M413" s="161"/>
      <c r="T413" s="162"/>
      <c r="AT413" s="157" t="s">
        <v>168</v>
      </c>
      <c r="AU413" s="157" t="s">
        <v>166</v>
      </c>
      <c r="AV413" s="13" t="s">
        <v>88</v>
      </c>
      <c r="AW413" s="13" t="s">
        <v>34</v>
      </c>
      <c r="AX413" s="13" t="s">
        <v>86</v>
      </c>
      <c r="AY413" s="157" t="s">
        <v>156</v>
      </c>
    </row>
    <row r="414" spans="2:65" s="1" customFormat="1" ht="33" customHeight="1">
      <c r="B414" s="32"/>
      <c r="C414" s="136" t="s">
        <v>567</v>
      </c>
      <c r="D414" s="136" t="s">
        <v>160</v>
      </c>
      <c r="E414" s="137" t="s">
        <v>390</v>
      </c>
      <c r="F414" s="138" t="s">
        <v>391</v>
      </c>
      <c r="G414" s="139" t="s">
        <v>392</v>
      </c>
      <c r="H414" s="140">
        <v>5</v>
      </c>
      <c r="I414" s="141"/>
      <c r="J414" s="142">
        <f>ROUND(I414*H414,2)</f>
        <v>0</v>
      </c>
      <c r="K414" s="138" t="s">
        <v>164</v>
      </c>
      <c r="L414" s="32"/>
      <c r="M414" s="143" t="s">
        <v>1</v>
      </c>
      <c r="N414" s="144" t="s">
        <v>44</v>
      </c>
      <c r="P414" s="145">
        <f>O414*H414</f>
        <v>0</v>
      </c>
      <c r="Q414" s="145">
        <v>3.0000000000000001E-5</v>
      </c>
      <c r="R414" s="145">
        <f>Q414*H414</f>
        <v>1.5000000000000001E-4</v>
      </c>
      <c r="S414" s="145">
        <v>0</v>
      </c>
      <c r="T414" s="146">
        <f>S414*H414</f>
        <v>0</v>
      </c>
      <c r="AR414" s="147" t="s">
        <v>165</v>
      </c>
      <c r="AT414" s="147" t="s">
        <v>160</v>
      </c>
      <c r="AU414" s="147" t="s">
        <v>166</v>
      </c>
      <c r="AY414" s="17" t="s">
        <v>156</v>
      </c>
      <c r="BE414" s="148">
        <f>IF(N414="základní",J414,0)</f>
        <v>0</v>
      </c>
      <c r="BF414" s="148">
        <f>IF(N414="snížená",J414,0)</f>
        <v>0</v>
      </c>
      <c r="BG414" s="148">
        <f>IF(N414="zákl. přenesená",J414,0)</f>
        <v>0</v>
      </c>
      <c r="BH414" s="148">
        <f>IF(N414="sníž. přenesená",J414,0)</f>
        <v>0</v>
      </c>
      <c r="BI414" s="148">
        <f>IF(N414="nulová",J414,0)</f>
        <v>0</v>
      </c>
      <c r="BJ414" s="17" t="s">
        <v>86</v>
      </c>
      <c r="BK414" s="148">
        <f>ROUND(I414*H414,2)</f>
        <v>0</v>
      </c>
      <c r="BL414" s="17" t="s">
        <v>165</v>
      </c>
      <c r="BM414" s="147" t="s">
        <v>393</v>
      </c>
    </row>
    <row r="415" spans="2:65" s="13" customFormat="1" ht="11.25">
      <c r="B415" s="156"/>
      <c r="D415" s="150" t="s">
        <v>168</v>
      </c>
      <c r="E415" s="157" t="s">
        <v>1</v>
      </c>
      <c r="F415" s="158" t="s">
        <v>1027</v>
      </c>
      <c r="H415" s="159">
        <v>5</v>
      </c>
      <c r="I415" s="160"/>
      <c r="L415" s="156"/>
      <c r="M415" s="161"/>
      <c r="T415" s="162"/>
      <c r="AT415" s="157" t="s">
        <v>168</v>
      </c>
      <c r="AU415" s="157" t="s">
        <v>166</v>
      </c>
      <c r="AV415" s="13" t="s">
        <v>88</v>
      </c>
      <c r="AW415" s="13" t="s">
        <v>34</v>
      </c>
      <c r="AX415" s="13" t="s">
        <v>86</v>
      </c>
      <c r="AY415" s="157" t="s">
        <v>156</v>
      </c>
    </row>
    <row r="416" spans="2:65" s="1" customFormat="1" ht="24.2" customHeight="1">
      <c r="B416" s="32"/>
      <c r="C416" s="177" t="s">
        <v>574</v>
      </c>
      <c r="D416" s="177" t="s">
        <v>256</v>
      </c>
      <c r="E416" s="178" t="s">
        <v>396</v>
      </c>
      <c r="F416" s="179" t="s">
        <v>397</v>
      </c>
      <c r="G416" s="180" t="s">
        <v>392</v>
      </c>
      <c r="H416" s="181">
        <v>5.3289999999999997</v>
      </c>
      <c r="I416" s="182"/>
      <c r="J416" s="183">
        <f>ROUND(I416*H416,2)</f>
        <v>0</v>
      </c>
      <c r="K416" s="179" t="s">
        <v>164</v>
      </c>
      <c r="L416" s="184"/>
      <c r="M416" s="185" t="s">
        <v>1</v>
      </c>
      <c r="N416" s="186" t="s">
        <v>44</v>
      </c>
      <c r="P416" s="145">
        <f>O416*H416</f>
        <v>0</v>
      </c>
      <c r="Q416" s="145">
        <v>2.4E-2</v>
      </c>
      <c r="R416" s="145">
        <f>Q416*H416</f>
        <v>0.12789600000000001</v>
      </c>
      <c r="S416" s="145">
        <v>0</v>
      </c>
      <c r="T416" s="146">
        <f>S416*H416</f>
        <v>0</v>
      </c>
      <c r="AR416" s="147" t="s">
        <v>216</v>
      </c>
      <c r="AT416" s="147" t="s">
        <v>256</v>
      </c>
      <c r="AU416" s="147" t="s">
        <v>166</v>
      </c>
      <c r="AY416" s="17" t="s">
        <v>156</v>
      </c>
      <c r="BE416" s="148">
        <f>IF(N416="základní",J416,0)</f>
        <v>0</v>
      </c>
      <c r="BF416" s="148">
        <f>IF(N416="snížená",J416,0)</f>
        <v>0</v>
      </c>
      <c r="BG416" s="148">
        <f>IF(N416="zákl. přenesená",J416,0)</f>
        <v>0</v>
      </c>
      <c r="BH416" s="148">
        <f>IF(N416="sníž. přenesená",J416,0)</f>
        <v>0</v>
      </c>
      <c r="BI416" s="148">
        <f>IF(N416="nulová",J416,0)</f>
        <v>0</v>
      </c>
      <c r="BJ416" s="17" t="s">
        <v>86</v>
      </c>
      <c r="BK416" s="148">
        <f>ROUND(I416*H416,2)</f>
        <v>0</v>
      </c>
      <c r="BL416" s="17" t="s">
        <v>165</v>
      </c>
      <c r="BM416" s="147" t="s">
        <v>398</v>
      </c>
    </row>
    <row r="417" spans="2:65" s="13" customFormat="1" ht="11.25">
      <c r="B417" s="156"/>
      <c r="D417" s="150" t="s">
        <v>168</v>
      </c>
      <c r="E417" s="157" t="s">
        <v>1</v>
      </c>
      <c r="F417" s="158" t="s">
        <v>1027</v>
      </c>
      <c r="H417" s="159">
        <v>5</v>
      </c>
      <c r="I417" s="160"/>
      <c r="L417" s="156"/>
      <c r="M417" s="161"/>
      <c r="T417" s="162"/>
      <c r="AT417" s="157" t="s">
        <v>168</v>
      </c>
      <c r="AU417" s="157" t="s">
        <v>166</v>
      </c>
      <c r="AV417" s="13" t="s">
        <v>88</v>
      </c>
      <c r="AW417" s="13" t="s">
        <v>34</v>
      </c>
      <c r="AX417" s="13" t="s">
        <v>79</v>
      </c>
      <c r="AY417" s="157" t="s">
        <v>156</v>
      </c>
    </row>
    <row r="418" spans="2:65" s="13" customFormat="1" ht="11.25">
      <c r="B418" s="156"/>
      <c r="D418" s="150" t="s">
        <v>168</v>
      </c>
      <c r="E418" s="157" t="s">
        <v>1</v>
      </c>
      <c r="F418" s="158" t="s">
        <v>1028</v>
      </c>
      <c r="H418" s="159">
        <v>0.25</v>
      </c>
      <c r="I418" s="160"/>
      <c r="L418" s="156"/>
      <c r="M418" s="161"/>
      <c r="T418" s="162"/>
      <c r="AT418" s="157" t="s">
        <v>168</v>
      </c>
      <c r="AU418" s="157" t="s">
        <v>166</v>
      </c>
      <c r="AV418" s="13" t="s">
        <v>88</v>
      </c>
      <c r="AW418" s="13" t="s">
        <v>34</v>
      </c>
      <c r="AX418" s="13" t="s">
        <v>79</v>
      </c>
      <c r="AY418" s="157" t="s">
        <v>156</v>
      </c>
    </row>
    <row r="419" spans="2:65" s="14" customFormat="1" ht="11.25">
      <c r="B419" s="163"/>
      <c r="D419" s="150" t="s">
        <v>168</v>
      </c>
      <c r="E419" s="164" t="s">
        <v>1</v>
      </c>
      <c r="F419" s="165" t="s">
        <v>173</v>
      </c>
      <c r="H419" s="166">
        <v>5.25</v>
      </c>
      <c r="I419" s="167"/>
      <c r="L419" s="163"/>
      <c r="M419" s="168"/>
      <c r="T419" s="169"/>
      <c r="AT419" s="164" t="s">
        <v>168</v>
      </c>
      <c r="AU419" s="164" t="s">
        <v>166</v>
      </c>
      <c r="AV419" s="14" t="s">
        <v>165</v>
      </c>
      <c r="AW419" s="14" t="s">
        <v>34</v>
      </c>
      <c r="AX419" s="14" t="s">
        <v>86</v>
      </c>
      <c r="AY419" s="164" t="s">
        <v>156</v>
      </c>
    </row>
    <row r="420" spans="2:65" s="13" customFormat="1" ht="11.25">
      <c r="B420" s="156"/>
      <c r="D420" s="150" t="s">
        <v>168</v>
      </c>
      <c r="F420" s="158" t="s">
        <v>1029</v>
      </c>
      <c r="H420" s="159">
        <v>5.3289999999999997</v>
      </c>
      <c r="I420" s="160"/>
      <c r="L420" s="156"/>
      <c r="M420" s="161"/>
      <c r="T420" s="162"/>
      <c r="AT420" s="157" t="s">
        <v>168</v>
      </c>
      <c r="AU420" s="157" t="s">
        <v>166</v>
      </c>
      <c r="AV420" s="13" t="s">
        <v>88</v>
      </c>
      <c r="AW420" s="13" t="s">
        <v>4</v>
      </c>
      <c r="AX420" s="13" t="s">
        <v>86</v>
      </c>
      <c r="AY420" s="157" t="s">
        <v>156</v>
      </c>
    </row>
    <row r="421" spans="2:65" s="1" customFormat="1" ht="24.2" customHeight="1">
      <c r="B421" s="32"/>
      <c r="C421" s="136" t="s">
        <v>578</v>
      </c>
      <c r="D421" s="136" t="s">
        <v>160</v>
      </c>
      <c r="E421" s="137" t="s">
        <v>402</v>
      </c>
      <c r="F421" s="138" t="s">
        <v>403</v>
      </c>
      <c r="G421" s="139" t="s">
        <v>376</v>
      </c>
      <c r="H421" s="140">
        <v>4</v>
      </c>
      <c r="I421" s="141"/>
      <c r="J421" s="142">
        <f>ROUND(I421*H421,2)</f>
        <v>0</v>
      </c>
      <c r="K421" s="138" t="s">
        <v>164</v>
      </c>
      <c r="L421" s="32"/>
      <c r="M421" s="143" t="s">
        <v>1</v>
      </c>
      <c r="N421" s="144" t="s">
        <v>44</v>
      </c>
      <c r="P421" s="145">
        <f>O421*H421</f>
        <v>0</v>
      </c>
      <c r="Q421" s="145">
        <v>6.9999999999999994E-5</v>
      </c>
      <c r="R421" s="145">
        <f>Q421*H421</f>
        <v>2.7999999999999998E-4</v>
      </c>
      <c r="S421" s="145">
        <v>0</v>
      </c>
      <c r="T421" s="146">
        <f>S421*H421</f>
        <v>0</v>
      </c>
      <c r="AR421" s="147" t="s">
        <v>165</v>
      </c>
      <c r="AT421" s="147" t="s">
        <v>160</v>
      </c>
      <c r="AU421" s="147" t="s">
        <v>166</v>
      </c>
      <c r="AY421" s="17" t="s">
        <v>156</v>
      </c>
      <c r="BE421" s="148">
        <f>IF(N421="základní",J421,0)</f>
        <v>0</v>
      </c>
      <c r="BF421" s="148">
        <f>IF(N421="snížená",J421,0)</f>
        <v>0</v>
      </c>
      <c r="BG421" s="148">
        <f>IF(N421="zákl. přenesená",J421,0)</f>
        <v>0</v>
      </c>
      <c r="BH421" s="148">
        <f>IF(N421="sníž. přenesená",J421,0)</f>
        <v>0</v>
      </c>
      <c r="BI421" s="148">
        <f>IF(N421="nulová",J421,0)</f>
        <v>0</v>
      </c>
      <c r="BJ421" s="17" t="s">
        <v>86</v>
      </c>
      <c r="BK421" s="148">
        <f>ROUND(I421*H421,2)</f>
        <v>0</v>
      </c>
      <c r="BL421" s="17" t="s">
        <v>165</v>
      </c>
      <c r="BM421" s="147" t="s">
        <v>404</v>
      </c>
    </row>
    <row r="422" spans="2:65" s="13" customFormat="1" ht="11.25">
      <c r="B422" s="156"/>
      <c r="D422" s="150" t="s">
        <v>168</v>
      </c>
      <c r="E422" s="157" t="s">
        <v>1</v>
      </c>
      <c r="F422" s="158" t="s">
        <v>1030</v>
      </c>
      <c r="H422" s="159">
        <v>4</v>
      </c>
      <c r="I422" s="160"/>
      <c r="L422" s="156"/>
      <c r="M422" s="161"/>
      <c r="T422" s="162"/>
      <c r="AT422" s="157" t="s">
        <v>168</v>
      </c>
      <c r="AU422" s="157" t="s">
        <v>166</v>
      </c>
      <c r="AV422" s="13" t="s">
        <v>88</v>
      </c>
      <c r="AW422" s="13" t="s">
        <v>34</v>
      </c>
      <c r="AX422" s="13" t="s">
        <v>86</v>
      </c>
      <c r="AY422" s="157" t="s">
        <v>156</v>
      </c>
    </row>
    <row r="423" spans="2:65" s="1" customFormat="1" ht="24.2" customHeight="1">
      <c r="B423" s="32"/>
      <c r="C423" s="177" t="s">
        <v>584</v>
      </c>
      <c r="D423" s="177" t="s">
        <v>256</v>
      </c>
      <c r="E423" s="178" t="s">
        <v>407</v>
      </c>
      <c r="F423" s="179" t="s">
        <v>408</v>
      </c>
      <c r="G423" s="180" t="s">
        <v>376</v>
      </c>
      <c r="H423" s="181">
        <v>4</v>
      </c>
      <c r="I423" s="182"/>
      <c r="J423" s="183">
        <f>ROUND(I423*H423,2)</f>
        <v>0</v>
      </c>
      <c r="K423" s="179" t="s">
        <v>164</v>
      </c>
      <c r="L423" s="184"/>
      <c r="M423" s="185" t="s">
        <v>1</v>
      </c>
      <c r="N423" s="186" t="s">
        <v>44</v>
      </c>
      <c r="P423" s="145">
        <f>O423*H423</f>
        <v>0</v>
      </c>
      <c r="Q423" s="145">
        <v>0.01</v>
      </c>
      <c r="R423" s="145">
        <f>Q423*H423</f>
        <v>0.04</v>
      </c>
      <c r="S423" s="145">
        <v>0</v>
      </c>
      <c r="T423" s="146">
        <f>S423*H423</f>
        <v>0</v>
      </c>
      <c r="AR423" s="147" t="s">
        <v>216</v>
      </c>
      <c r="AT423" s="147" t="s">
        <v>256</v>
      </c>
      <c r="AU423" s="147" t="s">
        <v>166</v>
      </c>
      <c r="AY423" s="17" t="s">
        <v>156</v>
      </c>
      <c r="BE423" s="148">
        <f>IF(N423="základní",J423,0)</f>
        <v>0</v>
      </c>
      <c r="BF423" s="148">
        <f>IF(N423="snížená",J423,0)</f>
        <v>0</v>
      </c>
      <c r="BG423" s="148">
        <f>IF(N423="zákl. přenesená",J423,0)</f>
        <v>0</v>
      </c>
      <c r="BH423" s="148">
        <f>IF(N423="sníž. přenesená",J423,0)</f>
        <v>0</v>
      </c>
      <c r="BI423" s="148">
        <f>IF(N423="nulová",J423,0)</f>
        <v>0</v>
      </c>
      <c r="BJ423" s="17" t="s">
        <v>86</v>
      </c>
      <c r="BK423" s="148">
        <f>ROUND(I423*H423,2)</f>
        <v>0</v>
      </c>
      <c r="BL423" s="17" t="s">
        <v>165</v>
      </c>
      <c r="BM423" s="147" t="s">
        <v>409</v>
      </c>
    </row>
    <row r="424" spans="2:65" s="13" customFormat="1" ht="22.5">
      <c r="B424" s="156"/>
      <c r="D424" s="150" t="s">
        <v>168</v>
      </c>
      <c r="F424" s="158" t="s">
        <v>1031</v>
      </c>
      <c r="H424" s="159">
        <v>4</v>
      </c>
      <c r="I424" s="160"/>
      <c r="L424" s="156"/>
      <c r="M424" s="161"/>
      <c r="T424" s="162"/>
      <c r="AT424" s="157" t="s">
        <v>168</v>
      </c>
      <c r="AU424" s="157" t="s">
        <v>166</v>
      </c>
      <c r="AV424" s="13" t="s">
        <v>88</v>
      </c>
      <c r="AW424" s="13" t="s">
        <v>4</v>
      </c>
      <c r="AX424" s="13" t="s">
        <v>86</v>
      </c>
      <c r="AY424" s="157" t="s">
        <v>156</v>
      </c>
    </row>
    <row r="425" spans="2:65" s="1" customFormat="1" ht="24.2" customHeight="1">
      <c r="B425" s="32"/>
      <c r="C425" s="136" t="s">
        <v>591</v>
      </c>
      <c r="D425" s="136" t="s">
        <v>160</v>
      </c>
      <c r="E425" s="137" t="s">
        <v>1032</v>
      </c>
      <c r="F425" s="138" t="s">
        <v>1033</v>
      </c>
      <c r="G425" s="139" t="s">
        <v>392</v>
      </c>
      <c r="H425" s="140">
        <v>3</v>
      </c>
      <c r="I425" s="141"/>
      <c r="J425" s="142">
        <f>ROUND(I425*H425,2)</f>
        <v>0</v>
      </c>
      <c r="K425" s="138" t="s">
        <v>164</v>
      </c>
      <c r="L425" s="32"/>
      <c r="M425" s="143" t="s">
        <v>1</v>
      </c>
      <c r="N425" s="144" t="s">
        <v>44</v>
      </c>
      <c r="P425" s="145">
        <f>O425*H425</f>
        <v>0</v>
      </c>
      <c r="Q425" s="145">
        <v>1.0000000000000001E-5</v>
      </c>
      <c r="R425" s="145">
        <f>Q425*H425</f>
        <v>3.0000000000000004E-5</v>
      </c>
      <c r="S425" s="145">
        <v>0</v>
      </c>
      <c r="T425" s="146">
        <f>S425*H425</f>
        <v>0</v>
      </c>
      <c r="AR425" s="147" t="s">
        <v>165</v>
      </c>
      <c r="AT425" s="147" t="s">
        <v>160</v>
      </c>
      <c r="AU425" s="147" t="s">
        <v>166</v>
      </c>
      <c r="AY425" s="17" t="s">
        <v>156</v>
      </c>
      <c r="BE425" s="148">
        <f>IF(N425="základní",J425,0)</f>
        <v>0</v>
      </c>
      <c r="BF425" s="148">
        <f>IF(N425="snížená",J425,0)</f>
        <v>0</v>
      </c>
      <c r="BG425" s="148">
        <f>IF(N425="zákl. přenesená",J425,0)</f>
        <v>0</v>
      </c>
      <c r="BH425" s="148">
        <f>IF(N425="sníž. přenesená",J425,0)</f>
        <v>0</v>
      </c>
      <c r="BI425" s="148">
        <f>IF(N425="nulová",J425,0)</f>
        <v>0</v>
      </c>
      <c r="BJ425" s="17" t="s">
        <v>86</v>
      </c>
      <c r="BK425" s="148">
        <f>ROUND(I425*H425,2)</f>
        <v>0</v>
      </c>
      <c r="BL425" s="17" t="s">
        <v>165</v>
      </c>
      <c r="BM425" s="147" t="s">
        <v>1034</v>
      </c>
    </row>
    <row r="426" spans="2:65" s="13" customFormat="1" ht="11.25">
      <c r="B426" s="156"/>
      <c r="D426" s="150" t="s">
        <v>168</v>
      </c>
      <c r="E426" s="157" t="s">
        <v>1</v>
      </c>
      <c r="F426" s="158" t="s">
        <v>1035</v>
      </c>
      <c r="H426" s="159">
        <v>3</v>
      </c>
      <c r="I426" s="160"/>
      <c r="L426" s="156"/>
      <c r="M426" s="161"/>
      <c r="T426" s="162"/>
      <c r="AT426" s="157" t="s">
        <v>168</v>
      </c>
      <c r="AU426" s="157" t="s">
        <v>166</v>
      </c>
      <c r="AV426" s="13" t="s">
        <v>88</v>
      </c>
      <c r="AW426" s="13" t="s">
        <v>34</v>
      </c>
      <c r="AX426" s="13" t="s">
        <v>86</v>
      </c>
      <c r="AY426" s="157" t="s">
        <v>156</v>
      </c>
    </row>
    <row r="427" spans="2:65" s="1" customFormat="1" ht="24.2" customHeight="1">
      <c r="B427" s="32"/>
      <c r="C427" s="177" t="s">
        <v>597</v>
      </c>
      <c r="D427" s="177" t="s">
        <v>256</v>
      </c>
      <c r="E427" s="178" t="s">
        <v>1036</v>
      </c>
      <c r="F427" s="179" t="s">
        <v>1037</v>
      </c>
      <c r="G427" s="180" t="s">
        <v>392</v>
      </c>
      <c r="H427" s="181">
        <v>3.15</v>
      </c>
      <c r="I427" s="182"/>
      <c r="J427" s="183">
        <f>ROUND(I427*H427,2)</f>
        <v>0</v>
      </c>
      <c r="K427" s="179" t="s">
        <v>164</v>
      </c>
      <c r="L427" s="184"/>
      <c r="M427" s="185" t="s">
        <v>1</v>
      </c>
      <c r="N427" s="186" t="s">
        <v>44</v>
      </c>
      <c r="P427" s="145">
        <f>O427*H427</f>
        <v>0</v>
      </c>
      <c r="Q427" s="145">
        <v>1.4E-3</v>
      </c>
      <c r="R427" s="145">
        <f>Q427*H427</f>
        <v>4.4099999999999999E-3</v>
      </c>
      <c r="S427" s="145">
        <v>0</v>
      </c>
      <c r="T427" s="146">
        <f>S427*H427</f>
        <v>0</v>
      </c>
      <c r="AR427" s="147" t="s">
        <v>216</v>
      </c>
      <c r="AT427" s="147" t="s">
        <v>256</v>
      </c>
      <c r="AU427" s="147" t="s">
        <v>166</v>
      </c>
      <c r="AY427" s="17" t="s">
        <v>156</v>
      </c>
      <c r="BE427" s="148">
        <f>IF(N427="základní",J427,0)</f>
        <v>0</v>
      </c>
      <c r="BF427" s="148">
        <f>IF(N427="snížená",J427,0)</f>
        <v>0</v>
      </c>
      <c r="BG427" s="148">
        <f>IF(N427="zákl. přenesená",J427,0)</f>
        <v>0</v>
      </c>
      <c r="BH427" s="148">
        <f>IF(N427="sníž. přenesená",J427,0)</f>
        <v>0</v>
      </c>
      <c r="BI427" s="148">
        <f>IF(N427="nulová",J427,0)</f>
        <v>0</v>
      </c>
      <c r="BJ427" s="17" t="s">
        <v>86</v>
      </c>
      <c r="BK427" s="148">
        <f>ROUND(I427*H427,2)</f>
        <v>0</v>
      </c>
      <c r="BL427" s="17" t="s">
        <v>165</v>
      </c>
      <c r="BM427" s="147" t="s">
        <v>1038</v>
      </c>
    </row>
    <row r="428" spans="2:65" s="13" customFormat="1" ht="11.25">
      <c r="B428" s="156"/>
      <c r="D428" s="150" t="s">
        <v>168</v>
      </c>
      <c r="E428" s="157" t="s">
        <v>1</v>
      </c>
      <c r="F428" s="158" t="s">
        <v>1035</v>
      </c>
      <c r="H428" s="159">
        <v>3</v>
      </c>
      <c r="I428" s="160"/>
      <c r="L428" s="156"/>
      <c r="M428" s="161"/>
      <c r="T428" s="162"/>
      <c r="AT428" s="157" t="s">
        <v>168</v>
      </c>
      <c r="AU428" s="157" t="s">
        <v>166</v>
      </c>
      <c r="AV428" s="13" t="s">
        <v>88</v>
      </c>
      <c r="AW428" s="13" t="s">
        <v>34</v>
      </c>
      <c r="AX428" s="13" t="s">
        <v>79</v>
      </c>
      <c r="AY428" s="157" t="s">
        <v>156</v>
      </c>
    </row>
    <row r="429" spans="2:65" s="13" customFormat="1" ht="11.25">
      <c r="B429" s="156"/>
      <c r="D429" s="150" t="s">
        <v>168</v>
      </c>
      <c r="E429" s="157" t="s">
        <v>1</v>
      </c>
      <c r="F429" s="158" t="s">
        <v>1039</v>
      </c>
      <c r="H429" s="159">
        <v>0.15</v>
      </c>
      <c r="I429" s="160"/>
      <c r="L429" s="156"/>
      <c r="M429" s="161"/>
      <c r="T429" s="162"/>
      <c r="AT429" s="157" t="s">
        <v>168</v>
      </c>
      <c r="AU429" s="157" t="s">
        <v>166</v>
      </c>
      <c r="AV429" s="13" t="s">
        <v>88</v>
      </c>
      <c r="AW429" s="13" t="s">
        <v>34</v>
      </c>
      <c r="AX429" s="13" t="s">
        <v>79</v>
      </c>
      <c r="AY429" s="157" t="s">
        <v>156</v>
      </c>
    </row>
    <row r="430" spans="2:65" s="14" customFormat="1" ht="11.25">
      <c r="B430" s="163"/>
      <c r="D430" s="150" t="s">
        <v>168</v>
      </c>
      <c r="E430" s="164" t="s">
        <v>1</v>
      </c>
      <c r="F430" s="165" t="s">
        <v>173</v>
      </c>
      <c r="H430" s="166">
        <v>3.15</v>
      </c>
      <c r="I430" s="167"/>
      <c r="L430" s="163"/>
      <c r="M430" s="168"/>
      <c r="T430" s="169"/>
      <c r="AT430" s="164" t="s">
        <v>168</v>
      </c>
      <c r="AU430" s="164" t="s">
        <v>166</v>
      </c>
      <c r="AV430" s="14" t="s">
        <v>165</v>
      </c>
      <c r="AW430" s="14" t="s">
        <v>34</v>
      </c>
      <c r="AX430" s="14" t="s">
        <v>86</v>
      </c>
      <c r="AY430" s="164" t="s">
        <v>156</v>
      </c>
    </row>
    <row r="431" spans="2:65" s="1" customFormat="1" ht="24.2" customHeight="1">
      <c r="B431" s="32"/>
      <c r="C431" s="136" t="s">
        <v>603</v>
      </c>
      <c r="D431" s="136" t="s">
        <v>160</v>
      </c>
      <c r="E431" s="137" t="s">
        <v>1040</v>
      </c>
      <c r="F431" s="138" t="s">
        <v>1041</v>
      </c>
      <c r="G431" s="139" t="s">
        <v>376</v>
      </c>
      <c r="H431" s="140">
        <v>2</v>
      </c>
      <c r="I431" s="141"/>
      <c r="J431" s="142">
        <f>ROUND(I431*H431,2)</f>
        <v>0</v>
      </c>
      <c r="K431" s="138" t="s">
        <v>164</v>
      </c>
      <c r="L431" s="32"/>
      <c r="M431" s="143" t="s">
        <v>1</v>
      </c>
      <c r="N431" s="144" t="s">
        <v>44</v>
      </c>
      <c r="P431" s="145">
        <f>O431*H431</f>
        <v>0</v>
      </c>
      <c r="Q431" s="145">
        <v>0</v>
      </c>
      <c r="R431" s="145">
        <f>Q431*H431</f>
        <v>0</v>
      </c>
      <c r="S431" s="145">
        <v>0</v>
      </c>
      <c r="T431" s="146">
        <f>S431*H431</f>
        <v>0</v>
      </c>
      <c r="AR431" s="147" t="s">
        <v>165</v>
      </c>
      <c r="AT431" s="147" t="s">
        <v>160</v>
      </c>
      <c r="AU431" s="147" t="s">
        <v>166</v>
      </c>
      <c r="AY431" s="17" t="s">
        <v>156</v>
      </c>
      <c r="BE431" s="148">
        <f>IF(N431="základní",J431,0)</f>
        <v>0</v>
      </c>
      <c r="BF431" s="148">
        <f>IF(N431="snížená",J431,0)</f>
        <v>0</v>
      </c>
      <c r="BG431" s="148">
        <f>IF(N431="zákl. přenesená",J431,0)</f>
        <v>0</v>
      </c>
      <c r="BH431" s="148">
        <f>IF(N431="sníž. přenesená",J431,0)</f>
        <v>0</v>
      </c>
      <c r="BI431" s="148">
        <f>IF(N431="nulová",J431,0)</f>
        <v>0</v>
      </c>
      <c r="BJ431" s="17" t="s">
        <v>86</v>
      </c>
      <c r="BK431" s="148">
        <f>ROUND(I431*H431,2)</f>
        <v>0</v>
      </c>
      <c r="BL431" s="17" t="s">
        <v>165</v>
      </c>
      <c r="BM431" s="147" t="s">
        <v>1042</v>
      </c>
    </row>
    <row r="432" spans="2:65" s="13" customFormat="1" ht="11.25">
      <c r="B432" s="156"/>
      <c r="D432" s="150" t="s">
        <v>168</v>
      </c>
      <c r="E432" s="157" t="s">
        <v>1</v>
      </c>
      <c r="F432" s="158" t="s">
        <v>1043</v>
      </c>
      <c r="H432" s="159">
        <v>2</v>
      </c>
      <c r="I432" s="160"/>
      <c r="L432" s="156"/>
      <c r="M432" s="161"/>
      <c r="T432" s="162"/>
      <c r="AT432" s="157" t="s">
        <v>168</v>
      </c>
      <c r="AU432" s="157" t="s">
        <v>166</v>
      </c>
      <c r="AV432" s="13" t="s">
        <v>88</v>
      </c>
      <c r="AW432" s="13" t="s">
        <v>34</v>
      </c>
      <c r="AX432" s="13" t="s">
        <v>86</v>
      </c>
      <c r="AY432" s="157" t="s">
        <v>156</v>
      </c>
    </row>
    <row r="433" spans="2:65" s="1" customFormat="1" ht="16.5" customHeight="1">
      <c r="B433" s="32"/>
      <c r="C433" s="177" t="s">
        <v>608</v>
      </c>
      <c r="D433" s="177" t="s">
        <v>256</v>
      </c>
      <c r="E433" s="178" t="s">
        <v>1044</v>
      </c>
      <c r="F433" s="179" t="s">
        <v>1045</v>
      </c>
      <c r="G433" s="180" t="s">
        <v>376</v>
      </c>
      <c r="H433" s="181">
        <v>2</v>
      </c>
      <c r="I433" s="182"/>
      <c r="J433" s="183">
        <f>ROUND(I433*H433,2)</f>
        <v>0</v>
      </c>
      <c r="K433" s="179" t="s">
        <v>164</v>
      </c>
      <c r="L433" s="184"/>
      <c r="M433" s="185" t="s">
        <v>1</v>
      </c>
      <c r="N433" s="186" t="s">
        <v>44</v>
      </c>
      <c r="P433" s="145">
        <f>O433*H433</f>
        <v>0</v>
      </c>
      <c r="Q433" s="145">
        <v>4.0000000000000002E-4</v>
      </c>
      <c r="R433" s="145">
        <f>Q433*H433</f>
        <v>8.0000000000000004E-4</v>
      </c>
      <c r="S433" s="145">
        <v>0</v>
      </c>
      <c r="T433" s="146">
        <f>S433*H433</f>
        <v>0</v>
      </c>
      <c r="AR433" s="147" t="s">
        <v>216</v>
      </c>
      <c r="AT433" s="147" t="s">
        <v>256</v>
      </c>
      <c r="AU433" s="147" t="s">
        <v>166</v>
      </c>
      <c r="AY433" s="17" t="s">
        <v>156</v>
      </c>
      <c r="BE433" s="148">
        <f>IF(N433="základní",J433,0)</f>
        <v>0</v>
      </c>
      <c r="BF433" s="148">
        <f>IF(N433="snížená",J433,0)</f>
        <v>0</v>
      </c>
      <c r="BG433" s="148">
        <f>IF(N433="zákl. přenesená",J433,0)</f>
        <v>0</v>
      </c>
      <c r="BH433" s="148">
        <f>IF(N433="sníž. přenesená",J433,0)</f>
        <v>0</v>
      </c>
      <c r="BI433" s="148">
        <f>IF(N433="nulová",J433,0)</f>
        <v>0</v>
      </c>
      <c r="BJ433" s="17" t="s">
        <v>86</v>
      </c>
      <c r="BK433" s="148">
        <f>ROUND(I433*H433,2)</f>
        <v>0</v>
      </c>
      <c r="BL433" s="17" t="s">
        <v>165</v>
      </c>
      <c r="BM433" s="147" t="s">
        <v>1046</v>
      </c>
    </row>
    <row r="434" spans="2:65" s="13" customFormat="1" ht="11.25">
      <c r="B434" s="156"/>
      <c r="D434" s="150" t="s">
        <v>168</v>
      </c>
      <c r="E434" s="157" t="s">
        <v>1</v>
      </c>
      <c r="F434" s="158" t="s">
        <v>1043</v>
      </c>
      <c r="H434" s="159">
        <v>2</v>
      </c>
      <c r="I434" s="160"/>
      <c r="L434" s="156"/>
      <c r="M434" s="161"/>
      <c r="T434" s="162"/>
      <c r="AT434" s="157" t="s">
        <v>168</v>
      </c>
      <c r="AU434" s="157" t="s">
        <v>166</v>
      </c>
      <c r="AV434" s="13" t="s">
        <v>88</v>
      </c>
      <c r="AW434" s="13" t="s">
        <v>34</v>
      </c>
      <c r="AX434" s="13" t="s">
        <v>86</v>
      </c>
      <c r="AY434" s="157" t="s">
        <v>156</v>
      </c>
    </row>
    <row r="435" spans="2:65" s="1" customFormat="1" ht="24.2" customHeight="1">
      <c r="B435" s="32"/>
      <c r="C435" s="136" t="s">
        <v>613</v>
      </c>
      <c r="D435" s="136" t="s">
        <v>160</v>
      </c>
      <c r="E435" s="137" t="s">
        <v>412</v>
      </c>
      <c r="F435" s="138" t="s">
        <v>413</v>
      </c>
      <c r="G435" s="139" t="s">
        <v>376</v>
      </c>
      <c r="H435" s="140">
        <v>2</v>
      </c>
      <c r="I435" s="141"/>
      <c r="J435" s="142">
        <f>ROUND(I435*H435,2)</f>
        <v>0</v>
      </c>
      <c r="K435" s="138" t="s">
        <v>1</v>
      </c>
      <c r="L435" s="32"/>
      <c r="M435" s="143" t="s">
        <v>1</v>
      </c>
      <c r="N435" s="144" t="s">
        <v>44</v>
      </c>
      <c r="P435" s="145">
        <f>O435*H435</f>
        <v>0</v>
      </c>
      <c r="Q435" s="145">
        <v>2.32E-3</v>
      </c>
      <c r="R435" s="145">
        <f>Q435*H435</f>
        <v>4.64E-3</v>
      </c>
      <c r="S435" s="145">
        <v>0.10100000000000001</v>
      </c>
      <c r="T435" s="146">
        <f>S435*H435</f>
        <v>0.20200000000000001</v>
      </c>
      <c r="AR435" s="147" t="s">
        <v>165</v>
      </c>
      <c r="AT435" s="147" t="s">
        <v>160</v>
      </c>
      <c r="AU435" s="147" t="s">
        <v>166</v>
      </c>
      <c r="AY435" s="17" t="s">
        <v>156</v>
      </c>
      <c r="BE435" s="148">
        <f>IF(N435="základní",J435,0)</f>
        <v>0</v>
      </c>
      <c r="BF435" s="148">
        <f>IF(N435="snížená",J435,0)</f>
        <v>0</v>
      </c>
      <c r="BG435" s="148">
        <f>IF(N435="zákl. přenesená",J435,0)</f>
        <v>0</v>
      </c>
      <c r="BH435" s="148">
        <f>IF(N435="sníž. přenesená",J435,0)</f>
        <v>0</v>
      </c>
      <c r="BI435" s="148">
        <f>IF(N435="nulová",J435,0)</f>
        <v>0</v>
      </c>
      <c r="BJ435" s="17" t="s">
        <v>86</v>
      </c>
      <c r="BK435" s="148">
        <f>ROUND(I435*H435,2)</f>
        <v>0</v>
      </c>
      <c r="BL435" s="17" t="s">
        <v>165</v>
      </c>
      <c r="BM435" s="147" t="s">
        <v>1047</v>
      </c>
    </row>
    <row r="436" spans="2:65" s="13" customFormat="1" ht="11.25">
      <c r="B436" s="156"/>
      <c r="D436" s="150" t="s">
        <v>168</v>
      </c>
      <c r="E436" s="157" t="s">
        <v>1</v>
      </c>
      <c r="F436" s="158" t="s">
        <v>1048</v>
      </c>
      <c r="H436" s="159">
        <v>2</v>
      </c>
      <c r="I436" s="160"/>
      <c r="L436" s="156"/>
      <c r="M436" s="161"/>
      <c r="T436" s="162"/>
      <c r="AT436" s="157" t="s">
        <v>168</v>
      </c>
      <c r="AU436" s="157" t="s">
        <v>166</v>
      </c>
      <c r="AV436" s="13" t="s">
        <v>88</v>
      </c>
      <c r="AW436" s="13" t="s">
        <v>34</v>
      </c>
      <c r="AX436" s="13" t="s">
        <v>86</v>
      </c>
      <c r="AY436" s="157" t="s">
        <v>156</v>
      </c>
    </row>
    <row r="437" spans="2:65" s="1" customFormat="1" ht="24.2" customHeight="1">
      <c r="B437" s="32"/>
      <c r="C437" s="136" t="s">
        <v>618</v>
      </c>
      <c r="D437" s="136" t="s">
        <v>160</v>
      </c>
      <c r="E437" s="137" t="s">
        <v>417</v>
      </c>
      <c r="F437" s="138" t="s">
        <v>418</v>
      </c>
      <c r="G437" s="139" t="s">
        <v>163</v>
      </c>
      <c r="H437" s="140">
        <v>1</v>
      </c>
      <c r="I437" s="141"/>
      <c r="J437" s="142">
        <f>ROUND(I437*H437,2)</f>
        <v>0</v>
      </c>
      <c r="K437" s="138" t="s">
        <v>164</v>
      </c>
      <c r="L437" s="32"/>
      <c r="M437" s="143" t="s">
        <v>1</v>
      </c>
      <c r="N437" s="144" t="s">
        <v>44</v>
      </c>
      <c r="P437" s="145">
        <f>O437*H437</f>
        <v>0</v>
      </c>
      <c r="Q437" s="145">
        <v>0</v>
      </c>
      <c r="R437" s="145">
        <f>Q437*H437</f>
        <v>0</v>
      </c>
      <c r="S437" s="145">
        <v>0</v>
      </c>
      <c r="T437" s="146">
        <f>S437*H437</f>
        <v>0</v>
      </c>
      <c r="AR437" s="147" t="s">
        <v>165</v>
      </c>
      <c r="AT437" s="147" t="s">
        <v>160</v>
      </c>
      <c r="AU437" s="147" t="s">
        <v>166</v>
      </c>
      <c r="AY437" s="17" t="s">
        <v>156</v>
      </c>
      <c r="BE437" s="148">
        <f>IF(N437="základní",J437,0)</f>
        <v>0</v>
      </c>
      <c r="BF437" s="148">
        <f>IF(N437="snížená",J437,0)</f>
        <v>0</v>
      </c>
      <c r="BG437" s="148">
        <f>IF(N437="zákl. přenesená",J437,0)</f>
        <v>0</v>
      </c>
      <c r="BH437" s="148">
        <f>IF(N437="sníž. přenesená",J437,0)</f>
        <v>0</v>
      </c>
      <c r="BI437" s="148">
        <f>IF(N437="nulová",J437,0)</f>
        <v>0</v>
      </c>
      <c r="BJ437" s="17" t="s">
        <v>86</v>
      </c>
      <c r="BK437" s="148">
        <f>ROUND(I437*H437,2)</f>
        <v>0</v>
      </c>
      <c r="BL437" s="17" t="s">
        <v>165</v>
      </c>
      <c r="BM437" s="147" t="s">
        <v>419</v>
      </c>
    </row>
    <row r="438" spans="2:65" s="12" customFormat="1" ht="11.25">
      <c r="B438" s="149"/>
      <c r="D438" s="150" t="s">
        <v>168</v>
      </c>
      <c r="E438" s="151" t="s">
        <v>1</v>
      </c>
      <c r="F438" s="152" t="s">
        <v>420</v>
      </c>
      <c r="H438" s="151" t="s">
        <v>1</v>
      </c>
      <c r="I438" s="153"/>
      <c r="L438" s="149"/>
      <c r="M438" s="154"/>
      <c r="T438" s="155"/>
      <c r="AT438" s="151" t="s">
        <v>168</v>
      </c>
      <c r="AU438" s="151" t="s">
        <v>166</v>
      </c>
      <c r="AV438" s="12" t="s">
        <v>86</v>
      </c>
      <c r="AW438" s="12" t="s">
        <v>34</v>
      </c>
      <c r="AX438" s="12" t="s">
        <v>79</v>
      </c>
      <c r="AY438" s="151" t="s">
        <v>156</v>
      </c>
    </row>
    <row r="439" spans="2:65" s="13" customFormat="1" ht="11.25">
      <c r="B439" s="156"/>
      <c r="D439" s="150" t="s">
        <v>168</v>
      </c>
      <c r="E439" s="157" t="s">
        <v>1</v>
      </c>
      <c r="F439" s="158" t="s">
        <v>1049</v>
      </c>
      <c r="H439" s="159">
        <v>1</v>
      </c>
      <c r="I439" s="160"/>
      <c r="L439" s="156"/>
      <c r="M439" s="161"/>
      <c r="T439" s="162"/>
      <c r="AT439" s="157" t="s">
        <v>168</v>
      </c>
      <c r="AU439" s="157" t="s">
        <v>166</v>
      </c>
      <c r="AV439" s="13" t="s">
        <v>88</v>
      </c>
      <c r="AW439" s="13" t="s">
        <v>34</v>
      </c>
      <c r="AX439" s="13" t="s">
        <v>86</v>
      </c>
      <c r="AY439" s="157" t="s">
        <v>156</v>
      </c>
    </row>
    <row r="440" spans="2:65" s="11" customFormat="1" ht="20.85" customHeight="1">
      <c r="B440" s="124"/>
      <c r="D440" s="125" t="s">
        <v>78</v>
      </c>
      <c r="E440" s="134" t="s">
        <v>422</v>
      </c>
      <c r="F440" s="134" t="s">
        <v>423</v>
      </c>
      <c r="I440" s="127"/>
      <c r="J440" s="135">
        <f>BK440</f>
        <v>0</v>
      </c>
      <c r="L440" s="124"/>
      <c r="M440" s="129"/>
      <c r="P440" s="130">
        <f>SUM(P441:P451)</f>
        <v>0</v>
      </c>
      <c r="R440" s="130">
        <f>SUM(R441:R451)</f>
        <v>1.9490800000000001</v>
      </c>
      <c r="T440" s="131">
        <f>SUM(T441:T451)</f>
        <v>0</v>
      </c>
      <c r="AR440" s="125" t="s">
        <v>86</v>
      </c>
      <c r="AT440" s="132" t="s">
        <v>78</v>
      </c>
      <c r="AU440" s="132" t="s">
        <v>88</v>
      </c>
      <c r="AY440" s="125" t="s">
        <v>156</v>
      </c>
      <c r="BK440" s="133">
        <f>SUM(BK441:BK451)</f>
        <v>0</v>
      </c>
    </row>
    <row r="441" spans="2:65" s="1" customFormat="1" ht="24.2" customHeight="1">
      <c r="B441" s="32"/>
      <c r="C441" s="136" t="s">
        <v>623</v>
      </c>
      <c r="D441" s="136" t="s">
        <v>160</v>
      </c>
      <c r="E441" s="137" t="s">
        <v>425</v>
      </c>
      <c r="F441" s="138" t="s">
        <v>426</v>
      </c>
      <c r="G441" s="139" t="s">
        <v>376</v>
      </c>
      <c r="H441" s="140">
        <v>2</v>
      </c>
      <c r="I441" s="141"/>
      <c r="J441" s="142">
        <f t="shared" ref="J441:J451" si="0">ROUND(I441*H441,2)</f>
        <v>0</v>
      </c>
      <c r="K441" s="138" t="s">
        <v>164</v>
      </c>
      <c r="L441" s="32"/>
      <c r="M441" s="143" t="s">
        <v>1</v>
      </c>
      <c r="N441" s="144" t="s">
        <v>44</v>
      </c>
      <c r="P441" s="145">
        <f t="shared" ref="P441:P451" si="1">O441*H441</f>
        <v>0</v>
      </c>
      <c r="Q441" s="145">
        <v>0.12422</v>
      </c>
      <c r="R441" s="145">
        <f t="shared" ref="R441:R451" si="2">Q441*H441</f>
        <v>0.24843999999999999</v>
      </c>
      <c r="S441" s="145">
        <v>0</v>
      </c>
      <c r="T441" s="146">
        <f t="shared" ref="T441:T451" si="3">S441*H441</f>
        <v>0</v>
      </c>
      <c r="AR441" s="147" t="s">
        <v>165</v>
      </c>
      <c r="AT441" s="147" t="s">
        <v>160</v>
      </c>
      <c r="AU441" s="147" t="s">
        <v>166</v>
      </c>
      <c r="AY441" s="17" t="s">
        <v>156</v>
      </c>
      <c r="BE441" s="148">
        <f t="shared" ref="BE441:BE451" si="4">IF(N441="základní",J441,0)</f>
        <v>0</v>
      </c>
      <c r="BF441" s="148">
        <f t="shared" ref="BF441:BF451" si="5">IF(N441="snížená",J441,0)</f>
        <v>0</v>
      </c>
      <c r="BG441" s="148">
        <f t="shared" ref="BG441:BG451" si="6">IF(N441="zákl. přenesená",J441,0)</f>
        <v>0</v>
      </c>
      <c r="BH441" s="148">
        <f t="shared" ref="BH441:BH451" si="7">IF(N441="sníž. přenesená",J441,0)</f>
        <v>0</v>
      </c>
      <c r="BI441" s="148">
        <f t="shared" ref="BI441:BI451" si="8">IF(N441="nulová",J441,0)</f>
        <v>0</v>
      </c>
      <c r="BJ441" s="17" t="s">
        <v>86</v>
      </c>
      <c r="BK441" s="148">
        <f t="shared" ref="BK441:BK451" si="9">ROUND(I441*H441,2)</f>
        <v>0</v>
      </c>
      <c r="BL441" s="17" t="s">
        <v>165</v>
      </c>
      <c r="BM441" s="147" t="s">
        <v>1050</v>
      </c>
    </row>
    <row r="442" spans="2:65" s="1" customFormat="1" ht="24.2" customHeight="1">
      <c r="B442" s="32"/>
      <c r="C442" s="177" t="s">
        <v>628</v>
      </c>
      <c r="D442" s="177" t="s">
        <v>256</v>
      </c>
      <c r="E442" s="178" t="s">
        <v>429</v>
      </c>
      <c r="F442" s="179" t="s">
        <v>430</v>
      </c>
      <c r="G442" s="180" t="s">
        <v>376</v>
      </c>
      <c r="H442" s="181">
        <v>2</v>
      </c>
      <c r="I442" s="182"/>
      <c r="J442" s="183">
        <f t="shared" si="0"/>
        <v>0</v>
      </c>
      <c r="K442" s="179" t="s">
        <v>164</v>
      </c>
      <c r="L442" s="184"/>
      <c r="M442" s="185" t="s">
        <v>1</v>
      </c>
      <c r="N442" s="186" t="s">
        <v>44</v>
      </c>
      <c r="P442" s="145">
        <f t="shared" si="1"/>
        <v>0</v>
      </c>
      <c r="Q442" s="145">
        <v>7.1999999999999995E-2</v>
      </c>
      <c r="R442" s="145">
        <f t="shared" si="2"/>
        <v>0.14399999999999999</v>
      </c>
      <c r="S442" s="145">
        <v>0</v>
      </c>
      <c r="T442" s="146">
        <f t="shared" si="3"/>
        <v>0</v>
      </c>
      <c r="AR442" s="147" t="s">
        <v>216</v>
      </c>
      <c r="AT442" s="147" t="s">
        <v>256</v>
      </c>
      <c r="AU442" s="147" t="s">
        <v>166</v>
      </c>
      <c r="AY442" s="17" t="s">
        <v>156</v>
      </c>
      <c r="BE442" s="148">
        <f t="shared" si="4"/>
        <v>0</v>
      </c>
      <c r="BF442" s="148">
        <f t="shared" si="5"/>
        <v>0</v>
      </c>
      <c r="BG442" s="148">
        <f t="shared" si="6"/>
        <v>0</v>
      </c>
      <c r="BH442" s="148">
        <f t="shared" si="7"/>
        <v>0</v>
      </c>
      <c r="BI442" s="148">
        <f t="shared" si="8"/>
        <v>0</v>
      </c>
      <c r="BJ442" s="17" t="s">
        <v>86</v>
      </c>
      <c r="BK442" s="148">
        <f t="shared" si="9"/>
        <v>0</v>
      </c>
      <c r="BL442" s="17" t="s">
        <v>165</v>
      </c>
      <c r="BM442" s="147" t="s">
        <v>1051</v>
      </c>
    </row>
    <row r="443" spans="2:65" s="1" customFormat="1" ht="24.2" customHeight="1">
      <c r="B443" s="32"/>
      <c r="C443" s="136" t="s">
        <v>633</v>
      </c>
      <c r="D443" s="136" t="s">
        <v>160</v>
      </c>
      <c r="E443" s="137" t="s">
        <v>433</v>
      </c>
      <c r="F443" s="138" t="s">
        <v>434</v>
      </c>
      <c r="G443" s="139" t="s">
        <v>376</v>
      </c>
      <c r="H443" s="140">
        <v>2</v>
      </c>
      <c r="I443" s="141"/>
      <c r="J443" s="142">
        <f t="shared" si="0"/>
        <v>0</v>
      </c>
      <c r="K443" s="138" t="s">
        <v>164</v>
      </c>
      <c r="L443" s="32"/>
      <c r="M443" s="143" t="s">
        <v>1</v>
      </c>
      <c r="N443" s="144" t="s">
        <v>44</v>
      </c>
      <c r="P443" s="145">
        <f t="shared" si="1"/>
        <v>0</v>
      </c>
      <c r="Q443" s="145">
        <v>2.972E-2</v>
      </c>
      <c r="R443" s="145">
        <f t="shared" si="2"/>
        <v>5.944E-2</v>
      </c>
      <c r="S443" s="145">
        <v>0</v>
      </c>
      <c r="T443" s="146">
        <f t="shared" si="3"/>
        <v>0</v>
      </c>
      <c r="AR443" s="147" t="s">
        <v>165</v>
      </c>
      <c r="AT443" s="147" t="s">
        <v>160</v>
      </c>
      <c r="AU443" s="147" t="s">
        <v>166</v>
      </c>
      <c r="AY443" s="17" t="s">
        <v>156</v>
      </c>
      <c r="BE443" s="148">
        <f t="shared" si="4"/>
        <v>0</v>
      </c>
      <c r="BF443" s="148">
        <f t="shared" si="5"/>
        <v>0</v>
      </c>
      <c r="BG443" s="148">
        <f t="shared" si="6"/>
        <v>0</v>
      </c>
      <c r="BH443" s="148">
        <f t="shared" si="7"/>
        <v>0</v>
      </c>
      <c r="BI443" s="148">
        <f t="shared" si="8"/>
        <v>0</v>
      </c>
      <c r="BJ443" s="17" t="s">
        <v>86</v>
      </c>
      <c r="BK443" s="148">
        <f t="shared" si="9"/>
        <v>0</v>
      </c>
      <c r="BL443" s="17" t="s">
        <v>165</v>
      </c>
      <c r="BM443" s="147" t="s">
        <v>1052</v>
      </c>
    </row>
    <row r="444" spans="2:65" s="1" customFormat="1" ht="21.75" customHeight="1">
      <c r="B444" s="32"/>
      <c r="C444" s="177" t="s">
        <v>638</v>
      </c>
      <c r="D444" s="177" t="s">
        <v>256</v>
      </c>
      <c r="E444" s="178" t="s">
        <v>437</v>
      </c>
      <c r="F444" s="179" t="s">
        <v>438</v>
      </c>
      <c r="G444" s="180" t="s">
        <v>376</v>
      </c>
      <c r="H444" s="181">
        <v>2</v>
      </c>
      <c r="I444" s="182"/>
      <c r="J444" s="183">
        <f t="shared" si="0"/>
        <v>0</v>
      </c>
      <c r="K444" s="179" t="s">
        <v>164</v>
      </c>
      <c r="L444" s="184"/>
      <c r="M444" s="185" t="s">
        <v>1</v>
      </c>
      <c r="N444" s="186" t="s">
        <v>44</v>
      </c>
      <c r="P444" s="145">
        <f t="shared" si="1"/>
        <v>0</v>
      </c>
      <c r="Q444" s="145">
        <v>0.111</v>
      </c>
      <c r="R444" s="145">
        <f t="shared" si="2"/>
        <v>0.222</v>
      </c>
      <c r="S444" s="145">
        <v>0</v>
      </c>
      <c r="T444" s="146">
        <f t="shared" si="3"/>
        <v>0</v>
      </c>
      <c r="AR444" s="147" t="s">
        <v>216</v>
      </c>
      <c r="AT444" s="147" t="s">
        <v>256</v>
      </c>
      <c r="AU444" s="147" t="s">
        <v>166</v>
      </c>
      <c r="AY444" s="17" t="s">
        <v>156</v>
      </c>
      <c r="BE444" s="148">
        <f t="shared" si="4"/>
        <v>0</v>
      </c>
      <c r="BF444" s="148">
        <f t="shared" si="5"/>
        <v>0</v>
      </c>
      <c r="BG444" s="148">
        <f t="shared" si="6"/>
        <v>0</v>
      </c>
      <c r="BH444" s="148">
        <f t="shared" si="7"/>
        <v>0</v>
      </c>
      <c r="BI444" s="148">
        <f t="shared" si="8"/>
        <v>0</v>
      </c>
      <c r="BJ444" s="17" t="s">
        <v>86</v>
      </c>
      <c r="BK444" s="148">
        <f t="shared" si="9"/>
        <v>0</v>
      </c>
      <c r="BL444" s="17" t="s">
        <v>165</v>
      </c>
      <c r="BM444" s="147" t="s">
        <v>1053</v>
      </c>
    </row>
    <row r="445" spans="2:65" s="1" customFormat="1" ht="24.2" customHeight="1">
      <c r="B445" s="32"/>
      <c r="C445" s="136" t="s">
        <v>643</v>
      </c>
      <c r="D445" s="136" t="s">
        <v>160</v>
      </c>
      <c r="E445" s="137" t="s">
        <v>441</v>
      </c>
      <c r="F445" s="138" t="s">
        <v>442</v>
      </c>
      <c r="G445" s="139" t="s">
        <v>376</v>
      </c>
      <c r="H445" s="140">
        <v>2</v>
      </c>
      <c r="I445" s="141"/>
      <c r="J445" s="142">
        <f t="shared" si="0"/>
        <v>0</v>
      </c>
      <c r="K445" s="138" t="s">
        <v>164</v>
      </c>
      <c r="L445" s="32"/>
      <c r="M445" s="143" t="s">
        <v>1</v>
      </c>
      <c r="N445" s="144" t="s">
        <v>44</v>
      </c>
      <c r="P445" s="145">
        <f t="shared" si="1"/>
        <v>0</v>
      </c>
      <c r="Q445" s="145">
        <v>2.972E-2</v>
      </c>
      <c r="R445" s="145">
        <f t="shared" si="2"/>
        <v>5.944E-2</v>
      </c>
      <c r="S445" s="145">
        <v>0</v>
      </c>
      <c r="T445" s="146">
        <f t="shared" si="3"/>
        <v>0</v>
      </c>
      <c r="AR445" s="147" t="s">
        <v>165</v>
      </c>
      <c r="AT445" s="147" t="s">
        <v>160</v>
      </c>
      <c r="AU445" s="147" t="s">
        <v>166</v>
      </c>
      <c r="AY445" s="17" t="s">
        <v>156</v>
      </c>
      <c r="BE445" s="148">
        <f t="shared" si="4"/>
        <v>0</v>
      </c>
      <c r="BF445" s="148">
        <f t="shared" si="5"/>
        <v>0</v>
      </c>
      <c r="BG445" s="148">
        <f t="shared" si="6"/>
        <v>0</v>
      </c>
      <c r="BH445" s="148">
        <f t="shared" si="7"/>
        <v>0</v>
      </c>
      <c r="BI445" s="148">
        <f t="shared" si="8"/>
        <v>0</v>
      </c>
      <c r="BJ445" s="17" t="s">
        <v>86</v>
      </c>
      <c r="BK445" s="148">
        <f t="shared" si="9"/>
        <v>0</v>
      </c>
      <c r="BL445" s="17" t="s">
        <v>165</v>
      </c>
      <c r="BM445" s="147" t="s">
        <v>1054</v>
      </c>
    </row>
    <row r="446" spans="2:65" s="1" customFormat="1" ht="24.2" customHeight="1">
      <c r="B446" s="32"/>
      <c r="C446" s="177" t="s">
        <v>648</v>
      </c>
      <c r="D446" s="177" t="s">
        <v>256</v>
      </c>
      <c r="E446" s="178" t="s">
        <v>445</v>
      </c>
      <c r="F446" s="179" t="s">
        <v>446</v>
      </c>
      <c r="G446" s="180" t="s">
        <v>376</v>
      </c>
      <c r="H446" s="181">
        <v>2</v>
      </c>
      <c r="I446" s="182"/>
      <c r="J446" s="183">
        <f t="shared" si="0"/>
        <v>0</v>
      </c>
      <c r="K446" s="179" t="s">
        <v>164</v>
      </c>
      <c r="L446" s="184"/>
      <c r="M446" s="185" t="s">
        <v>1</v>
      </c>
      <c r="N446" s="186" t="s">
        <v>44</v>
      </c>
      <c r="P446" s="145">
        <f t="shared" si="1"/>
        <v>0</v>
      </c>
      <c r="Q446" s="145">
        <v>0.08</v>
      </c>
      <c r="R446" s="145">
        <f t="shared" si="2"/>
        <v>0.16</v>
      </c>
      <c r="S446" s="145">
        <v>0</v>
      </c>
      <c r="T446" s="146">
        <f t="shared" si="3"/>
        <v>0</v>
      </c>
      <c r="AR446" s="147" t="s">
        <v>216</v>
      </c>
      <c r="AT446" s="147" t="s">
        <v>256</v>
      </c>
      <c r="AU446" s="147" t="s">
        <v>166</v>
      </c>
      <c r="AY446" s="17" t="s">
        <v>156</v>
      </c>
      <c r="BE446" s="148">
        <f t="shared" si="4"/>
        <v>0</v>
      </c>
      <c r="BF446" s="148">
        <f t="shared" si="5"/>
        <v>0</v>
      </c>
      <c r="BG446" s="148">
        <f t="shared" si="6"/>
        <v>0</v>
      </c>
      <c r="BH446" s="148">
        <f t="shared" si="7"/>
        <v>0</v>
      </c>
      <c r="BI446" s="148">
        <f t="shared" si="8"/>
        <v>0</v>
      </c>
      <c r="BJ446" s="17" t="s">
        <v>86</v>
      </c>
      <c r="BK446" s="148">
        <f t="shared" si="9"/>
        <v>0</v>
      </c>
      <c r="BL446" s="17" t="s">
        <v>165</v>
      </c>
      <c r="BM446" s="147" t="s">
        <v>1055</v>
      </c>
    </row>
    <row r="447" spans="2:65" s="1" customFormat="1" ht="21.75" customHeight="1">
      <c r="B447" s="32"/>
      <c r="C447" s="136" t="s">
        <v>654</v>
      </c>
      <c r="D447" s="136" t="s">
        <v>160</v>
      </c>
      <c r="E447" s="137" t="s">
        <v>449</v>
      </c>
      <c r="F447" s="138" t="s">
        <v>450</v>
      </c>
      <c r="G447" s="139" t="s">
        <v>376</v>
      </c>
      <c r="H447" s="140">
        <v>2</v>
      </c>
      <c r="I447" s="141"/>
      <c r="J447" s="142">
        <f t="shared" si="0"/>
        <v>0</v>
      </c>
      <c r="K447" s="138" t="s">
        <v>164</v>
      </c>
      <c r="L447" s="32"/>
      <c r="M447" s="143" t="s">
        <v>1</v>
      </c>
      <c r="N447" s="144" t="s">
        <v>44</v>
      </c>
      <c r="P447" s="145">
        <f t="shared" si="1"/>
        <v>0</v>
      </c>
      <c r="Q447" s="145">
        <v>0.22394</v>
      </c>
      <c r="R447" s="145">
        <f t="shared" si="2"/>
        <v>0.44788</v>
      </c>
      <c r="S447" s="145">
        <v>0</v>
      </c>
      <c r="T447" s="146">
        <f t="shared" si="3"/>
        <v>0</v>
      </c>
      <c r="AR447" s="147" t="s">
        <v>165</v>
      </c>
      <c r="AT447" s="147" t="s">
        <v>160</v>
      </c>
      <c r="AU447" s="147" t="s">
        <v>166</v>
      </c>
      <c r="AY447" s="17" t="s">
        <v>156</v>
      </c>
      <c r="BE447" s="148">
        <f t="shared" si="4"/>
        <v>0</v>
      </c>
      <c r="BF447" s="148">
        <f t="shared" si="5"/>
        <v>0</v>
      </c>
      <c r="BG447" s="148">
        <f t="shared" si="6"/>
        <v>0</v>
      </c>
      <c r="BH447" s="148">
        <f t="shared" si="7"/>
        <v>0</v>
      </c>
      <c r="BI447" s="148">
        <f t="shared" si="8"/>
        <v>0</v>
      </c>
      <c r="BJ447" s="17" t="s">
        <v>86</v>
      </c>
      <c r="BK447" s="148">
        <f t="shared" si="9"/>
        <v>0</v>
      </c>
      <c r="BL447" s="17" t="s">
        <v>165</v>
      </c>
      <c r="BM447" s="147" t="s">
        <v>1056</v>
      </c>
    </row>
    <row r="448" spans="2:65" s="1" customFormat="1" ht="24.2" customHeight="1">
      <c r="B448" s="32"/>
      <c r="C448" s="177" t="s">
        <v>661</v>
      </c>
      <c r="D448" s="177" t="s">
        <v>256</v>
      </c>
      <c r="E448" s="178" t="s">
        <v>453</v>
      </c>
      <c r="F448" s="179" t="s">
        <v>454</v>
      </c>
      <c r="G448" s="180" t="s">
        <v>376</v>
      </c>
      <c r="H448" s="181">
        <v>2</v>
      </c>
      <c r="I448" s="182"/>
      <c r="J448" s="183">
        <f t="shared" si="0"/>
        <v>0</v>
      </c>
      <c r="K448" s="179" t="s">
        <v>164</v>
      </c>
      <c r="L448" s="184"/>
      <c r="M448" s="185" t="s">
        <v>1</v>
      </c>
      <c r="N448" s="186" t="s">
        <v>44</v>
      </c>
      <c r="P448" s="145">
        <f t="shared" si="1"/>
        <v>0</v>
      </c>
      <c r="Q448" s="145">
        <v>3.2000000000000001E-2</v>
      </c>
      <c r="R448" s="145">
        <f t="shared" si="2"/>
        <v>6.4000000000000001E-2</v>
      </c>
      <c r="S448" s="145">
        <v>0</v>
      </c>
      <c r="T448" s="146">
        <f t="shared" si="3"/>
        <v>0</v>
      </c>
      <c r="AR448" s="147" t="s">
        <v>216</v>
      </c>
      <c r="AT448" s="147" t="s">
        <v>256</v>
      </c>
      <c r="AU448" s="147" t="s">
        <v>166</v>
      </c>
      <c r="AY448" s="17" t="s">
        <v>156</v>
      </c>
      <c r="BE448" s="148">
        <f t="shared" si="4"/>
        <v>0</v>
      </c>
      <c r="BF448" s="148">
        <f t="shared" si="5"/>
        <v>0</v>
      </c>
      <c r="BG448" s="148">
        <f t="shared" si="6"/>
        <v>0</v>
      </c>
      <c r="BH448" s="148">
        <f t="shared" si="7"/>
        <v>0</v>
      </c>
      <c r="BI448" s="148">
        <f t="shared" si="8"/>
        <v>0</v>
      </c>
      <c r="BJ448" s="17" t="s">
        <v>86</v>
      </c>
      <c r="BK448" s="148">
        <f t="shared" si="9"/>
        <v>0</v>
      </c>
      <c r="BL448" s="17" t="s">
        <v>165</v>
      </c>
      <c r="BM448" s="147" t="s">
        <v>1057</v>
      </c>
    </row>
    <row r="449" spans="2:65" s="1" customFormat="1" ht="24.2" customHeight="1">
      <c r="B449" s="32"/>
      <c r="C449" s="136" t="s">
        <v>665</v>
      </c>
      <c r="D449" s="136" t="s">
        <v>160</v>
      </c>
      <c r="E449" s="137" t="s">
        <v>457</v>
      </c>
      <c r="F449" s="138" t="s">
        <v>458</v>
      </c>
      <c r="G449" s="139" t="s">
        <v>376</v>
      </c>
      <c r="H449" s="140">
        <v>2</v>
      </c>
      <c r="I449" s="141"/>
      <c r="J449" s="142">
        <f t="shared" si="0"/>
        <v>0</v>
      </c>
      <c r="K449" s="138" t="s">
        <v>164</v>
      </c>
      <c r="L449" s="32"/>
      <c r="M449" s="143" t="s">
        <v>1</v>
      </c>
      <c r="N449" s="144" t="s">
        <v>44</v>
      </c>
      <c r="P449" s="145">
        <f t="shared" si="1"/>
        <v>0</v>
      </c>
      <c r="Q449" s="145">
        <v>0.21734000000000001</v>
      </c>
      <c r="R449" s="145">
        <f t="shared" si="2"/>
        <v>0.43468000000000001</v>
      </c>
      <c r="S449" s="145">
        <v>0</v>
      </c>
      <c r="T449" s="146">
        <f t="shared" si="3"/>
        <v>0</v>
      </c>
      <c r="AR449" s="147" t="s">
        <v>165</v>
      </c>
      <c r="AT449" s="147" t="s">
        <v>160</v>
      </c>
      <c r="AU449" s="147" t="s">
        <v>166</v>
      </c>
      <c r="AY449" s="17" t="s">
        <v>156</v>
      </c>
      <c r="BE449" s="148">
        <f t="shared" si="4"/>
        <v>0</v>
      </c>
      <c r="BF449" s="148">
        <f t="shared" si="5"/>
        <v>0</v>
      </c>
      <c r="BG449" s="148">
        <f t="shared" si="6"/>
        <v>0</v>
      </c>
      <c r="BH449" s="148">
        <f t="shared" si="7"/>
        <v>0</v>
      </c>
      <c r="BI449" s="148">
        <f t="shared" si="8"/>
        <v>0</v>
      </c>
      <c r="BJ449" s="17" t="s">
        <v>86</v>
      </c>
      <c r="BK449" s="148">
        <f t="shared" si="9"/>
        <v>0</v>
      </c>
      <c r="BL449" s="17" t="s">
        <v>165</v>
      </c>
      <c r="BM449" s="147" t="s">
        <v>1058</v>
      </c>
    </row>
    <row r="450" spans="2:65" s="1" customFormat="1" ht="16.5" customHeight="1">
      <c r="B450" s="32"/>
      <c r="C450" s="177" t="s">
        <v>670</v>
      </c>
      <c r="D450" s="177" t="s">
        <v>256</v>
      </c>
      <c r="E450" s="178" t="s">
        <v>461</v>
      </c>
      <c r="F450" s="179" t="s">
        <v>462</v>
      </c>
      <c r="G450" s="180" t="s">
        <v>376</v>
      </c>
      <c r="H450" s="181">
        <v>2</v>
      </c>
      <c r="I450" s="182"/>
      <c r="J450" s="183">
        <f t="shared" si="0"/>
        <v>0</v>
      </c>
      <c r="K450" s="179" t="s">
        <v>164</v>
      </c>
      <c r="L450" s="184"/>
      <c r="M450" s="185" t="s">
        <v>1</v>
      </c>
      <c r="N450" s="186" t="s">
        <v>44</v>
      </c>
      <c r="P450" s="145">
        <f t="shared" si="1"/>
        <v>0</v>
      </c>
      <c r="Q450" s="145">
        <v>5.0599999999999999E-2</v>
      </c>
      <c r="R450" s="145">
        <f t="shared" si="2"/>
        <v>0.1012</v>
      </c>
      <c r="S450" s="145">
        <v>0</v>
      </c>
      <c r="T450" s="146">
        <f t="shared" si="3"/>
        <v>0</v>
      </c>
      <c r="AR450" s="147" t="s">
        <v>216</v>
      </c>
      <c r="AT450" s="147" t="s">
        <v>256</v>
      </c>
      <c r="AU450" s="147" t="s">
        <v>166</v>
      </c>
      <c r="AY450" s="17" t="s">
        <v>156</v>
      </c>
      <c r="BE450" s="148">
        <f t="shared" si="4"/>
        <v>0</v>
      </c>
      <c r="BF450" s="148">
        <f t="shared" si="5"/>
        <v>0</v>
      </c>
      <c r="BG450" s="148">
        <f t="shared" si="6"/>
        <v>0</v>
      </c>
      <c r="BH450" s="148">
        <f t="shared" si="7"/>
        <v>0</v>
      </c>
      <c r="BI450" s="148">
        <f t="shared" si="8"/>
        <v>0</v>
      </c>
      <c r="BJ450" s="17" t="s">
        <v>86</v>
      </c>
      <c r="BK450" s="148">
        <f t="shared" si="9"/>
        <v>0</v>
      </c>
      <c r="BL450" s="17" t="s">
        <v>165</v>
      </c>
      <c r="BM450" s="147" t="s">
        <v>1059</v>
      </c>
    </row>
    <row r="451" spans="2:65" s="1" customFormat="1" ht="24.2" customHeight="1">
      <c r="B451" s="32"/>
      <c r="C451" s="177" t="s">
        <v>675</v>
      </c>
      <c r="D451" s="177" t="s">
        <v>256</v>
      </c>
      <c r="E451" s="178" t="s">
        <v>465</v>
      </c>
      <c r="F451" s="179" t="s">
        <v>466</v>
      </c>
      <c r="G451" s="180" t="s">
        <v>376</v>
      </c>
      <c r="H451" s="181">
        <v>2</v>
      </c>
      <c r="I451" s="182"/>
      <c r="J451" s="183">
        <f t="shared" si="0"/>
        <v>0</v>
      </c>
      <c r="K451" s="179" t="s">
        <v>164</v>
      </c>
      <c r="L451" s="184"/>
      <c r="M451" s="185" t="s">
        <v>1</v>
      </c>
      <c r="N451" s="186" t="s">
        <v>44</v>
      </c>
      <c r="P451" s="145">
        <f t="shared" si="1"/>
        <v>0</v>
      </c>
      <c r="Q451" s="145">
        <v>4.0000000000000001E-3</v>
      </c>
      <c r="R451" s="145">
        <f t="shared" si="2"/>
        <v>8.0000000000000002E-3</v>
      </c>
      <c r="S451" s="145">
        <v>0</v>
      </c>
      <c r="T451" s="146">
        <f t="shared" si="3"/>
        <v>0</v>
      </c>
      <c r="AR451" s="147" t="s">
        <v>216</v>
      </c>
      <c r="AT451" s="147" t="s">
        <v>256</v>
      </c>
      <c r="AU451" s="147" t="s">
        <v>166</v>
      </c>
      <c r="AY451" s="17" t="s">
        <v>156</v>
      </c>
      <c r="BE451" s="148">
        <f t="shared" si="4"/>
        <v>0</v>
      </c>
      <c r="BF451" s="148">
        <f t="shared" si="5"/>
        <v>0</v>
      </c>
      <c r="BG451" s="148">
        <f t="shared" si="6"/>
        <v>0</v>
      </c>
      <c r="BH451" s="148">
        <f t="shared" si="7"/>
        <v>0</v>
      </c>
      <c r="BI451" s="148">
        <f t="shared" si="8"/>
        <v>0</v>
      </c>
      <c r="BJ451" s="17" t="s">
        <v>86</v>
      </c>
      <c r="BK451" s="148">
        <f t="shared" si="9"/>
        <v>0</v>
      </c>
      <c r="BL451" s="17" t="s">
        <v>165</v>
      </c>
      <c r="BM451" s="147" t="s">
        <v>1060</v>
      </c>
    </row>
    <row r="452" spans="2:65" s="11" customFormat="1" ht="20.85" customHeight="1">
      <c r="B452" s="124"/>
      <c r="D452" s="125" t="s">
        <v>78</v>
      </c>
      <c r="E452" s="134" t="s">
        <v>1061</v>
      </c>
      <c r="F452" s="134" t="s">
        <v>1062</v>
      </c>
      <c r="I452" s="127"/>
      <c r="J452" s="135">
        <f>BK452</f>
        <v>0</v>
      </c>
      <c r="L452" s="124"/>
      <c r="M452" s="129"/>
      <c r="P452" s="130">
        <f>SUM(P453:P455)</f>
        <v>0</v>
      </c>
      <c r="R452" s="130">
        <f>SUM(R453:R455)</f>
        <v>1.5E-3</v>
      </c>
      <c r="T452" s="131">
        <f>SUM(T453:T455)</f>
        <v>0</v>
      </c>
      <c r="AR452" s="125" t="s">
        <v>86</v>
      </c>
      <c r="AT452" s="132" t="s">
        <v>78</v>
      </c>
      <c r="AU452" s="132" t="s">
        <v>88</v>
      </c>
      <c r="AY452" s="125" t="s">
        <v>156</v>
      </c>
      <c r="BK452" s="133">
        <f>SUM(BK453:BK455)</f>
        <v>0</v>
      </c>
    </row>
    <row r="453" spans="2:65" s="1" customFormat="1" ht="24.2" customHeight="1">
      <c r="B453" s="32"/>
      <c r="C453" s="136" t="s">
        <v>681</v>
      </c>
      <c r="D453" s="136" t="s">
        <v>160</v>
      </c>
      <c r="E453" s="137" t="s">
        <v>1063</v>
      </c>
      <c r="F453" s="138" t="s">
        <v>1064</v>
      </c>
      <c r="G453" s="139" t="s">
        <v>376</v>
      </c>
      <c r="H453" s="140">
        <v>1</v>
      </c>
      <c r="I453" s="141"/>
      <c r="J453" s="142">
        <f>ROUND(I453*H453,2)</f>
        <v>0</v>
      </c>
      <c r="K453" s="138" t="s">
        <v>164</v>
      </c>
      <c r="L453" s="32"/>
      <c r="M453" s="143" t="s">
        <v>1</v>
      </c>
      <c r="N453" s="144" t="s">
        <v>44</v>
      </c>
      <c r="P453" s="145">
        <f>O453*H453</f>
        <v>0</v>
      </c>
      <c r="Q453" s="145">
        <v>0</v>
      </c>
      <c r="R453" s="145">
        <f>Q453*H453</f>
        <v>0</v>
      </c>
      <c r="S453" s="145">
        <v>0</v>
      </c>
      <c r="T453" s="146">
        <f>S453*H453</f>
        <v>0</v>
      </c>
      <c r="AR453" s="147" t="s">
        <v>165</v>
      </c>
      <c r="AT453" s="147" t="s">
        <v>160</v>
      </c>
      <c r="AU453" s="147" t="s">
        <v>166</v>
      </c>
      <c r="AY453" s="17" t="s">
        <v>156</v>
      </c>
      <c r="BE453" s="148">
        <f>IF(N453="základní",J453,0)</f>
        <v>0</v>
      </c>
      <c r="BF453" s="148">
        <f>IF(N453="snížená",J453,0)</f>
        <v>0</v>
      </c>
      <c r="BG453" s="148">
        <f>IF(N453="zákl. přenesená",J453,0)</f>
        <v>0</v>
      </c>
      <c r="BH453" s="148">
        <f>IF(N453="sníž. přenesená",J453,0)</f>
        <v>0</v>
      </c>
      <c r="BI453" s="148">
        <f>IF(N453="nulová",J453,0)</f>
        <v>0</v>
      </c>
      <c r="BJ453" s="17" t="s">
        <v>86</v>
      </c>
      <c r="BK453" s="148">
        <f>ROUND(I453*H453,2)</f>
        <v>0</v>
      </c>
      <c r="BL453" s="17" t="s">
        <v>165</v>
      </c>
      <c r="BM453" s="147" t="s">
        <v>1065</v>
      </c>
    </row>
    <row r="454" spans="2:65" s="1" customFormat="1" ht="24.2" customHeight="1">
      <c r="B454" s="32"/>
      <c r="C454" s="177" t="s">
        <v>687</v>
      </c>
      <c r="D454" s="177" t="s">
        <v>256</v>
      </c>
      <c r="E454" s="178" t="s">
        <v>1066</v>
      </c>
      <c r="F454" s="179" t="s">
        <v>1067</v>
      </c>
      <c r="G454" s="180" t="s">
        <v>376</v>
      </c>
      <c r="H454" s="181">
        <v>1</v>
      </c>
      <c r="I454" s="182"/>
      <c r="J454" s="183">
        <f>ROUND(I454*H454,2)</f>
        <v>0</v>
      </c>
      <c r="K454" s="179" t="s">
        <v>164</v>
      </c>
      <c r="L454" s="184"/>
      <c r="M454" s="185" t="s">
        <v>1</v>
      </c>
      <c r="N454" s="186" t="s">
        <v>44</v>
      </c>
      <c r="P454" s="145">
        <f>O454*H454</f>
        <v>0</v>
      </c>
      <c r="Q454" s="145">
        <v>1.5E-3</v>
      </c>
      <c r="R454" s="145">
        <f>Q454*H454</f>
        <v>1.5E-3</v>
      </c>
      <c r="S454" s="145">
        <v>0</v>
      </c>
      <c r="T454" s="146">
        <f>S454*H454</f>
        <v>0</v>
      </c>
      <c r="AR454" s="147" t="s">
        <v>216</v>
      </c>
      <c r="AT454" s="147" t="s">
        <v>256</v>
      </c>
      <c r="AU454" s="147" t="s">
        <v>166</v>
      </c>
      <c r="AY454" s="17" t="s">
        <v>156</v>
      </c>
      <c r="BE454" s="148">
        <f>IF(N454="základní",J454,0)</f>
        <v>0</v>
      </c>
      <c r="BF454" s="148">
        <f>IF(N454="snížená",J454,0)</f>
        <v>0</v>
      </c>
      <c r="BG454" s="148">
        <f>IF(N454="zákl. přenesená",J454,0)</f>
        <v>0</v>
      </c>
      <c r="BH454" s="148">
        <f>IF(N454="sníž. přenesená",J454,0)</f>
        <v>0</v>
      </c>
      <c r="BI454" s="148">
        <f>IF(N454="nulová",J454,0)</f>
        <v>0</v>
      </c>
      <c r="BJ454" s="17" t="s">
        <v>86</v>
      </c>
      <c r="BK454" s="148">
        <f>ROUND(I454*H454,2)</f>
        <v>0</v>
      </c>
      <c r="BL454" s="17" t="s">
        <v>165</v>
      </c>
      <c r="BM454" s="147" t="s">
        <v>1068</v>
      </c>
    </row>
    <row r="455" spans="2:65" s="1" customFormat="1" ht="37.9" customHeight="1">
      <c r="B455" s="32"/>
      <c r="C455" s="136" t="s">
        <v>692</v>
      </c>
      <c r="D455" s="136" t="s">
        <v>160</v>
      </c>
      <c r="E455" s="137" t="s">
        <v>1069</v>
      </c>
      <c r="F455" s="138" t="s">
        <v>1070</v>
      </c>
      <c r="G455" s="139" t="s">
        <v>376</v>
      </c>
      <c r="H455" s="140">
        <v>1</v>
      </c>
      <c r="I455" s="141"/>
      <c r="J455" s="142">
        <f>ROUND(I455*H455,2)</f>
        <v>0</v>
      </c>
      <c r="K455" s="138" t="s">
        <v>1</v>
      </c>
      <c r="L455" s="32"/>
      <c r="M455" s="143" t="s">
        <v>1</v>
      </c>
      <c r="N455" s="144" t="s">
        <v>44</v>
      </c>
      <c r="P455" s="145">
        <f>O455*H455</f>
        <v>0</v>
      </c>
      <c r="Q455" s="145">
        <v>0</v>
      </c>
      <c r="R455" s="145">
        <f>Q455*H455</f>
        <v>0</v>
      </c>
      <c r="S455" s="145">
        <v>0</v>
      </c>
      <c r="T455" s="146">
        <f>S455*H455</f>
        <v>0</v>
      </c>
      <c r="AR455" s="147" t="s">
        <v>165</v>
      </c>
      <c r="AT455" s="147" t="s">
        <v>160</v>
      </c>
      <c r="AU455" s="147" t="s">
        <v>166</v>
      </c>
      <c r="AY455" s="17" t="s">
        <v>156</v>
      </c>
      <c r="BE455" s="148">
        <f>IF(N455="základní",J455,0)</f>
        <v>0</v>
      </c>
      <c r="BF455" s="148">
        <f>IF(N455="snížená",J455,0)</f>
        <v>0</v>
      </c>
      <c r="BG455" s="148">
        <f>IF(N455="zákl. přenesená",J455,0)</f>
        <v>0</v>
      </c>
      <c r="BH455" s="148">
        <f>IF(N455="sníž. přenesená",J455,0)</f>
        <v>0</v>
      </c>
      <c r="BI455" s="148">
        <f>IF(N455="nulová",J455,0)</f>
        <v>0</v>
      </c>
      <c r="BJ455" s="17" t="s">
        <v>86</v>
      </c>
      <c r="BK455" s="148">
        <f>ROUND(I455*H455,2)</f>
        <v>0</v>
      </c>
      <c r="BL455" s="17" t="s">
        <v>165</v>
      </c>
      <c r="BM455" s="147" t="s">
        <v>1071</v>
      </c>
    </row>
    <row r="456" spans="2:65" s="11" customFormat="1" ht="22.9" customHeight="1">
      <c r="B456" s="124"/>
      <c r="D456" s="125" t="s">
        <v>78</v>
      </c>
      <c r="E456" s="134" t="s">
        <v>224</v>
      </c>
      <c r="F456" s="134" t="s">
        <v>497</v>
      </c>
      <c r="I456" s="127"/>
      <c r="J456" s="135">
        <f>BK456</f>
        <v>0</v>
      </c>
      <c r="L456" s="124"/>
      <c r="M456" s="129"/>
      <c r="P456" s="130">
        <f>P457+P471+P501+P536+P543+P564</f>
        <v>0</v>
      </c>
      <c r="R456" s="130">
        <f>R457+R471+R501+R536+R543+R564</f>
        <v>102.93338714000001</v>
      </c>
      <c r="T456" s="131">
        <f>T457+T471+T501+T536+T543+T564</f>
        <v>689.65700000000004</v>
      </c>
      <c r="AR456" s="125" t="s">
        <v>86</v>
      </c>
      <c r="AT456" s="132" t="s">
        <v>78</v>
      </c>
      <c r="AU456" s="132" t="s">
        <v>86</v>
      </c>
      <c r="AY456" s="125" t="s">
        <v>156</v>
      </c>
      <c r="BK456" s="133">
        <f>BK457+BK471+BK501+BK536+BK543+BK564</f>
        <v>0</v>
      </c>
    </row>
    <row r="457" spans="2:65" s="11" customFormat="1" ht="20.85" customHeight="1">
      <c r="B457" s="124"/>
      <c r="D457" s="125" t="s">
        <v>78</v>
      </c>
      <c r="E457" s="134" t="s">
        <v>498</v>
      </c>
      <c r="F457" s="134" t="s">
        <v>499</v>
      </c>
      <c r="I457" s="127"/>
      <c r="J457" s="135">
        <f>BK457</f>
        <v>0</v>
      </c>
      <c r="L457" s="124"/>
      <c r="M457" s="129"/>
      <c r="P457" s="130">
        <f>SUM(P458:P470)</f>
        <v>0</v>
      </c>
      <c r="R457" s="130">
        <f>SUM(R458:R470)</f>
        <v>7.9299999999999995E-3</v>
      </c>
      <c r="T457" s="131">
        <f>SUM(T458:T470)</f>
        <v>20.282</v>
      </c>
      <c r="AR457" s="125" t="s">
        <v>86</v>
      </c>
      <c r="AT457" s="132" t="s">
        <v>78</v>
      </c>
      <c r="AU457" s="132" t="s">
        <v>88</v>
      </c>
      <c r="AY457" s="125" t="s">
        <v>156</v>
      </c>
      <c r="BK457" s="133">
        <f>SUM(BK458:BK470)</f>
        <v>0</v>
      </c>
    </row>
    <row r="458" spans="2:65" s="1" customFormat="1" ht="16.5" customHeight="1">
      <c r="B458" s="32"/>
      <c r="C458" s="136" t="s">
        <v>697</v>
      </c>
      <c r="D458" s="136" t="s">
        <v>160</v>
      </c>
      <c r="E458" s="137" t="s">
        <v>501</v>
      </c>
      <c r="F458" s="138" t="s">
        <v>502</v>
      </c>
      <c r="G458" s="139" t="s">
        <v>392</v>
      </c>
      <c r="H458" s="140">
        <v>13</v>
      </c>
      <c r="I458" s="141"/>
      <c r="J458" s="142">
        <f>ROUND(I458*H458,2)</f>
        <v>0</v>
      </c>
      <c r="K458" s="138" t="s">
        <v>164</v>
      </c>
      <c r="L458" s="32"/>
      <c r="M458" s="143" t="s">
        <v>1</v>
      </c>
      <c r="N458" s="144" t="s">
        <v>44</v>
      </c>
      <c r="P458" s="145">
        <f>O458*H458</f>
        <v>0</v>
      </c>
      <c r="Q458" s="145">
        <v>0</v>
      </c>
      <c r="R458" s="145">
        <f>Q458*H458</f>
        <v>0</v>
      </c>
      <c r="S458" s="145">
        <v>0</v>
      </c>
      <c r="T458" s="146">
        <f>S458*H458</f>
        <v>0</v>
      </c>
      <c r="AR458" s="147" t="s">
        <v>165</v>
      </c>
      <c r="AT458" s="147" t="s">
        <v>160</v>
      </c>
      <c r="AU458" s="147" t="s">
        <v>166</v>
      </c>
      <c r="AY458" s="17" t="s">
        <v>156</v>
      </c>
      <c r="BE458" s="148">
        <f>IF(N458="základní",J458,0)</f>
        <v>0</v>
      </c>
      <c r="BF458" s="148">
        <f>IF(N458="snížená",J458,0)</f>
        <v>0</v>
      </c>
      <c r="BG458" s="148">
        <f>IF(N458="zákl. přenesená",J458,0)</f>
        <v>0</v>
      </c>
      <c r="BH458" s="148">
        <f>IF(N458="sníž. přenesená",J458,0)</f>
        <v>0</v>
      </c>
      <c r="BI458" s="148">
        <f>IF(N458="nulová",J458,0)</f>
        <v>0</v>
      </c>
      <c r="BJ458" s="17" t="s">
        <v>86</v>
      </c>
      <c r="BK458" s="148">
        <f>ROUND(I458*H458,2)</f>
        <v>0</v>
      </c>
      <c r="BL458" s="17" t="s">
        <v>165</v>
      </c>
      <c r="BM458" s="147" t="s">
        <v>503</v>
      </c>
    </row>
    <row r="459" spans="2:65" s="13" customFormat="1" ht="11.25">
      <c r="B459" s="156"/>
      <c r="D459" s="150" t="s">
        <v>168</v>
      </c>
      <c r="E459" s="157" t="s">
        <v>1</v>
      </c>
      <c r="F459" s="158" t="s">
        <v>1072</v>
      </c>
      <c r="H459" s="159">
        <v>13</v>
      </c>
      <c r="I459" s="160"/>
      <c r="L459" s="156"/>
      <c r="M459" s="161"/>
      <c r="T459" s="162"/>
      <c r="AT459" s="157" t="s">
        <v>168</v>
      </c>
      <c r="AU459" s="157" t="s">
        <v>166</v>
      </c>
      <c r="AV459" s="13" t="s">
        <v>88</v>
      </c>
      <c r="AW459" s="13" t="s">
        <v>34</v>
      </c>
      <c r="AX459" s="13" t="s">
        <v>86</v>
      </c>
      <c r="AY459" s="157" t="s">
        <v>156</v>
      </c>
    </row>
    <row r="460" spans="2:65" s="1" customFormat="1" ht="24.2" customHeight="1">
      <c r="B460" s="32"/>
      <c r="C460" s="136" t="s">
        <v>704</v>
      </c>
      <c r="D460" s="136" t="s">
        <v>160</v>
      </c>
      <c r="E460" s="137" t="s">
        <v>506</v>
      </c>
      <c r="F460" s="138" t="s">
        <v>507</v>
      </c>
      <c r="G460" s="139" t="s">
        <v>392</v>
      </c>
      <c r="H460" s="140">
        <v>41</v>
      </c>
      <c r="I460" s="141"/>
      <c r="J460" s="142">
        <f>ROUND(I460*H460,2)</f>
        <v>0</v>
      </c>
      <c r="K460" s="138" t="s">
        <v>164</v>
      </c>
      <c r="L460" s="32"/>
      <c r="M460" s="143" t="s">
        <v>1</v>
      </c>
      <c r="N460" s="144" t="s">
        <v>44</v>
      </c>
      <c r="P460" s="145">
        <f>O460*H460</f>
        <v>0</v>
      </c>
      <c r="Q460" s="145">
        <v>0</v>
      </c>
      <c r="R460" s="145">
        <f>Q460*H460</f>
        <v>0</v>
      </c>
      <c r="S460" s="145">
        <v>0</v>
      </c>
      <c r="T460" s="146">
        <f>S460*H460</f>
        <v>0</v>
      </c>
      <c r="AR460" s="147" t="s">
        <v>165</v>
      </c>
      <c r="AT460" s="147" t="s">
        <v>160</v>
      </c>
      <c r="AU460" s="147" t="s">
        <v>166</v>
      </c>
      <c r="AY460" s="17" t="s">
        <v>156</v>
      </c>
      <c r="BE460" s="148">
        <f>IF(N460="základní",J460,0)</f>
        <v>0</v>
      </c>
      <c r="BF460" s="148">
        <f>IF(N460="snížená",J460,0)</f>
        <v>0</v>
      </c>
      <c r="BG460" s="148">
        <f>IF(N460="zákl. přenesená",J460,0)</f>
        <v>0</v>
      </c>
      <c r="BH460" s="148">
        <f>IF(N460="sníž. přenesená",J460,0)</f>
        <v>0</v>
      </c>
      <c r="BI460" s="148">
        <f>IF(N460="nulová",J460,0)</f>
        <v>0</v>
      </c>
      <c r="BJ460" s="17" t="s">
        <v>86</v>
      </c>
      <c r="BK460" s="148">
        <f>ROUND(I460*H460,2)</f>
        <v>0</v>
      </c>
      <c r="BL460" s="17" t="s">
        <v>165</v>
      </c>
      <c r="BM460" s="147" t="s">
        <v>508</v>
      </c>
    </row>
    <row r="461" spans="2:65" s="13" customFormat="1" ht="11.25">
      <c r="B461" s="156"/>
      <c r="D461" s="150" t="s">
        <v>168</v>
      </c>
      <c r="E461" s="157" t="s">
        <v>1</v>
      </c>
      <c r="F461" s="158" t="s">
        <v>1073</v>
      </c>
      <c r="H461" s="159">
        <v>41</v>
      </c>
      <c r="I461" s="160"/>
      <c r="L461" s="156"/>
      <c r="M461" s="161"/>
      <c r="T461" s="162"/>
      <c r="AT461" s="157" t="s">
        <v>168</v>
      </c>
      <c r="AU461" s="157" t="s">
        <v>166</v>
      </c>
      <c r="AV461" s="13" t="s">
        <v>88</v>
      </c>
      <c r="AW461" s="13" t="s">
        <v>34</v>
      </c>
      <c r="AX461" s="13" t="s">
        <v>86</v>
      </c>
      <c r="AY461" s="157" t="s">
        <v>156</v>
      </c>
    </row>
    <row r="462" spans="2:65" s="1" customFormat="1" ht="33" customHeight="1">
      <c r="B462" s="32"/>
      <c r="C462" s="136" t="s">
        <v>708</v>
      </c>
      <c r="D462" s="136" t="s">
        <v>160</v>
      </c>
      <c r="E462" s="137" t="s">
        <v>511</v>
      </c>
      <c r="F462" s="138" t="s">
        <v>512</v>
      </c>
      <c r="G462" s="139" t="s">
        <v>392</v>
      </c>
      <c r="H462" s="140">
        <v>13</v>
      </c>
      <c r="I462" s="141"/>
      <c r="J462" s="142">
        <f>ROUND(I462*H462,2)</f>
        <v>0</v>
      </c>
      <c r="K462" s="138" t="s">
        <v>164</v>
      </c>
      <c r="L462" s="32"/>
      <c r="M462" s="143" t="s">
        <v>1</v>
      </c>
      <c r="N462" s="144" t="s">
        <v>44</v>
      </c>
      <c r="P462" s="145">
        <f>O462*H462</f>
        <v>0</v>
      </c>
      <c r="Q462" s="145">
        <v>6.0999999999999997E-4</v>
      </c>
      <c r="R462" s="145">
        <f>Q462*H462</f>
        <v>7.9299999999999995E-3</v>
      </c>
      <c r="S462" s="145">
        <v>0</v>
      </c>
      <c r="T462" s="146">
        <f>S462*H462</f>
        <v>0</v>
      </c>
      <c r="AR462" s="147" t="s">
        <v>165</v>
      </c>
      <c r="AT462" s="147" t="s">
        <v>160</v>
      </c>
      <c r="AU462" s="147" t="s">
        <v>166</v>
      </c>
      <c r="AY462" s="17" t="s">
        <v>156</v>
      </c>
      <c r="BE462" s="148">
        <f>IF(N462="základní",J462,0)</f>
        <v>0</v>
      </c>
      <c r="BF462" s="148">
        <f>IF(N462="snížená",J462,0)</f>
        <v>0</v>
      </c>
      <c r="BG462" s="148">
        <f>IF(N462="zákl. přenesená",J462,0)</f>
        <v>0</v>
      </c>
      <c r="BH462" s="148">
        <f>IF(N462="sníž. přenesená",J462,0)</f>
        <v>0</v>
      </c>
      <c r="BI462" s="148">
        <f>IF(N462="nulová",J462,0)</f>
        <v>0</v>
      </c>
      <c r="BJ462" s="17" t="s">
        <v>86</v>
      </c>
      <c r="BK462" s="148">
        <f>ROUND(I462*H462,2)</f>
        <v>0</v>
      </c>
      <c r="BL462" s="17" t="s">
        <v>165</v>
      </c>
      <c r="BM462" s="147" t="s">
        <v>513</v>
      </c>
    </row>
    <row r="463" spans="2:65" s="13" customFormat="1" ht="11.25">
      <c r="B463" s="156"/>
      <c r="D463" s="150" t="s">
        <v>168</v>
      </c>
      <c r="E463" s="157" t="s">
        <v>1</v>
      </c>
      <c r="F463" s="158" t="s">
        <v>1072</v>
      </c>
      <c r="H463" s="159">
        <v>13</v>
      </c>
      <c r="I463" s="160"/>
      <c r="L463" s="156"/>
      <c r="M463" s="161"/>
      <c r="T463" s="162"/>
      <c r="AT463" s="157" t="s">
        <v>168</v>
      </c>
      <c r="AU463" s="157" t="s">
        <v>166</v>
      </c>
      <c r="AV463" s="13" t="s">
        <v>88</v>
      </c>
      <c r="AW463" s="13" t="s">
        <v>34</v>
      </c>
      <c r="AX463" s="13" t="s">
        <v>86</v>
      </c>
      <c r="AY463" s="157" t="s">
        <v>156</v>
      </c>
    </row>
    <row r="464" spans="2:65" s="1" customFormat="1" ht="24.2" customHeight="1">
      <c r="B464" s="32"/>
      <c r="C464" s="136" t="s">
        <v>713</v>
      </c>
      <c r="D464" s="136" t="s">
        <v>160</v>
      </c>
      <c r="E464" s="137" t="s">
        <v>515</v>
      </c>
      <c r="F464" s="138" t="s">
        <v>516</v>
      </c>
      <c r="G464" s="139" t="s">
        <v>195</v>
      </c>
      <c r="H464" s="140">
        <v>1014.1</v>
      </c>
      <c r="I464" s="141"/>
      <c r="J464" s="142">
        <f>ROUND(I464*H464,2)</f>
        <v>0</v>
      </c>
      <c r="K464" s="138" t="s">
        <v>164</v>
      </c>
      <c r="L464" s="32"/>
      <c r="M464" s="143" t="s">
        <v>1</v>
      </c>
      <c r="N464" s="144" t="s">
        <v>44</v>
      </c>
      <c r="P464" s="145">
        <f>O464*H464</f>
        <v>0</v>
      </c>
      <c r="Q464" s="145">
        <v>0</v>
      </c>
      <c r="R464" s="145">
        <f>Q464*H464</f>
        <v>0</v>
      </c>
      <c r="S464" s="145">
        <v>0.02</v>
      </c>
      <c r="T464" s="146">
        <f>S464*H464</f>
        <v>20.282</v>
      </c>
      <c r="AR464" s="147" t="s">
        <v>165</v>
      </c>
      <c r="AT464" s="147" t="s">
        <v>160</v>
      </c>
      <c r="AU464" s="147" t="s">
        <v>166</v>
      </c>
      <c r="AY464" s="17" t="s">
        <v>156</v>
      </c>
      <c r="BE464" s="148">
        <f>IF(N464="základní",J464,0)</f>
        <v>0</v>
      </c>
      <c r="BF464" s="148">
        <f>IF(N464="snížená",J464,0)</f>
        <v>0</v>
      </c>
      <c r="BG464" s="148">
        <f>IF(N464="zákl. přenesená",J464,0)</f>
        <v>0</v>
      </c>
      <c r="BH464" s="148">
        <f>IF(N464="sníž. přenesená",J464,0)</f>
        <v>0</v>
      </c>
      <c r="BI464" s="148">
        <f>IF(N464="nulová",J464,0)</f>
        <v>0</v>
      </c>
      <c r="BJ464" s="17" t="s">
        <v>86</v>
      </c>
      <c r="BK464" s="148">
        <f>ROUND(I464*H464,2)</f>
        <v>0</v>
      </c>
      <c r="BL464" s="17" t="s">
        <v>165</v>
      </c>
      <c r="BM464" s="147" t="s">
        <v>517</v>
      </c>
    </row>
    <row r="465" spans="2:65" s="13" customFormat="1" ht="11.25">
      <c r="B465" s="156"/>
      <c r="D465" s="150" t="s">
        <v>168</v>
      </c>
      <c r="E465" s="157" t="s">
        <v>1</v>
      </c>
      <c r="F465" s="158" t="s">
        <v>1074</v>
      </c>
      <c r="H465" s="159">
        <v>206</v>
      </c>
      <c r="I465" s="160"/>
      <c r="L465" s="156"/>
      <c r="M465" s="161"/>
      <c r="T465" s="162"/>
      <c r="AT465" s="157" t="s">
        <v>168</v>
      </c>
      <c r="AU465" s="157" t="s">
        <v>166</v>
      </c>
      <c r="AV465" s="13" t="s">
        <v>88</v>
      </c>
      <c r="AW465" s="13" t="s">
        <v>34</v>
      </c>
      <c r="AX465" s="13" t="s">
        <v>79</v>
      </c>
      <c r="AY465" s="157" t="s">
        <v>156</v>
      </c>
    </row>
    <row r="466" spans="2:65" s="13" customFormat="1" ht="11.25">
      <c r="B466" s="156"/>
      <c r="D466" s="150" t="s">
        <v>168</v>
      </c>
      <c r="E466" s="157" t="s">
        <v>1</v>
      </c>
      <c r="F466" s="158" t="s">
        <v>1075</v>
      </c>
      <c r="H466" s="159">
        <v>280.3</v>
      </c>
      <c r="I466" s="160"/>
      <c r="L466" s="156"/>
      <c r="M466" s="161"/>
      <c r="T466" s="162"/>
      <c r="AT466" s="157" t="s">
        <v>168</v>
      </c>
      <c r="AU466" s="157" t="s">
        <v>166</v>
      </c>
      <c r="AV466" s="13" t="s">
        <v>88</v>
      </c>
      <c r="AW466" s="13" t="s">
        <v>34</v>
      </c>
      <c r="AX466" s="13" t="s">
        <v>79</v>
      </c>
      <c r="AY466" s="157" t="s">
        <v>156</v>
      </c>
    </row>
    <row r="467" spans="2:65" s="13" customFormat="1" ht="11.25">
      <c r="B467" s="156"/>
      <c r="D467" s="150" t="s">
        <v>168</v>
      </c>
      <c r="E467" s="157" t="s">
        <v>1</v>
      </c>
      <c r="F467" s="158" t="s">
        <v>1076</v>
      </c>
      <c r="H467" s="159">
        <v>279.7</v>
      </c>
      <c r="I467" s="160"/>
      <c r="L467" s="156"/>
      <c r="M467" s="161"/>
      <c r="T467" s="162"/>
      <c r="AT467" s="157" t="s">
        <v>168</v>
      </c>
      <c r="AU467" s="157" t="s">
        <v>166</v>
      </c>
      <c r="AV467" s="13" t="s">
        <v>88</v>
      </c>
      <c r="AW467" s="13" t="s">
        <v>34</v>
      </c>
      <c r="AX467" s="13" t="s">
        <v>79</v>
      </c>
      <c r="AY467" s="157" t="s">
        <v>156</v>
      </c>
    </row>
    <row r="468" spans="2:65" s="13" customFormat="1" ht="11.25">
      <c r="B468" s="156"/>
      <c r="D468" s="150" t="s">
        <v>168</v>
      </c>
      <c r="E468" s="157" t="s">
        <v>1</v>
      </c>
      <c r="F468" s="158" t="s">
        <v>1077</v>
      </c>
      <c r="H468" s="159">
        <v>48.1</v>
      </c>
      <c r="I468" s="160"/>
      <c r="L468" s="156"/>
      <c r="M468" s="161"/>
      <c r="T468" s="162"/>
      <c r="AT468" s="157" t="s">
        <v>168</v>
      </c>
      <c r="AU468" s="157" t="s">
        <v>166</v>
      </c>
      <c r="AV468" s="13" t="s">
        <v>88</v>
      </c>
      <c r="AW468" s="13" t="s">
        <v>34</v>
      </c>
      <c r="AX468" s="13" t="s">
        <v>79</v>
      </c>
      <c r="AY468" s="157" t="s">
        <v>156</v>
      </c>
    </row>
    <row r="469" spans="2:65" s="13" customFormat="1" ht="11.25">
      <c r="B469" s="156"/>
      <c r="D469" s="150" t="s">
        <v>168</v>
      </c>
      <c r="E469" s="157" t="s">
        <v>1</v>
      </c>
      <c r="F469" s="158" t="s">
        <v>520</v>
      </c>
      <c r="H469" s="159">
        <v>200</v>
      </c>
      <c r="I469" s="160"/>
      <c r="L469" s="156"/>
      <c r="M469" s="161"/>
      <c r="T469" s="162"/>
      <c r="AT469" s="157" t="s">
        <v>168</v>
      </c>
      <c r="AU469" s="157" t="s">
        <v>166</v>
      </c>
      <c r="AV469" s="13" t="s">
        <v>88</v>
      </c>
      <c r="AW469" s="13" t="s">
        <v>34</v>
      </c>
      <c r="AX469" s="13" t="s">
        <v>79</v>
      </c>
      <c r="AY469" s="157" t="s">
        <v>156</v>
      </c>
    </row>
    <row r="470" spans="2:65" s="14" customFormat="1" ht="11.25">
      <c r="B470" s="163"/>
      <c r="D470" s="150" t="s">
        <v>168</v>
      </c>
      <c r="E470" s="164" t="s">
        <v>1</v>
      </c>
      <c r="F470" s="165" t="s">
        <v>173</v>
      </c>
      <c r="H470" s="166">
        <v>1014.1</v>
      </c>
      <c r="I470" s="167"/>
      <c r="L470" s="163"/>
      <c r="M470" s="168"/>
      <c r="T470" s="169"/>
      <c r="AT470" s="164" t="s">
        <v>168</v>
      </c>
      <c r="AU470" s="164" t="s">
        <v>166</v>
      </c>
      <c r="AV470" s="14" t="s">
        <v>165</v>
      </c>
      <c r="AW470" s="14" t="s">
        <v>34</v>
      </c>
      <c r="AX470" s="14" t="s">
        <v>86</v>
      </c>
      <c r="AY470" s="164" t="s">
        <v>156</v>
      </c>
    </row>
    <row r="471" spans="2:65" s="11" customFormat="1" ht="20.85" customHeight="1">
      <c r="B471" s="124"/>
      <c r="D471" s="125" t="s">
        <v>78</v>
      </c>
      <c r="E471" s="134" t="s">
        <v>521</v>
      </c>
      <c r="F471" s="134" t="s">
        <v>522</v>
      </c>
      <c r="I471" s="127"/>
      <c r="J471" s="135">
        <f>BK471</f>
        <v>0</v>
      </c>
      <c r="L471" s="124"/>
      <c r="M471" s="129"/>
      <c r="P471" s="130">
        <f>SUM(P472:P500)</f>
        <v>0</v>
      </c>
      <c r="R471" s="130">
        <f>SUM(R472:R500)</f>
        <v>102.8073296</v>
      </c>
      <c r="T471" s="131">
        <f>SUM(T472:T500)</f>
        <v>0</v>
      </c>
      <c r="AR471" s="125" t="s">
        <v>86</v>
      </c>
      <c r="AT471" s="132" t="s">
        <v>78</v>
      </c>
      <c r="AU471" s="132" t="s">
        <v>88</v>
      </c>
      <c r="AY471" s="125" t="s">
        <v>156</v>
      </c>
      <c r="BK471" s="133">
        <f>SUM(BK472:BK500)</f>
        <v>0</v>
      </c>
    </row>
    <row r="472" spans="2:65" s="1" customFormat="1" ht="33" customHeight="1">
      <c r="B472" s="32"/>
      <c r="C472" s="136" t="s">
        <v>717</v>
      </c>
      <c r="D472" s="136" t="s">
        <v>160</v>
      </c>
      <c r="E472" s="137" t="s">
        <v>1078</v>
      </c>
      <c r="F472" s="138" t="s">
        <v>1079</v>
      </c>
      <c r="G472" s="139" t="s">
        <v>392</v>
      </c>
      <c r="H472" s="140">
        <v>289.5</v>
      </c>
      <c r="I472" s="141"/>
      <c r="J472" s="142">
        <f>ROUND(I472*H472,2)</f>
        <v>0</v>
      </c>
      <c r="K472" s="138" t="s">
        <v>164</v>
      </c>
      <c r="L472" s="32"/>
      <c r="M472" s="143" t="s">
        <v>1</v>
      </c>
      <c r="N472" s="144" t="s">
        <v>44</v>
      </c>
      <c r="P472" s="145">
        <f>O472*H472</f>
        <v>0</v>
      </c>
      <c r="Q472" s="145">
        <v>0.15540000000000001</v>
      </c>
      <c r="R472" s="145">
        <f>Q472*H472</f>
        <v>44.988300000000002</v>
      </c>
      <c r="S472" s="145">
        <v>0</v>
      </c>
      <c r="T472" s="146">
        <f>S472*H472</f>
        <v>0</v>
      </c>
      <c r="AR472" s="147" t="s">
        <v>165</v>
      </c>
      <c r="AT472" s="147" t="s">
        <v>160</v>
      </c>
      <c r="AU472" s="147" t="s">
        <v>166</v>
      </c>
      <c r="AY472" s="17" t="s">
        <v>156</v>
      </c>
      <c r="BE472" s="148">
        <f>IF(N472="základní",J472,0)</f>
        <v>0</v>
      </c>
      <c r="BF472" s="148">
        <f>IF(N472="snížená",J472,0)</f>
        <v>0</v>
      </c>
      <c r="BG472" s="148">
        <f>IF(N472="zákl. přenesená",J472,0)</f>
        <v>0</v>
      </c>
      <c r="BH472" s="148">
        <f>IF(N472="sníž. přenesená",J472,0)</f>
        <v>0</v>
      </c>
      <c r="BI472" s="148">
        <f>IF(N472="nulová",J472,0)</f>
        <v>0</v>
      </c>
      <c r="BJ472" s="17" t="s">
        <v>86</v>
      </c>
      <c r="BK472" s="148">
        <f>ROUND(I472*H472,2)</f>
        <v>0</v>
      </c>
      <c r="BL472" s="17" t="s">
        <v>165</v>
      </c>
      <c r="BM472" s="147" t="s">
        <v>1080</v>
      </c>
    </row>
    <row r="473" spans="2:65" s="13" customFormat="1" ht="11.25">
      <c r="B473" s="156"/>
      <c r="D473" s="150" t="s">
        <v>168</v>
      </c>
      <c r="E473" s="157" t="s">
        <v>1</v>
      </c>
      <c r="F473" s="158" t="s">
        <v>1081</v>
      </c>
      <c r="H473" s="159">
        <v>289.5</v>
      </c>
      <c r="I473" s="160"/>
      <c r="L473" s="156"/>
      <c r="M473" s="161"/>
      <c r="T473" s="162"/>
      <c r="AT473" s="157" t="s">
        <v>168</v>
      </c>
      <c r="AU473" s="157" t="s">
        <v>166</v>
      </c>
      <c r="AV473" s="13" t="s">
        <v>88</v>
      </c>
      <c r="AW473" s="13" t="s">
        <v>34</v>
      </c>
      <c r="AX473" s="13" t="s">
        <v>86</v>
      </c>
      <c r="AY473" s="157" t="s">
        <v>156</v>
      </c>
    </row>
    <row r="474" spans="2:65" s="1" customFormat="1" ht="16.5" customHeight="1">
      <c r="B474" s="32"/>
      <c r="C474" s="177" t="s">
        <v>702</v>
      </c>
      <c r="D474" s="177" t="s">
        <v>256</v>
      </c>
      <c r="E474" s="178" t="s">
        <v>1082</v>
      </c>
      <c r="F474" s="179" t="s">
        <v>1083</v>
      </c>
      <c r="G474" s="180" t="s">
        <v>392</v>
      </c>
      <c r="H474" s="181">
        <v>226.44</v>
      </c>
      <c r="I474" s="182"/>
      <c r="J474" s="183">
        <f>ROUND(I474*H474,2)</f>
        <v>0</v>
      </c>
      <c r="K474" s="179" t="s">
        <v>164</v>
      </c>
      <c r="L474" s="184"/>
      <c r="M474" s="185" t="s">
        <v>1</v>
      </c>
      <c r="N474" s="186" t="s">
        <v>44</v>
      </c>
      <c r="P474" s="145">
        <f>O474*H474</f>
        <v>0</v>
      </c>
      <c r="Q474" s="145">
        <v>0.08</v>
      </c>
      <c r="R474" s="145">
        <f>Q474*H474</f>
        <v>18.115200000000002</v>
      </c>
      <c r="S474" s="145">
        <v>0</v>
      </c>
      <c r="T474" s="146">
        <f>S474*H474</f>
        <v>0</v>
      </c>
      <c r="AR474" s="147" t="s">
        <v>216</v>
      </c>
      <c r="AT474" s="147" t="s">
        <v>256</v>
      </c>
      <c r="AU474" s="147" t="s">
        <v>166</v>
      </c>
      <c r="AY474" s="17" t="s">
        <v>156</v>
      </c>
      <c r="BE474" s="148">
        <f>IF(N474="základní",J474,0)</f>
        <v>0</v>
      </c>
      <c r="BF474" s="148">
        <f>IF(N474="snížená",J474,0)</f>
        <v>0</v>
      </c>
      <c r="BG474" s="148">
        <f>IF(N474="zákl. přenesená",J474,0)</f>
        <v>0</v>
      </c>
      <c r="BH474" s="148">
        <f>IF(N474="sníž. přenesená",J474,0)</f>
        <v>0</v>
      </c>
      <c r="BI474" s="148">
        <f>IF(N474="nulová",J474,0)</f>
        <v>0</v>
      </c>
      <c r="BJ474" s="17" t="s">
        <v>86</v>
      </c>
      <c r="BK474" s="148">
        <f>ROUND(I474*H474,2)</f>
        <v>0</v>
      </c>
      <c r="BL474" s="17" t="s">
        <v>165</v>
      </c>
      <c r="BM474" s="147" t="s">
        <v>1084</v>
      </c>
    </row>
    <row r="475" spans="2:65" s="13" customFormat="1" ht="11.25">
      <c r="B475" s="156"/>
      <c r="D475" s="150" t="s">
        <v>168</v>
      </c>
      <c r="E475" s="157" t="s">
        <v>1</v>
      </c>
      <c r="F475" s="158" t="s">
        <v>1085</v>
      </c>
      <c r="H475" s="159">
        <v>289.5</v>
      </c>
      <c r="I475" s="160"/>
      <c r="L475" s="156"/>
      <c r="M475" s="161"/>
      <c r="T475" s="162"/>
      <c r="AT475" s="157" t="s">
        <v>168</v>
      </c>
      <c r="AU475" s="157" t="s">
        <v>166</v>
      </c>
      <c r="AV475" s="13" t="s">
        <v>88</v>
      </c>
      <c r="AW475" s="13" t="s">
        <v>34</v>
      </c>
      <c r="AX475" s="13" t="s">
        <v>79</v>
      </c>
      <c r="AY475" s="157" t="s">
        <v>156</v>
      </c>
    </row>
    <row r="476" spans="2:65" s="13" customFormat="1" ht="11.25">
      <c r="B476" s="156"/>
      <c r="D476" s="150" t="s">
        <v>168</v>
      </c>
      <c r="E476" s="157" t="s">
        <v>1</v>
      </c>
      <c r="F476" s="158" t="s">
        <v>1086</v>
      </c>
      <c r="H476" s="159">
        <v>-45.5</v>
      </c>
      <c r="I476" s="160"/>
      <c r="L476" s="156"/>
      <c r="M476" s="161"/>
      <c r="T476" s="162"/>
      <c r="AT476" s="157" t="s">
        <v>168</v>
      </c>
      <c r="AU476" s="157" t="s">
        <v>166</v>
      </c>
      <c r="AV476" s="13" t="s">
        <v>88</v>
      </c>
      <c r="AW476" s="13" t="s">
        <v>34</v>
      </c>
      <c r="AX476" s="13" t="s">
        <v>79</v>
      </c>
      <c r="AY476" s="157" t="s">
        <v>156</v>
      </c>
    </row>
    <row r="477" spans="2:65" s="13" customFormat="1" ht="11.25">
      <c r="B477" s="156"/>
      <c r="D477" s="150" t="s">
        <v>168</v>
      </c>
      <c r="E477" s="157" t="s">
        <v>1</v>
      </c>
      <c r="F477" s="158" t="s">
        <v>1087</v>
      </c>
      <c r="H477" s="159">
        <v>-22</v>
      </c>
      <c r="I477" s="160"/>
      <c r="L477" s="156"/>
      <c r="M477" s="161"/>
      <c r="T477" s="162"/>
      <c r="AT477" s="157" t="s">
        <v>168</v>
      </c>
      <c r="AU477" s="157" t="s">
        <v>166</v>
      </c>
      <c r="AV477" s="13" t="s">
        <v>88</v>
      </c>
      <c r="AW477" s="13" t="s">
        <v>34</v>
      </c>
      <c r="AX477" s="13" t="s">
        <v>79</v>
      </c>
      <c r="AY477" s="157" t="s">
        <v>156</v>
      </c>
    </row>
    <row r="478" spans="2:65" s="15" customFormat="1" ht="11.25">
      <c r="B478" s="170"/>
      <c r="D478" s="150" t="s">
        <v>168</v>
      </c>
      <c r="E478" s="171" t="s">
        <v>1</v>
      </c>
      <c r="F478" s="172" t="s">
        <v>211</v>
      </c>
      <c r="H478" s="173">
        <v>222</v>
      </c>
      <c r="I478" s="174"/>
      <c r="L478" s="170"/>
      <c r="M478" s="175"/>
      <c r="T478" s="176"/>
      <c r="AT478" s="171" t="s">
        <v>168</v>
      </c>
      <c r="AU478" s="171" t="s">
        <v>166</v>
      </c>
      <c r="AV478" s="15" t="s">
        <v>166</v>
      </c>
      <c r="AW478" s="15" t="s">
        <v>34</v>
      </c>
      <c r="AX478" s="15" t="s">
        <v>79</v>
      </c>
      <c r="AY478" s="171" t="s">
        <v>156</v>
      </c>
    </row>
    <row r="479" spans="2:65" s="13" customFormat="1" ht="11.25">
      <c r="B479" s="156"/>
      <c r="D479" s="150" t="s">
        <v>168</v>
      </c>
      <c r="E479" s="157" t="s">
        <v>1</v>
      </c>
      <c r="F479" s="158" t="s">
        <v>1088</v>
      </c>
      <c r="H479" s="159">
        <v>4.4400000000000004</v>
      </c>
      <c r="I479" s="160"/>
      <c r="L479" s="156"/>
      <c r="M479" s="161"/>
      <c r="T479" s="162"/>
      <c r="AT479" s="157" t="s">
        <v>168</v>
      </c>
      <c r="AU479" s="157" t="s">
        <v>166</v>
      </c>
      <c r="AV479" s="13" t="s">
        <v>88</v>
      </c>
      <c r="AW479" s="13" t="s">
        <v>34</v>
      </c>
      <c r="AX479" s="13" t="s">
        <v>79</v>
      </c>
      <c r="AY479" s="157" t="s">
        <v>156</v>
      </c>
    </row>
    <row r="480" spans="2:65" s="14" customFormat="1" ht="11.25">
      <c r="B480" s="163"/>
      <c r="D480" s="150" t="s">
        <v>168</v>
      </c>
      <c r="E480" s="164" t="s">
        <v>1</v>
      </c>
      <c r="F480" s="165" t="s">
        <v>173</v>
      </c>
      <c r="H480" s="166">
        <v>226.44</v>
      </c>
      <c r="I480" s="167"/>
      <c r="L480" s="163"/>
      <c r="M480" s="168"/>
      <c r="T480" s="169"/>
      <c r="AT480" s="164" t="s">
        <v>168</v>
      </c>
      <c r="AU480" s="164" t="s">
        <v>166</v>
      </c>
      <c r="AV480" s="14" t="s">
        <v>165</v>
      </c>
      <c r="AW480" s="14" t="s">
        <v>34</v>
      </c>
      <c r="AX480" s="14" t="s">
        <v>86</v>
      </c>
      <c r="AY480" s="164" t="s">
        <v>156</v>
      </c>
    </row>
    <row r="481" spans="2:65" s="1" customFormat="1" ht="24.2" customHeight="1">
      <c r="B481" s="32"/>
      <c r="C481" s="177" t="s">
        <v>1089</v>
      </c>
      <c r="D481" s="177" t="s">
        <v>256</v>
      </c>
      <c r="E481" s="178" t="s">
        <v>1090</v>
      </c>
      <c r="F481" s="179" t="s">
        <v>1091</v>
      </c>
      <c r="G481" s="180" t="s">
        <v>392</v>
      </c>
      <c r="H481" s="181">
        <v>46.41</v>
      </c>
      <c r="I481" s="182"/>
      <c r="J481" s="183">
        <f>ROUND(I481*H481,2)</f>
        <v>0</v>
      </c>
      <c r="K481" s="179" t="s">
        <v>164</v>
      </c>
      <c r="L481" s="184"/>
      <c r="M481" s="185" t="s">
        <v>1</v>
      </c>
      <c r="N481" s="186" t="s">
        <v>44</v>
      </c>
      <c r="P481" s="145">
        <f>O481*H481</f>
        <v>0</v>
      </c>
      <c r="Q481" s="145">
        <v>4.8300000000000003E-2</v>
      </c>
      <c r="R481" s="145">
        <f>Q481*H481</f>
        <v>2.241603</v>
      </c>
      <c r="S481" s="145">
        <v>0</v>
      </c>
      <c r="T481" s="146">
        <f>S481*H481</f>
        <v>0</v>
      </c>
      <c r="AR481" s="147" t="s">
        <v>216</v>
      </c>
      <c r="AT481" s="147" t="s">
        <v>256</v>
      </c>
      <c r="AU481" s="147" t="s">
        <v>166</v>
      </c>
      <c r="AY481" s="17" t="s">
        <v>156</v>
      </c>
      <c r="BE481" s="148">
        <f>IF(N481="základní",J481,0)</f>
        <v>0</v>
      </c>
      <c r="BF481" s="148">
        <f>IF(N481="snížená",J481,0)</f>
        <v>0</v>
      </c>
      <c r="BG481" s="148">
        <f>IF(N481="zákl. přenesená",J481,0)</f>
        <v>0</v>
      </c>
      <c r="BH481" s="148">
        <f>IF(N481="sníž. přenesená",J481,0)</f>
        <v>0</v>
      </c>
      <c r="BI481" s="148">
        <f>IF(N481="nulová",J481,0)</f>
        <v>0</v>
      </c>
      <c r="BJ481" s="17" t="s">
        <v>86</v>
      </c>
      <c r="BK481" s="148">
        <f>ROUND(I481*H481,2)</f>
        <v>0</v>
      </c>
      <c r="BL481" s="17" t="s">
        <v>165</v>
      </c>
      <c r="BM481" s="147" t="s">
        <v>1092</v>
      </c>
    </row>
    <row r="482" spans="2:65" s="13" customFormat="1" ht="11.25">
      <c r="B482" s="156"/>
      <c r="D482" s="150" t="s">
        <v>168</v>
      </c>
      <c r="E482" s="157" t="s">
        <v>1</v>
      </c>
      <c r="F482" s="158" t="s">
        <v>1093</v>
      </c>
      <c r="H482" s="159">
        <v>45.5</v>
      </c>
      <c r="I482" s="160"/>
      <c r="L482" s="156"/>
      <c r="M482" s="161"/>
      <c r="T482" s="162"/>
      <c r="AT482" s="157" t="s">
        <v>168</v>
      </c>
      <c r="AU482" s="157" t="s">
        <v>166</v>
      </c>
      <c r="AV482" s="13" t="s">
        <v>88</v>
      </c>
      <c r="AW482" s="13" t="s">
        <v>34</v>
      </c>
      <c r="AX482" s="13" t="s">
        <v>79</v>
      </c>
      <c r="AY482" s="157" t="s">
        <v>156</v>
      </c>
    </row>
    <row r="483" spans="2:65" s="13" customFormat="1" ht="11.25">
      <c r="B483" s="156"/>
      <c r="D483" s="150" t="s">
        <v>168</v>
      </c>
      <c r="E483" s="157" t="s">
        <v>1</v>
      </c>
      <c r="F483" s="158" t="s">
        <v>1094</v>
      </c>
      <c r="H483" s="159">
        <v>0.91</v>
      </c>
      <c r="I483" s="160"/>
      <c r="L483" s="156"/>
      <c r="M483" s="161"/>
      <c r="T483" s="162"/>
      <c r="AT483" s="157" t="s">
        <v>168</v>
      </c>
      <c r="AU483" s="157" t="s">
        <v>166</v>
      </c>
      <c r="AV483" s="13" t="s">
        <v>88</v>
      </c>
      <c r="AW483" s="13" t="s">
        <v>34</v>
      </c>
      <c r="AX483" s="13" t="s">
        <v>79</v>
      </c>
      <c r="AY483" s="157" t="s">
        <v>156</v>
      </c>
    </row>
    <row r="484" spans="2:65" s="14" customFormat="1" ht="11.25">
      <c r="B484" s="163"/>
      <c r="D484" s="150" t="s">
        <v>168</v>
      </c>
      <c r="E484" s="164" t="s">
        <v>1</v>
      </c>
      <c r="F484" s="165" t="s">
        <v>173</v>
      </c>
      <c r="H484" s="166">
        <v>46.41</v>
      </c>
      <c r="I484" s="167"/>
      <c r="L484" s="163"/>
      <c r="M484" s="168"/>
      <c r="T484" s="169"/>
      <c r="AT484" s="164" t="s">
        <v>168</v>
      </c>
      <c r="AU484" s="164" t="s">
        <v>166</v>
      </c>
      <c r="AV484" s="14" t="s">
        <v>165</v>
      </c>
      <c r="AW484" s="14" t="s">
        <v>34</v>
      </c>
      <c r="AX484" s="14" t="s">
        <v>86</v>
      </c>
      <c r="AY484" s="164" t="s">
        <v>156</v>
      </c>
    </row>
    <row r="485" spans="2:65" s="1" customFormat="1" ht="24.2" customHeight="1">
      <c r="B485" s="32"/>
      <c r="C485" s="177" t="s">
        <v>1095</v>
      </c>
      <c r="D485" s="177" t="s">
        <v>256</v>
      </c>
      <c r="E485" s="178" t="s">
        <v>1096</v>
      </c>
      <c r="F485" s="179" t="s">
        <v>1097</v>
      </c>
      <c r="G485" s="180" t="s">
        <v>392</v>
      </c>
      <c r="H485" s="181">
        <v>22.44</v>
      </c>
      <c r="I485" s="182"/>
      <c r="J485" s="183">
        <f>ROUND(I485*H485,2)</f>
        <v>0</v>
      </c>
      <c r="K485" s="179" t="s">
        <v>164</v>
      </c>
      <c r="L485" s="184"/>
      <c r="M485" s="185" t="s">
        <v>1</v>
      </c>
      <c r="N485" s="186" t="s">
        <v>44</v>
      </c>
      <c r="P485" s="145">
        <f>O485*H485</f>
        <v>0</v>
      </c>
      <c r="Q485" s="145">
        <v>6.5670000000000006E-2</v>
      </c>
      <c r="R485" s="145">
        <f>Q485*H485</f>
        <v>1.4736348000000001</v>
      </c>
      <c r="S485" s="145">
        <v>0</v>
      </c>
      <c r="T485" s="146">
        <f>S485*H485</f>
        <v>0</v>
      </c>
      <c r="AR485" s="147" t="s">
        <v>216</v>
      </c>
      <c r="AT485" s="147" t="s">
        <v>256</v>
      </c>
      <c r="AU485" s="147" t="s">
        <v>166</v>
      </c>
      <c r="AY485" s="17" t="s">
        <v>156</v>
      </c>
      <c r="BE485" s="148">
        <f>IF(N485="základní",J485,0)</f>
        <v>0</v>
      </c>
      <c r="BF485" s="148">
        <f>IF(N485="snížená",J485,0)</f>
        <v>0</v>
      </c>
      <c r="BG485" s="148">
        <f>IF(N485="zákl. přenesená",J485,0)</f>
        <v>0</v>
      </c>
      <c r="BH485" s="148">
        <f>IF(N485="sníž. přenesená",J485,0)</f>
        <v>0</v>
      </c>
      <c r="BI485" s="148">
        <f>IF(N485="nulová",J485,0)</f>
        <v>0</v>
      </c>
      <c r="BJ485" s="17" t="s">
        <v>86</v>
      </c>
      <c r="BK485" s="148">
        <f>ROUND(I485*H485,2)</f>
        <v>0</v>
      </c>
      <c r="BL485" s="17" t="s">
        <v>165</v>
      </c>
      <c r="BM485" s="147" t="s">
        <v>1098</v>
      </c>
    </row>
    <row r="486" spans="2:65" s="13" customFormat="1" ht="11.25">
      <c r="B486" s="156"/>
      <c r="D486" s="150" t="s">
        <v>168</v>
      </c>
      <c r="E486" s="157" t="s">
        <v>1</v>
      </c>
      <c r="F486" s="158" t="s">
        <v>1099</v>
      </c>
      <c r="H486" s="159">
        <v>22</v>
      </c>
      <c r="I486" s="160"/>
      <c r="L486" s="156"/>
      <c r="M486" s="161"/>
      <c r="T486" s="162"/>
      <c r="AT486" s="157" t="s">
        <v>168</v>
      </c>
      <c r="AU486" s="157" t="s">
        <v>166</v>
      </c>
      <c r="AV486" s="13" t="s">
        <v>88</v>
      </c>
      <c r="AW486" s="13" t="s">
        <v>34</v>
      </c>
      <c r="AX486" s="13" t="s">
        <v>79</v>
      </c>
      <c r="AY486" s="157" t="s">
        <v>156</v>
      </c>
    </row>
    <row r="487" spans="2:65" s="13" customFormat="1" ht="11.25">
      <c r="B487" s="156"/>
      <c r="D487" s="150" t="s">
        <v>168</v>
      </c>
      <c r="E487" s="157" t="s">
        <v>1</v>
      </c>
      <c r="F487" s="158" t="s">
        <v>1100</v>
      </c>
      <c r="H487" s="159">
        <v>0.44</v>
      </c>
      <c r="I487" s="160"/>
      <c r="L487" s="156"/>
      <c r="M487" s="161"/>
      <c r="T487" s="162"/>
      <c r="AT487" s="157" t="s">
        <v>168</v>
      </c>
      <c r="AU487" s="157" t="s">
        <v>166</v>
      </c>
      <c r="AV487" s="13" t="s">
        <v>88</v>
      </c>
      <c r="AW487" s="13" t="s">
        <v>34</v>
      </c>
      <c r="AX487" s="13" t="s">
        <v>79</v>
      </c>
      <c r="AY487" s="157" t="s">
        <v>156</v>
      </c>
    </row>
    <row r="488" spans="2:65" s="14" customFormat="1" ht="11.25">
      <c r="B488" s="163"/>
      <c r="D488" s="150" t="s">
        <v>168</v>
      </c>
      <c r="E488" s="164" t="s">
        <v>1</v>
      </c>
      <c r="F488" s="165" t="s">
        <v>173</v>
      </c>
      <c r="H488" s="166">
        <v>22.44</v>
      </c>
      <c r="I488" s="167"/>
      <c r="L488" s="163"/>
      <c r="M488" s="168"/>
      <c r="T488" s="169"/>
      <c r="AT488" s="164" t="s">
        <v>168</v>
      </c>
      <c r="AU488" s="164" t="s">
        <v>166</v>
      </c>
      <c r="AV488" s="14" t="s">
        <v>165</v>
      </c>
      <c r="AW488" s="14" t="s">
        <v>34</v>
      </c>
      <c r="AX488" s="14" t="s">
        <v>86</v>
      </c>
      <c r="AY488" s="164" t="s">
        <v>156</v>
      </c>
    </row>
    <row r="489" spans="2:65" s="1" customFormat="1" ht="33" customHeight="1">
      <c r="B489" s="32"/>
      <c r="C489" s="136" t="s">
        <v>1101</v>
      </c>
      <c r="D489" s="136" t="s">
        <v>160</v>
      </c>
      <c r="E489" s="137" t="s">
        <v>1102</v>
      </c>
      <c r="F489" s="138" t="s">
        <v>1103</v>
      </c>
      <c r="G489" s="139" t="s">
        <v>392</v>
      </c>
      <c r="H489" s="140">
        <v>7</v>
      </c>
      <c r="I489" s="141"/>
      <c r="J489" s="142">
        <f>ROUND(I489*H489,2)</f>
        <v>0</v>
      </c>
      <c r="K489" s="138" t="s">
        <v>164</v>
      </c>
      <c r="L489" s="32"/>
      <c r="M489" s="143" t="s">
        <v>1</v>
      </c>
      <c r="N489" s="144" t="s">
        <v>44</v>
      </c>
      <c r="P489" s="145">
        <f>O489*H489</f>
        <v>0</v>
      </c>
      <c r="Q489" s="145">
        <v>0.1295</v>
      </c>
      <c r="R489" s="145">
        <f>Q489*H489</f>
        <v>0.90650000000000008</v>
      </c>
      <c r="S489" s="145">
        <v>0</v>
      </c>
      <c r="T489" s="146">
        <f>S489*H489</f>
        <v>0</v>
      </c>
      <c r="AR489" s="147" t="s">
        <v>165</v>
      </c>
      <c r="AT489" s="147" t="s">
        <v>160</v>
      </c>
      <c r="AU489" s="147" t="s">
        <v>166</v>
      </c>
      <c r="AY489" s="17" t="s">
        <v>156</v>
      </c>
      <c r="BE489" s="148">
        <f>IF(N489="základní",J489,0)</f>
        <v>0</v>
      </c>
      <c r="BF489" s="148">
        <f>IF(N489="snížená",J489,0)</f>
        <v>0</v>
      </c>
      <c r="BG489" s="148">
        <f>IF(N489="zákl. přenesená",J489,0)</f>
        <v>0</v>
      </c>
      <c r="BH489" s="148">
        <f>IF(N489="sníž. přenesená",J489,0)</f>
        <v>0</v>
      </c>
      <c r="BI489" s="148">
        <f>IF(N489="nulová",J489,0)</f>
        <v>0</v>
      </c>
      <c r="BJ489" s="17" t="s">
        <v>86</v>
      </c>
      <c r="BK489" s="148">
        <f>ROUND(I489*H489,2)</f>
        <v>0</v>
      </c>
      <c r="BL489" s="17" t="s">
        <v>165</v>
      </c>
      <c r="BM489" s="147" t="s">
        <v>1104</v>
      </c>
    </row>
    <row r="490" spans="2:65" s="13" customFormat="1" ht="11.25">
      <c r="B490" s="156"/>
      <c r="D490" s="150" t="s">
        <v>168</v>
      </c>
      <c r="E490" s="157" t="s">
        <v>1</v>
      </c>
      <c r="F490" s="158" t="s">
        <v>1105</v>
      </c>
      <c r="H490" s="159">
        <v>7</v>
      </c>
      <c r="I490" s="160"/>
      <c r="L490" s="156"/>
      <c r="M490" s="161"/>
      <c r="T490" s="162"/>
      <c r="AT490" s="157" t="s">
        <v>168</v>
      </c>
      <c r="AU490" s="157" t="s">
        <v>166</v>
      </c>
      <c r="AV490" s="13" t="s">
        <v>88</v>
      </c>
      <c r="AW490" s="13" t="s">
        <v>34</v>
      </c>
      <c r="AX490" s="13" t="s">
        <v>86</v>
      </c>
      <c r="AY490" s="157" t="s">
        <v>156</v>
      </c>
    </row>
    <row r="491" spans="2:65" s="1" customFormat="1" ht="16.5" customHeight="1">
      <c r="B491" s="32"/>
      <c r="C491" s="177" t="s">
        <v>1106</v>
      </c>
      <c r="D491" s="177" t="s">
        <v>256</v>
      </c>
      <c r="E491" s="178" t="s">
        <v>1107</v>
      </c>
      <c r="F491" s="179" t="s">
        <v>1108</v>
      </c>
      <c r="G491" s="180" t="s">
        <v>392</v>
      </c>
      <c r="H491" s="181">
        <v>7.14</v>
      </c>
      <c r="I491" s="182"/>
      <c r="J491" s="183">
        <f>ROUND(I491*H491,2)</f>
        <v>0</v>
      </c>
      <c r="K491" s="179" t="s">
        <v>164</v>
      </c>
      <c r="L491" s="184"/>
      <c r="M491" s="185" t="s">
        <v>1</v>
      </c>
      <c r="N491" s="186" t="s">
        <v>44</v>
      </c>
      <c r="P491" s="145">
        <f>O491*H491</f>
        <v>0</v>
      </c>
      <c r="Q491" s="145">
        <v>5.6120000000000003E-2</v>
      </c>
      <c r="R491" s="145">
        <f>Q491*H491</f>
        <v>0.40069680000000002</v>
      </c>
      <c r="S491" s="145">
        <v>0</v>
      </c>
      <c r="T491" s="146">
        <f>S491*H491</f>
        <v>0</v>
      </c>
      <c r="AR491" s="147" t="s">
        <v>216</v>
      </c>
      <c r="AT491" s="147" t="s">
        <v>256</v>
      </c>
      <c r="AU491" s="147" t="s">
        <v>166</v>
      </c>
      <c r="AY491" s="17" t="s">
        <v>156</v>
      </c>
      <c r="BE491" s="148">
        <f>IF(N491="základní",J491,0)</f>
        <v>0</v>
      </c>
      <c r="BF491" s="148">
        <f>IF(N491="snížená",J491,0)</f>
        <v>0</v>
      </c>
      <c r="BG491" s="148">
        <f>IF(N491="zákl. přenesená",J491,0)</f>
        <v>0</v>
      </c>
      <c r="BH491" s="148">
        <f>IF(N491="sníž. přenesená",J491,0)</f>
        <v>0</v>
      </c>
      <c r="BI491" s="148">
        <f>IF(N491="nulová",J491,0)</f>
        <v>0</v>
      </c>
      <c r="BJ491" s="17" t="s">
        <v>86</v>
      </c>
      <c r="BK491" s="148">
        <f>ROUND(I491*H491,2)</f>
        <v>0</v>
      </c>
      <c r="BL491" s="17" t="s">
        <v>165</v>
      </c>
      <c r="BM491" s="147" t="s">
        <v>1109</v>
      </c>
    </row>
    <row r="492" spans="2:65" s="13" customFormat="1" ht="11.25">
      <c r="B492" s="156"/>
      <c r="D492" s="150" t="s">
        <v>168</v>
      </c>
      <c r="E492" s="157" t="s">
        <v>1</v>
      </c>
      <c r="F492" s="158" t="s">
        <v>1105</v>
      </c>
      <c r="H492" s="159">
        <v>7</v>
      </c>
      <c r="I492" s="160"/>
      <c r="L492" s="156"/>
      <c r="M492" s="161"/>
      <c r="T492" s="162"/>
      <c r="AT492" s="157" t="s">
        <v>168</v>
      </c>
      <c r="AU492" s="157" t="s">
        <v>166</v>
      </c>
      <c r="AV492" s="13" t="s">
        <v>88</v>
      </c>
      <c r="AW492" s="13" t="s">
        <v>34</v>
      </c>
      <c r="AX492" s="13" t="s">
        <v>79</v>
      </c>
      <c r="AY492" s="157" t="s">
        <v>156</v>
      </c>
    </row>
    <row r="493" spans="2:65" s="13" customFormat="1" ht="11.25">
      <c r="B493" s="156"/>
      <c r="D493" s="150" t="s">
        <v>168</v>
      </c>
      <c r="E493" s="157" t="s">
        <v>1</v>
      </c>
      <c r="F493" s="158" t="s">
        <v>1110</v>
      </c>
      <c r="H493" s="159">
        <v>0.14000000000000001</v>
      </c>
      <c r="I493" s="160"/>
      <c r="L493" s="156"/>
      <c r="M493" s="161"/>
      <c r="T493" s="162"/>
      <c r="AT493" s="157" t="s">
        <v>168</v>
      </c>
      <c r="AU493" s="157" t="s">
        <v>166</v>
      </c>
      <c r="AV493" s="13" t="s">
        <v>88</v>
      </c>
      <c r="AW493" s="13" t="s">
        <v>34</v>
      </c>
      <c r="AX493" s="13" t="s">
        <v>79</v>
      </c>
      <c r="AY493" s="157" t="s">
        <v>156</v>
      </c>
    </row>
    <row r="494" spans="2:65" s="14" customFormat="1" ht="11.25">
      <c r="B494" s="163"/>
      <c r="D494" s="150" t="s">
        <v>168</v>
      </c>
      <c r="E494" s="164" t="s">
        <v>1</v>
      </c>
      <c r="F494" s="165" t="s">
        <v>173</v>
      </c>
      <c r="H494" s="166">
        <v>7.14</v>
      </c>
      <c r="I494" s="167"/>
      <c r="L494" s="163"/>
      <c r="M494" s="168"/>
      <c r="T494" s="169"/>
      <c r="AT494" s="164" t="s">
        <v>168</v>
      </c>
      <c r="AU494" s="164" t="s">
        <v>166</v>
      </c>
      <c r="AV494" s="14" t="s">
        <v>165</v>
      </c>
      <c r="AW494" s="14" t="s">
        <v>34</v>
      </c>
      <c r="AX494" s="14" t="s">
        <v>86</v>
      </c>
      <c r="AY494" s="164" t="s">
        <v>156</v>
      </c>
    </row>
    <row r="495" spans="2:65" s="1" customFormat="1" ht="24.2" customHeight="1">
      <c r="B495" s="32"/>
      <c r="C495" s="136" t="s">
        <v>1111</v>
      </c>
      <c r="D495" s="136" t="s">
        <v>160</v>
      </c>
      <c r="E495" s="137" t="s">
        <v>1112</v>
      </c>
      <c r="F495" s="138" t="s">
        <v>1113</v>
      </c>
      <c r="G495" s="139" t="s">
        <v>392</v>
      </c>
      <c r="H495" s="140">
        <v>276.5</v>
      </c>
      <c r="I495" s="141"/>
      <c r="J495" s="142">
        <f>ROUND(I495*H495,2)</f>
        <v>0</v>
      </c>
      <c r="K495" s="138" t="s">
        <v>164</v>
      </c>
      <c r="L495" s="32"/>
      <c r="M495" s="143" t="s">
        <v>1</v>
      </c>
      <c r="N495" s="144" t="s">
        <v>44</v>
      </c>
      <c r="P495" s="145">
        <f>O495*H495</f>
        <v>0</v>
      </c>
      <c r="Q495" s="145">
        <v>0.10095</v>
      </c>
      <c r="R495" s="145">
        <f>Q495*H495</f>
        <v>27.912675</v>
      </c>
      <c r="S495" s="145">
        <v>0</v>
      </c>
      <c r="T495" s="146">
        <f>S495*H495</f>
        <v>0</v>
      </c>
      <c r="AR495" s="147" t="s">
        <v>165</v>
      </c>
      <c r="AT495" s="147" t="s">
        <v>160</v>
      </c>
      <c r="AU495" s="147" t="s">
        <v>166</v>
      </c>
      <c r="AY495" s="17" t="s">
        <v>156</v>
      </c>
      <c r="BE495" s="148">
        <f>IF(N495="základní",J495,0)</f>
        <v>0</v>
      </c>
      <c r="BF495" s="148">
        <f>IF(N495="snížená",J495,0)</f>
        <v>0</v>
      </c>
      <c r="BG495" s="148">
        <f>IF(N495="zákl. přenesená",J495,0)</f>
        <v>0</v>
      </c>
      <c r="BH495" s="148">
        <f>IF(N495="sníž. přenesená",J495,0)</f>
        <v>0</v>
      </c>
      <c r="BI495" s="148">
        <f>IF(N495="nulová",J495,0)</f>
        <v>0</v>
      </c>
      <c r="BJ495" s="17" t="s">
        <v>86</v>
      </c>
      <c r="BK495" s="148">
        <f>ROUND(I495*H495,2)</f>
        <v>0</v>
      </c>
      <c r="BL495" s="17" t="s">
        <v>165</v>
      </c>
      <c r="BM495" s="147" t="s">
        <v>1114</v>
      </c>
    </row>
    <row r="496" spans="2:65" s="13" customFormat="1" ht="22.5">
      <c r="B496" s="156"/>
      <c r="D496" s="150" t="s">
        <v>168</v>
      </c>
      <c r="E496" s="157" t="s">
        <v>1</v>
      </c>
      <c r="F496" s="158" t="s">
        <v>1115</v>
      </c>
      <c r="H496" s="159">
        <v>276.5</v>
      </c>
      <c r="I496" s="160"/>
      <c r="L496" s="156"/>
      <c r="M496" s="161"/>
      <c r="T496" s="162"/>
      <c r="AT496" s="157" t="s">
        <v>168</v>
      </c>
      <c r="AU496" s="157" t="s">
        <v>166</v>
      </c>
      <c r="AV496" s="13" t="s">
        <v>88</v>
      </c>
      <c r="AW496" s="13" t="s">
        <v>34</v>
      </c>
      <c r="AX496" s="13" t="s">
        <v>86</v>
      </c>
      <c r="AY496" s="157" t="s">
        <v>156</v>
      </c>
    </row>
    <row r="497" spans="2:65" s="1" customFormat="1" ht="16.5" customHeight="1">
      <c r="B497" s="32"/>
      <c r="C497" s="177" t="s">
        <v>1116</v>
      </c>
      <c r="D497" s="177" t="s">
        <v>256</v>
      </c>
      <c r="E497" s="178" t="s">
        <v>1117</v>
      </c>
      <c r="F497" s="179" t="s">
        <v>1118</v>
      </c>
      <c r="G497" s="180" t="s">
        <v>392</v>
      </c>
      <c r="H497" s="181">
        <v>282.02999999999997</v>
      </c>
      <c r="I497" s="182"/>
      <c r="J497" s="183">
        <f>ROUND(I497*H497,2)</f>
        <v>0</v>
      </c>
      <c r="K497" s="179" t="s">
        <v>164</v>
      </c>
      <c r="L497" s="184"/>
      <c r="M497" s="185" t="s">
        <v>1</v>
      </c>
      <c r="N497" s="186" t="s">
        <v>44</v>
      </c>
      <c r="P497" s="145">
        <f>O497*H497</f>
        <v>0</v>
      </c>
      <c r="Q497" s="145">
        <v>2.4E-2</v>
      </c>
      <c r="R497" s="145">
        <f>Q497*H497</f>
        <v>6.7687199999999992</v>
      </c>
      <c r="S497" s="145">
        <v>0</v>
      </c>
      <c r="T497" s="146">
        <f>S497*H497</f>
        <v>0</v>
      </c>
      <c r="AR497" s="147" t="s">
        <v>216</v>
      </c>
      <c r="AT497" s="147" t="s">
        <v>256</v>
      </c>
      <c r="AU497" s="147" t="s">
        <v>166</v>
      </c>
      <c r="AY497" s="17" t="s">
        <v>156</v>
      </c>
      <c r="BE497" s="148">
        <f>IF(N497="základní",J497,0)</f>
        <v>0</v>
      </c>
      <c r="BF497" s="148">
        <f>IF(N497="snížená",J497,0)</f>
        <v>0</v>
      </c>
      <c r="BG497" s="148">
        <f>IF(N497="zákl. přenesená",J497,0)</f>
        <v>0</v>
      </c>
      <c r="BH497" s="148">
        <f>IF(N497="sníž. přenesená",J497,0)</f>
        <v>0</v>
      </c>
      <c r="BI497" s="148">
        <f>IF(N497="nulová",J497,0)</f>
        <v>0</v>
      </c>
      <c r="BJ497" s="17" t="s">
        <v>86</v>
      </c>
      <c r="BK497" s="148">
        <f>ROUND(I497*H497,2)</f>
        <v>0</v>
      </c>
      <c r="BL497" s="17" t="s">
        <v>165</v>
      </c>
      <c r="BM497" s="147" t="s">
        <v>1119</v>
      </c>
    </row>
    <row r="498" spans="2:65" s="13" customFormat="1" ht="22.5">
      <c r="B498" s="156"/>
      <c r="D498" s="150" t="s">
        <v>168</v>
      </c>
      <c r="E498" s="157" t="s">
        <v>1</v>
      </c>
      <c r="F498" s="158" t="s">
        <v>1115</v>
      </c>
      <c r="H498" s="159">
        <v>276.5</v>
      </c>
      <c r="I498" s="160"/>
      <c r="L498" s="156"/>
      <c r="M498" s="161"/>
      <c r="T498" s="162"/>
      <c r="AT498" s="157" t="s">
        <v>168</v>
      </c>
      <c r="AU498" s="157" t="s">
        <v>166</v>
      </c>
      <c r="AV498" s="13" t="s">
        <v>88</v>
      </c>
      <c r="AW498" s="13" t="s">
        <v>34</v>
      </c>
      <c r="AX498" s="13" t="s">
        <v>79</v>
      </c>
      <c r="AY498" s="157" t="s">
        <v>156</v>
      </c>
    </row>
    <row r="499" spans="2:65" s="13" customFormat="1" ht="11.25">
      <c r="B499" s="156"/>
      <c r="D499" s="150" t="s">
        <v>168</v>
      </c>
      <c r="E499" s="157" t="s">
        <v>1</v>
      </c>
      <c r="F499" s="158" t="s">
        <v>1120</v>
      </c>
      <c r="H499" s="159">
        <v>5.53</v>
      </c>
      <c r="I499" s="160"/>
      <c r="L499" s="156"/>
      <c r="M499" s="161"/>
      <c r="T499" s="162"/>
      <c r="AT499" s="157" t="s">
        <v>168</v>
      </c>
      <c r="AU499" s="157" t="s">
        <v>166</v>
      </c>
      <c r="AV499" s="13" t="s">
        <v>88</v>
      </c>
      <c r="AW499" s="13" t="s">
        <v>34</v>
      </c>
      <c r="AX499" s="13" t="s">
        <v>79</v>
      </c>
      <c r="AY499" s="157" t="s">
        <v>156</v>
      </c>
    </row>
    <row r="500" spans="2:65" s="14" customFormat="1" ht="11.25">
      <c r="B500" s="163"/>
      <c r="D500" s="150" t="s">
        <v>168</v>
      </c>
      <c r="E500" s="164" t="s">
        <v>1</v>
      </c>
      <c r="F500" s="165" t="s">
        <v>173</v>
      </c>
      <c r="H500" s="166">
        <v>282.02999999999997</v>
      </c>
      <c r="I500" s="167"/>
      <c r="L500" s="163"/>
      <c r="M500" s="168"/>
      <c r="T500" s="169"/>
      <c r="AT500" s="164" t="s">
        <v>168</v>
      </c>
      <c r="AU500" s="164" t="s">
        <v>166</v>
      </c>
      <c r="AV500" s="14" t="s">
        <v>165</v>
      </c>
      <c r="AW500" s="14" t="s">
        <v>34</v>
      </c>
      <c r="AX500" s="14" t="s">
        <v>86</v>
      </c>
      <c r="AY500" s="164" t="s">
        <v>156</v>
      </c>
    </row>
    <row r="501" spans="2:65" s="11" customFormat="1" ht="20.85" customHeight="1">
      <c r="B501" s="124"/>
      <c r="D501" s="125" t="s">
        <v>78</v>
      </c>
      <c r="E501" s="134" t="s">
        <v>553</v>
      </c>
      <c r="F501" s="134" t="s">
        <v>554</v>
      </c>
      <c r="I501" s="127"/>
      <c r="J501" s="135">
        <f>BK501</f>
        <v>0</v>
      </c>
      <c r="L501" s="124"/>
      <c r="M501" s="129"/>
      <c r="P501" s="130">
        <f>SUM(P502:P535)</f>
        <v>0</v>
      </c>
      <c r="R501" s="130">
        <f>SUM(R502:R535)</f>
        <v>6.0975540000000002E-2</v>
      </c>
      <c r="T501" s="131">
        <f>SUM(T502:T535)</f>
        <v>652.875</v>
      </c>
      <c r="AR501" s="125" t="s">
        <v>86</v>
      </c>
      <c r="AT501" s="132" t="s">
        <v>78</v>
      </c>
      <c r="AU501" s="132" t="s">
        <v>88</v>
      </c>
      <c r="AY501" s="125" t="s">
        <v>156</v>
      </c>
      <c r="BK501" s="133">
        <f>SUM(BK502:BK535)</f>
        <v>0</v>
      </c>
    </row>
    <row r="502" spans="2:65" s="1" customFormat="1" ht="33" customHeight="1">
      <c r="B502" s="32"/>
      <c r="C502" s="136" t="s">
        <v>1121</v>
      </c>
      <c r="D502" s="136" t="s">
        <v>160</v>
      </c>
      <c r="E502" s="137" t="s">
        <v>556</v>
      </c>
      <c r="F502" s="138" t="s">
        <v>557</v>
      </c>
      <c r="G502" s="139" t="s">
        <v>195</v>
      </c>
      <c r="H502" s="140">
        <v>301.5</v>
      </c>
      <c r="I502" s="141"/>
      <c r="J502" s="142">
        <f>ROUND(I502*H502,2)</f>
        <v>0</v>
      </c>
      <c r="K502" s="138" t="s">
        <v>164</v>
      </c>
      <c r="L502" s="32"/>
      <c r="M502" s="143" t="s">
        <v>1</v>
      </c>
      <c r="N502" s="144" t="s">
        <v>44</v>
      </c>
      <c r="P502" s="145">
        <f>O502*H502</f>
        <v>0</v>
      </c>
      <c r="Q502" s="145">
        <v>3.8359999999999999E-5</v>
      </c>
      <c r="R502" s="145">
        <f>Q502*H502</f>
        <v>1.1565539999999999E-2</v>
      </c>
      <c r="S502" s="145">
        <v>9.1999999999999998E-2</v>
      </c>
      <c r="T502" s="146">
        <f>S502*H502</f>
        <v>27.738</v>
      </c>
      <c r="AR502" s="147" t="s">
        <v>165</v>
      </c>
      <c r="AT502" s="147" t="s">
        <v>160</v>
      </c>
      <c r="AU502" s="147" t="s">
        <v>166</v>
      </c>
      <c r="AY502" s="17" t="s">
        <v>156</v>
      </c>
      <c r="BE502" s="148">
        <f>IF(N502="základní",J502,0)</f>
        <v>0</v>
      </c>
      <c r="BF502" s="148">
        <f>IF(N502="snížená",J502,0)</f>
        <v>0</v>
      </c>
      <c r="BG502" s="148">
        <f>IF(N502="zákl. přenesená",J502,0)</f>
        <v>0</v>
      </c>
      <c r="BH502" s="148">
        <f>IF(N502="sníž. přenesená",J502,0)</f>
        <v>0</v>
      </c>
      <c r="BI502" s="148">
        <f>IF(N502="nulová",J502,0)</f>
        <v>0</v>
      </c>
      <c r="BJ502" s="17" t="s">
        <v>86</v>
      </c>
      <c r="BK502" s="148">
        <f>ROUND(I502*H502,2)</f>
        <v>0</v>
      </c>
      <c r="BL502" s="17" t="s">
        <v>165</v>
      </c>
      <c r="BM502" s="147" t="s">
        <v>558</v>
      </c>
    </row>
    <row r="503" spans="2:65" s="13" customFormat="1" ht="11.25">
      <c r="B503" s="156"/>
      <c r="D503" s="150" t="s">
        <v>168</v>
      </c>
      <c r="E503" s="157" t="s">
        <v>1</v>
      </c>
      <c r="F503" s="158" t="s">
        <v>1122</v>
      </c>
      <c r="H503" s="159">
        <v>274.5</v>
      </c>
      <c r="I503" s="160"/>
      <c r="L503" s="156"/>
      <c r="M503" s="161"/>
      <c r="T503" s="162"/>
      <c r="AT503" s="157" t="s">
        <v>168</v>
      </c>
      <c r="AU503" s="157" t="s">
        <v>166</v>
      </c>
      <c r="AV503" s="13" t="s">
        <v>88</v>
      </c>
      <c r="AW503" s="13" t="s">
        <v>34</v>
      </c>
      <c r="AX503" s="13" t="s">
        <v>79</v>
      </c>
      <c r="AY503" s="157" t="s">
        <v>156</v>
      </c>
    </row>
    <row r="504" spans="2:65" s="13" customFormat="1" ht="11.25">
      <c r="B504" s="156"/>
      <c r="D504" s="150" t="s">
        <v>168</v>
      </c>
      <c r="E504" s="157" t="s">
        <v>1</v>
      </c>
      <c r="F504" s="158" t="s">
        <v>1123</v>
      </c>
      <c r="H504" s="159">
        <v>27</v>
      </c>
      <c r="I504" s="160"/>
      <c r="L504" s="156"/>
      <c r="M504" s="161"/>
      <c r="T504" s="162"/>
      <c r="AT504" s="157" t="s">
        <v>168</v>
      </c>
      <c r="AU504" s="157" t="s">
        <v>166</v>
      </c>
      <c r="AV504" s="13" t="s">
        <v>88</v>
      </c>
      <c r="AW504" s="13" t="s">
        <v>34</v>
      </c>
      <c r="AX504" s="13" t="s">
        <v>79</v>
      </c>
      <c r="AY504" s="157" t="s">
        <v>156</v>
      </c>
    </row>
    <row r="505" spans="2:65" s="14" customFormat="1" ht="11.25">
      <c r="B505" s="163"/>
      <c r="D505" s="150" t="s">
        <v>168</v>
      </c>
      <c r="E505" s="164" t="s">
        <v>1</v>
      </c>
      <c r="F505" s="165" t="s">
        <v>173</v>
      </c>
      <c r="H505" s="166">
        <v>301.5</v>
      </c>
      <c r="I505" s="167"/>
      <c r="L505" s="163"/>
      <c r="M505" s="168"/>
      <c r="T505" s="169"/>
      <c r="AT505" s="164" t="s">
        <v>168</v>
      </c>
      <c r="AU505" s="164" t="s">
        <v>166</v>
      </c>
      <c r="AV505" s="14" t="s">
        <v>165</v>
      </c>
      <c r="AW505" s="14" t="s">
        <v>34</v>
      </c>
      <c r="AX505" s="14" t="s">
        <v>86</v>
      </c>
      <c r="AY505" s="164" t="s">
        <v>156</v>
      </c>
    </row>
    <row r="506" spans="2:65" s="1" customFormat="1" ht="33" customHeight="1">
      <c r="B506" s="32"/>
      <c r="C506" s="136" t="s">
        <v>1124</v>
      </c>
      <c r="D506" s="136" t="s">
        <v>160</v>
      </c>
      <c r="E506" s="137" t="s">
        <v>562</v>
      </c>
      <c r="F506" s="138" t="s">
        <v>563</v>
      </c>
      <c r="G506" s="139" t="s">
        <v>195</v>
      </c>
      <c r="H506" s="140">
        <v>549</v>
      </c>
      <c r="I506" s="141"/>
      <c r="J506" s="142">
        <f>ROUND(I506*H506,2)</f>
        <v>0</v>
      </c>
      <c r="K506" s="138" t="s">
        <v>164</v>
      </c>
      <c r="L506" s="32"/>
      <c r="M506" s="143" t="s">
        <v>1</v>
      </c>
      <c r="N506" s="144" t="s">
        <v>44</v>
      </c>
      <c r="P506" s="145">
        <f>O506*H506</f>
        <v>0</v>
      </c>
      <c r="Q506" s="145">
        <v>9.0000000000000006E-5</v>
      </c>
      <c r="R506" s="145">
        <f>Q506*H506</f>
        <v>4.9410000000000003E-2</v>
      </c>
      <c r="S506" s="145">
        <v>0.23</v>
      </c>
      <c r="T506" s="146">
        <f>S506*H506</f>
        <v>126.27000000000001</v>
      </c>
      <c r="AR506" s="147" t="s">
        <v>165</v>
      </c>
      <c r="AT506" s="147" t="s">
        <v>160</v>
      </c>
      <c r="AU506" s="147" t="s">
        <v>166</v>
      </c>
      <c r="AY506" s="17" t="s">
        <v>156</v>
      </c>
      <c r="BE506" s="148">
        <f>IF(N506="základní",J506,0)</f>
        <v>0</v>
      </c>
      <c r="BF506" s="148">
        <f>IF(N506="snížená",J506,0)</f>
        <v>0</v>
      </c>
      <c r="BG506" s="148">
        <f>IF(N506="zákl. přenesená",J506,0)</f>
        <v>0</v>
      </c>
      <c r="BH506" s="148">
        <f>IF(N506="sníž. přenesená",J506,0)</f>
        <v>0</v>
      </c>
      <c r="BI506" s="148">
        <f>IF(N506="nulová",J506,0)</f>
        <v>0</v>
      </c>
      <c r="BJ506" s="17" t="s">
        <v>86</v>
      </c>
      <c r="BK506" s="148">
        <f>ROUND(I506*H506,2)</f>
        <v>0</v>
      </c>
      <c r="BL506" s="17" t="s">
        <v>165</v>
      </c>
      <c r="BM506" s="147" t="s">
        <v>564</v>
      </c>
    </row>
    <row r="507" spans="2:65" s="13" customFormat="1" ht="11.25">
      <c r="B507" s="156"/>
      <c r="D507" s="150" t="s">
        <v>168</v>
      </c>
      <c r="E507" s="157" t="s">
        <v>1</v>
      </c>
      <c r="F507" s="158" t="s">
        <v>1125</v>
      </c>
      <c r="H507" s="159">
        <v>549</v>
      </c>
      <c r="I507" s="160"/>
      <c r="L507" s="156"/>
      <c r="M507" s="161"/>
      <c r="T507" s="162"/>
      <c r="AT507" s="157" t="s">
        <v>168</v>
      </c>
      <c r="AU507" s="157" t="s">
        <v>166</v>
      </c>
      <c r="AV507" s="13" t="s">
        <v>88</v>
      </c>
      <c r="AW507" s="13" t="s">
        <v>34</v>
      </c>
      <c r="AX507" s="13" t="s">
        <v>86</v>
      </c>
      <c r="AY507" s="157" t="s">
        <v>156</v>
      </c>
    </row>
    <row r="508" spans="2:65" s="1" customFormat="1" ht="24.2" customHeight="1">
      <c r="B508" s="32"/>
      <c r="C508" s="136" t="s">
        <v>1126</v>
      </c>
      <c r="D508" s="136" t="s">
        <v>160</v>
      </c>
      <c r="E508" s="137" t="s">
        <v>1127</v>
      </c>
      <c r="F508" s="138" t="s">
        <v>1128</v>
      </c>
      <c r="G508" s="139" t="s">
        <v>195</v>
      </c>
      <c r="H508" s="140">
        <v>19.5</v>
      </c>
      <c r="I508" s="141"/>
      <c r="J508" s="142">
        <f>ROUND(I508*H508,2)</f>
        <v>0</v>
      </c>
      <c r="K508" s="138" t="s">
        <v>164</v>
      </c>
      <c r="L508" s="32"/>
      <c r="M508" s="143" t="s">
        <v>1</v>
      </c>
      <c r="N508" s="144" t="s">
        <v>44</v>
      </c>
      <c r="P508" s="145">
        <f>O508*H508</f>
        <v>0</v>
      </c>
      <c r="Q508" s="145">
        <v>0</v>
      </c>
      <c r="R508" s="145">
        <f>Q508*H508</f>
        <v>0</v>
      </c>
      <c r="S508" s="145">
        <v>0.32</v>
      </c>
      <c r="T508" s="146">
        <f>S508*H508</f>
        <v>6.24</v>
      </c>
      <c r="AR508" s="147" t="s">
        <v>165</v>
      </c>
      <c r="AT508" s="147" t="s">
        <v>160</v>
      </c>
      <c r="AU508" s="147" t="s">
        <v>166</v>
      </c>
      <c r="AY508" s="17" t="s">
        <v>156</v>
      </c>
      <c r="BE508" s="148">
        <f>IF(N508="základní",J508,0)</f>
        <v>0</v>
      </c>
      <c r="BF508" s="148">
        <f>IF(N508="snížená",J508,0)</f>
        <v>0</v>
      </c>
      <c r="BG508" s="148">
        <f>IF(N508="zákl. přenesená",J508,0)</f>
        <v>0</v>
      </c>
      <c r="BH508" s="148">
        <f>IF(N508="sníž. přenesená",J508,0)</f>
        <v>0</v>
      </c>
      <c r="BI508" s="148">
        <f>IF(N508="nulová",J508,0)</f>
        <v>0</v>
      </c>
      <c r="BJ508" s="17" t="s">
        <v>86</v>
      </c>
      <c r="BK508" s="148">
        <f>ROUND(I508*H508,2)</f>
        <v>0</v>
      </c>
      <c r="BL508" s="17" t="s">
        <v>165</v>
      </c>
      <c r="BM508" s="147" t="s">
        <v>1129</v>
      </c>
    </row>
    <row r="509" spans="2:65" s="13" customFormat="1" ht="11.25">
      <c r="B509" s="156"/>
      <c r="D509" s="150" t="s">
        <v>168</v>
      </c>
      <c r="E509" s="157" t="s">
        <v>1</v>
      </c>
      <c r="F509" s="158" t="s">
        <v>1130</v>
      </c>
      <c r="H509" s="159">
        <v>19.5</v>
      </c>
      <c r="I509" s="160"/>
      <c r="L509" s="156"/>
      <c r="M509" s="161"/>
      <c r="T509" s="162"/>
      <c r="AT509" s="157" t="s">
        <v>168</v>
      </c>
      <c r="AU509" s="157" t="s">
        <v>166</v>
      </c>
      <c r="AV509" s="13" t="s">
        <v>88</v>
      </c>
      <c r="AW509" s="13" t="s">
        <v>34</v>
      </c>
      <c r="AX509" s="13" t="s">
        <v>86</v>
      </c>
      <c r="AY509" s="157" t="s">
        <v>156</v>
      </c>
    </row>
    <row r="510" spans="2:65" s="1" customFormat="1" ht="24.2" customHeight="1">
      <c r="B510" s="32"/>
      <c r="C510" s="136" t="s">
        <v>1131</v>
      </c>
      <c r="D510" s="136" t="s">
        <v>160</v>
      </c>
      <c r="E510" s="137" t="s">
        <v>568</v>
      </c>
      <c r="F510" s="138" t="s">
        <v>569</v>
      </c>
      <c r="G510" s="139" t="s">
        <v>195</v>
      </c>
      <c r="H510" s="140">
        <v>294</v>
      </c>
      <c r="I510" s="141"/>
      <c r="J510" s="142">
        <f>ROUND(I510*H510,2)</f>
        <v>0</v>
      </c>
      <c r="K510" s="138" t="s">
        <v>164</v>
      </c>
      <c r="L510" s="32"/>
      <c r="M510" s="143" t="s">
        <v>1</v>
      </c>
      <c r="N510" s="144" t="s">
        <v>44</v>
      </c>
      <c r="P510" s="145">
        <f>O510*H510</f>
        <v>0</v>
      </c>
      <c r="Q510" s="145">
        <v>0</v>
      </c>
      <c r="R510" s="145">
        <f>Q510*H510</f>
        <v>0</v>
      </c>
      <c r="S510" s="145">
        <v>0.44</v>
      </c>
      <c r="T510" s="146">
        <f>S510*H510</f>
        <v>129.36000000000001</v>
      </c>
      <c r="AR510" s="147" t="s">
        <v>165</v>
      </c>
      <c r="AT510" s="147" t="s">
        <v>160</v>
      </c>
      <c r="AU510" s="147" t="s">
        <v>166</v>
      </c>
      <c r="AY510" s="17" t="s">
        <v>156</v>
      </c>
      <c r="BE510" s="148">
        <f>IF(N510="základní",J510,0)</f>
        <v>0</v>
      </c>
      <c r="BF510" s="148">
        <f>IF(N510="snížená",J510,0)</f>
        <v>0</v>
      </c>
      <c r="BG510" s="148">
        <f>IF(N510="zákl. přenesená",J510,0)</f>
        <v>0</v>
      </c>
      <c r="BH510" s="148">
        <f>IF(N510="sníž. přenesená",J510,0)</f>
        <v>0</v>
      </c>
      <c r="BI510" s="148">
        <f>IF(N510="nulová",J510,0)</f>
        <v>0</v>
      </c>
      <c r="BJ510" s="17" t="s">
        <v>86</v>
      </c>
      <c r="BK510" s="148">
        <f>ROUND(I510*H510,2)</f>
        <v>0</v>
      </c>
      <c r="BL510" s="17" t="s">
        <v>165</v>
      </c>
      <c r="BM510" s="147" t="s">
        <v>570</v>
      </c>
    </row>
    <row r="511" spans="2:65" s="13" customFormat="1" ht="11.25">
      <c r="B511" s="156"/>
      <c r="D511" s="150" t="s">
        <v>168</v>
      </c>
      <c r="E511" s="157" t="s">
        <v>1</v>
      </c>
      <c r="F511" s="158" t="s">
        <v>1132</v>
      </c>
      <c r="H511" s="159">
        <v>274.5</v>
      </c>
      <c r="I511" s="160"/>
      <c r="L511" s="156"/>
      <c r="M511" s="161"/>
      <c r="T511" s="162"/>
      <c r="AT511" s="157" t="s">
        <v>168</v>
      </c>
      <c r="AU511" s="157" t="s">
        <v>166</v>
      </c>
      <c r="AV511" s="13" t="s">
        <v>88</v>
      </c>
      <c r="AW511" s="13" t="s">
        <v>34</v>
      </c>
      <c r="AX511" s="13" t="s">
        <v>79</v>
      </c>
      <c r="AY511" s="157" t="s">
        <v>156</v>
      </c>
    </row>
    <row r="512" spans="2:65" s="13" customFormat="1" ht="11.25">
      <c r="B512" s="156"/>
      <c r="D512" s="150" t="s">
        <v>168</v>
      </c>
      <c r="E512" s="157" t="s">
        <v>1</v>
      </c>
      <c r="F512" s="158" t="s">
        <v>1133</v>
      </c>
      <c r="H512" s="159">
        <v>19.5</v>
      </c>
      <c r="I512" s="160"/>
      <c r="L512" s="156"/>
      <c r="M512" s="161"/>
      <c r="T512" s="162"/>
      <c r="AT512" s="157" t="s">
        <v>168</v>
      </c>
      <c r="AU512" s="157" t="s">
        <v>166</v>
      </c>
      <c r="AV512" s="13" t="s">
        <v>88</v>
      </c>
      <c r="AW512" s="13" t="s">
        <v>34</v>
      </c>
      <c r="AX512" s="13" t="s">
        <v>79</v>
      </c>
      <c r="AY512" s="157" t="s">
        <v>156</v>
      </c>
    </row>
    <row r="513" spans="2:65" s="14" customFormat="1" ht="11.25">
      <c r="B513" s="163"/>
      <c r="D513" s="150" t="s">
        <v>168</v>
      </c>
      <c r="E513" s="164" t="s">
        <v>1</v>
      </c>
      <c r="F513" s="165" t="s">
        <v>173</v>
      </c>
      <c r="H513" s="166">
        <v>294</v>
      </c>
      <c r="I513" s="167"/>
      <c r="L513" s="163"/>
      <c r="M513" s="168"/>
      <c r="T513" s="169"/>
      <c r="AT513" s="164" t="s">
        <v>168</v>
      </c>
      <c r="AU513" s="164" t="s">
        <v>166</v>
      </c>
      <c r="AV513" s="14" t="s">
        <v>165</v>
      </c>
      <c r="AW513" s="14" t="s">
        <v>34</v>
      </c>
      <c r="AX513" s="14" t="s">
        <v>86</v>
      </c>
      <c r="AY513" s="164" t="s">
        <v>156</v>
      </c>
    </row>
    <row r="514" spans="2:65" s="1" customFormat="1" ht="24.2" customHeight="1">
      <c r="B514" s="32"/>
      <c r="C514" s="136" t="s">
        <v>1134</v>
      </c>
      <c r="D514" s="136" t="s">
        <v>160</v>
      </c>
      <c r="E514" s="137" t="s">
        <v>1135</v>
      </c>
      <c r="F514" s="138" t="s">
        <v>1136</v>
      </c>
      <c r="G514" s="139" t="s">
        <v>195</v>
      </c>
      <c r="H514" s="140">
        <v>486</v>
      </c>
      <c r="I514" s="141"/>
      <c r="J514" s="142">
        <f>ROUND(I514*H514,2)</f>
        <v>0</v>
      </c>
      <c r="K514" s="138" t="s">
        <v>164</v>
      </c>
      <c r="L514" s="32"/>
      <c r="M514" s="143" t="s">
        <v>1</v>
      </c>
      <c r="N514" s="144" t="s">
        <v>44</v>
      </c>
      <c r="P514" s="145">
        <f>O514*H514</f>
        <v>0</v>
      </c>
      <c r="Q514" s="145">
        <v>0</v>
      </c>
      <c r="R514" s="145">
        <f>Q514*H514</f>
        <v>0</v>
      </c>
      <c r="S514" s="145">
        <v>0.26</v>
      </c>
      <c r="T514" s="146">
        <f>S514*H514</f>
        <v>126.36</v>
      </c>
      <c r="AR514" s="147" t="s">
        <v>165</v>
      </c>
      <c r="AT514" s="147" t="s">
        <v>160</v>
      </c>
      <c r="AU514" s="147" t="s">
        <v>166</v>
      </c>
      <c r="AY514" s="17" t="s">
        <v>156</v>
      </c>
      <c r="BE514" s="148">
        <f>IF(N514="základní",J514,0)</f>
        <v>0</v>
      </c>
      <c r="BF514" s="148">
        <f>IF(N514="snížená",J514,0)</f>
        <v>0</v>
      </c>
      <c r="BG514" s="148">
        <f>IF(N514="zákl. přenesená",J514,0)</f>
        <v>0</v>
      </c>
      <c r="BH514" s="148">
        <f>IF(N514="sníž. přenesená",J514,0)</f>
        <v>0</v>
      </c>
      <c r="BI514" s="148">
        <f>IF(N514="nulová",J514,0)</f>
        <v>0</v>
      </c>
      <c r="BJ514" s="17" t="s">
        <v>86</v>
      </c>
      <c r="BK514" s="148">
        <f>ROUND(I514*H514,2)</f>
        <v>0</v>
      </c>
      <c r="BL514" s="17" t="s">
        <v>165</v>
      </c>
      <c r="BM514" s="147" t="s">
        <v>1137</v>
      </c>
    </row>
    <row r="515" spans="2:65" s="12" customFormat="1" ht="11.25">
      <c r="B515" s="149"/>
      <c r="D515" s="150" t="s">
        <v>168</v>
      </c>
      <c r="E515" s="151" t="s">
        <v>1</v>
      </c>
      <c r="F515" s="152" t="s">
        <v>1138</v>
      </c>
      <c r="H515" s="151" t="s">
        <v>1</v>
      </c>
      <c r="I515" s="153"/>
      <c r="L515" s="149"/>
      <c r="M515" s="154"/>
      <c r="T515" s="155"/>
      <c r="AT515" s="151" t="s">
        <v>168</v>
      </c>
      <c r="AU515" s="151" t="s">
        <v>166</v>
      </c>
      <c r="AV515" s="12" t="s">
        <v>86</v>
      </c>
      <c r="AW515" s="12" t="s">
        <v>34</v>
      </c>
      <c r="AX515" s="12" t="s">
        <v>79</v>
      </c>
      <c r="AY515" s="151" t="s">
        <v>156</v>
      </c>
    </row>
    <row r="516" spans="2:65" s="13" customFormat="1" ht="11.25">
      <c r="B516" s="156"/>
      <c r="D516" s="150" t="s">
        <v>168</v>
      </c>
      <c r="E516" s="157" t="s">
        <v>1</v>
      </c>
      <c r="F516" s="158" t="s">
        <v>1139</v>
      </c>
      <c r="H516" s="159">
        <v>486</v>
      </c>
      <c r="I516" s="160"/>
      <c r="L516" s="156"/>
      <c r="M516" s="161"/>
      <c r="T516" s="162"/>
      <c r="AT516" s="157" t="s">
        <v>168</v>
      </c>
      <c r="AU516" s="157" t="s">
        <v>166</v>
      </c>
      <c r="AV516" s="13" t="s">
        <v>88</v>
      </c>
      <c r="AW516" s="13" t="s">
        <v>34</v>
      </c>
      <c r="AX516" s="13" t="s">
        <v>86</v>
      </c>
      <c r="AY516" s="157" t="s">
        <v>156</v>
      </c>
    </row>
    <row r="517" spans="2:65" s="1" customFormat="1" ht="24.2" customHeight="1">
      <c r="B517" s="32"/>
      <c r="C517" s="136" t="s">
        <v>1140</v>
      </c>
      <c r="D517" s="136" t="s">
        <v>160</v>
      </c>
      <c r="E517" s="137" t="s">
        <v>1141</v>
      </c>
      <c r="F517" s="138" t="s">
        <v>1142</v>
      </c>
      <c r="G517" s="139" t="s">
        <v>195</v>
      </c>
      <c r="H517" s="140">
        <v>49.5</v>
      </c>
      <c r="I517" s="141"/>
      <c r="J517" s="142">
        <f>ROUND(I517*H517,2)</f>
        <v>0</v>
      </c>
      <c r="K517" s="138" t="s">
        <v>164</v>
      </c>
      <c r="L517" s="32"/>
      <c r="M517" s="143" t="s">
        <v>1</v>
      </c>
      <c r="N517" s="144" t="s">
        <v>44</v>
      </c>
      <c r="P517" s="145">
        <f>O517*H517</f>
        <v>0</v>
      </c>
      <c r="Q517" s="145">
        <v>0</v>
      </c>
      <c r="R517" s="145">
        <f>Q517*H517</f>
        <v>0</v>
      </c>
      <c r="S517" s="145">
        <v>0.28100000000000003</v>
      </c>
      <c r="T517" s="146">
        <f>S517*H517</f>
        <v>13.909500000000001</v>
      </c>
      <c r="AR517" s="147" t="s">
        <v>165</v>
      </c>
      <c r="AT517" s="147" t="s">
        <v>160</v>
      </c>
      <c r="AU517" s="147" t="s">
        <v>166</v>
      </c>
      <c r="AY517" s="17" t="s">
        <v>156</v>
      </c>
      <c r="BE517" s="148">
        <f>IF(N517="základní",J517,0)</f>
        <v>0</v>
      </c>
      <c r="BF517" s="148">
        <f>IF(N517="snížená",J517,0)</f>
        <v>0</v>
      </c>
      <c r="BG517" s="148">
        <f>IF(N517="zákl. přenesená",J517,0)</f>
        <v>0</v>
      </c>
      <c r="BH517" s="148">
        <f>IF(N517="sníž. přenesená",J517,0)</f>
        <v>0</v>
      </c>
      <c r="BI517" s="148">
        <f>IF(N517="nulová",J517,0)</f>
        <v>0</v>
      </c>
      <c r="BJ517" s="17" t="s">
        <v>86</v>
      </c>
      <c r="BK517" s="148">
        <f>ROUND(I517*H517,2)</f>
        <v>0</v>
      </c>
      <c r="BL517" s="17" t="s">
        <v>165</v>
      </c>
      <c r="BM517" s="147" t="s">
        <v>1143</v>
      </c>
    </row>
    <row r="518" spans="2:65" s="13" customFormat="1" ht="11.25">
      <c r="B518" s="156"/>
      <c r="D518" s="150" t="s">
        <v>168</v>
      </c>
      <c r="E518" s="157" t="s">
        <v>1</v>
      </c>
      <c r="F518" s="158" t="s">
        <v>1144</v>
      </c>
      <c r="H518" s="159">
        <v>49.5</v>
      </c>
      <c r="I518" s="160"/>
      <c r="L518" s="156"/>
      <c r="M518" s="161"/>
      <c r="T518" s="162"/>
      <c r="AT518" s="157" t="s">
        <v>168</v>
      </c>
      <c r="AU518" s="157" t="s">
        <v>166</v>
      </c>
      <c r="AV518" s="13" t="s">
        <v>88</v>
      </c>
      <c r="AW518" s="13" t="s">
        <v>34</v>
      </c>
      <c r="AX518" s="13" t="s">
        <v>86</v>
      </c>
      <c r="AY518" s="157" t="s">
        <v>156</v>
      </c>
    </row>
    <row r="519" spans="2:65" s="1" customFormat="1" ht="24.2" customHeight="1">
      <c r="B519" s="32"/>
      <c r="C519" s="136" t="s">
        <v>1145</v>
      </c>
      <c r="D519" s="136" t="s">
        <v>160</v>
      </c>
      <c r="E519" s="137" t="s">
        <v>1146</v>
      </c>
      <c r="F519" s="138" t="s">
        <v>1147</v>
      </c>
      <c r="G519" s="139" t="s">
        <v>195</v>
      </c>
      <c r="H519" s="140">
        <v>541.5</v>
      </c>
      <c r="I519" s="141"/>
      <c r="J519" s="142">
        <f>ROUND(I519*H519,2)</f>
        <v>0</v>
      </c>
      <c r="K519" s="138" t="s">
        <v>164</v>
      </c>
      <c r="L519" s="32"/>
      <c r="M519" s="143" t="s">
        <v>1</v>
      </c>
      <c r="N519" s="144" t="s">
        <v>44</v>
      </c>
      <c r="P519" s="145">
        <f>O519*H519</f>
        <v>0</v>
      </c>
      <c r="Q519" s="145">
        <v>0</v>
      </c>
      <c r="R519" s="145">
        <f>Q519*H519</f>
        <v>0</v>
      </c>
      <c r="S519" s="145">
        <v>0.28999999999999998</v>
      </c>
      <c r="T519" s="146">
        <f>S519*H519</f>
        <v>157.035</v>
      </c>
      <c r="AR519" s="147" t="s">
        <v>165</v>
      </c>
      <c r="AT519" s="147" t="s">
        <v>160</v>
      </c>
      <c r="AU519" s="147" t="s">
        <v>166</v>
      </c>
      <c r="AY519" s="17" t="s">
        <v>156</v>
      </c>
      <c r="BE519" s="148">
        <f>IF(N519="základní",J519,0)</f>
        <v>0</v>
      </c>
      <c r="BF519" s="148">
        <f>IF(N519="snížená",J519,0)</f>
        <v>0</v>
      </c>
      <c r="BG519" s="148">
        <f>IF(N519="zákl. přenesená",J519,0)</f>
        <v>0</v>
      </c>
      <c r="BH519" s="148">
        <f>IF(N519="sníž. přenesená",J519,0)</f>
        <v>0</v>
      </c>
      <c r="BI519" s="148">
        <f>IF(N519="nulová",J519,0)</f>
        <v>0</v>
      </c>
      <c r="BJ519" s="17" t="s">
        <v>86</v>
      </c>
      <c r="BK519" s="148">
        <f>ROUND(I519*H519,2)</f>
        <v>0</v>
      </c>
      <c r="BL519" s="17" t="s">
        <v>165</v>
      </c>
      <c r="BM519" s="147" t="s">
        <v>1148</v>
      </c>
    </row>
    <row r="520" spans="2:65" s="12" customFormat="1" ht="11.25">
      <c r="B520" s="149"/>
      <c r="D520" s="150" t="s">
        <v>168</v>
      </c>
      <c r="E520" s="151" t="s">
        <v>1</v>
      </c>
      <c r="F520" s="152" t="s">
        <v>1149</v>
      </c>
      <c r="H520" s="151" t="s">
        <v>1</v>
      </c>
      <c r="I520" s="153"/>
      <c r="L520" s="149"/>
      <c r="M520" s="154"/>
      <c r="T520" s="155"/>
      <c r="AT520" s="151" t="s">
        <v>168</v>
      </c>
      <c r="AU520" s="151" t="s">
        <v>166</v>
      </c>
      <c r="AV520" s="12" t="s">
        <v>86</v>
      </c>
      <c r="AW520" s="12" t="s">
        <v>34</v>
      </c>
      <c r="AX520" s="12" t="s">
        <v>79</v>
      </c>
      <c r="AY520" s="151" t="s">
        <v>156</v>
      </c>
    </row>
    <row r="521" spans="2:65" s="13" customFormat="1" ht="11.25">
      <c r="B521" s="156"/>
      <c r="D521" s="150" t="s">
        <v>168</v>
      </c>
      <c r="E521" s="157" t="s">
        <v>1</v>
      </c>
      <c r="F521" s="158" t="s">
        <v>1150</v>
      </c>
      <c r="H521" s="159">
        <v>6</v>
      </c>
      <c r="I521" s="160"/>
      <c r="L521" s="156"/>
      <c r="M521" s="161"/>
      <c r="T521" s="162"/>
      <c r="AT521" s="157" t="s">
        <v>168</v>
      </c>
      <c r="AU521" s="157" t="s">
        <v>166</v>
      </c>
      <c r="AV521" s="13" t="s">
        <v>88</v>
      </c>
      <c r="AW521" s="13" t="s">
        <v>34</v>
      </c>
      <c r="AX521" s="13" t="s">
        <v>79</v>
      </c>
      <c r="AY521" s="157" t="s">
        <v>156</v>
      </c>
    </row>
    <row r="522" spans="2:65" s="12" customFormat="1" ht="11.25">
      <c r="B522" s="149"/>
      <c r="D522" s="150" t="s">
        <v>168</v>
      </c>
      <c r="E522" s="151" t="s">
        <v>1</v>
      </c>
      <c r="F522" s="152" t="s">
        <v>1151</v>
      </c>
      <c r="H522" s="151" t="s">
        <v>1</v>
      </c>
      <c r="I522" s="153"/>
      <c r="L522" s="149"/>
      <c r="M522" s="154"/>
      <c r="T522" s="155"/>
      <c r="AT522" s="151" t="s">
        <v>168</v>
      </c>
      <c r="AU522" s="151" t="s">
        <v>166</v>
      </c>
      <c r="AV522" s="12" t="s">
        <v>86</v>
      </c>
      <c r="AW522" s="12" t="s">
        <v>34</v>
      </c>
      <c r="AX522" s="12" t="s">
        <v>79</v>
      </c>
      <c r="AY522" s="151" t="s">
        <v>156</v>
      </c>
    </row>
    <row r="523" spans="2:65" s="13" customFormat="1" ht="11.25">
      <c r="B523" s="156"/>
      <c r="D523" s="150" t="s">
        <v>168</v>
      </c>
      <c r="E523" s="157" t="s">
        <v>1</v>
      </c>
      <c r="F523" s="158" t="s">
        <v>1152</v>
      </c>
      <c r="H523" s="159">
        <v>486</v>
      </c>
      <c r="I523" s="160"/>
      <c r="L523" s="156"/>
      <c r="M523" s="161"/>
      <c r="T523" s="162"/>
      <c r="AT523" s="157" t="s">
        <v>168</v>
      </c>
      <c r="AU523" s="157" t="s">
        <v>166</v>
      </c>
      <c r="AV523" s="13" t="s">
        <v>88</v>
      </c>
      <c r="AW523" s="13" t="s">
        <v>34</v>
      </c>
      <c r="AX523" s="13" t="s">
        <v>79</v>
      </c>
      <c r="AY523" s="157" t="s">
        <v>156</v>
      </c>
    </row>
    <row r="524" spans="2:65" s="13" customFormat="1" ht="11.25">
      <c r="B524" s="156"/>
      <c r="D524" s="150" t="s">
        <v>168</v>
      </c>
      <c r="E524" s="157" t="s">
        <v>1</v>
      </c>
      <c r="F524" s="158" t="s">
        <v>1153</v>
      </c>
      <c r="H524" s="159">
        <v>49.5</v>
      </c>
      <c r="I524" s="160"/>
      <c r="L524" s="156"/>
      <c r="M524" s="161"/>
      <c r="T524" s="162"/>
      <c r="AT524" s="157" t="s">
        <v>168</v>
      </c>
      <c r="AU524" s="157" t="s">
        <v>166</v>
      </c>
      <c r="AV524" s="13" t="s">
        <v>88</v>
      </c>
      <c r="AW524" s="13" t="s">
        <v>34</v>
      </c>
      <c r="AX524" s="13" t="s">
        <v>79</v>
      </c>
      <c r="AY524" s="157" t="s">
        <v>156</v>
      </c>
    </row>
    <row r="525" spans="2:65" s="14" customFormat="1" ht="11.25">
      <c r="B525" s="163"/>
      <c r="D525" s="150" t="s">
        <v>168</v>
      </c>
      <c r="E525" s="164" t="s">
        <v>1</v>
      </c>
      <c r="F525" s="165" t="s">
        <v>173</v>
      </c>
      <c r="H525" s="166">
        <v>541.5</v>
      </c>
      <c r="I525" s="167"/>
      <c r="L525" s="163"/>
      <c r="M525" s="168"/>
      <c r="T525" s="169"/>
      <c r="AT525" s="164" t="s">
        <v>168</v>
      </c>
      <c r="AU525" s="164" t="s">
        <v>166</v>
      </c>
      <c r="AV525" s="14" t="s">
        <v>165</v>
      </c>
      <c r="AW525" s="14" t="s">
        <v>34</v>
      </c>
      <c r="AX525" s="14" t="s">
        <v>86</v>
      </c>
      <c r="AY525" s="164" t="s">
        <v>156</v>
      </c>
    </row>
    <row r="526" spans="2:65" s="1" customFormat="1" ht="16.5" customHeight="1">
      <c r="B526" s="32"/>
      <c r="C526" s="136" t="s">
        <v>1154</v>
      </c>
      <c r="D526" s="136" t="s">
        <v>160</v>
      </c>
      <c r="E526" s="137" t="s">
        <v>1155</v>
      </c>
      <c r="F526" s="138" t="s">
        <v>1156</v>
      </c>
      <c r="G526" s="139" t="s">
        <v>392</v>
      </c>
      <c r="H526" s="140">
        <v>300.5</v>
      </c>
      <c r="I526" s="141"/>
      <c r="J526" s="142">
        <f>ROUND(I526*H526,2)</f>
        <v>0</v>
      </c>
      <c r="K526" s="138" t="s">
        <v>164</v>
      </c>
      <c r="L526" s="32"/>
      <c r="M526" s="143" t="s">
        <v>1</v>
      </c>
      <c r="N526" s="144" t="s">
        <v>44</v>
      </c>
      <c r="P526" s="145">
        <f>O526*H526</f>
        <v>0</v>
      </c>
      <c r="Q526" s="145">
        <v>0</v>
      </c>
      <c r="R526" s="145">
        <f>Q526*H526</f>
        <v>0</v>
      </c>
      <c r="S526" s="145">
        <v>0.20499999999999999</v>
      </c>
      <c r="T526" s="146">
        <f>S526*H526</f>
        <v>61.602499999999999</v>
      </c>
      <c r="AR526" s="147" t="s">
        <v>165</v>
      </c>
      <c r="AT526" s="147" t="s">
        <v>160</v>
      </c>
      <c r="AU526" s="147" t="s">
        <v>166</v>
      </c>
      <c r="AY526" s="17" t="s">
        <v>156</v>
      </c>
      <c r="BE526" s="148">
        <f>IF(N526="základní",J526,0)</f>
        <v>0</v>
      </c>
      <c r="BF526" s="148">
        <f>IF(N526="snížená",J526,0)</f>
        <v>0</v>
      </c>
      <c r="BG526" s="148">
        <f>IF(N526="zákl. přenesená",J526,0)</f>
        <v>0</v>
      </c>
      <c r="BH526" s="148">
        <f>IF(N526="sníž. přenesená",J526,0)</f>
        <v>0</v>
      </c>
      <c r="BI526" s="148">
        <f>IF(N526="nulová",J526,0)</f>
        <v>0</v>
      </c>
      <c r="BJ526" s="17" t="s">
        <v>86</v>
      </c>
      <c r="BK526" s="148">
        <f>ROUND(I526*H526,2)</f>
        <v>0</v>
      </c>
      <c r="BL526" s="17" t="s">
        <v>165</v>
      </c>
      <c r="BM526" s="147" t="s">
        <v>1157</v>
      </c>
    </row>
    <row r="527" spans="2:65" s="12" customFormat="1" ht="11.25">
      <c r="B527" s="149"/>
      <c r="D527" s="150" t="s">
        <v>168</v>
      </c>
      <c r="E527" s="151" t="s">
        <v>1</v>
      </c>
      <c r="F527" s="152" t="s">
        <v>1158</v>
      </c>
      <c r="H527" s="151" t="s">
        <v>1</v>
      </c>
      <c r="I527" s="153"/>
      <c r="L527" s="149"/>
      <c r="M527" s="154"/>
      <c r="T527" s="155"/>
      <c r="AT527" s="151" t="s">
        <v>168</v>
      </c>
      <c r="AU527" s="151" t="s">
        <v>166</v>
      </c>
      <c r="AV527" s="12" t="s">
        <v>86</v>
      </c>
      <c r="AW527" s="12" t="s">
        <v>34</v>
      </c>
      <c r="AX527" s="12" t="s">
        <v>79</v>
      </c>
      <c r="AY527" s="151" t="s">
        <v>156</v>
      </c>
    </row>
    <row r="528" spans="2:65" s="13" customFormat="1" ht="11.25">
      <c r="B528" s="156"/>
      <c r="D528" s="150" t="s">
        <v>168</v>
      </c>
      <c r="E528" s="157" t="s">
        <v>1</v>
      </c>
      <c r="F528" s="158" t="s">
        <v>1159</v>
      </c>
      <c r="H528" s="159">
        <v>275</v>
      </c>
      <c r="I528" s="160"/>
      <c r="L528" s="156"/>
      <c r="M528" s="161"/>
      <c r="T528" s="162"/>
      <c r="AT528" s="157" t="s">
        <v>168</v>
      </c>
      <c r="AU528" s="157" t="s">
        <v>166</v>
      </c>
      <c r="AV528" s="13" t="s">
        <v>88</v>
      </c>
      <c r="AW528" s="13" t="s">
        <v>34</v>
      </c>
      <c r="AX528" s="13" t="s">
        <v>79</v>
      </c>
      <c r="AY528" s="157" t="s">
        <v>156</v>
      </c>
    </row>
    <row r="529" spans="2:65" s="13" customFormat="1" ht="11.25">
      <c r="B529" s="156"/>
      <c r="D529" s="150" t="s">
        <v>168</v>
      </c>
      <c r="E529" s="157" t="s">
        <v>1</v>
      </c>
      <c r="F529" s="158" t="s">
        <v>1160</v>
      </c>
      <c r="H529" s="159">
        <v>25.5</v>
      </c>
      <c r="I529" s="160"/>
      <c r="L529" s="156"/>
      <c r="M529" s="161"/>
      <c r="T529" s="162"/>
      <c r="AT529" s="157" t="s">
        <v>168</v>
      </c>
      <c r="AU529" s="157" t="s">
        <v>166</v>
      </c>
      <c r="AV529" s="13" t="s">
        <v>88</v>
      </c>
      <c r="AW529" s="13" t="s">
        <v>34</v>
      </c>
      <c r="AX529" s="13" t="s">
        <v>79</v>
      </c>
      <c r="AY529" s="157" t="s">
        <v>156</v>
      </c>
    </row>
    <row r="530" spans="2:65" s="14" customFormat="1" ht="11.25">
      <c r="B530" s="163"/>
      <c r="D530" s="150" t="s">
        <v>168</v>
      </c>
      <c r="E530" s="164" t="s">
        <v>1</v>
      </c>
      <c r="F530" s="165" t="s">
        <v>173</v>
      </c>
      <c r="H530" s="166">
        <v>300.5</v>
      </c>
      <c r="I530" s="167"/>
      <c r="L530" s="163"/>
      <c r="M530" s="168"/>
      <c r="T530" s="169"/>
      <c r="AT530" s="164" t="s">
        <v>168</v>
      </c>
      <c r="AU530" s="164" t="s">
        <v>166</v>
      </c>
      <c r="AV530" s="14" t="s">
        <v>165</v>
      </c>
      <c r="AW530" s="14" t="s">
        <v>34</v>
      </c>
      <c r="AX530" s="14" t="s">
        <v>86</v>
      </c>
      <c r="AY530" s="164" t="s">
        <v>156</v>
      </c>
    </row>
    <row r="531" spans="2:65" s="1" customFormat="1" ht="16.5" customHeight="1">
      <c r="B531" s="32"/>
      <c r="C531" s="136" t="s">
        <v>1161</v>
      </c>
      <c r="D531" s="136" t="s">
        <v>160</v>
      </c>
      <c r="E531" s="137" t="s">
        <v>1162</v>
      </c>
      <c r="F531" s="138" t="s">
        <v>1163</v>
      </c>
      <c r="G531" s="139" t="s">
        <v>392</v>
      </c>
      <c r="H531" s="140">
        <v>109</v>
      </c>
      <c r="I531" s="141"/>
      <c r="J531" s="142">
        <f>ROUND(I531*H531,2)</f>
        <v>0</v>
      </c>
      <c r="K531" s="138" t="s">
        <v>164</v>
      </c>
      <c r="L531" s="32"/>
      <c r="M531" s="143" t="s">
        <v>1</v>
      </c>
      <c r="N531" s="144" t="s">
        <v>44</v>
      </c>
      <c r="P531" s="145">
        <f>O531*H531</f>
        <v>0</v>
      </c>
      <c r="Q531" s="145">
        <v>0</v>
      </c>
      <c r="R531" s="145">
        <f>Q531*H531</f>
        <v>0</v>
      </c>
      <c r="S531" s="145">
        <v>0.04</v>
      </c>
      <c r="T531" s="146">
        <f>S531*H531</f>
        <v>4.3600000000000003</v>
      </c>
      <c r="AR531" s="147" t="s">
        <v>165</v>
      </c>
      <c r="AT531" s="147" t="s">
        <v>160</v>
      </c>
      <c r="AU531" s="147" t="s">
        <v>166</v>
      </c>
      <c r="AY531" s="17" t="s">
        <v>156</v>
      </c>
      <c r="BE531" s="148">
        <f>IF(N531="základní",J531,0)</f>
        <v>0</v>
      </c>
      <c r="BF531" s="148">
        <f>IF(N531="snížená",J531,0)</f>
        <v>0</v>
      </c>
      <c r="BG531" s="148">
        <f>IF(N531="zákl. přenesená",J531,0)</f>
        <v>0</v>
      </c>
      <c r="BH531" s="148">
        <f>IF(N531="sníž. přenesená",J531,0)</f>
        <v>0</v>
      </c>
      <c r="BI531" s="148">
        <f>IF(N531="nulová",J531,0)</f>
        <v>0</v>
      </c>
      <c r="BJ531" s="17" t="s">
        <v>86</v>
      </c>
      <c r="BK531" s="148">
        <f>ROUND(I531*H531,2)</f>
        <v>0</v>
      </c>
      <c r="BL531" s="17" t="s">
        <v>165</v>
      </c>
      <c r="BM531" s="147" t="s">
        <v>1164</v>
      </c>
    </row>
    <row r="532" spans="2:65" s="13" customFormat="1" ht="11.25">
      <c r="B532" s="156"/>
      <c r="D532" s="150" t="s">
        <v>168</v>
      </c>
      <c r="E532" s="157" t="s">
        <v>1</v>
      </c>
      <c r="F532" s="158" t="s">
        <v>1165</v>
      </c>
      <c r="H532" s="159">
        <v>109</v>
      </c>
      <c r="I532" s="160"/>
      <c r="L532" s="156"/>
      <c r="M532" s="161"/>
      <c r="T532" s="162"/>
      <c r="AT532" s="157" t="s">
        <v>168</v>
      </c>
      <c r="AU532" s="157" t="s">
        <v>166</v>
      </c>
      <c r="AV532" s="13" t="s">
        <v>88</v>
      </c>
      <c r="AW532" s="13" t="s">
        <v>34</v>
      </c>
      <c r="AX532" s="13" t="s">
        <v>86</v>
      </c>
      <c r="AY532" s="157" t="s">
        <v>156</v>
      </c>
    </row>
    <row r="533" spans="2:65" s="1" customFormat="1" ht="24.2" customHeight="1">
      <c r="B533" s="32"/>
      <c r="C533" s="136" t="s">
        <v>1166</v>
      </c>
      <c r="D533" s="136" t="s">
        <v>160</v>
      </c>
      <c r="E533" s="137" t="s">
        <v>1167</v>
      </c>
      <c r="F533" s="138" t="s">
        <v>1168</v>
      </c>
      <c r="G533" s="139" t="s">
        <v>195</v>
      </c>
      <c r="H533" s="140">
        <v>19.5</v>
      </c>
      <c r="I533" s="141"/>
      <c r="J533" s="142">
        <f>ROUND(I533*H533,2)</f>
        <v>0</v>
      </c>
      <c r="K533" s="138" t="s">
        <v>164</v>
      </c>
      <c r="L533" s="32"/>
      <c r="M533" s="143" t="s">
        <v>1</v>
      </c>
      <c r="N533" s="144" t="s">
        <v>44</v>
      </c>
      <c r="P533" s="145">
        <f>O533*H533</f>
        <v>0</v>
      </c>
      <c r="Q533" s="145">
        <v>0</v>
      </c>
      <c r="R533" s="145">
        <f>Q533*H533</f>
        <v>0</v>
      </c>
      <c r="S533" s="145">
        <v>0</v>
      </c>
      <c r="T533" s="146">
        <f>S533*H533</f>
        <v>0</v>
      </c>
      <c r="AR533" s="147" t="s">
        <v>165</v>
      </c>
      <c r="AT533" s="147" t="s">
        <v>160</v>
      </c>
      <c r="AU533" s="147" t="s">
        <v>166</v>
      </c>
      <c r="AY533" s="17" t="s">
        <v>156</v>
      </c>
      <c r="BE533" s="148">
        <f>IF(N533="základní",J533,0)</f>
        <v>0</v>
      </c>
      <c r="BF533" s="148">
        <f>IF(N533="snížená",J533,0)</f>
        <v>0</v>
      </c>
      <c r="BG533" s="148">
        <f>IF(N533="zákl. přenesená",J533,0)</f>
        <v>0</v>
      </c>
      <c r="BH533" s="148">
        <f>IF(N533="sníž. přenesená",J533,0)</f>
        <v>0</v>
      </c>
      <c r="BI533" s="148">
        <f>IF(N533="nulová",J533,0)</f>
        <v>0</v>
      </c>
      <c r="BJ533" s="17" t="s">
        <v>86</v>
      </c>
      <c r="BK533" s="148">
        <f>ROUND(I533*H533,2)</f>
        <v>0</v>
      </c>
      <c r="BL533" s="17" t="s">
        <v>165</v>
      </c>
      <c r="BM533" s="147" t="s">
        <v>1169</v>
      </c>
    </row>
    <row r="534" spans="2:65" s="12" customFormat="1" ht="11.25">
      <c r="B534" s="149"/>
      <c r="D534" s="150" t="s">
        <v>168</v>
      </c>
      <c r="E534" s="151" t="s">
        <v>1</v>
      </c>
      <c r="F534" s="152" t="s">
        <v>1170</v>
      </c>
      <c r="H534" s="151" t="s">
        <v>1</v>
      </c>
      <c r="I534" s="153"/>
      <c r="L534" s="149"/>
      <c r="M534" s="154"/>
      <c r="T534" s="155"/>
      <c r="AT534" s="151" t="s">
        <v>168</v>
      </c>
      <c r="AU534" s="151" t="s">
        <v>166</v>
      </c>
      <c r="AV534" s="12" t="s">
        <v>86</v>
      </c>
      <c r="AW534" s="12" t="s">
        <v>34</v>
      </c>
      <c r="AX534" s="12" t="s">
        <v>79</v>
      </c>
      <c r="AY534" s="151" t="s">
        <v>156</v>
      </c>
    </row>
    <row r="535" spans="2:65" s="13" customFormat="1" ht="11.25">
      <c r="B535" s="156"/>
      <c r="D535" s="150" t="s">
        <v>168</v>
      </c>
      <c r="E535" s="157" t="s">
        <v>1</v>
      </c>
      <c r="F535" s="158" t="s">
        <v>1130</v>
      </c>
      <c r="H535" s="159">
        <v>19.5</v>
      </c>
      <c r="I535" s="160"/>
      <c r="L535" s="156"/>
      <c r="M535" s="161"/>
      <c r="T535" s="162"/>
      <c r="AT535" s="157" t="s">
        <v>168</v>
      </c>
      <c r="AU535" s="157" t="s">
        <v>166</v>
      </c>
      <c r="AV535" s="13" t="s">
        <v>88</v>
      </c>
      <c r="AW535" s="13" t="s">
        <v>34</v>
      </c>
      <c r="AX535" s="13" t="s">
        <v>86</v>
      </c>
      <c r="AY535" s="157" t="s">
        <v>156</v>
      </c>
    </row>
    <row r="536" spans="2:65" s="11" customFormat="1" ht="20.85" customHeight="1">
      <c r="B536" s="124"/>
      <c r="D536" s="125" t="s">
        <v>78</v>
      </c>
      <c r="E536" s="134" t="s">
        <v>572</v>
      </c>
      <c r="F536" s="134" t="s">
        <v>573</v>
      </c>
      <c r="I536" s="127"/>
      <c r="J536" s="135">
        <f>BK536</f>
        <v>0</v>
      </c>
      <c r="L536" s="124"/>
      <c r="M536" s="129"/>
      <c r="P536" s="130">
        <f>SUM(P537:P542)</f>
        <v>0</v>
      </c>
      <c r="R536" s="130">
        <f>SUM(R537:R542)</f>
        <v>0</v>
      </c>
      <c r="T536" s="131">
        <f>SUM(T537:T542)</f>
        <v>16.5</v>
      </c>
      <c r="AR536" s="125" t="s">
        <v>86</v>
      </c>
      <c r="AT536" s="132" t="s">
        <v>78</v>
      </c>
      <c r="AU536" s="132" t="s">
        <v>88</v>
      </c>
      <c r="AY536" s="125" t="s">
        <v>156</v>
      </c>
      <c r="BK536" s="133">
        <f>SUM(BK537:BK542)</f>
        <v>0</v>
      </c>
    </row>
    <row r="537" spans="2:65" s="1" customFormat="1" ht="24.2" customHeight="1">
      <c r="B537" s="32"/>
      <c r="C537" s="136" t="s">
        <v>1171</v>
      </c>
      <c r="D537" s="136" t="s">
        <v>160</v>
      </c>
      <c r="E537" s="137" t="s">
        <v>1172</v>
      </c>
      <c r="F537" s="138" t="s">
        <v>1173</v>
      </c>
      <c r="G537" s="139" t="s">
        <v>163</v>
      </c>
      <c r="H537" s="140">
        <v>3</v>
      </c>
      <c r="I537" s="141"/>
      <c r="J537" s="142">
        <f>ROUND(I537*H537,2)</f>
        <v>0</v>
      </c>
      <c r="K537" s="138" t="s">
        <v>164</v>
      </c>
      <c r="L537" s="32"/>
      <c r="M537" s="143" t="s">
        <v>1</v>
      </c>
      <c r="N537" s="144" t="s">
        <v>44</v>
      </c>
      <c r="P537" s="145">
        <f>O537*H537</f>
        <v>0</v>
      </c>
      <c r="Q537" s="145">
        <v>0</v>
      </c>
      <c r="R537" s="145">
        <f>Q537*H537</f>
        <v>0</v>
      </c>
      <c r="S537" s="145">
        <v>2.2000000000000002</v>
      </c>
      <c r="T537" s="146">
        <f>S537*H537</f>
        <v>6.6000000000000005</v>
      </c>
      <c r="AR537" s="147" t="s">
        <v>165</v>
      </c>
      <c r="AT537" s="147" t="s">
        <v>160</v>
      </c>
      <c r="AU537" s="147" t="s">
        <v>166</v>
      </c>
      <c r="AY537" s="17" t="s">
        <v>156</v>
      </c>
      <c r="BE537" s="148">
        <f>IF(N537="základní",J537,0)</f>
        <v>0</v>
      </c>
      <c r="BF537" s="148">
        <f>IF(N537="snížená",J537,0)</f>
        <v>0</v>
      </c>
      <c r="BG537" s="148">
        <f>IF(N537="zákl. přenesená",J537,0)</f>
        <v>0</v>
      </c>
      <c r="BH537" s="148">
        <f>IF(N537="sníž. přenesená",J537,0)</f>
        <v>0</v>
      </c>
      <c r="BI537" s="148">
        <f>IF(N537="nulová",J537,0)</f>
        <v>0</v>
      </c>
      <c r="BJ537" s="17" t="s">
        <v>86</v>
      </c>
      <c r="BK537" s="148">
        <f>ROUND(I537*H537,2)</f>
        <v>0</v>
      </c>
      <c r="BL537" s="17" t="s">
        <v>165</v>
      </c>
      <c r="BM537" s="147" t="s">
        <v>1174</v>
      </c>
    </row>
    <row r="538" spans="2:65" s="13" customFormat="1" ht="11.25">
      <c r="B538" s="156"/>
      <c r="D538" s="150" t="s">
        <v>168</v>
      </c>
      <c r="E538" s="157" t="s">
        <v>1</v>
      </c>
      <c r="F538" s="158" t="s">
        <v>1175</v>
      </c>
      <c r="H538" s="159">
        <v>3</v>
      </c>
      <c r="I538" s="160"/>
      <c r="L538" s="156"/>
      <c r="M538" s="161"/>
      <c r="T538" s="162"/>
      <c r="AT538" s="157" t="s">
        <v>168</v>
      </c>
      <c r="AU538" s="157" t="s">
        <v>166</v>
      </c>
      <c r="AV538" s="13" t="s">
        <v>88</v>
      </c>
      <c r="AW538" s="13" t="s">
        <v>34</v>
      </c>
      <c r="AX538" s="13" t="s">
        <v>86</v>
      </c>
      <c r="AY538" s="157" t="s">
        <v>156</v>
      </c>
    </row>
    <row r="539" spans="2:65" s="1" customFormat="1" ht="16.5" customHeight="1">
      <c r="B539" s="32"/>
      <c r="C539" s="136" t="s">
        <v>1176</v>
      </c>
      <c r="D539" s="136" t="s">
        <v>160</v>
      </c>
      <c r="E539" s="137" t="s">
        <v>1177</v>
      </c>
      <c r="F539" s="138" t="s">
        <v>1178</v>
      </c>
      <c r="G539" s="139" t="s">
        <v>163</v>
      </c>
      <c r="H539" s="140">
        <v>4.8</v>
      </c>
      <c r="I539" s="141"/>
      <c r="J539" s="142">
        <f>ROUND(I539*H539,2)</f>
        <v>0</v>
      </c>
      <c r="K539" s="138" t="s">
        <v>164</v>
      </c>
      <c r="L539" s="32"/>
      <c r="M539" s="143" t="s">
        <v>1</v>
      </c>
      <c r="N539" s="144" t="s">
        <v>44</v>
      </c>
      <c r="P539" s="145">
        <f>O539*H539</f>
        <v>0</v>
      </c>
      <c r="Q539" s="145">
        <v>0</v>
      </c>
      <c r="R539" s="145">
        <f>Q539*H539</f>
        <v>0</v>
      </c>
      <c r="S539" s="145">
        <v>2</v>
      </c>
      <c r="T539" s="146">
        <f>S539*H539</f>
        <v>9.6</v>
      </c>
      <c r="AR539" s="147" t="s">
        <v>165</v>
      </c>
      <c r="AT539" s="147" t="s">
        <v>160</v>
      </c>
      <c r="AU539" s="147" t="s">
        <v>166</v>
      </c>
      <c r="AY539" s="17" t="s">
        <v>156</v>
      </c>
      <c r="BE539" s="148">
        <f>IF(N539="základní",J539,0)</f>
        <v>0</v>
      </c>
      <c r="BF539" s="148">
        <f>IF(N539="snížená",J539,0)</f>
        <v>0</v>
      </c>
      <c r="BG539" s="148">
        <f>IF(N539="zákl. přenesená",J539,0)</f>
        <v>0</v>
      </c>
      <c r="BH539" s="148">
        <f>IF(N539="sníž. přenesená",J539,0)</f>
        <v>0</v>
      </c>
      <c r="BI539" s="148">
        <f>IF(N539="nulová",J539,0)</f>
        <v>0</v>
      </c>
      <c r="BJ539" s="17" t="s">
        <v>86</v>
      </c>
      <c r="BK539" s="148">
        <f>ROUND(I539*H539,2)</f>
        <v>0</v>
      </c>
      <c r="BL539" s="17" t="s">
        <v>165</v>
      </c>
      <c r="BM539" s="147" t="s">
        <v>1179</v>
      </c>
    </row>
    <row r="540" spans="2:65" s="13" customFormat="1" ht="11.25">
      <c r="B540" s="156"/>
      <c r="D540" s="150" t="s">
        <v>168</v>
      </c>
      <c r="E540" s="157" t="s">
        <v>1</v>
      </c>
      <c r="F540" s="158" t="s">
        <v>1180</v>
      </c>
      <c r="H540" s="159">
        <v>4.8</v>
      </c>
      <c r="I540" s="160"/>
      <c r="L540" s="156"/>
      <c r="M540" s="161"/>
      <c r="T540" s="162"/>
      <c r="AT540" s="157" t="s">
        <v>168</v>
      </c>
      <c r="AU540" s="157" t="s">
        <v>166</v>
      </c>
      <c r="AV540" s="13" t="s">
        <v>88</v>
      </c>
      <c r="AW540" s="13" t="s">
        <v>34</v>
      </c>
      <c r="AX540" s="13" t="s">
        <v>86</v>
      </c>
      <c r="AY540" s="157" t="s">
        <v>156</v>
      </c>
    </row>
    <row r="541" spans="2:65" s="1" customFormat="1" ht="24.2" customHeight="1">
      <c r="B541" s="32"/>
      <c r="C541" s="136" t="s">
        <v>1181</v>
      </c>
      <c r="D541" s="136" t="s">
        <v>160</v>
      </c>
      <c r="E541" s="137" t="s">
        <v>1182</v>
      </c>
      <c r="F541" s="138" t="s">
        <v>1183</v>
      </c>
      <c r="G541" s="139" t="s">
        <v>392</v>
      </c>
      <c r="H541" s="140">
        <v>12</v>
      </c>
      <c r="I541" s="141"/>
      <c r="J541" s="142">
        <f>ROUND(I541*H541,2)</f>
        <v>0</v>
      </c>
      <c r="K541" s="138" t="s">
        <v>164</v>
      </c>
      <c r="L541" s="32"/>
      <c r="M541" s="143" t="s">
        <v>1</v>
      </c>
      <c r="N541" s="144" t="s">
        <v>44</v>
      </c>
      <c r="P541" s="145">
        <f>O541*H541</f>
        <v>0</v>
      </c>
      <c r="Q541" s="145">
        <v>0</v>
      </c>
      <c r="R541" s="145">
        <f>Q541*H541</f>
        <v>0</v>
      </c>
      <c r="S541" s="145">
        <v>2.5000000000000001E-2</v>
      </c>
      <c r="T541" s="146">
        <f>S541*H541</f>
        <v>0.30000000000000004</v>
      </c>
      <c r="AR541" s="147" t="s">
        <v>165</v>
      </c>
      <c r="AT541" s="147" t="s">
        <v>160</v>
      </c>
      <c r="AU541" s="147" t="s">
        <v>166</v>
      </c>
      <c r="AY541" s="17" t="s">
        <v>156</v>
      </c>
      <c r="BE541" s="148">
        <f>IF(N541="základní",J541,0)</f>
        <v>0</v>
      </c>
      <c r="BF541" s="148">
        <f>IF(N541="snížená",J541,0)</f>
        <v>0</v>
      </c>
      <c r="BG541" s="148">
        <f>IF(N541="zákl. přenesená",J541,0)</f>
        <v>0</v>
      </c>
      <c r="BH541" s="148">
        <f>IF(N541="sníž. přenesená",J541,0)</f>
        <v>0</v>
      </c>
      <c r="BI541" s="148">
        <f>IF(N541="nulová",J541,0)</f>
        <v>0</v>
      </c>
      <c r="BJ541" s="17" t="s">
        <v>86</v>
      </c>
      <c r="BK541" s="148">
        <f>ROUND(I541*H541,2)</f>
        <v>0</v>
      </c>
      <c r="BL541" s="17" t="s">
        <v>165</v>
      </c>
      <c r="BM541" s="147" t="s">
        <v>1184</v>
      </c>
    </row>
    <row r="542" spans="2:65" s="13" customFormat="1" ht="11.25">
      <c r="B542" s="156"/>
      <c r="D542" s="150" t="s">
        <v>168</v>
      </c>
      <c r="E542" s="157" t="s">
        <v>1</v>
      </c>
      <c r="F542" s="158" t="s">
        <v>1185</v>
      </c>
      <c r="H542" s="159">
        <v>12</v>
      </c>
      <c r="I542" s="160"/>
      <c r="L542" s="156"/>
      <c r="M542" s="161"/>
      <c r="T542" s="162"/>
      <c r="AT542" s="157" t="s">
        <v>168</v>
      </c>
      <c r="AU542" s="157" t="s">
        <v>166</v>
      </c>
      <c r="AV542" s="13" t="s">
        <v>88</v>
      </c>
      <c r="AW542" s="13" t="s">
        <v>34</v>
      </c>
      <c r="AX542" s="13" t="s">
        <v>86</v>
      </c>
      <c r="AY542" s="157" t="s">
        <v>156</v>
      </c>
    </row>
    <row r="543" spans="2:65" s="11" customFormat="1" ht="20.85" customHeight="1">
      <c r="B543" s="124"/>
      <c r="D543" s="125" t="s">
        <v>78</v>
      </c>
      <c r="E543" s="134" t="s">
        <v>582</v>
      </c>
      <c r="F543" s="134" t="s">
        <v>583</v>
      </c>
      <c r="I543" s="127"/>
      <c r="J543" s="135">
        <f>BK543</f>
        <v>0</v>
      </c>
      <c r="L543" s="124"/>
      <c r="M543" s="129"/>
      <c r="P543" s="130">
        <f>SUM(P544:P563)</f>
        <v>0</v>
      </c>
      <c r="R543" s="130">
        <f>SUM(R544:R563)</f>
        <v>5.7151999999999994E-2</v>
      </c>
      <c r="T543" s="131">
        <f>SUM(T544:T563)</f>
        <v>0</v>
      </c>
      <c r="AR543" s="125" t="s">
        <v>86</v>
      </c>
      <c r="AT543" s="132" t="s">
        <v>78</v>
      </c>
      <c r="AU543" s="132" t="s">
        <v>88</v>
      </c>
      <c r="AY543" s="125" t="s">
        <v>156</v>
      </c>
      <c r="BK543" s="133">
        <f>SUM(BK544:BK563)</f>
        <v>0</v>
      </c>
    </row>
    <row r="544" spans="2:65" s="1" customFormat="1" ht="16.5" customHeight="1">
      <c r="B544" s="32"/>
      <c r="C544" s="136" t="s">
        <v>1186</v>
      </c>
      <c r="D544" s="136" t="s">
        <v>160</v>
      </c>
      <c r="E544" s="137" t="s">
        <v>585</v>
      </c>
      <c r="F544" s="138" t="s">
        <v>586</v>
      </c>
      <c r="G544" s="139" t="s">
        <v>392</v>
      </c>
      <c r="H544" s="140">
        <v>23.5</v>
      </c>
      <c r="I544" s="141"/>
      <c r="J544" s="142">
        <f>ROUND(I544*H544,2)</f>
        <v>0</v>
      </c>
      <c r="K544" s="138" t="s">
        <v>164</v>
      </c>
      <c r="L544" s="32"/>
      <c r="M544" s="143" t="s">
        <v>1</v>
      </c>
      <c r="N544" s="144" t="s">
        <v>44</v>
      </c>
      <c r="P544" s="145">
        <f>O544*H544</f>
        <v>0</v>
      </c>
      <c r="Q544" s="145">
        <v>0</v>
      </c>
      <c r="R544" s="145">
        <f>Q544*H544</f>
        <v>0</v>
      </c>
      <c r="S544" s="145">
        <v>0</v>
      </c>
      <c r="T544" s="146">
        <f>S544*H544</f>
        <v>0</v>
      </c>
      <c r="AR544" s="147" t="s">
        <v>165</v>
      </c>
      <c r="AT544" s="147" t="s">
        <v>160</v>
      </c>
      <c r="AU544" s="147" t="s">
        <v>166</v>
      </c>
      <c r="AY544" s="17" t="s">
        <v>156</v>
      </c>
      <c r="BE544" s="148">
        <f>IF(N544="základní",J544,0)</f>
        <v>0</v>
      </c>
      <c r="BF544" s="148">
        <f>IF(N544="snížená",J544,0)</f>
        <v>0</v>
      </c>
      <c r="BG544" s="148">
        <f>IF(N544="zákl. přenesená",J544,0)</f>
        <v>0</v>
      </c>
      <c r="BH544" s="148">
        <f>IF(N544="sníž. přenesená",J544,0)</f>
        <v>0</v>
      </c>
      <c r="BI544" s="148">
        <f>IF(N544="nulová",J544,0)</f>
        <v>0</v>
      </c>
      <c r="BJ544" s="17" t="s">
        <v>86</v>
      </c>
      <c r="BK544" s="148">
        <f>ROUND(I544*H544,2)</f>
        <v>0</v>
      </c>
      <c r="BL544" s="17" t="s">
        <v>165</v>
      </c>
      <c r="BM544" s="147" t="s">
        <v>587</v>
      </c>
    </row>
    <row r="545" spans="2:65" s="13" customFormat="1" ht="11.25">
      <c r="B545" s="156"/>
      <c r="D545" s="150" t="s">
        <v>168</v>
      </c>
      <c r="E545" s="157" t="s">
        <v>1</v>
      </c>
      <c r="F545" s="158" t="s">
        <v>1187</v>
      </c>
      <c r="H545" s="159">
        <v>10</v>
      </c>
      <c r="I545" s="160"/>
      <c r="L545" s="156"/>
      <c r="M545" s="161"/>
      <c r="T545" s="162"/>
      <c r="AT545" s="157" t="s">
        <v>168</v>
      </c>
      <c r="AU545" s="157" t="s">
        <v>166</v>
      </c>
      <c r="AV545" s="13" t="s">
        <v>88</v>
      </c>
      <c r="AW545" s="13" t="s">
        <v>34</v>
      </c>
      <c r="AX545" s="13" t="s">
        <v>79</v>
      </c>
      <c r="AY545" s="157" t="s">
        <v>156</v>
      </c>
    </row>
    <row r="546" spans="2:65" s="13" customFormat="1" ht="11.25">
      <c r="B546" s="156"/>
      <c r="D546" s="150" t="s">
        <v>168</v>
      </c>
      <c r="E546" s="157" t="s">
        <v>1</v>
      </c>
      <c r="F546" s="158" t="s">
        <v>1188</v>
      </c>
      <c r="H546" s="159">
        <v>13.5</v>
      </c>
      <c r="I546" s="160"/>
      <c r="L546" s="156"/>
      <c r="M546" s="161"/>
      <c r="T546" s="162"/>
      <c r="AT546" s="157" t="s">
        <v>168</v>
      </c>
      <c r="AU546" s="157" t="s">
        <v>166</v>
      </c>
      <c r="AV546" s="13" t="s">
        <v>88</v>
      </c>
      <c r="AW546" s="13" t="s">
        <v>34</v>
      </c>
      <c r="AX546" s="13" t="s">
        <v>79</v>
      </c>
      <c r="AY546" s="157" t="s">
        <v>156</v>
      </c>
    </row>
    <row r="547" spans="2:65" s="14" customFormat="1" ht="11.25">
      <c r="B547" s="163"/>
      <c r="D547" s="150" t="s">
        <v>168</v>
      </c>
      <c r="E547" s="164" t="s">
        <v>1</v>
      </c>
      <c r="F547" s="165" t="s">
        <v>173</v>
      </c>
      <c r="H547" s="166">
        <v>23.5</v>
      </c>
      <c r="I547" s="167"/>
      <c r="L547" s="163"/>
      <c r="M547" s="168"/>
      <c r="T547" s="169"/>
      <c r="AT547" s="164" t="s">
        <v>168</v>
      </c>
      <c r="AU547" s="164" t="s">
        <v>166</v>
      </c>
      <c r="AV547" s="14" t="s">
        <v>165</v>
      </c>
      <c r="AW547" s="14" t="s">
        <v>34</v>
      </c>
      <c r="AX547" s="14" t="s">
        <v>86</v>
      </c>
      <c r="AY547" s="164" t="s">
        <v>156</v>
      </c>
    </row>
    <row r="548" spans="2:65" s="1" customFormat="1" ht="24.2" customHeight="1">
      <c r="B548" s="32"/>
      <c r="C548" s="136" t="s">
        <v>1189</v>
      </c>
      <c r="D548" s="136" t="s">
        <v>160</v>
      </c>
      <c r="E548" s="137" t="s">
        <v>592</v>
      </c>
      <c r="F548" s="138" t="s">
        <v>593</v>
      </c>
      <c r="G548" s="139" t="s">
        <v>392</v>
      </c>
      <c r="H548" s="140">
        <v>10</v>
      </c>
      <c r="I548" s="141"/>
      <c r="J548" s="142">
        <f>ROUND(I548*H548,2)</f>
        <v>0</v>
      </c>
      <c r="K548" s="138" t="s">
        <v>164</v>
      </c>
      <c r="L548" s="32"/>
      <c r="M548" s="143" t="s">
        <v>1</v>
      </c>
      <c r="N548" s="144" t="s">
        <v>44</v>
      </c>
      <c r="P548" s="145">
        <f>O548*H548</f>
        <v>0</v>
      </c>
      <c r="Q548" s="145">
        <v>1.1E-4</v>
      </c>
      <c r="R548" s="145">
        <f>Q548*H548</f>
        <v>1.1000000000000001E-3</v>
      </c>
      <c r="S548" s="145">
        <v>0</v>
      </c>
      <c r="T548" s="146">
        <f>S548*H548</f>
        <v>0</v>
      </c>
      <c r="AR548" s="147" t="s">
        <v>165</v>
      </c>
      <c r="AT548" s="147" t="s">
        <v>160</v>
      </c>
      <c r="AU548" s="147" t="s">
        <v>166</v>
      </c>
      <c r="AY548" s="17" t="s">
        <v>156</v>
      </c>
      <c r="BE548" s="148">
        <f>IF(N548="základní",J548,0)</f>
        <v>0</v>
      </c>
      <c r="BF548" s="148">
        <f>IF(N548="snížená",J548,0)</f>
        <v>0</v>
      </c>
      <c r="BG548" s="148">
        <f>IF(N548="zákl. přenesená",J548,0)</f>
        <v>0</v>
      </c>
      <c r="BH548" s="148">
        <f>IF(N548="sníž. přenesená",J548,0)</f>
        <v>0</v>
      </c>
      <c r="BI548" s="148">
        <f>IF(N548="nulová",J548,0)</f>
        <v>0</v>
      </c>
      <c r="BJ548" s="17" t="s">
        <v>86</v>
      </c>
      <c r="BK548" s="148">
        <f>ROUND(I548*H548,2)</f>
        <v>0</v>
      </c>
      <c r="BL548" s="17" t="s">
        <v>165</v>
      </c>
      <c r="BM548" s="147" t="s">
        <v>594</v>
      </c>
    </row>
    <row r="549" spans="2:65" s="12" customFormat="1" ht="11.25">
      <c r="B549" s="149"/>
      <c r="D549" s="150" t="s">
        <v>168</v>
      </c>
      <c r="E549" s="151" t="s">
        <v>1</v>
      </c>
      <c r="F549" s="152" t="s">
        <v>595</v>
      </c>
      <c r="H549" s="151" t="s">
        <v>1</v>
      </c>
      <c r="I549" s="153"/>
      <c r="L549" s="149"/>
      <c r="M549" s="154"/>
      <c r="T549" s="155"/>
      <c r="AT549" s="151" t="s">
        <v>168</v>
      </c>
      <c r="AU549" s="151" t="s">
        <v>166</v>
      </c>
      <c r="AV549" s="12" t="s">
        <v>86</v>
      </c>
      <c r="AW549" s="12" t="s">
        <v>34</v>
      </c>
      <c r="AX549" s="12" t="s">
        <v>79</v>
      </c>
      <c r="AY549" s="151" t="s">
        <v>156</v>
      </c>
    </row>
    <row r="550" spans="2:65" s="13" customFormat="1" ht="11.25">
      <c r="B550" s="156"/>
      <c r="D550" s="150" t="s">
        <v>168</v>
      </c>
      <c r="E550" s="157" t="s">
        <v>1</v>
      </c>
      <c r="F550" s="158" t="s">
        <v>1190</v>
      </c>
      <c r="H550" s="159">
        <v>10</v>
      </c>
      <c r="I550" s="160"/>
      <c r="L550" s="156"/>
      <c r="M550" s="161"/>
      <c r="T550" s="162"/>
      <c r="AT550" s="157" t="s">
        <v>168</v>
      </c>
      <c r="AU550" s="157" t="s">
        <v>166</v>
      </c>
      <c r="AV550" s="13" t="s">
        <v>88</v>
      </c>
      <c r="AW550" s="13" t="s">
        <v>34</v>
      </c>
      <c r="AX550" s="13" t="s">
        <v>86</v>
      </c>
      <c r="AY550" s="157" t="s">
        <v>156</v>
      </c>
    </row>
    <row r="551" spans="2:65" s="1" customFormat="1" ht="24.2" customHeight="1">
      <c r="B551" s="32"/>
      <c r="C551" s="136" t="s">
        <v>1191</v>
      </c>
      <c r="D551" s="136" t="s">
        <v>160</v>
      </c>
      <c r="E551" s="137" t="s">
        <v>598</v>
      </c>
      <c r="F551" s="138" t="s">
        <v>599</v>
      </c>
      <c r="G551" s="139" t="s">
        <v>392</v>
      </c>
      <c r="H551" s="140">
        <v>10</v>
      </c>
      <c r="I551" s="141"/>
      <c r="J551" s="142">
        <f>ROUND(I551*H551,2)</f>
        <v>0</v>
      </c>
      <c r="K551" s="138" t="s">
        <v>164</v>
      </c>
      <c r="L551" s="32"/>
      <c r="M551" s="143" t="s">
        <v>1</v>
      </c>
      <c r="N551" s="144" t="s">
        <v>44</v>
      </c>
      <c r="P551" s="145">
        <f>O551*H551</f>
        <v>0</v>
      </c>
      <c r="Q551" s="145">
        <v>3.3E-4</v>
      </c>
      <c r="R551" s="145">
        <f>Q551*H551</f>
        <v>3.3E-3</v>
      </c>
      <c r="S551" s="145">
        <v>0</v>
      </c>
      <c r="T551" s="146">
        <f>S551*H551</f>
        <v>0</v>
      </c>
      <c r="AR551" s="147" t="s">
        <v>165</v>
      </c>
      <c r="AT551" s="147" t="s">
        <v>160</v>
      </c>
      <c r="AU551" s="147" t="s">
        <v>166</v>
      </c>
      <c r="AY551" s="17" t="s">
        <v>156</v>
      </c>
      <c r="BE551" s="148">
        <f>IF(N551="základní",J551,0)</f>
        <v>0</v>
      </c>
      <c r="BF551" s="148">
        <f>IF(N551="snížená",J551,0)</f>
        <v>0</v>
      </c>
      <c r="BG551" s="148">
        <f>IF(N551="zákl. přenesená",J551,0)</f>
        <v>0</v>
      </c>
      <c r="BH551" s="148">
        <f>IF(N551="sníž. přenesená",J551,0)</f>
        <v>0</v>
      </c>
      <c r="BI551" s="148">
        <f>IF(N551="nulová",J551,0)</f>
        <v>0</v>
      </c>
      <c r="BJ551" s="17" t="s">
        <v>86</v>
      </c>
      <c r="BK551" s="148">
        <f>ROUND(I551*H551,2)</f>
        <v>0</v>
      </c>
      <c r="BL551" s="17" t="s">
        <v>165</v>
      </c>
      <c r="BM551" s="147" t="s">
        <v>600</v>
      </c>
    </row>
    <row r="552" spans="2:65" s="12" customFormat="1" ht="11.25">
      <c r="B552" s="149"/>
      <c r="D552" s="150" t="s">
        <v>168</v>
      </c>
      <c r="E552" s="151" t="s">
        <v>1</v>
      </c>
      <c r="F552" s="152" t="s">
        <v>601</v>
      </c>
      <c r="H552" s="151" t="s">
        <v>1</v>
      </c>
      <c r="I552" s="153"/>
      <c r="L552" s="149"/>
      <c r="M552" s="154"/>
      <c r="T552" s="155"/>
      <c r="AT552" s="151" t="s">
        <v>168</v>
      </c>
      <c r="AU552" s="151" t="s">
        <v>166</v>
      </c>
      <c r="AV552" s="12" t="s">
        <v>86</v>
      </c>
      <c r="AW552" s="12" t="s">
        <v>34</v>
      </c>
      <c r="AX552" s="12" t="s">
        <v>79</v>
      </c>
      <c r="AY552" s="151" t="s">
        <v>156</v>
      </c>
    </row>
    <row r="553" spans="2:65" s="13" customFormat="1" ht="11.25">
      <c r="B553" s="156"/>
      <c r="D553" s="150" t="s">
        <v>168</v>
      </c>
      <c r="E553" s="157" t="s">
        <v>1</v>
      </c>
      <c r="F553" s="158" t="s">
        <v>1192</v>
      </c>
      <c r="H553" s="159">
        <v>10</v>
      </c>
      <c r="I553" s="160"/>
      <c r="L553" s="156"/>
      <c r="M553" s="161"/>
      <c r="T553" s="162"/>
      <c r="AT553" s="157" t="s">
        <v>168</v>
      </c>
      <c r="AU553" s="157" t="s">
        <v>166</v>
      </c>
      <c r="AV553" s="13" t="s">
        <v>88</v>
      </c>
      <c r="AW553" s="13" t="s">
        <v>34</v>
      </c>
      <c r="AX553" s="13" t="s">
        <v>86</v>
      </c>
      <c r="AY553" s="157" t="s">
        <v>156</v>
      </c>
    </row>
    <row r="554" spans="2:65" s="1" customFormat="1" ht="24.2" customHeight="1">
      <c r="B554" s="32"/>
      <c r="C554" s="136" t="s">
        <v>1193</v>
      </c>
      <c r="D554" s="136" t="s">
        <v>160</v>
      </c>
      <c r="E554" s="137" t="s">
        <v>634</v>
      </c>
      <c r="F554" s="138" t="s">
        <v>635</v>
      </c>
      <c r="G554" s="139" t="s">
        <v>392</v>
      </c>
      <c r="H554" s="140">
        <v>13.5</v>
      </c>
      <c r="I554" s="141"/>
      <c r="J554" s="142">
        <f>ROUND(I554*H554,2)</f>
        <v>0</v>
      </c>
      <c r="K554" s="138" t="s">
        <v>164</v>
      </c>
      <c r="L554" s="32"/>
      <c r="M554" s="143" t="s">
        <v>1</v>
      </c>
      <c r="N554" s="144" t="s">
        <v>44</v>
      </c>
      <c r="P554" s="145">
        <f>O554*H554</f>
        <v>0</v>
      </c>
      <c r="Q554" s="145">
        <v>1.3999999999999999E-4</v>
      </c>
      <c r="R554" s="145">
        <f>Q554*H554</f>
        <v>1.8899999999999998E-3</v>
      </c>
      <c r="S554" s="145">
        <v>0</v>
      </c>
      <c r="T554" s="146">
        <f>S554*H554</f>
        <v>0</v>
      </c>
      <c r="AR554" s="147" t="s">
        <v>165</v>
      </c>
      <c r="AT554" s="147" t="s">
        <v>160</v>
      </c>
      <c r="AU554" s="147" t="s">
        <v>166</v>
      </c>
      <c r="AY554" s="17" t="s">
        <v>156</v>
      </c>
      <c r="BE554" s="148">
        <f>IF(N554="základní",J554,0)</f>
        <v>0</v>
      </c>
      <c r="BF554" s="148">
        <f>IF(N554="snížená",J554,0)</f>
        <v>0</v>
      </c>
      <c r="BG554" s="148">
        <f>IF(N554="zákl. přenesená",J554,0)</f>
        <v>0</v>
      </c>
      <c r="BH554" s="148">
        <f>IF(N554="sníž. přenesená",J554,0)</f>
        <v>0</v>
      </c>
      <c r="BI554" s="148">
        <f>IF(N554="nulová",J554,0)</f>
        <v>0</v>
      </c>
      <c r="BJ554" s="17" t="s">
        <v>86</v>
      </c>
      <c r="BK554" s="148">
        <f>ROUND(I554*H554,2)</f>
        <v>0</v>
      </c>
      <c r="BL554" s="17" t="s">
        <v>165</v>
      </c>
      <c r="BM554" s="147" t="s">
        <v>636</v>
      </c>
    </row>
    <row r="555" spans="2:65" s="13" customFormat="1" ht="11.25">
      <c r="B555" s="156"/>
      <c r="D555" s="150" t="s">
        <v>168</v>
      </c>
      <c r="E555" s="157" t="s">
        <v>1</v>
      </c>
      <c r="F555" s="158" t="s">
        <v>1194</v>
      </c>
      <c r="H555" s="159">
        <v>13.5</v>
      </c>
      <c r="I555" s="160"/>
      <c r="L555" s="156"/>
      <c r="M555" s="161"/>
      <c r="T555" s="162"/>
      <c r="AT555" s="157" t="s">
        <v>168</v>
      </c>
      <c r="AU555" s="157" t="s">
        <v>166</v>
      </c>
      <c r="AV555" s="13" t="s">
        <v>88</v>
      </c>
      <c r="AW555" s="13" t="s">
        <v>34</v>
      </c>
      <c r="AX555" s="13" t="s">
        <v>86</v>
      </c>
      <c r="AY555" s="157" t="s">
        <v>156</v>
      </c>
    </row>
    <row r="556" spans="2:65" s="1" customFormat="1" ht="16.5" customHeight="1">
      <c r="B556" s="32"/>
      <c r="C556" s="136" t="s">
        <v>1195</v>
      </c>
      <c r="D556" s="136" t="s">
        <v>160</v>
      </c>
      <c r="E556" s="137" t="s">
        <v>639</v>
      </c>
      <c r="F556" s="138" t="s">
        <v>640</v>
      </c>
      <c r="G556" s="139" t="s">
        <v>195</v>
      </c>
      <c r="H556" s="140">
        <v>14.7</v>
      </c>
      <c r="I556" s="141"/>
      <c r="J556" s="142">
        <f>ROUND(I556*H556,2)</f>
        <v>0</v>
      </c>
      <c r="K556" s="138" t="s">
        <v>164</v>
      </c>
      <c r="L556" s="32"/>
      <c r="M556" s="143" t="s">
        <v>1</v>
      </c>
      <c r="N556" s="144" t="s">
        <v>44</v>
      </c>
      <c r="P556" s="145">
        <f>O556*H556</f>
        <v>0</v>
      </c>
      <c r="Q556" s="145">
        <v>1.0000000000000001E-5</v>
      </c>
      <c r="R556" s="145">
        <f>Q556*H556</f>
        <v>1.47E-4</v>
      </c>
      <c r="S556" s="145">
        <v>0</v>
      </c>
      <c r="T556" s="146">
        <f>S556*H556</f>
        <v>0</v>
      </c>
      <c r="AR556" s="147" t="s">
        <v>165</v>
      </c>
      <c r="AT556" s="147" t="s">
        <v>160</v>
      </c>
      <c r="AU556" s="147" t="s">
        <v>166</v>
      </c>
      <c r="AY556" s="17" t="s">
        <v>156</v>
      </c>
      <c r="BE556" s="148">
        <f>IF(N556="základní",J556,0)</f>
        <v>0</v>
      </c>
      <c r="BF556" s="148">
        <f>IF(N556="snížená",J556,0)</f>
        <v>0</v>
      </c>
      <c r="BG556" s="148">
        <f>IF(N556="zákl. přenesená",J556,0)</f>
        <v>0</v>
      </c>
      <c r="BH556" s="148">
        <f>IF(N556="sníž. přenesená",J556,0)</f>
        <v>0</v>
      </c>
      <c r="BI556" s="148">
        <f>IF(N556="nulová",J556,0)</f>
        <v>0</v>
      </c>
      <c r="BJ556" s="17" t="s">
        <v>86</v>
      </c>
      <c r="BK556" s="148">
        <f>ROUND(I556*H556,2)</f>
        <v>0</v>
      </c>
      <c r="BL556" s="17" t="s">
        <v>165</v>
      </c>
      <c r="BM556" s="147" t="s">
        <v>641</v>
      </c>
    </row>
    <row r="557" spans="2:65" s="13" customFormat="1" ht="11.25">
      <c r="B557" s="156"/>
      <c r="D557" s="150" t="s">
        <v>168</v>
      </c>
      <c r="E557" s="157" t="s">
        <v>1</v>
      </c>
      <c r="F557" s="158" t="s">
        <v>1196</v>
      </c>
      <c r="H557" s="159">
        <v>14.7</v>
      </c>
      <c r="I557" s="160"/>
      <c r="L557" s="156"/>
      <c r="M557" s="161"/>
      <c r="T557" s="162"/>
      <c r="AT557" s="157" t="s">
        <v>168</v>
      </c>
      <c r="AU557" s="157" t="s">
        <v>166</v>
      </c>
      <c r="AV557" s="13" t="s">
        <v>88</v>
      </c>
      <c r="AW557" s="13" t="s">
        <v>34</v>
      </c>
      <c r="AX557" s="13" t="s">
        <v>86</v>
      </c>
      <c r="AY557" s="157" t="s">
        <v>156</v>
      </c>
    </row>
    <row r="558" spans="2:65" s="1" customFormat="1" ht="24.2" customHeight="1">
      <c r="B558" s="32"/>
      <c r="C558" s="136" t="s">
        <v>1197</v>
      </c>
      <c r="D558" s="136" t="s">
        <v>160</v>
      </c>
      <c r="E558" s="137" t="s">
        <v>644</v>
      </c>
      <c r="F558" s="138" t="s">
        <v>645</v>
      </c>
      <c r="G558" s="139" t="s">
        <v>195</v>
      </c>
      <c r="H558" s="140">
        <v>14.7</v>
      </c>
      <c r="I558" s="141"/>
      <c r="J558" s="142">
        <f>ROUND(I558*H558,2)</f>
        <v>0</v>
      </c>
      <c r="K558" s="138" t="s">
        <v>164</v>
      </c>
      <c r="L558" s="32"/>
      <c r="M558" s="143" t="s">
        <v>1</v>
      </c>
      <c r="N558" s="144" t="s">
        <v>44</v>
      </c>
      <c r="P558" s="145">
        <f>O558*H558</f>
        <v>0</v>
      </c>
      <c r="Q558" s="145">
        <v>8.4999999999999995E-4</v>
      </c>
      <c r="R558" s="145">
        <f>Q558*H558</f>
        <v>1.2494999999999999E-2</v>
      </c>
      <c r="S558" s="145">
        <v>0</v>
      </c>
      <c r="T558" s="146">
        <f>S558*H558</f>
        <v>0</v>
      </c>
      <c r="AR558" s="147" t="s">
        <v>165</v>
      </c>
      <c r="AT558" s="147" t="s">
        <v>160</v>
      </c>
      <c r="AU558" s="147" t="s">
        <v>166</v>
      </c>
      <c r="AY558" s="17" t="s">
        <v>156</v>
      </c>
      <c r="BE558" s="148">
        <f>IF(N558="základní",J558,0)</f>
        <v>0</v>
      </c>
      <c r="BF558" s="148">
        <f>IF(N558="snížená",J558,0)</f>
        <v>0</v>
      </c>
      <c r="BG558" s="148">
        <f>IF(N558="zákl. přenesená",J558,0)</f>
        <v>0</v>
      </c>
      <c r="BH558" s="148">
        <f>IF(N558="sníž. přenesená",J558,0)</f>
        <v>0</v>
      </c>
      <c r="BI558" s="148">
        <f>IF(N558="nulová",J558,0)</f>
        <v>0</v>
      </c>
      <c r="BJ558" s="17" t="s">
        <v>86</v>
      </c>
      <c r="BK558" s="148">
        <f>ROUND(I558*H558,2)</f>
        <v>0</v>
      </c>
      <c r="BL558" s="17" t="s">
        <v>165</v>
      </c>
      <c r="BM558" s="147" t="s">
        <v>646</v>
      </c>
    </row>
    <row r="559" spans="2:65" s="12" customFormat="1" ht="11.25">
      <c r="B559" s="149"/>
      <c r="D559" s="150" t="s">
        <v>168</v>
      </c>
      <c r="E559" s="151" t="s">
        <v>1</v>
      </c>
      <c r="F559" s="152" t="s">
        <v>595</v>
      </c>
      <c r="H559" s="151" t="s">
        <v>1</v>
      </c>
      <c r="I559" s="153"/>
      <c r="L559" s="149"/>
      <c r="M559" s="154"/>
      <c r="T559" s="155"/>
      <c r="AT559" s="151" t="s">
        <v>168</v>
      </c>
      <c r="AU559" s="151" t="s">
        <v>166</v>
      </c>
      <c r="AV559" s="12" t="s">
        <v>86</v>
      </c>
      <c r="AW559" s="12" t="s">
        <v>34</v>
      </c>
      <c r="AX559" s="12" t="s">
        <v>79</v>
      </c>
      <c r="AY559" s="151" t="s">
        <v>156</v>
      </c>
    </row>
    <row r="560" spans="2:65" s="13" customFormat="1" ht="11.25">
      <c r="B560" s="156"/>
      <c r="D560" s="150" t="s">
        <v>168</v>
      </c>
      <c r="E560" s="157" t="s">
        <v>1</v>
      </c>
      <c r="F560" s="158" t="s">
        <v>1198</v>
      </c>
      <c r="H560" s="159">
        <v>14.7</v>
      </c>
      <c r="I560" s="160"/>
      <c r="L560" s="156"/>
      <c r="M560" s="161"/>
      <c r="T560" s="162"/>
      <c r="AT560" s="157" t="s">
        <v>168</v>
      </c>
      <c r="AU560" s="157" t="s">
        <v>166</v>
      </c>
      <c r="AV560" s="13" t="s">
        <v>88</v>
      </c>
      <c r="AW560" s="13" t="s">
        <v>34</v>
      </c>
      <c r="AX560" s="13" t="s">
        <v>86</v>
      </c>
      <c r="AY560" s="157" t="s">
        <v>156</v>
      </c>
    </row>
    <row r="561" spans="2:65" s="1" customFormat="1" ht="24.2" customHeight="1">
      <c r="B561" s="32"/>
      <c r="C561" s="136" t="s">
        <v>1199</v>
      </c>
      <c r="D561" s="136" t="s">
        <v>160</v>
      </c>
      <c r="E561" s="137" t="s">
        <v>649</v>
      </c>
      <c r="F561" s="138" t="s">
        <v>650</v>
      </c>
      <c r="G561" s="139" t="s">
        <v>195</v>
      </c>
      <c r="H561" s="140">
        <v>14.7</v>
      </c>
      <c r="I561" s="141"/>
      <c r="J561" s="142">
        <f>ROUND(I561*H561,2)</f>
        <v>0</v>
      </c>
      <c r="K561" s="138" t="s">
        <v>164</v>
      </c>
      <c r="L561" s="32"/>
      <c r="M561" s="143" t="s">
        <v>1</v>
      </c>
      <c r="N561" s="144" t="s">
        <v>44</v>
      </c>
      <c r="P561" s="145">
        <f>O561*H561</f>
        <v>0</v>
      </c>
      <c r="Q561" s="145">
        <v>2.5999999999999999E-3</v>
      </c>
      <c r="R561" s="145">
        <f>Q561*H561</f>
        <v>3.8219999999999997E-2</v>
      </c>
      <c r="S561" s="145">
        <v>0</v>
      </c>
      <c r="T561" s="146">
        <f>S561*H561</f>
        <v>0</v>
      </c>
      <c r="AR561" s="147" t="s">
        <v>165</v>
      </c>
      <c r="AT561" s="147" t="s">
        <v>160</v>
      </c>
      <c r="AU561" s="147" t="s">
        <v>166</v>
      </c>
      <c r="AY561" s="17" t="s">
        <v>156</v>
      </c>
      <c r="BE561" s="148">
        <f>IF(N561="základní",J561,0)</f>
        <v>0</v>
      </c>
      <c r="BF561" s="148">
        <f>IF(N561="snížená",J561,0)</f>
        <v>0</v>
      </c>
      <c r="BG561" s="148">
        <f>IF(N561="zákl. přenesená",J561,0)</f>
        <v>0</v>
      </c>
      <c r="BH561" s="148">
        <f>IF(N561="sníž. přenesená",J561,0)</f>
        <v>0</v>
      </c>
      <c r="BI561" s="148">
        <f>IF(N561="nulová",J561,0)</f>
        <v>0</v>
      </c>
      <c r="BJ561" s="17" t="s">
        <v>86</v>
      </c>
      <c r="BK561" s="148">
        <f>ROUND(I561*H561,2)</f>
        <v>0</v>
      </c>
      <c r="BL561" s="17" t="s">
        <v>165</v>
      </c>
      <c r="BM561" s="147" t="s">
        <v>651</v>
      </c>
    </row>
    <row r="562" spans="2:65" s="12" customFormat="1" ht="11.25">
      <c r="B562" s="149"/>
      <c r="D562" s="150" t="s">
        <v>168</v>
      </c>
      <c r="E562" s="151" t="s">
        <v>1</v>
      </c>
      <c r="F562" s="152" t="s">
        <v>601</v>
      </c>
      <c r="H562" s="151" t="s">
        <v>1</v>
      </c>
      <c r="I562" s="153"/>
      <c r="L562" s="149"/>
      <c r="M562" s="154"/>
      <c r="T562" s="155"/>
      <c r="AT562" s="151" t="s">
        <v>168</v>
      </c>
      <c r="AU562" s="151" t="s">
        <v>166</v>
      </c>
      <c r="AV562" s="12" t="s">
        <v>86</v>
      </c>
      <c r="AW562" s="12" t="s">
        <v>34</v>
      </c>
      <c r="AX562" s="12" t="s">
        <v>79</v>
      </c>
      <c r="AY562" s="151" t="s">
        <v>156</v>
      </c>
    </row>
    <row r="563" spans="2:65" s="13" customFormat="1" ht="11.25">
      <c r="B563" s="156"/>
      <c r="D563" s="150" t="s">
        <v>168</v>
      </c>
      <c r="E563" s="157" t="s">
        <v>1</v>
      </c>
      <c r="F563" s="158" t="s">
        <v>1198</v>
      </c>
      <c r="H563" s="159">
        <v>14.7</v>
      </c>
      <c r="I563" s="160"/>
      <c r="L563" s="156"/>
      <c r="M563" s="161"/>
      <c r="T563" s="162"/>
      <c r="AT563" s="157" t="s">
        <v>168</v>
      </c>
      <c r="AU563" s="157" t="s">
        <v>166</v>
      </c>
      <c r="AV563" s="13" t="s">
        <v>88</v>
      </c>
      <c r="AW563" s="13" t="s">
        <v>34</v>
      </c>
      <c r="AX563" s="13" t="s">
        <v>86</v>
      </c>
      <c r="AY563" s="157" t="s">
        <v>156</v>
      </c>
    </row>
    <row r="564" spans="2:65" s="11" customFormat="1" ht="20.85" customHeight="1">
      <c r="B564" s="124"/>
      <c r="D564" s="125" t="s">
        <v>78</v>
      </c>
      <c r="E564" s="134" t="s">
        <v>702</v>
      </c>
      <c r="F564" s="134" t="s">
        <v>703</v>
      </c>
      <c r="I564" s="127"/>
      <c r="J564" s="135">
        <f>BK564</f>
        <v>0</v>
      </c>
      <c r="L564" s="124"/>
      <c r="M564" s="129"/>
      <c r="P564" s="130">
        <f>SUM(P565:P571)</f>
        <v>0</v>
      </c>
      <c r="R564" s="130">
        <f>SUM(R565:R571)</f>
        <v>0</v>
      </c>
      <c r="T564" s="131">
        <f>SUM(T565:T571)</f>
        <v>0</v>
      </c>
      <c r="AR564" s="125" t="s">
        <v>86</v>
      </c>
      <c r="AT564" s="132" t="s">
        <v>78</v>
      </c>
      <c r="AU564" s="132" t="s">
        <v>88</v>
      </c>
      <c r="AY564" s="125" t="s">
        <v>156</v>
      </c>
      <c r="BK564" s="133">
        <f>SUM(BK565:BK571)</f>
        <v>0</v>
      </c>
    </row>
    <row r="565" spans="2:65" s="1" customFormat="1" ht="33" customHeight="1">
      <c r="B565" s="32"/>
      <c r="C565" s="136" t="s">
        <v>1200</v>
      </c>
      <c r="D565" s="136" t="s">
        <v>160</v>
      </c>
      <c r="E565" s="137" t="s">
        <v>705</v>
      </c>
      <c r="F565" s="138" t="s">
        <v>706</v>
      </c>
      <c r="G565" s="139" t="s">
        <v>189</v>
      </c>
      <c r="H565" s="140">
        <v>154.00800000000001</v>
      </c>
      <c r="I565" s="141"/>
      <c r="J565" s="142">
        <f>ROUND(I565*H565,2)</f>
        <v>0</v>
      </c>
      <c r="K565" s="138" t="s">
        <v>1</v>
      </c>
      <c r="L565" s="32"/>
      <c r="M565" s="143" t="s">
        <v>1</v>
      </c>
      <c r="N565" s="144" t="s">
        <v>44</v>
      </c>
      <c r="P565" s="145">
        <f>O565*H565</f>
        <v>0</v>
      </c>
      <c r="Q565" s="145">
        <v>0</v>
      </c>
      <c r="R565" s="145">
        <f>Q565*H565</f>
        <v>0</v>
      </c>
      <c r="S565" s="145">
        <v>0</v>
      </c>
      <c r="T565" s="146">
        <f>S565*H565</f>
        <v>0</v>
      </c>
      <c r="AR565" s="147" t="s">
        <v>165</v>
      </c>
      <c r="AT565" s="147" t="s">
        <v>160</v>
      </c>
      <c r="AU565" s="147" t="s">
        <v>166</v>
      </c>
      <c r="AY565" s="17" t="s">
        <v>156</v>
      </c>
      <c r="BE565" s="148">
        <f>IF(N565="základní",J565,0)</f>
        <v>0</v>
      </c>
      <c r="BF565" s="148">
        <f>IF(N565="snížená",J565,0)</f>
        <v>0</v>
      </c>
      <c r="BG565" s="148">
        <f>IF(N565="zákl. přenesená",J565,0)</f>
        <v>0</v>
      </c>
      <c r="BH565" s="148">
        <f>IF(N565="sníž. přenesená",J565,0)</f>
        <v>0</v>
      </c>
      <c r="BI565" s="148">
        <f>IF(N565="nulová",J565,0)</f>
        <v>0</v>
      </c>
      <c r="BJ565" s="17" t="s">
        <v>86</v>
      </c>
      <c r="BK565" s="148">
        <f>ROUND(I565*H565,2)</f>
        <v>0</v>
      </c>
      <c r="BL565" s="17" t="s">
        <v>165</v>
      </c>
      <c r="BM565" s="147" t="s">
        <v>1201</v>
      </c>
    </row>
    <row r="566" spans="2:65" s="1" customFormat="1" ht="24.2" customHeight="1">
      <c r="B566" s="32"/>
      <c r="C566" s="136" t="s">
        <v>1202</v>
      </c>
      <c r="D566" s="136" t="s">
        <v>160</v>
      </c>
      <c r="E566" s="137" t="s">
        <v>709</v>
      </c>
      <c r="F566" s="138" t="s">
        <v>710</v>
      </c>
      <c r="G566" s="139" t="s">
        <v>189</v>
      </c>
      <c r="H566" s="140">
        <v>535.851</v>
      </c>
      <c r="I566" s="141"/>
      <c r="J566" s="142">
        <f>ROUND(I566*H566,2)</f>
        <v>0</v>
      </c>
      <c r="K566" s="138" t="s">
        <v>1</v>
      </c>
      <c r="L566" s="32"/>
      <c r="M566" s="143" t="s">
        <v>1</v>
      </c>
      <c r="N566" s="144" t="s">
        <v>44</v>
      </c>
      <c r="P566" s="145">
        <f>O566*H566</f>
        <v>0</v>
      </c>
      <c r="Q566" s="145">
        <v>0</v>
      </c>
      <c r="R566" s="145">
        <f>Q566*H566</f>
        <v>0</v>
      </c>
      <c r="S566" s="145">
        <v>0</v>
      </c>
      <c r="T566" s="146">
        <f>S566*H566</f>
        <v>0</v>
      </c>
      <c r="AR566" s="147" t="s">
        <v>165</v>
      </c>
      <c r="AT566" s="147" t="s">
        <v>160</v>
      </c>
      <c r="AU566" s="147" t="s">
        <v>166</v>
      </c>
      <c r="AY566" s="17" t="s">
        <v>156</v>
      </c>
      <c r="BE566" s="148">
        <f>IF(N566="základní",J566,0)</f>
        <v>0</v>
      </c>
      <c r="BF566" s="148">
        <f>IF(N566="snížená",J566,0)</f>
        <v>0</v>
      </c>
      <c r="BG566" s="148">
        <f>IF(N566="zákl. přenesená",J566,0)</f>
        <v>0</v>
      </c>
      <c r="BH566" s="148">
        <f>IF(N566="sníž. přenesená",J566,0)</f>
        <v>0</v>
      </c>
      <c r="BI566" s="148">
        <f>IF(N566="nulová",J566,0)</f>
        <v>0</v>
      </c>
      <c r="BJ566" s="17" t="s">
        <v>86</v>
      </c>
      <c r="BK566" s="148">
        <f>ROUND(I566*H566,2)</f>
        <v>0</v>
      </c>
      <c r="BL566" s="17" t="s">
        <v>165</v>
      </c>
      <c r="BM566" s="147" t="s">
        <v>1203</v>
      </c>
    </row>
    <row r="567" spans="2:65" s="13" customFormat="1" ht="11.25">
      <c r="B567" s="156"/>
      <c r="D567" s="150" t="s">
        <v>168</v>
      </c>
      <c r="E567" s="157" t="s">
        <v>1</v>
      </c>
      <c r="F567" s="158" t="s">
        <v>1204</v>
      </c>
      <c r="H567" s="159">
        <v>535.851</v>
      </c>
      <c r="I567" s="160"/>
      <c r="L567" s="156"/>
      <c r="M567" s="161"/>
      <c r="T567" s="162"/>
      <c r="AT567" s="157" t="s">
        <v>168</v>
      </c>
      <c r="AU567" s="157" t="s">
        <v>166</v>
      </c>
      <c r="AV567" s="13" t="s">
        <v>88</v>
      </c>
      <c r="AW567" s="13" t="s">
        <v>34</v>
      </c>
      <c r="AX567" s="13" t="s">
        <v>86</v>
      </c>
      <c r="AY567" s="157" t="s">
        <v>156</v>
      </c>
    </row>
    <row r="568" spans="2:65" s="1" customFormat="1" ht="44.25" customHeight="1">
      <c r="B568" s="32"/>
      <c r="C568" s="136" t="s">
        <v>1205</v>
      </c>
      <c r="D568" s="136" t="s">
        <v>160</v>
      </c>
      <c r="E568" s="137" t="s">
        <v>714</v>
      </c>
      <c r="F568" s="138" t="s">
        <v>715</v>
      </c>
      <c r="G568" s="139" t="s">
        <v>189</v>
      </c>
      <c r="H568" s="140">
        <v>154.00800000000001</v>
      </c>
      <c r="I568" s="141"/>
      <c r="J568" s="142">
        <f>ROUND(I568*H568,2)</f>
        <v>0</v>
      </c>
      <c r="K568" s="138" t="s">
        <v>164</v>
      </c>
      <c r="L568" s="32"/>
      <c r="M568" s="143" t="s">
        <v>1</v>
      </c>
      <c r="N568" s="144" t="s">
        <v>44</v>
      </c>
      <c r="P568" s="145">
        <f>O568*H568</f>
        <v>0</v>
      </c>
      <c r="Q568" s="145">
        <v>0</v>
      </c>
      <c r="R568" s="145">
        <f>Q568*H568</f>
        <v>0</v>
      </c>
      <c r="S568" s="145">
        <v>0</v>
      </c>
      <c r="T568" s="146">
        <f>S568*H568</f>
        <v>0</v>
      </c>
      <c r="AR568" s="147" t="s">
        <v>165</v>
      </c>
      <c r="AT568" s="147" t="s">
        <v>160</v>
      </c>
      <c r="AU568" s="147" t="s">
        <v>166</v>
      </c>
      <c r="AY568" s="17" t="s">
        <v>156</v>
      </c>
      <c r="BE568" s="148">
        <f>IF(N568="základní",J568,0)</f>
        <v>0</v>
      </c>
      <c r="BF568" s="148">
        <f>IF(N568="snížená",J568,0)</f>
        <v>0</v>
      </c>
      <c r="BG568" s="148">
        <f>IF(N568="zákl. přenesená",J568,0)</f>
        <v>0</v>
      </c>
      <c r="BH568" s="148">
        <f>IF(N568="sníž. přenesená",J568,0)</f>
        <v>0</v>
      </c>
      <c r="BI568" s="148">
        <f>IF(N568="nulová",J568,0)</f>
        <v>0</v>
      </c>
      <c r="BJ568" s="17" t="s">
        <v>86</v>
      </c>
      <c r="BK568" s="148">
        <f>ROUND(I568*H568,2)</f>
        <v>0</v>
      </c>
      <c r="BL568" s="17" t="s">
        <v>165</v>
      </c>
      <c r="BM568" s="147" t="s">
        <v>1206</v>
      </c>
    </row>
    <row r="569" spans="2:65" s="1" customFormat="1" ht="33" customHeight="1">
      <c r="B569" s="32"/>
      <c r="C569" s="136" t="s">
        <v>1207</v>
      </c>
      <c r="D569" s="136" t="s">
        <v>160</v>
      </c>
      <c r="E569" s="137" t="s">
        <v>718</v>
      </c>
      <c r="F569" s="138" t="s">
        <v>719</v>
      </c>
      <c r="G569" s="139" t="s">
        <v>189</v>
      </c>
      <c r="H569" s="140">
        <v>535.851</v>
      </c>
      <c r="I569" s="141"/>
      <c r="J569" s="142">
        <f>ROUND(I569*H569,2)</f>
        <v>0</v>
      </c>
      <c r="K569" s="138" t="s">
        <v>164</v>
      </c>
      <c r="L569" s="32"/>
      <c r="M569" s="143" t="s">
        <v>1</v>
      </c>
      <c r="N569" s="144" t="s">
        <v>44</v>
      </c>
      <c r="P569" s="145">
        <f>O569*H569</f>
        <v>0</v>
      </c>
      <c r="Q569" s="145">
        <v>0</v>
      </c>
      <c r="R569" s="145">
        <f>Q569*H569</f>
        <v>0</v>
      </c>
      <c r="S569" s="145">
        <v>0</v>
      </c>
      <c r="T569" s="146">
        <f>S569*H569</f>
        <v>0</v>
      </c>
      <c r="AR569" s="147" t="s">
        <v>165</v>
      </c>
      <c r="AT569" s="147" t="s">
        <v>160</v>
      </c>
      <c r="AU569" s="147" t="s">
        <v>166</v>
      </c>
      <c r="AY569" s="17" t="s">
        <v>156</v>
      </c>
      <c r="BE569" s="148">
        <f>IF(N569="základní",J569,0)</f>
        <v>0</v>
      </c>
      <c r="BF569" s="148">
        <f>IF(N569="snížená",J569,0)</f>
        <v>0</v>
      </c>
      <c r="BG569" s="148">
        <f>IF(N569="zákl. přenesená",J569,0)</f>
        <v>0</v>
      </c>
      <c r="BH569" s="148">
        <f>IF(N569="sníž. přenesená",J569,0)</f>
        <v>0</v>
      </c>
      <c r="BI569" s="148">
        <f>IF(N569="nulová",J569,0)</f>
        <v>0</v>
      </c>
      <c r="BJ569" s="17" t="s">
        <v>86</v>
      </c>
      <c r="BK569" s="148">
        <f>ROUND(I569*H569,2)</f>
        <v>0</v>
      </c>
      <c r="BL569" s="17" t="s">
        <v>165</v>
      </c>
      <c r="BM569" s="147" t="s">
        <v>1208</v>
      </c>
    </row>
    <row r="570" spans="2:65" s="13" customFormat="1" ht="11.25">
      <c r="B570" s="156"/>
      <c r="D570" s="150" t="s">
        <v>168</v>
      </c>
      <c r="E570" s="157" t="s">
        <v>1</v>
      </c>
      <c r="F570" s="158" t="s">
        <v>1204</v>
      </c>
      <c r="H570" s="159">
        <v>535.851</v>
      </c>
      <c r="I570" s="160"/>
      <c r="L570" s="156"/>
      <c r="M570" s="161"/>
      <c r="T570" s="162"/>
      <c r="AT570" s="157" t="s">
        <v>168</v>
      </c>
      <c r="AU570" s="157" t="s">
        <v>166</v>
      </c>
      <c r="AV570" s="13" t="s">
        <v>88</v>
      </c>
      <c r="AW570" s="13" t="s">
        <v>34</v>
      </c>
      <c r="AX570" s="13" t="s">
        <v>86</v>
      </c>
      <c r="AY570" s="157" t="s">
        <v>156</v>
      </c>
    </row>
    <row r="571" spans="2:65" s="1" customFormat="1" ht="24.2" customHeight="1">
      <c r="B571" s="32"/>
      <c r="C571" s="136" t="s">
        <v>1209</v>
      </c>
      <c r="D571" s="136" t="s">
        <v>160</v>
      </c>
      <c r="E571" s="137" t="s">
        <v>1210</v>
      </c>
      <c r="F571" s="138" t="s">
        <v>1211</v>
      </c>
      <c r="G571" s="139" t="s">
        <v>189</v>
      </c>
      <c r="H571" s="140">
        <v>938.84199999999998</v>
      </c>
      <c r="I571" s="141"/>
      <c r="J571" s="142">
        <f>ROUND(I571*H571,2)</f>
        <v>0</v>
      </c>
      <c r="K571" s="138" t="s">
        <v>164</v>
      </c>
      <c r="L571" s="32"/>
      <c r="M571" s="187" t="s">
        <v>1</v>
      </c>
      <c r="N571" s="188" t="s">
        <v>44</v>
      </c>
      <c r="O571" s="189"/>
      <c r="P571" s="190">
        <f>O571*H571</f>
        <v>0</v>
      </c>
      <c r="Q571" s="190">
        <v>0</v>
      </c>
      <c r="R571" s="190">
        <f>Q571*H571</f>
        <v>0</v>
      </c>
      <c r="S571" s="190">
        <v>0</v>
      </c>
      <c r="T571" s="191">
        <f>S571*H571</f>
        <v>0</v>
      </c>
      <c r="AR571" s="147" t="s">
        <v>165</v>
      </c>
      <c r="AT571" s="147" t="s">
        <v>160</v>
      </c>
      <c r="AU571" s="147" t="s">
        <v>166</v>
      </c>
      <c r="AY571" s="17" t="s">
        <v>156</v>
      </c>
      <c r="BE571" s="148">
        <f>IF(N571="základní",J571,0)</f>
        <v>0</v>
      </c>
      <c r="BF571" s="148">
        <f>IF(N571="snížená",J571,0)</f>
        <v>0</v>
      </c>
      <c r="BG571" s="148">
        <f>IF(N571="zákl. přenesená",J571,0)</f>
        <v>0</v>
      </c>
      <c r="BH571" s="148">
        <f>IF(N571="sníž. přenesená",J571,0)</f>
        <v>0</v>
      </c>
      <c r="BI571" s="148">
        <f>IF(N571="nulová",J571,0)</f>
        <v>0</v>
      </c>
      <c r="BJ571" s="17" t="s">
        <v>86</v>
      </c>
      <c r="BK571" s="148">
        <f>ROUND(I571*H571,2)</f>
        <v>0</v>
      </c>
      <c r="BL571" s="17" t="s">
        <v>165</v>
      </c>
      <c r="BM571" s="147" t="s">
        <v>723</v>
      </c>
    </row>
    <row r="572" spans="2:65" s="1" customFormat="1" ht="6.95" customHeight="1">
      <c r="B572" s="44"/>
      <c r="C572" s="45"/>
      <c r="D572" s="45"/>
      <c r="E572" s="45"/>
      <c r="F572" s="45"/>
      <c r="G572" s="45"/>
      <c r="H572" s="45"/>
      <c r="I572" s="45"/>
      <c r="J572" s="45"/>
      <c r="K572" s="45"/>
      <c r="L572" s="32"/>
    </row>
  </sheetData>
  <sheetProtection algorithmName="SHA-512" hashValue="jnzrXuA7kSh3unq/B/z1U6YnVMbi8LuteqasoFM9VjtOebfiVgzsXtCroQPQ8UeB82+VZibyx44u0oFYjlJi2Q==" saltValue="WPcD3OWacz7JdEH89+7vnGr1Wku+WD+gH3jCdEGO0Evfx1w72DXFHGIra+AD19fs/4XJDFikO1i7JIMQC4e4og==" spinCount="100000" sheet="1" objects="1" scenarios="1" formatColumns="0" formatRows="0" autoFilter="0"/>
  <autoFilter ref="C150:K571" xr:uid="{00000000-0009-0000-0000-000003000000}"/>
  <mergeCells count="12">
    <mergeCell ref="E143:H143"/>
    <mergeCell ref="L2:V2"/>
    <mergeCell ref="E85:H85"/>
    <mergeCell ref="E87:H87"/>
    <mergeCell ref="E89:H89"/>
    <mergeCell ref="E139:H139"/>
    <mergeCell ref="E141:H141"/>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9"/>
      <c r="M2" s="219"/>
      <c r="N2" s="219"/>
      <c r="O2" s="219"/>
      <c r="P2" s="219"/>
      <c r="Q2" s="219"/>
      <c r="R2" s="219"/>
      <c r="S2" s="219"/>
      <c r="T2" s="219"/>
      <c r="U2" s="219"/>
      <c r="V2" s="219"/>
      <c r="AT2" s="17" t="s">
        <v>105</v>
      </c>
    </row>
    <row r="3" spans="2:46" ht="6.95" customHeight="1">
      <c r="B3" s="18"/>
      <c r="C3" s="19"/>
      <c r="D3" s="19"/>
      <c r="E3" s="19"/>
      <c r="F3" s="19"/>
      <c r="G3" s="19"/>
      <c r="H3" s="19"/>
      <c r="I3" s="19"/>
      <c r="J3" s="19"/>
      <c r="K3" s="19"/>
      <c r="L3" s="20"/>
      <c r="AT3" s="17" t="s">
        <v>88</v>
      </c>
    </row>
    <row r="4" spans="2:46" ht="24.95" customHeight="1">
      <c r="B4" s="20"/>
      <c r="D4" s="21" t="s">
        <v>108</v>
      </c>
      <c r="L4" s="20"/>
      <c r="M4" s="93" t="s">
        <v>10</v>
      </c>
      <c r="AT4" s="17" t="s">
        <v>4</v>
      </c>
    </row>
    <row r="5" spans="2:46" ht="6.95" customHeight="1">
      <c r="B5" s="20"/>
      <c r="L5" s="20"/>
    </row>
    <row r="6" spans="2:46" ht="12" customHeight="1">
      <c r="B6" s="20"/>
      <c r="D6" s="27" t="s">
        <v>16</v>
      </c>
      <c r="L6" s="20"/>
    </row>
    <row r="7" spans="2:46" ht="16.5" customHeight="1">
      <c r="B7" s="20"/>
      <c r="E7" s="234" t="str">
        <f>'Rekapitulace stavby'!K6</f>
        <v>Rekonstrukce místní komunikace ulice Boleslavská, Kosmonosy</v>
      </c>
      <c r="F7" s="235"/>
      <c r="G7" s="235"/>
      <c r="H7" s="235"/>
      <c r="L7" s="20"/>
    </row>
    <row r="8" spans="2:46" ht="12" customHeight="1">
      <c r="B8" s="20"/>
      <c r="D8" s="27" t="s">
        <v>109</v>
      </c>
      <c r="L8" s="20"/>
    </row>
    <row r="9" spans="2:46" s="1" customFormat="1" ht="16.5" customHeight="1">
      <c r="B9" s="32"/>
      <c r="E9" s="234" t="s">
        <v>795</v>
      </c>
      <c r="F9" s="236"/>
      <c r="G9" s="236"/>
      <c r="H9" s="236"/>
      <c r="L9" s="32"/>
    </row>
    <row r="10" spans="2:46" s="1" customFormat="1" ht="12" customHeight="1">
      <c r="B10" s="32"/>
      <c r="D10" s="27" t="s">
        <v>111</v>
      </c>
      <c r="L10" s="32"/>
    </row>
    <row r="11" spans="2:46" s="1" customFormat="1" ht="16.5" customHeight="1">
      <c r="B11" s="32"/>
      <c r="E11" s="192" t="s">
        <v>1212</v>
      </c>
      <c r="F11" s="236"/>
      <c r="G11" s="236"/>
      <c r="H11" s="236"/>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16. 2. 2022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7" t="str">
        <f>'Rekapitulace stavby'!E14</f>
        <v>Vyplň údaj</v>
      </c>
      <c r="F20" s="218"/>
      <c r="G20" s="218"/>
      <c r="H20" s="218"/>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36</v>
      </c>
      <c r="I26" s="27" t="s">
        <v>27</v>
      </c>
      <c r="J26" s="25" t="s">
        <v>1</v>
      </c>
      <c r="L26" s="32"/>
    </row>
    <row r="27" spans="2:12" s="1" customFormat="1" ht="6.95" customHeight="1">
      <c r="B27" s="32"/>
      <c r="L27" s="32"/>
    </row>
    <row r="28" spans="2:12" s="1" customFormat="1" ht="12" customHeight="1">
      <c r="B28" s="32"/>
      <c r="D28" s="27" t="s">
        <v>37</v>
      </c>
      <c r="L28" s="32"/>
    </row>
    <row r="29" spans="2:12" s="7" customFormat="1" ht="16.5" customHeight="1">
      <c r="B29" s="94"/>
      <c r="E29" s="223" t="s">
        <v>1</v>
      </c>
      <c r="F29" s="223"/>
      <c r="G29" s="223"/>
      <c r="H29" s="223"/>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39</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41</v>
      </c>
      <c r="I34" s="35" t="s">
        <v>40</v>
      </c>
      <c r="J34" s="35" t="s">
        <v>42</v>
      </c>
      <c r="L34" s="32"/>
    </row>
    <row r="35" spans="2:12" s="1" customFormat="1" ht="14.45" customHeight="1">
      <c r="B35" s="32"/>
      <c r="D35" s="55" t="s">
        <v>43</v>
      </c>
      <c r="E35" s="27" t="s">
        <v>44</v>
      </c>
      <c r="F35" s="86">
        <f>ROUND((SUM(BE122:BE183)),  2)</f>
        <v>0</v>
      </c>
      <c r="I35" s="96">
        <v>0.21</v>
      </c>
      <c r="J35" s="86">
        <f>ROUND(((SUM(BE122:BE183))*I35),  2)</f>
        <v>0</v>
      </c>
      <c r="L35" s="32"/>
    </row>
    <row r="36" spans="2:12" s="1" customFormat="1" ht="14.45" customHeight="1">
      <c r="B36" s="32"/>
      <c r="E36" s="27" t="s">
        <v>45</v>
      </c>
      <c r="F36" s="86">
        <f>ROUND((SUM(BF122:BF183)),  2)</f>
        <v>0</v>
      </c>
      <c r="I36" s="96">
        <v>0.15</v>
      </c>
      <c r="J36" s="86">
        <f>ROUND(((SUM(BF122:BF183))*I36),  2)</f>
        <v>0</v>
      </c>
      <c r="L36" s="32"/>
    </row>
    <row r="37" spans="2:12" s="1" customFormat="1" ht="14.45" hidden="1" customHeight="1">
      <c r="B37" s="32"/>
      <c r="E37" s="27" t="s">
        <v>46</v>
      </c>
      <c r="F37" s="86">
        <f>ROUND((SUM(BG122:BG183)),  2)</f>
        <v>0</v>
      </c>
      <c r="I37" s="96">
        <v>0.21</v>
      </c>
      <c r="J37" s="86">
        <f>0</f>
        <v>0</v>
      </c>
      <c r="L37" s="32"/>
    </row>
    <row r="38" spans="2:12" s="1" customFormat="1" ht="14.45" hidden="1" customHeight="1">
      <c r="B38" s="32"/>
      <c r="E38" s="27" t="s">
        <v>47</v>
      </c>
      <c r="F38" s="86">
        <f>ROUND((SUM(BH122:BH183)),  2)</f>
        <v>0</v>
      </c>
      <c r="I38" s="96">
        <v>0.15</v>
      </c>
      <c r="J38" s="86">
        <f>0</f>
        <v>0</v>
      </c>
      <c r="L38" s="32"/>
    </row>
    <row r="39" spans="2:12" s="1" customFormat="1" ht="14.45" hidden="1" customHeight="1">
      <c r="B39" s="32"/>
      <c r="E39" s="27" t="s">
        <v>48</v>
      </c>
      <c r="F39" s="86">
        <f>ROUND((SUM(BI122:BI183)),  2)</f>
        <v>0</v>
      </c>
      <c r="I39" s="96">
        <v>0</v>
      </c>
      <c r="J39" s="86">
        <f>0</f>
        <v>0</v>
      </c>
      <c r="L39" s="32"/>
    </row>
    <row r="40" spans="2:12" s="1" customFormat="1" ht="6.95" customHeight="1">
      <c r="B40" s="32"/>
      <c r="L40" s="32"/>
    </row>
    <row r="41" spans="2:12" s="1" customFormat="1" ht="25.35" customHeight="1">
      <c r="B41" s="32"/>
      <c r="C41" s="97"/>
      <c r="D41" s="98" t="s">
        <v>49</v>
      </c>
      <c r="E41" s="57"/>
      <c r="F41" s="57"/>
      <c r="G41" s="99" t="s">
        <v>50</v>
      </c>
      <c r="H41" s="100" t="s">
        <v>51</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103" t="s">
        <v>55</v>
      </c>
      <c r="G61" s="43" t="s">
        <v>54</v>
      </c>
      <c r="H61" s="34"/>
      <c r="I61" s="34"/>
      <c r="J61" s="104"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103" t="s">
        <v>55</v>
      </c>
      <c r="G76" s="43" t="s">
        <v>54</v>
      </c>
      <c r="H76" s="34"/>
      <c r="I76" s="34"/>
      <c r="J76" s="104" t="s">
        <v>55</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113</v>
      </c>
      <c r="L82" s="32"/>
    </row>
    <row r="83" spans="2:12" s="1" customFormat="1" ht="6.95" customHeight="1">
      <c r="B83" s="32"/>
      <c r="L83" s="32"/>
    </row>
    <row r="84" spans="2:12" s="1" customFormat="1" ht="12" customHeight="1">
      <c r="B84" s="32"/>
      <c r="C84" s="27" t="s">
        <v>16</v>
      </c>
      <c r="L84" s="32"/>
    </row>
    <row r="85" spans="2:12" s="1" customFormat="1" ht="16.5" customHeight="1">
      <c r="B85" s="32"/>
      <c r="E85" s="234" t="str">
        <f>E7</f>
        <v>Rekonstrukce místní komunikace ulice Boleslavská, Kosmonosy</v>
      </c>
      <c r="F85" s="235"/>
      <c r="G85" s="235"/>
      <c r="H85" s="235"/>
      <c r="L85" s="32"/>
    </row>
    <row r="86" spans="2:12" ht="12" customHeight="1">
      <c r="B86" s="20"/>
      <c r="C86" s="27" t="s">
        <v>109</v>
      </c>
      <c r="L86" s="20"/>
    </row>
    <row r="87" spans="2:12" s="1" customFormat="1" ht="16.5" customHeight="1">
      <c r="B87" s="32"/>
      <c r="E87" s="234" t="s">
        <v>795</v>
      </c>
      <c r="F87" s="236"/>
      <c r="G87" s="236"/>
      <c r="H87" s="236"/>
      <c r="L87" s="32"/>
    </row>
    <row r="88" spans="2:12" s="1" customFormat="1" ht="12" customHeight="1">
      <c r="B88" s="32"/>
      <c r="C88" s="27" t="s">
        <v>111</v>
      </c>
      <c r="L88" s="32"/>
    </row>
    <row r="89" spans="2:12" s="1" customFormat="1" ht="16.5" customHeight="1">
      <c r="B89" s="32"/>
      <c r="E89" s="192" t="str">
        <f>E11</f>
        <v>SO.401_402 - SO.401 + SO.402 Veřejné osvětlení</v>
      </c>
      <c r="F89" s="236"/>
      <c r="G89" s="236"/>
      <c r="H89" s="236"/>
      <c r="L89" s="32"/>
    </row>
    <row r="90" spans="2:12" s="1" customFormat="1" ht="6.95" customHeight="1">
      <c r="B90" s="32"/>
      <c r="L90" s="32"/>
    </row>
    <row r="91" spans="2:12" s="1" customFormat="1" ht="12" customHeight="1">
      <c r="B91" s="32"/>
      <c r="C91" s="27" t="s">
        <v>20</v>
      </c>
      <c r="F91" s="25" t="str">
        <f>F14</f>
        <v xml:space="preserve"> </v>
      </c>
      <c r="I91" s="27" t="s">
        <v>22</v>
      </c>
      <c r="J91" s="52" t="str">
        <f>IF(J14="","",J14)</f>
        <v>16. 2. 2022</v>
      </c>
      <c r="L91" s="32"/>
    </row>
    <row r="92" spans="2:12" s="1" customFormat="1" ht="6.95" customHeight="1">
      <c r="B92" s="32"/>
      <c r="L92" s="32"/>
    </row>
    <row r="93" spans="2:12" s="1" customFormat="1" ht="15.2" customHeight="1">
      <c r="B93" s="32"/>
      <c r="C93" s="27" t="s">
        <v>24</v>
      </c>
      <c r="F93" s="25" t="str">
        <f>E17</f>
        <v>Město Kosmonosy</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114</v>
      </c>
      <c r="D96" s="97"/>
      <c r="E96" s="97"/>
      <c r="F96" s="97"/>
      <c r="G96" s="97"/>
      <c r="H96" s="97"/>
      <c r="I96" s="97"/>
      <c r="J96" s="106" t="s">
        <v>115</v>
      </c>
      <c r="K96" s="97"/>
      <c r="L96" s="32"/>
    </row>
    <row r="97" spans="2:47" s="1" customFormat="1" ht="10.35" customHeight="1">
      <c r="B97" s="32"/>
      <c r="L97" s="32"/>
    </row>
    <row r="98" spans="2:47" s="1" customFormat="1" ht="22.9" customHeight="1">
      <c r="B98" s="32"/>
      <c r="C98" s="107" t="s">
        <v>116</v>
      </c>
      <c r="J98" s="66">
        <f>J122</f>
        <v>0</v>
      </c>
      <c r="L98" s="32"/>
      <c r="AU98" s="17" t="s">
        <v>117</v>
      </c>
    </row>
    <row r="99" spans="2:47" s="8" customFormat="1" ht="24.95" customHeight="1">
      <c r="B99" s="108"/>
      <c r="D99" s="109" t="s">
        <v>1213</v>
      </c>
      <c r="E99" s="110"/>
      <c r="F99" s="110"/>
      <c r="G99" s="110"/>
      <c r="H99" s="110"/>
      <c r="I99" s="110"/>
      <c r="J99" s="111">
        <f>J123</f>
        <v>0</v>
      </c>
      <c r="L99" s="108"/>
    </row>
    <row r="100" spans="2:47" s="8" customFormat="1" ht="24.95" customHeight="1">
      <c r="B100" s="108"/>
      <c r="D100" s="109" t="s">
        <v>1214</v>
      </c>
      <c r="E100" s="110"/>
      <c r="F100" s="110"/>
      <c r="G100" s="110"/>
      <c r="H100" s="110"/>
      <c r="I100" s="110"/>
      <c r="J100" s="111">
        <f>J159</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141</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4" t="str">
        <f>E7</f>
        <v>Rekonstrukce místní komunikace ulice Boleslavská, Kosmonosy</v>
      </c>
      <c r="F110" s="235"/>
      <c r="G110" s="235"/>
      <c r="H110" s="235"/>
      <c r="L110" s="32"/>
    </row>
    <row r="111" spans="2:47" ht="12" customHeight="1">
      <c r="B111" s="20"/>
      <c r="C111" s="27" t="s">
        <v>109</v>
      </c>
      <c r="L111" s="20"/>
    </row>
    <row r="112" spans="2:47" s="1" customFormat="1" ht="16.5" customHeight="1">
      <c r="B112" s="32"/>
      <c r="E112" s="234" t="s">
        <v>795</v>
      </c>
      <c r="F112" s="236"/>
      <c r="G112" s="236"/>
      <c r="H112" s="236"/>
      <c r="L112" s="32"/>
    </row>
    <row r="113" spans="2:65" s="1" customFormat="1" ht="12" customHeight="1">
      <c r="B113" s="32"/>
      <c r="C113" s="27" t="s">
        <v>111</v>
      </c>
      <c r="L113" s="32"/>
    </row>
    <row r="114" spans="2:65" s="1" customFormat="1" ht="16.5" customHeight="1">
      <c r="B114" s="32"/>
      <c r="E114" s="192" t="str">
        <f>E11</f>
        <v>SO.401_402 - SO.401 + SO.402 Veřejné osvětlení</v>
      </c>
      <c r="F114" s="236"/>
      <c r="G114" s="236"/>
      <c r="H114" s="236"/>
      <c r="L114" s="32"/>
    </row>
    <row r="115" spans="2:65" s="1" customFormat="1" ht="6.95" customHeight="1">
      <c r="B115" s="32"/>
      <c r="L115" s="32"/>
    </row>
    <row r="116" spans="2:65" s="1" customFormat="1" ht="12" customHeight="1">
      <c r="B116" s="32"/>
      <c r="C116" s="27" t="s">
        <v>20</v>
      </c>
      <c r="F116" s="25" t="str">
        <f>F14</f>
        <v xml:space="preserve"> </v>
      </c>
      <c r="I116" s="27" t="s">
        <v>22</v>
      </c>
      <c r="J116" s="52" t="str">
        <f>IF(J14="","",J14)</f>
        <v>16. 2. 2022</v>
      </c>
      <c r="L116" s="32"/>
    </row>
    <row r="117" spans="2:65" s="1" customFormat="1" ht="6.95" customHeight="1">
      <c r="B117" s="32"/>
      <c r="L117" s="32"/>
    </row>
    <row r="118" spans="2:65" s="1" customFormat="1" ht="15.2" customHeight="1">
      <c r="B118" s="32"/>
      <c r="C118" s="27" t="s">
        <v>24</v>
      </c>
      <c r="F118" s="25" t="str">
        <f>E17</f>
        <v>Město Kosmonosy</v>
      </c>
      <c r="I118" s="27" t="s">
        <v>30</v>
      </c>
      <c r="J118" s="30" t="str">
        <f>E23</f>
        <v>CR Project s.r.o.</v>
      </c>
      <c r="L118" s="32"/>
    </row>
    <row r="119" spans="2:65" s="1" customFormat="1" ht="15.2" customHeight="1">
      <c r="B119" s="32"/>
      <c r="C119" s="27" t="s">
        <v>28</v>
      </c>
      <c r="F119" s="25" t="str">
        <f>IF(E20="","",E20)</f>
        <v>Vyplň údaj</v>
      </c>
      <c r="I119" s="27" t="s">
        <v>35</v>
      </c>
      <c r="J119" s="30" t="str">
        <f>E26</f>
        <v>Josef Nentwich</v>
      </c>
      <c r="L119" s="32"/>
    </row>
    <row r="120" spans="2:65" s="1" customFormat="1" ht="10.35" customHeight="1">
      <c r="B120" s="32"/>
      <c r="L120" s="32"/>
    </row>
    <row r="121" spans="2:65" s="10" customFormat="1" ht="29.25" customHeight="1">
      <c r="B121" s="116"/>
      <c r="C121" s="117" t="s">
        <v>142</v>
      </c>
      <c r="D121" s="118" t="s">
        <v>64</v>
      </c>
      <c r="E121" s="118" t="s">
        <v>60</v>
      </c>
      <c r="F121" s="118" t="s">
        <v>61</v>
      </c>
      <c r="G121" s="118" t="s">
        <v>143</v>
      </c>
      <c r="H121" s="118" t="s">
        <v>144</v>
      </c>
      <c r="I121" s="118" t="s">
        <v>145</v>
      </c>
      <c r="J121" s="118" t="s">
        <v>115</v>
      </c>
      <c r="K121" s="119" t="s">
        <v>146</v>
      </c>
      <c r="L121" s="116"/>
      <c r="M121" s="59" t="s">
        <v>1</v>
      </c>
      <c r="N121" s="60" t="s">
        <v>43</v>
      </c>
      <c r="O121" s="60" t="s">
        <v>147</v>
      </c>
      <c r="P121" s="60" t="s">
        <v>148</v>
      </c>
      <c r="Q121" s="60" t="s">
        <v>149</v>
      </c>
      <c r="R121" s="60" t="s">
        <v>150</v>
      </c>
      <c r="S121" s="60" t="s">
        <v>151</v>
      </c>
      <c r="T121" s="61" t="s">
        <v>152</v>
      </c>
    </row>
    <row r="122" spans="2:65" s="1" customFormat="1" ht="22.9" customHeight="1">
      <c r="B122" s="32"/>
      <c r="C122" s="64" t="s">
        <v>153</v>
      </c>
      <c r="J122" s="120">
        <f>BK122</f>
        <v>0</v>
      </c>
      <c r="L122" s="32"/>
      <c r="M122" s="62"/>
      <c r="N122" s="53"/>
      <c r="O122" s="53"/>
      <c r="P122" s="121">
        <f>P123+P159</f>
        <v>0</v>
      </c>
      <c r="Q122" s="53"/>
      <c r="R122" s="121">
        <f>R123+R159</f>
        <v>132.00407599999997</v>
      </c>
      <c r="S122" s="53"/>
      <c r="T122" s="122">
        <f>T123+T159</f>
        <v>8.8000000000000007</v>
      </c>
      <c r="AT122" s="17" t="s">
        <v>78</v>
      </c>
      <c r="AU122" s="17" t="s">
        <v>117</v>
      </c>
      <c r="BK122" s="123">
        <f>BK123+BK159</f>
        <v>0</v>
      </c>
    </row>
    <row r="123" spans="2:65" s="11" customFormat="1" ht="25.9" customHeight="1">
      <c r="B123" s="124"/>
      <c r="D123" s="125" t="s">
        <v>78</v>
      </c>
      <c r="E123" s="126" t="s">
        <v>1215</v>
      </c>
      <c r="F123" s="126" t="s">
        <v>1216</v>
      </c>
      <c r="I123" s="127"/>
      <c r="J123" s="128">
        <f>BK123</f>
        <v>0</v>
      </c>
      <c r="L123" s="124"/>
      <c r="M123" s="129"/>
      <c r="P123" s="130">
        <f>SUM(P124:P158)</f>
        <v>0</v>
      </c>
      <c r="R123" s="130">
        <f>SUM(R124:R158)</f>
        <v>0.44840000000000002</v>
      </c>
      <c r="T123" s="131">
        <f>SUM(T124:T158)</f>
        <v>0</v>
      </c>
      <c r="AR123" s="125" t="s">
        <v>166</v>
      </c>
      <c r="AT123" s="132" t="s">
        <v>78</v>
      </c>
      <c r="AU123" s="132" t="s">
        <v>79</v>
      </c>
      <c r="AY123" s="125" t="s">
        <v>156</v>
      </c>
      <c r="BK123" s="133">
        <f>SUM(BK124:BK158)</f>
        <v>0</v>
      </c>
    </row>
    <row r="124" spans="2:65" s="1" customFormat="1" ht="24.2" customHeight="1">
      <c r="B124" s="32"/>
      <c r="C124" s="136" t="s">
        <v>86</v>
      </c>
      <c r="D124" s="136" t="s">
        <v>160</v>
      </c>
      <c r="E124" s="137" t="s">
        <v>1217</v>
      </c>
      <c r="F124" s="138" t="s">
        <v>1218</v>
      </c>
      <c r="G124" s="139" t="s">
        <v>376</v>
      </c>
      <c r="H124" s="140">
        <v>60</v>
      </c>
      <c r="I124" s="141"/>
      <c r="J124" s="142">
        <f t="shared" ref="J124:J158" si="0">ROUND(I124*H124,2)</f>
        <v>0</v>
      </c>
      <c r="K124" s="138" t="s">
        <v>164</v>
      </c>
      <c r="L124" s="32"/>
      <c r="M124" s="143" t="s">
        <v>1</v>
      </c>
      <c r="N124" s="144" t="s">
        <v>44</v>
      </c>
      <c r="P124" s="145">
        <f t="shared" ref="P124:P158" si="1">O124*H124</f>
        <v>0</v>
      </c>
      <c r="Q124" s="145">
        <v>0</v>
      </c>
      <c r="R124" s="145">
        <f t="shared" ref="R124:R158" si="2">Q124*H124</f>
        <v>0</v>
      </c>
      <c r="S124" s="145">
        <v>0</v>
      </c>
      <c r="T124" s="146">
        <f t="shared" ref="T124:T158" si="3">S124*H124</f>
        <v>0</v>
      </c>
      <c r="AR124" s="147" t="s">
        <v>528</v>
      </c>
      <c r="AT124" s="147" t="s">
        <v>160</v>
      </c>
      <c r="AU124" s="147" t="s">
        <v>86</v>
      </c>
      <c r="AY124" s="17" t="s">
        <v>156</v>
      </c>
      <c r="BE124" s="148">
        <f t="shared" ref="BE124:BE158" si="4">IF(N124="základní",J124,0)</f>
        <v>0</v>
      </c>
      <c r="BF124" s="148">
        <f t="shared" ref="BF124:BF158" si="5">IF(N124="snížená",J124,0)</f>
        <v>0</v>
      </c>
      <c r="BG124" s="148">
        <f t="shared" ref="BG124:BG158" si="6">IF(N124="zákl. přenesená",J124,0)</f>
        <v>0</v>
      </c>
      <c r="BH124" s="148">
        <f t="shared" ref="BH124:BH158" si="7">IF(N124="sníž. přenesená",J124,0)</f>
        <v>0</v>
      </c>
      <c r="BI124" s="148">
        <f t="shared" ref="BI124:BI158" si="8">IF(N124="nulová",J124,0)</f>
        <v>0</v>
      </c>
      <c r="BJ124" s="17" t="s">
        <v>86</v>
      </c>
      <c r="BK124" s="148">
        <f t="shared" ref="BK124:BK158" si="9">ROUND(I124*H124,2)</f>
        <v>0</v>
      </c>
      <c r="BL124" s="17" t="s">
        <v>528</v>
      </c>
      <c r="BM124" s="147" t="s">
        <v>88</v>
      </c>
    </row>
    <row r="125" spans="2:65" s="1" customFormat="1" ht="37.9" customHeight="1">
      <c r="B125" s="32"/>
      <c r="C125" s="136" t="s">
        <v>88</v>
      </c>
      <c r="D125" s="136" t="s">
        <v>160</v>
      </c>
      <c r="E125" s="137" t="s">
        <v>1219</v>
      </c>
      <c r="F125" s="138" t="s">
        <v>1220</v>
      </c>
      <c r="G125" s="139" t="s">
        <v>376</v>
      </c>
      <c r="H125" s="140">
        <v>72</v>
      </c>
      <c r="I125" s="141"/>
      <c r="J125" s="142">
        <f t="shared" si="0"/>
        <v>0</v>
      </c>
      <c r="K125" s="138" t="s">
        <v>164</v>
      </c>
      <c r="L125" s="32"/>
      <c r="M125" s="143" t="s">
        <v>1</v>
      </c>
      <c r="N125" s="144" t="s">
        <v>44</v>
      </c>
      <c r="P125" s="145">
        <f t="shared" si="1"/>
        <v>0</v>
      </c>
      <c r="Q125" s="145">
        <v>0</v>
      </c>
      <c r="R125" s="145">
        <f t="shared" si="2"/>
        <v>0</v>
      </c>
      <c r="S125" s="145">
        <v>0</v>
      </c>
      <c r="T125" s="146">
        <f t="shared" si="3"/>
        <v>0</v>
      </c>
      <c r="AR125" s="147" t="s">
        <v>528</v>
      </c>
      <c r="AT125" s="147" t="s">
        <v>160</v>
      </c>
      <c r="AU125" s="147" t="s">
        <v>86</v>
      </c>
      <c r="AY125" s="17" t="s">
        <v>156</v>
      </c>
      <c r="BE125" s="148">
        <f t="shared" si="4"/>
        <v>0</v>
      </c>
      <c r="BF125" s="148">
        <f t="shared" si="5"/>
        <v>0</v>
      </c>
      <c r="BG125" s="148">
        <f t="shared" si="6"/>
        <v>0</v>
      </c>
      <c r="BH125" s="148">
        <f t="shared" si="7"/>
        <v>0</v>
      </c>
      <c r="BI125" s="148">
        <f t="shared" si="8"/>
        <v>0</v>
      </c>
      <c r="BJ125" s="17" t="s">
        <v>86</v>
      </c>
      <c r="BK125" s="148">
        <f t="shared" si="9"/>
        <v>0</v>
      </c>
      <c r="BL125" s="17" t="s">
        <v>528</v>
      </c>
      <c r="BM125" s="147" t="s">
        <v>165</v>
      </c>
    </row>
    <row r="126" spans="2:65" s="1" customFormat="1" ht="33" customHeight="1">
      <c r="B126" s="32"/>
      <c r="C126" s="136" t="s">
        <v>166</v>
      </c>
      <c r="D126" s="136" t="s">
        <v>160</v>
      </c>
      <c r="E126" s="137" t="s">
        <v>1221</v>
      </c>
      <c r="F126" s="138" t="s">
        <v>1222</v>
      </c>
      <c r="G126" s="139" t="s">
        <v>376</v>
      </c>
      <c r="H126" s="140">
        <v>18</v>
      </c>
      <c r="I126" s="141"/>
      <c r="J126" s="142">
        <f t="shared" si="0"/>
        <v>0</v>
      </c>
      <c r="K126" s="138" t="s">
        <v>164</v>
      </c>
      <c r="L126" s="32"/>
      <c r="M126" s="143" t="s">
        <v>1</v>
      </c>
      <c r="N126" s="144" t="s">
        <v>44</v>
      </c>
      <c r="P126" s="145">
        <f t="shared" si="1"/>
        <v>0</v>
      </c>
      <c r="Q126" s="145">
        <v>0</v>
      </c>
      <c r="R126" s="145">
        <f t="shared" si="2"/>
        <v>0</v>
      </c>
      <c r="S126" s="145">
        <v>0</v>
      </c>
      <c r="T126" s="146">
        <f t="shared" si="3"/>
        <v>0</v>
      </c>
      <c r="AR126" s="147" t="s">
        <v>528</v>
      </c>
      <c r="AT126" s="147" t="s">
        <v>160</v>
      </c>
      <c r="AU126" s="147" t="s">
        <v>86</v>
      </c>
      <c r="AY126" s="17" t="s">
        <v>156</v>
      </c>
      <c r="BE126" s="148">
        <f t="shared" si="4"/>
        <v>0</v>
      </c>
      <c r="BF126" s="148">
        <f t="shared" si="5"/>
        <v>0</v>
      </c>
      <c r="BG126" s="148">
        <f t="shared" si="6"/>
        <v>0</v>
      </c>
      <c r="BH126" s="148">
        <f t="shared" si="7"/>
        <v>0</v>
      </c>
      <c r="BI126" s="148">
        <f t="shared" si="8"/>
        <v>0</v>
      </c>
      <c r="BJ126" s="17" t="s">
        <v>86</v>
      </c>
      <c r="BK126" s="148">
        <f t="shared" si="9"/>
        <v>0</v>
      </c>
      <c r="BL126" s="17" t="s">
        <v>528</v>
      </c>
      <c r="BM126" s="147" t="s">
        <v>192</v>
      </c>
    </row>
    <row r="127" spans="2:65" s="1" customFormat="1" ht="16.5" customHeight="1">
      <c r="B127" s="32"/>
      <c r="C127" s="177" t="s">
        <v>165</v>
      </c>
      <c r="D127" s="177" t="s">
        <v>256</v>
      </c>
      <c r="E127" s="178" t="s">
        <v>1223</v>
      </c>
      <c r="F127" s="179" t="s">
        <v>1224</v>
      </c>
      <c r="G127" s="180" t="s">
        <v>376</v>
      </c>
      <c r="H127" s="181">
        <v>18</v>
      </c>
      <c r="I127" s="182"/>
      <c r="J127" s="183">
        <f t="shared" si="0"/>
        <v>0</v>
      </c>
      <c r="K127" s="179" t="s">
        <v>1</v>
      </c>
      <c r="L127" s="184"/>
      <c r="M127" s="185" t="s">
        <v>1</v>
      </c>
      <c r="N127" s="186" t="s">
        <v>44</v>
      </c>
      <c r="P127" s="145">
        <f t="shared" si="1"/>
        <v>0</v>
      </c>
      <c r="Q127" s="145">
        <v>0</v>
      </c>
      <c r="R127" s="145">
        <f t="shared" si="2"/>
        <v>0</v>
      </c>
      <c r="S127" s="145">
        <v>0</v>
      </c>
      <c r="T127" s="146">
        <f t="shared" si="3"/>
        <v>0</v>
      </c>
      <c r="AR127" s="147" t="s">
        <v>1225</v>
      </c>
      <c r="AT127" s="147" t="s">
        <v>256</v>
      </c>
      <c r="AU127" s="147" t="s">
        <v>86</v>
      </c>
      <c r="AY127" s="17" t="s">
        <v>156</v>
      </c>
      <c r="BE127" s="148">
        <f t="shared" si="4"/>
        <v>0</v>
      </c>
      <c r="BF127" s="148">
        <f t="shared" si="5"/>
        <v>0</v>
      </c>
      <c r="BG127" s="148">
        <f t="shared" si="6"/>
        <v>0</v>
      </c>
      <c r="BH127" s="148">
        <f t="shared" si="7"/>
        <v>0</v>
      </c>
      <c r="BI127" s="148">
        <f t="shared" si="8"/>
        <v>0</v>
      </c>
      <c r="BJ127" s="17" t="s">
        <v>86</v>
      </c>
      <c r="BK127" s="148">
        <f t="shared" si="9"/>
        <v>0</v>
      </c>
      <c r="BL127" s="17" t="s">
        <v>528</v>
      </c>
      <c r="BM127" s="147" t="s">
        <v>216</v>
      </c>
    </row>
    <row r="128" spans="2:65" s="1" customFormat="1" ht="37.9" customHeight="1">
      <c r="B128" s="32"/>
      <c r="C128" s="136" t="s">
        <v>186</v>
      </c>
      <c r="D128" s="136" t="s">
        <v>160</v>
      </c>
      <c r="E128" s="137" t="s">
        <v>1226</v>
      </c>
      <c r="F128" s="138" t="s">
        <v>1227</v>
      </c>
      <c r="G128" s="139" t="s">
        <v>376</v>
      </c>
      <c r="H128" s="140">
        <v>3</v>
      </c>
      <c r="I128" s="141"/>
      <c r="J128" s="142">
        <f t="shared" si="0"/>
        <v>0</v>
      </c>
      <c r="K128" s="138" t="s">
        <v>164</v>
      </c>
      <c r="L128" s="32"/>
      <c r="M128" s="143" t="s">
        <v>1</v>
      </c>
      <c r="N128" s="144" t="s">
        <v>44</v>
      </c>
      <c r="P128" s="145">
        <f t="shared" si="1"/>
        <v>0</v>
      </c>
      <c r="Q128" s="145">
        <v>0</v>
      </c>
      <c r="R128" s="145">
        <f t="shared" si="2"/>
        <v>0</v>
      </c>
      <c r="S128" s="145">
        <v>0</v>
      </c>
      <c r="T128" s="146">
        <f t="shared" si="3"/>
        <v>0</v>
      </c>
      <c r="AR128" s="147" t="s">
        <v>528</v>
      </c>
      <c r="AT128" s="147" t="s">
        <v>160</v>
      </c>
      <c r="AU128" s="147" t="s">
        <v>86</v>
      </c>
      <c r="AY128" s="17" t="s">
        <v>156</v>
      </c>
      <c r="BE128" s="148">
        <f t="shared" si="4"/>
        <v>0</v>
      </c>
      <c r="BF128" s="148">
        <f t="shared" si="5"/>
        <v>0</v>
      </c>
      <c r="BG128" s="148">
        <f t="shared" si="6"/>
        <v>0</v>
      </c>
      <c r="BH128" s="148">
        <f t="shared" si="7"/>
        <v>0</v>
      </c>
      <c r="BI128" s="148">
        <f t="shared" si="8"/>
        <v>0</v>
      </c>
      <c r="BJ128" s="17" t="s">
        <v>86</v>
      </c>
      <c r="BK128" s="148">
        <f t="shared" si="9"/>
        <v>0</v>
      </c>
      <c r="BL128" s="17" t="s">
        <v>528</v>
      </c>
      <c r="BM128" s="147" t="s">
        <v>229</v>
      </c>
    </row>
    <row r="129" spans="2:65" s="1" customFormat="1" ht="24.2" customHeight="1">
      <c r="B129" s="32"/>
      <c r="C129" s="177" t="s">
        <v>192</v>
      </c>
      <c r="D129" s="177" t="s">
        <v>256</v>
      </c>
      <c r="E129" s="178" t="s">
        <v>1228</v>
      </c>
      <c r="F129" s="179" t="s">
        <v>1229</v>
      </c>
      <c r="G129" s="180" t="s">
        <v>376</v>
      </c>
      <c r="H129" s="181">
        <v>3</v>
      </c>
      <c r="I129" s="182"/>
      <c r="J129" s="183">
        <f t="shared" si="0"/>
        <v>0</v>
      </c>
      <c r="K129" s="179" t="s">
        <v>1</v>
      </c>
      <c r="L129" s="184"/>
      <c r="M129" s="185" t="s">
        <v>1</v>
      </c>
      <c r="N129" s="186" t="s">
        <v>44</v>
      </c>
      <c r="P129" s="145">
        <f t="shared" si="1"/>
        <v>0</v>
      </c>
      <c r="Q129" s="145">
        <v>0</v>
      </c>
      <c r="R129" s="145">
        <f t="shared" si="2"/>
        <v>0</v>
      </c>
      <c r="S129" s="145">
        <v>0</v>
      </c>
      <c r="T129" s="146">
        <f t="shared" si="3"/>
        <v>0</v>
      </c>
      <c r="AR129" s="147" t="s">
        <v>1225</v>
      </c>
      <c r="AT129" s="147" t="s">
        <v>256</v>
      </c>
      <c r="AU129" s="147" t="s">
        <v>86</v>
      </c>
      <c r="AY129" s="17" t="s">
        <v>156</v>
      </c>
      <c r="BE129" s="148">
        <f t="shared" si="4"/>
        <v>0</v>
      </c>
      <c r="BF129" s="148">
        <f t="shared" si="5"/>
        <v>0</v>
      </c>
      <c r="BG129" s="148">
        <f t="shared" si="6"/>
        <v>0</v>
      </c>
      <c r="BH129" s="148">
        <f t="shared" si="7"/>
        <v>0</v>
      </c>
      <c r="BI129" s="148">
        <f t="shared" si="8"/>
        <v>0</v>
      </c>
      <c r="BJ129" s="17" t="s">
        <v>86</v>
      </c>
      <c r="BK129" s="148">
        <f t="shared" si="9"/>
        <v>0</v>
      </c>
      <c r="BL129" s="17" t="s">
        <v>528</v>
      </c>
      <c r="BM129" s="147" t="s">
        <v>239</v>
      </c>
    </row>
    <row r="130" spans="2:65" s="1" customFormat="1" ht="24.2" customHeight="1">
      <c r="B130" s="32"/>
      <c r="C130" s="136" t="s">
        <v>203</v>
      </c>
      <c r="D130" s="136" t="s">
        <v>160</v>
      </c>
      <c r="E130" s="137" t="s">
        <v>1230</v>
      </c>
      <c r="F130" s="138" t="s">
        <v>1231</v>
      </c>
      <c r="G130" s="139" t="s">
        <v>376</v>
      </c>
      <c r="H130" s="140">
        <v>10</v>
      </c>
      <c r="I130" s="141"/>
      <c r="J130" s="142">
        <f t="shared" si="0"/>
        <v>0</v>
      </c>
      <c r="K130" s="138" t="s">
        <v>164</v>
      </c>
      <c r="L130" s="32"/>
      <c r="M130" s="143" t="s">
        <v>1</v>
      </c>
      <c r="N130" s="144" t="s">
        <v>44</v>
      </c>
      <c r="P130" s="145">
        <f t="shared" si="1"/>
        <v>0</v>
      </c>
      <c r="Q130" s="145">
        <v>0</v>
      </c>
      <c r="R130" s="145">
        <f t="shared" si="2"/>
        <v>0</v>
      </c>
      <c r="S130" s="145">
        <v>0</v>
      </c>
      <c r="T130" s="146">
        <f t="shared" si="3"/>
        <v>0</v>
      </c>
      <c r="AR130" s="147" t="s">
        <v>528</v>
      </c>
      <c r="AT130" s="147" t="s">
        <v>160</v>
      </c>
      <c r="AU130" s="147" t="s">
        <v>86</v>
      </c>
      <c r="AY130" s="17" t="s">
        <v>156</v>
      </c>
      <c r="BE130" s="148">
        <f t="shared" si="4"/>
        <v>0</v>
      </c>
      <c r="BF130" s="148">
        <f t="shared" si="5"/>
        <v>0</v>
      </c>
      <c r="BG130" s="148">
        <f t="shared" si="6"/>
        <v>0</v>
      </c>
      <c r="BH130" s="148">
        <f t="shared" si="7"/>
        <v>0</v>
      </c>
      <c r="BI130" s="148">
        <f t="shared" si="8"/>
        <v>0</v>
      </c>
      <c r="BJ130" s="17" t="s">
        <v>86</v>
      </c>
      <c r="BK130" s="148">
        <f t="shared" si="9"/>
        <v>0</v>
      </c>
      <c r="BL130" s="17" t="s">
        <v>528</v>
      </c>
      <c r="BM130" s="147" t="s">
        <v>250</v>
      </c>
    </row>
    <row r="131" spans="2:65" s="1" customFormat="1" ht="66.75" customHeight="1">
      <c r="B131" s="32"/>
      <c r="C131" s="177" t="s">
        <v>216</v>
      </c>
      <c r="D131" s="177" t="s">
        <v>256</v>
      </c>
      <c r="E131" s="178" t="s">
        <v>1232</v>
      </c>
      <c r="F131" s="179" t="s">
        <v>1233</v>
      </c>
      <c r="G131" s="180" t="s">
        <v>376</v>
      </c>
      <c r="H131" s="181">
        <v>6</v>
      </c>
      <c r="I131" s="182"/>
      <c r="J131" s="183">
        <f t="shared" si="0"/>
        <v>0</v>
      </c>
      <c r="K131" s="179" t="s">
        <v>1</v>
      </c>
      <c r="L131" s="184"/>
      <c r="M131" s="185" t="s">
        <v>1</v>
      </c>
      <c r="N131" s="186" t="s">
        <v>44</v>
      </c>
      <c r="P131" s="145">
        <f t="shared" si="1"/>
        <v>0</v>
      </c>
      <c r="Q131" s="145">
        <v>0</v>
      </c>
      <c r="R131" s="145">
        <f t="shared" si="2"/>
        <v>0</v>
      </c>
      <c r="S131" s="145">
        <v>0</v>
      </c>
      <c r="T131" s="146">
        <f t="shared" si="3"/>
        <v>0</v>
      </c>
      <c r="AR131" s="147" t="s">
        <v>1225</v>
      </c>
      <c r="AT131" s="147" t="s">
        <v>256</v>
      </c>
      <c r="AU131" s="147" t="s">
        <v>86</v>
      </c>
      <c r="AY131" s="17" t="s">
        <v>156</v>
      </c>
      <c r="BE131" s="148">
        <f t="shared" si="4"/>
        <v>0</v>
      </c>
      <c r="BF131" s="148">
        <f t="shared" si="5"/>
        <v>0</v>
      </c>
      <c r="BG131" s="148">
        <f t="shared" si="6"/>
        <v>0</v>
      </c>
      <c r="BH131" s="148">
        <f t="shared" si="7"/>
        <v>0</v>
      </c>
      <c r="BI131" s="148">
        <f t="shared" si="8"/>
        <v>0</v>
      </c>
      <c r="BJ131" s="17" t="s">
        <v>86</v>
      </c>
      <c r="BK131" s="148">
        <f t="shared" si="9"/>
        <v>0</v>
      </c>
      <c r="BL131" s="17" t="s">
        <v>528</v>
      </c>
      <c r="BM131" s="147" t="s">
        <v>261</v>
      </c>
    </row>
    <row r="132" spans="2:65" s="1" customFormat="1" ht="66.75" customHeight="1">
      <c r="B132" s="32"/>
      <c r="C132" s="177" t="s">
        <v>224</v>
      </c>
      <c r="D132" s="177" t="s">
        <v>256</v>
      </c>
      <c r="E132" s="178" t="s">
        <v>1234</v>
      </c>
      <c r="F132" s="179" t="s">
        <v>1235</v>
      </c>
      <c r="G132" s="180" t="s">
        <v>376</v>
      </c>
      <c r="H132" s="181">
        <v>4</v>
      </c>
      <c r="I132" s="182"/>
      <c r="J132" s="183">
        <f t="shared" si="0"/>
        <v>0</v>
      </c>
      <c r="K132" s="179" t="s">
        <v>1</v>
      </c>
      <c r="L132" s="184"/>
      <c r="M132" s="185" t="s">
        <v>1</v>
      </c>
      <c r="N132" s="186" t="s">
        <v>44</v>
      </c>
      <c r="P132" s="145">
        <f t="shared" si="1"/>
        <v>0</v>
      </c>
      <c r="Q132" s="145">
        <v>0</v>
      </c>
      <c r="R132" s="145">
        <f t="shared" si="2"/>
        <v>0</v>
      </c>
      <c r="S132" s="145">
        <v>0</v>
      </c>
      <c r="T132" s="146">
        <f t="shared" si="3"/>
        <v>0</v>
      </c>
      <c r="AR132" s="147" t="s">
        <v>1225</v>
      </c>
      <c r="AT132" s="147" t="s">
        <v>256</v>
      </c>
      <c r="AU132" s="147" t="s">
        <v>86</v>
      </c>
      <c r="AY132" s="17" t="s">
        <v>156</v>
      </c>
      <c r="BE132" s="148">
        <f t="shared" si="4"/>
        <v>0</v>
      </c>
      <c r="BF132" s="148">
        <f t="shared" si="5"/>
        <v>0</v>
      </c>
      <c r="BG132" s="148">
        <f t="shared" si="6"/>
        <v>0</v>
      </c>
      <c r="BH132" s="148">
        <f t="shared" si="7"/>
        <v>0</v>
      </c>
      <c r="BI132" s="148">
        <f t="shared" si="8"/>
        <v>0</v>
      </c>
      <c r="BJ132" s="17" t="s">
        <v>86</v>
      </c>
      <c r="BK132" s="148">
        <f t="shared" si="9"/>
        <v>0</v>
      </c>
      <c r="BL132" s="17" t="s">
        <v>528</v>
      </c>
      <c r="BM132" s="147" t="s">
        <v>275</v>
      </c>
    </row>
    <row r="133" spans="2:65" s="1" customFormat="1" ht="24.2" customHeight="1">
      <c r="B133" s="32"/>
      <c r="C133" s="136" t="s">
        <v>229</v>
      </c>
      <c r="D133" s="136" t="s">
        <v>160</v>
      </c>
      <c r="E133" s="137" t="s">
        <v>1236</v>
      </c>
      <c r="F133" s="138" t="s">
        <v>1237</v>
      </c>
      <c r="G133" s="139" t="s">
        <v>376</v>
      </c>
      <c r="H133" s="140">
        <v>9</v>
      </c>
      <c r="I133" s="141"/>
      <c r="J133" s="142">
        <f t="shared" si="0"/>
        <v>0</v>
      </c>
      <c r="K133" s="138" t="s">
        <v>164</v>
      </c>
      <c r="L133" s="32"/>
      <c r="M133" s="143" t="s">
        <v>1</v>
      </c>
      <c r="N133" s="144" t="s">
        <v>44</v>
      </c>
      <c r="P133" s="145">
        <f t="shared" si="1"/>
        <v>0</v>
      </c>
      <c r="Q133" s="145">
        <v>0</v>
      </c>
      <c r="R133" s="145">
        <f t="shared" si="2"/>
        <v>0</v>
      </c>
      <c r="S133" s="145">
        <v>0</v>
      </c>
      <c r="T133" s="146">
        <f t="shared" si="3"/>
        <v>0</v>
      </c>
      <c r="AR133" s="147" t="s">
        <v>528</v>
      </c>
      <c r="AT133" s="147" t="s">
        <v>160</v>
      </c>
      <c r="AU133" s="147" t="s">
        <v>86</v>
      </c>
      <c r="AY133" s="17" t="s">
        <v>156</v>
      </c>
      <c r="BE133" s="148">
        <f t="shared" si="4"/>
        <v>0</v>
      </c>
      <c r="BF133" s="148">
        <f t="shared" si="5"/>
        <v>0</v>
      </c>
      <c r="BG133" s="148">
        <f t="shared" si="6"/>
        <v>0</v>
      </c>
      <c r="BH133" s="148">
        <f t="shared" si="7"/>
        <v>0</v>
      </c>
      <c r="BI133" s="148">
        <f t="shared" si="8"/>
        <v>0</v>
      </c>
      <c r="BJ133" s="17" t="s">
        <v>86</v>
      </c>
      <c r="BK133" s="148">
        <f t="shared" si="9"/>
        <v>0</v>
      </c>
      <c r="BL133" s="17" t="s">
        <v>528</v>
      </c>
      <c r="BM133" s="147" t="s">
        <v>288</v>
      </c>
    </row>
    <row r="134" spans="2:65" s="1" customFormat="1" ht="24.2" customHeight="1">
      <c r="B134" s="32"/>
      <c r="C134" s="177" t="s">
        <v>234</v>
      </c>
      <c r="D134" s="177" t="s">
        <v>256</v>
      </c>
      <c r="E134" s="178" t="s">
        <v>1238</v>
      </c>
      <c r="F134" s="179" t="s">
        <v>1239</v>
      </c>
      <c r="G134" s="180" t="s">
        <v>376</v>
      </c>
      <c r="H134" s="181">
        <v>5</v>
      </c>
      <c r="I134" s="182"/>
      <c r="J134" s="183">
        <f t="shared" si="0"/>
        <v>0</v>
      </c>
      <c r="K134" s="179" t="s">
        <v>1</v>
      </c>
      <c r="L134" s="184"/>
      <c r="M134" s="185" t="s">
        <v>1</v>
      </c>
      <c r="N134" s="186" t="s">
        <v>44</v>
      </c>
      <c r="P134" s="145">
        <f t="shared" si="1"/>
        <v>0</v>
      </c>
      <c r="Q134" s="145">
        <v>0</v>
      </c>
      <c r="R134" s="145">
        <f t="shared" si="2"/>
        <v>0</v>
      </c>
      <c r="S134" s="145">
        <v>0</v>
      </c>
      <c r="T134" s="146">
        <f t="shared" si="3"/>
        <v>0</v>
      </c>
      <c r="AR134" s="147" t="s">
        <v>1225</v>
      </c>
      <c r="AT134" s="147" t="s">
        <v>256</v>
      </c>
      <c r="AU134" s="147" t="s">
        <v>86</v>
      </c>
      <c r="AY134" s="17" t="s">
        <v>156</v>
      </c>
      <c r="BE134" s="148">
        <f t="shared" si="4"/>
        <v>0</v>
      </c>
      <c r="BF134" s="148">
        <f t="shared" si="5"/>
        <v>0</v>
      </c>
      <c r="BG134" s="148">
        <f t="shared" si="6"/>
        <v>0</v>
      </c>
      <c r="BH134" s="148">
        <f t="shared" si="7"/>
        <v>0</v>
      </c>
      <c r="BI134" s="148">
        <f t="shared" si="8"/>
        <v>0</v>
      </c>
      <c r="BJ134" s="17" t="s">
        <v>86</v>
      </c>
      <c r="BK134" s="148">
        <f t="shared" si="9"/>
        <v>0</v>
      </c>
      <c r="BL134" s="17" t="s">
        <v>528</v>
      </c>
      <c r="BM134" s="147" t="s">
        <v>301</v>
      </c>
    </row>
    <row r="135" spans="2:65" s="1" customFormat="1" ht="33" customHeight="1">
      <c r="B135" s="32"/>
      <c r="C135" s="177" t="s">
        <v>239</v>
      </c>
      <c r="D135" s="177" t="s">
        <v>256</v>
      </c>
      <c r="E135" s="178" t="s">
        <v>1240</v>
      </c>
      <c r="F135" s="179" t="s">
        <v>1241</v>
      </c>
      <c r="G135" s="180" t="s">
        <v>376</v>
      </c>
      <c r="H135" s="181">
        <v>4</v>
      </c>
      <c r="I135" s="182"/>
      <c r="J135" s="183">
        <f t="shared" si="0"/>
        <v>0</v>
      </c>
      <c r="K135" s="179" t="s">
        <v>1</v>
      </c>
      <c r="L135" s="184"/>
      <c r="M135" s="185" t="s">
        <v>1</v>
      </c>
      <c r="N135" s="186" t="s">
        <v>44</v>
      </c>
      <c r="P135" s="145">
        <f t="shared" si="1"/>
        <v>0</v>
      </c>
      <c r="Q135" s="145">
        <v>0</v>
      </c>
      <c r="R135" s="145">
        <f t="shared" si="2"/>
        <v>0</v>
      </c>
      <c r="S135" s="145">
        <v>0</v>
      </c>
      <c r="T135" s="146">
        <f t="shared" si="3"/>
        <v>0</v>
      </c>
      <c r="AR135" s="147" t="s">
        <v>1225</v>
      </c>
      <c r="AT135" s="147" t="s">
        <v>256</v>
      </c>
      <c r="AU135" s="147" t="s">
        <v>86</v>
      </c>
      <c r="AY135" s="17" t="s">
        <v>156</v>
      </c>
      <c r="BE135" s="148">
        <f t="shared" si="4"/>
        <v>0</v>
      </c>
      <c r="BF135" s="148">
        <f t="shared" si="5"/>
        <v>0</v>
      </c>
      <c r="BG135" s="148">
        <f t="shared" si="6"/>
        <v>0</v>
      </c>
      <c r="BH135" s="148">
        <f t="shared" si="7"/>
        <v>0</v>
      </c>
      <c r="BI135" s="148">
        <f t="shared" si="8"/>
        <v>0</v>
      </c>
      <c r="BJ135" s="17" t="s">
        <v>86</v>
      </c>
      <c r="BK135" s="148">
        <f t="shared" si="9"/>
        <v>0</v>
      </c>
      <c r="BL135" s="17" t="s">
        <v>528</v>
      </c>
      <c r="BM135" s="147" t="s">
        <v>313</v>
      </c>
    </row>
    <row r="136" spans="2:65" s="1" customFormat="1" ht="24.2" customHeight="1">
      <c r="B136" s="32"/>
      <c r="C136" s="136" t="s">
        <v>245</v>
      </c>
      <c r="D136" s="136" t="s">
        <v>160</v>
      </c>
      <c r="E136" s="137" t="s">
        <v>1242</v>
      </c>
      <c r="F136" s="138" t="s">
        <v>1243</v>
      </c>
      <c r="G136" s="139" t="s">
        <v>376</v>
      </c>
      <c r="H136" s="140">
        <v>8</v>
      </c>
      <c r="I136" s="141"/>
      <c r="J136" s="142">
        <f t="shared" si="0"/>
        <v>0</v>
      </c>
      <c r="K136" s="138" t="s">
        <v>164</v>
      </c>
      <c r="L136" s="32"/>
      <c r="M136" s="143" t="s">
        <v>1</v>
      </c>
      <c r="N136" s="144" t="s">
        <v>44</v>
      </c>
      <c r="P136" s="145">
        <f t="shared" si="1"/>
        <v>0</v>
      </c>
      <c r="Q136" s="145">
        <v>0</v>
      </c>
      <c r="R136" s="145">
        <f t="shared" si="2"/>
        <v>0</v>
      </c>
      <c r="S136" s="145">
        <v>0</v>
      </c>
      <c r="T136" s="146">
        <f t="shared" si="3"/>
        <v>0</v>
      </c>
      <c r="AR136" s="147" t="s">
        <v>528</v>
      </c>
      <c r="AT136" s="147" t="s">
        <v>160</v>
      </c>
      <c r="AU136" s="147" t="s">
        <v>86</v>
      </c>
      <c r="AY136" s="17" t="s">
        <v>156</v>
      </c>
      <c r="BE136" s="148">
        <f t="shared" si="4"/>
        <v>0</v>
      </c>
      <c r="BF136" s="148">
        <f t="shared" si="5"/>
        <v>0</v>
      </c>
      <c r="BG136" s="148">
        <f t="shared" si="6"/>
        <v>0</v>
      </c>
      <c r="BH136" s="148">
        <f t="shared" si="7"/>
        <v>0</v>
      </c>
      <c r="BI136" s="148">
        <f t="shared" si="8"/>
        <v>0</v>
      </c>
      <c r="BJ136" s="17" t="s">
        <v>86</v>
      </c>
      <c r="BK136" s="148">
        <f t="shared" si="9"/>
        <v>0</v>
      </c>
      <c r="BL136" s="17" t="s">
        <v>528</v>
      </c>
      <c r="BM136" s="147" t="s">
        <v>322</v>
      </c>
    </row>
    <row r="137" spans="2:65" s="1" customFormat="1" ht="16.5" customHeight="1">
      <c r="B137" s="32"/>
      <c r="C137" s="177" t="s">
        <v>250</v>
      </c>
      <c r="D137" s="177" t="s">
        <v>256</v>
      </c>
      <c r="E137" s="178" t="s">
        <v>1244</v>
      </c>
      <c r="F137" s="179" t="s">
        <v>1245</v>
      </c>
      <c r="G137" s="180" t="s">
        <v>376</v>
      </c>
      <c r="H137" s="181">
        <v>4</v>
      </c>
      <c r="I137" s="182"/>
      <c r="J137" s="183">
        <f t="shared" si="0"/>
        <v>0</v>
      </c>
      <c r="K137" s="179" t="s">
        <v>1</v>
      </c>
      <c r="L137" s="184"/>
      <c r="M137" s="185" t="s">
        <v>1</v>
      </c>
      <c r="N137" s="186" t="s">
        <v>44</v>
      </c>
      <c r="P137" s="145">
        <f t="shared" si="1"/>
        <v>0</v>
      </c>
      <c r="Q137" s="145">
        <v>0</v>
      </c>
      <c r="R137" s="145">
        <f t="shared" si="2"/>
        <v>0</v>
      </c>
      <c r="S137" s="145">
        <v>0</v>
      </c>
      <c r="T137" s="146">
        <f t="shared" si="3"/>
        <v>0</v>
      </c>
      <c r="AR137" s="147" t="s">
        <v>1225</v>
      </c>
      <c r="AT137" s="147" t="s">
        <v>256</v>
      </c>
      <c r="AU137" s="147" t="s">
        <v>86</v>
      </c>
      <c r="AY137" s="17" t="s">
        <v>156</v>
      </c>
      <c r="BE137" s="148">
        <f t="shared" si="4"/>
        <v>0</v>
      </c>
      <c r="BF137" s="148">
        <f t="shared" si="5"/>
        <v>0</v>
      </c>
      <c r="BG137" s="148">
        <f t="shared" si="6"/>
        <v>0</v>
      </c>
      <c r="BH137" s="148">
        <f t="shared" si="7"/>
        <v>0</v>
      </c>
      <c r="BI137" s="148">
        <f t="shared" si="8"/>
        <v>0</v>
      </c>
      <c r="BJ137" s="17" t="s">
        <v>86</v>
      </c>
      <c r="BK137" s="148">
        <f t="shared" si="9"/>
        <v>0</v>
      </c>
      <c r="BL137" s="17" t="s">
        <v>528</v>
      </c>
      <c r="BM137" s="147" t="s">
        <v>333</v>
      </c>
    </row>
    <row r="138" spans="2:65" s="1" customFormat="1" ht="24.2" customHeight="1">
      <c r="B138" s="32"/>
      <c r="C138" s="177" t="s">
        <v>8</v>
      </c>
      <c r="D138" s="177" t="s">
        <v>256</v>
      </c>
      <c r="E138" s="178" t="s">
        <v>1246</v>
      </c>
      <c r="F138" s="179" t="s">
        <v>1247</v>
      </c>
      <c r="G138" s="180" t="s">
        <v>376</v>
      </c>
      <c r="H138" s="181">
        <v>4</v>
      </c>
      <c r="I138" s="182"/>
      <c r="J138" s="183">
        <f t="shared" si="0"/>
        <v>0</v>
      </c>
      <c r="K138" s="179" t="s">
        <v>1</v>
      </c>
      <c r="L138" s="184"/>
      <c r="M138" s="185" t="s">
        <v>1</v>
      </c>
      <c r="N138" s="186" t="s">
        <v>44</v>
      </c>
      <c r="P138" s="145">
        <f t="shared" si="1"/>
        <v>0</v>
      </c>
      <c r="Q138" s="145">
        <v>0</v>
      </c>
      <c r="R138" s="145">
        <f t="shared" si="2"/>
        <v>0</v>
      </c>
      <c r="S138" s="145">
        <v>0</v>
      </c>
      <c r="T138" s="146">
        <f t="shared" si="3"/>
        <v>0</v>
      </c>
      <c r="AR138" s="147" t="s">
        <v>1225</v>
      </c>
      <c r="AT138" s="147" t="s">
        <v>256</v>
      </c>
      <c r="AU138" s="147" t="s">
        <v>86</v>
      </c>
      <c r="AY138" s="17" t="s">
        <v>156</v>
      </c>
      <c r="BE138" s="148">
        <f t="shared" si="4"/>
        <v>0</v>
      </c>
      <c r="BF138" s="148">
        <f t="shared" si="5"/>
        <v>0</v>
      </c>
      <c r="BG138" s="148">
        <f t="shared" si="6"/>
        <v>0</v>
      </c>
      <c r="BH138" s="148">
        <f t="shared" si="7"/>
        <v>0</v>
      </c>
      <c r="BI138" s="148">
        <f t="shared" si="8"/>
        <v>0</v>
      </c>
      <c r="BJ138" s="17" t="s">
        <v>86</v>
      </c>
      <c r="BK138" s="148">
        <f t="shared" si="9"/>
        <v>0</v>
      </c>
      <c r="BL138" s="17" t="s">
        <v>528</v>
      </c>
      <c r="BM138" s="147" t="s">
        <v>345</v>
      </c>
    </row>
    <row r="139" spans="2:65" s="1" customFormat="1" ht="24.2" customHeight="1">
      <c r="B139" s="32"/>
      <c r="C139" s="136" t="s">
        <v>261</v>
      </c>
      <c r="D139" s="136" t="s">
        <v>160</v>
      </c>
      <c r="E139" s="137" t="s">
        <v>1248</v>
      </c>
      <c r="F139" s="138" t="s">
        <v>1249</v>
      </c>
      <c r="G139" s="139" t="s">
        <v>376</v>
      </c>
      <c r="H139" s="140">
        <v>1</v>
      </c>
      <c r="I139" s="141"/>
      <c r="J139" s="142">
        <f t="shared" si="0"/>
        <v>0</v>
      </c>
      <c r="K139" s="138" t="s">
        <v>164</v>
      </c>
      <c r="L139" s="32"/>
      <c r="M139" s="143" t="s">
        <v>1</v>
      </c>
      <c r="N139" s="144" t="s">
        <v>44</v>
      </c>
      <c r="P139" s="145">
        <f t="shared" si="1"/>
        <v>0</v>
      </c>
      <c r="Q139" s="145">
        <v>0</v>
      </c>
      <c r="R139" s="145">
        <f t="shared" si="2"/>
        <v>0</v>
      </c>
      <c r="S139" s="145">
        <v>0</v>
      </c>
      <c r="T139" s="146">
        <f t="shared" si="3"/>
        <v>0</v>
      </c>
      <c r="AR139" s="147" t="s">
        <v>528</v>
      </c>
      <c r="AT139" s="147" t="s">
        <v>160</v>
      </c>
      <c r="AU139" s="147" t="s">
        <v>86</v>
      </c>
      <c r="AY139" s="17" t="s">
        <v>156</v>
      </c>
      <c r="BE139" s="148">
        <f t="shared" si="4"/>
        <v>0</v>
      </c>
      <c r="BF139" s="148">
        <f t="shared" si="5"/>
        <v>0</v>
      </c>
      <c r="BG139" s="148">
        <f t="shared" si="6"/>
        <v>0</v>
      </c>
      <c r="BH139" s="148">
        <f t="shared" si="7"/>
        <v>0</v>
      </c>
      <c r="BI139" s="148">
        <f t="shared" si="8"/>
        <v>0</v>
      </c>
      <c r="BJ139" s="17" t="s">
        <v>86</v>
      </c>
      <c r="BK139" s="148">
        <f t="shared" si="9"/>
        <v>0</v>
      </c>
      <c r="BL139" s="17" t="s">
        <v>528</v>
      </c>
      <c r="BM139" s="147" t="s">
        <v>358</v>
      </c>
    </row>
    <row r="140" spans="2:65" s="1" customFormat="1" ht="16.5" customHeight="1">
      <c r="B140" s="32"/>
      <c r="C140" s="177" t="s">
        <v>267</v>
      </c>
      <c r="D140" s="177" t="s">
        <v>256</v>
      </c>
      <c r="E140" s="178" t="s">
        <v>1250</v>
      </c>
      <c r="F140" s="179" t="s">
        <v>1251</v>
      </c>
      <c r="G140" s="180" t="s">
        <v>376</v>
      </c>
      <c r="H140" s="181">
        <v>1</v>
      </c>
      <c r="I140" s="182"/>
      <c r="J140" s="183">
        <f t="shared" si="0"/>
        <v>0</v>
      </c>
      <c r="K140" s="179" t="s">
        <v>1</v>
      </c>
      <c r="L140" s="184"/>
      <c r="M140" s="185" t="s">
        <v>1</v>
      </c>
      <c r="N140" s="186" t="s">
        <v>44</v>
      </c>
      <c r="P140" s="145">
        <f t="shared" si="1"/>
        <v>0</v>
      </c>
      <c r="Q140" s="145">
        <v>0</v>
      </c>
      <c r="R140" s="145">
        <f t="shared" si="2"/>
        <v>0</v>
      </c>
      <c r="S140" s="145">
        <v>0</v>
      </c>
      <c r="T140" s="146">
        <f t="shared" si="3"/>
        <v>0</v>
      </c>
      <c r="AR140" s="147" t="s">
        <v>1225</v>
      </c>
      <c r="AT140" s="147" t="s">
        <v>256</v>
      </c>
      <c r="AU140" s="147" t="s">
        <v>86</v>
      </c>
      <c r="AY140" s="17" t="s">
        <v>156</v>
      </c>
      <c r="BE140" s="148">
        <f t="shared" si="4"/>
        <v>0</v>
      </c>
      <c r="BF140" s="148">
        <f t="shared" si="5"/>
        <v>0</v>
      </c>
      <c r="BG140" s="148">
        <f t="shared" si="6"/>
        <v>0</v>
      </c>
      <c r="BH140" s="148">
        <f t="shared" si="7"/>
        <v>0</v>
      </c>
      <c r="BI140" s="148">
        <f t="shared" si="8"/>
        <v>0</v>
      </c>
      <c r="BJ140" s="17" t="s">
        <v>86</v>
      </c>
      <c r="BK140" s="148">
        <f t="shared" si="9"/>
        <v>0</v>
      </c>
      <c r="BL140" s="17" t="s">
        <v>528</v>
      </c>
      <c r="BM140" s="147" t="s">
        <v>373</v>
      </c>
    </row>
    <row r="141" spans="2:65" s="1" customFormat="1" ht="16.5" customHeight="1">
      <c r="B141" s="32"/>
      <c r="C141" s="136" t="s">
        <v>275</v>
      </c>
      <c r="D141" s="136" t="s">
        <v>160</v>
      </c>
      <c r="E141" s="137" t="s">
        <v>1252</v>
      </c>
      <c r="F141" s="138" t="s">
        <v>1253</v>
      </c>
      <c r="G141" s="139" t="s">
        <v>376</v>
      </c>
      <c r="H141" s="140">
        <v>8</v>
      </c>
      <c r="I141" s="141"/>
      <c r="J141" s="142">
        <f t="shared" si="0"/>
        <v>0</v>
      </c>
      <c r="K141" s="138" t="s">
        <v>164</v>
      </c>
      <c r="L141" s="32"/>
      <c r="M141" s="143" t="s">
        <v>1</v>
      </c>
      <c r="N141" s="144" t="s">
        <v>44</v>
      </c>
      <c r="P141" s="145">
        <f t="shared" si="1"/>
        <v>0</v>
      </c>
      <c r="Q141" s="145">
        <v>0</v>
      </c>
      <c r="R141" s="145">
        <f t="shared" si="2"/>
        <v>0</v>
      </c>
      <c r="S141" s="145">
        <v>0</v>
      </c>
      <c r="T141" s="146">
        <f t="shared" si="3"/>
        <v>0</v>
      </c>
      <c r="AR141" s="147" t="s">
        <v>528</v>
      </c>
      <c r="AT141" s="147" t="s">
        <v>160</v>
      </c>
      <c r="AU141" s="147" t="s">
        <v>86</v>
      </c>
      <c r="AY141" s="17" t="s">
        <v>156</v>
      </c>
      <c r="BE141" s="148">
        <f t="shared" si="4"/>
        <v>0</v>
      </c>
      <c r="BF141" s="148">
        <f t="shared" si="5"/>
        <v>0</v>
      </c>
      <c r="BG141" s="148">
        <f t="shared" si="6"/>
        <v>0</v>
      </c>
      <c r="BH141" s="148">
        <f t="shared" si="7"/>
        <v>0</v>
      </c>
      <c r="BI141" s="148">
        <f t="shared" si="8"/>
        <v>0</v>
      </c>
      <c r="BJ141" s="17" t="s">
        <v>86</v>
      </c>
      <c r="BK141" s="148">
        <f t="shared" si="9"/>
        <v>0</v>
      </c>
      <c r="BL141" s="17" t="s">
        <v>528</v>
      </c>
      <c r="BM141" s="147" t="s">
        <v>384</v>
      </c>
    </row>
    <row r="142" spans="2:65" s="1" customFormat="1" ht="16.5" customHeight="1">
      <c r="B142" s="32"/>
      <c r="C142" s="177" t="s">
        <v>283</v>
      </c>
      <c r="D142" s="177" t="s">
        <v>256</v>
      </c>
      <c r="E142" s="178" t="s">
        <v>1254</v>
      </c>
      <c r="F142" s="179" t="s">
        <v>1255</v>
      </c>
      <c r="G142" s="180" t="s">
        <v>376</v>
      </c>
      <c r="H142" s="181">
        <v>8</v>
      </c>
      <c r="I142" s="182"/>
      <c r="J142" s="183">
        <f t="shared" si="0"/>
        <v>0</v>
      </c>
      <c r="K142" s="179" t="s">
        <v>1</v>
      </c>
      <c r="L142" s="184"/>
      <c r="M142" s="185" t="s">
        <v>1</v>
      </c>
      <c r="N142" s="186" t="s">
        <v>44</v>
      </c>
      <c r="P142" s="145">
        <f t="shared" si="1"/>
        <v>0</v>
      </c>
      <c r="Q142" s="145">
        <v>0</v>
      </c>
      <c r="R142" s="145">
        <f t="shared" si="2"/>
        <v>0</v>
      </c>
      <c r="S142" s="145">
        <v>0</v>
      </c>
      <c r="T142" s="146">
        <f t="shared" si="3"/>
        <v>0</v>
      </c>
      <c r="AR142" s="147" t="s">
        <v>1225</v>
      </c>
      <c r="AT142" s="147" t="s">
        <v>256</v>
      </c>
      <c r="AU142" s="147" t="s">
        <v>86</v>
      </c>
      <c r="AY142" s="17" t="s">
        <v>156</v>
      </c>
      <c r="BE142" s="148">
        <f t="shared" si="4"/>
        <v>0</v>
      </c>
      <c r="BF142" s="148">
        <f t="shared" si="5"/>
        <v>0</v>
      </c>
      <c r="BG142" s="148">
        <f t="shared" si="6"/>
        <v>0</v>
      </c>
      <c r="BH142" s="148">
        <f t="shared" si="7"/>
        <v>0</v>
      </c>
      <c r="BI142" s="148">
        <f t="shared" si="8"/>
        <v>0</v>
      </c>
      <c r="BJ142" s="17" t="s">
        <v>86</v>
      </c>
      <c r="BK142" s="148">
        <f t="shared" si="9"/>
        <v>0</v>
      </c>
      <c r="BL142" s="17" t="s">
        <v>528</v>
      </c>
      <c r="BM142" s="147" t="s">
        <v>395</v>
      </c>
    </row>
    <row r="143" spans="2:65" s="1" customFormat="1" ht="16.5" customHeight="1">
      <c r="B143" s="32"/>
      <c r="C143" s="136" t="s">
        <v>288</v>
      </c>
      <c r="D143" s="136" t="s">
        <v>160</v>
      </c>
      <c r="E143" s="137" t="s">
        <v>1256</v>
      </c>
      <c r="F143" s="138" t="s">
        <v>1257</v>
      </c>
      <c r="G143" s="139" t="s">
        <v>376</v>
      </c>
      <c r="H143" s="140">
        <v>1</v>
      </c>
      <c r="I143" s="141"/>
      <c r="J143" s="142">
        <f t="shared" si="0"/>
        <v>0</v>
      </c>
      <c r="K143" s="138" t="s">
        <v>164</v>
      </c>
      <c r="L143" s="32"/>
      <c r="M143" s="143" t="s">
        <v>1</v>
      </c>
      <c r="N143" s="144" t="s">
        <v>44</v>
      </c>
      <c r="P143" s="145">
        <f t="shared" si="1"/>
        <v>0</v>
      </c>
      <c r="Q143" s="145">
        <v>0</v>
      </c>
      <c r="R143" s="145">
        <f t="shared" si="2"/>
        <v>0</v>
      </c>
      <c r="S143" s="145">
        <v>0</v>
      </c>
      <c r="T143" s="146">
        <f t="shared" si="3"/>
        <v>0</v>
      </c>
      <c r="AR143" s="147" t="s">
        <v>528</v>
      </c>
      <c r="AT143" s="147" t="s">
        <v>160</v>
      </c>
      <c r="AU143" s="147" t="s">
        <v>86</v>
      </c>
      <c r="AY143" s="17" t="s">
        <v>156</v>
      </c>
      <c r="BE143" s="148">
        <f t="shared" si="4"/>
        <v>0</v>
      </c>
      <c r="BF143" s="148">
        <f t="shared" si="5"/>
        <v>0</v>
      </c>
      <c r="BG143" s="148">
        <f t="shared" si="6"/>
        <v>0</v>
      </c>
      <c r="BH143" s="148">
        <f t="shared" si="7"/>
        <v>0</v>
      </c>
      <c r="BI143" s="148">
        <f t="shared" si="8"/>
        <v>0</v>
      </c>
      <c r="BJ143" s="17" t="s">
        <v>86</v>
      </c>
      <c r="BK143" s="148">
        <f t="shared" si="9"/>
        <v>0</v>
      </c>
      <c r="BL143" s="17" t="s">
        <v>528</v>
      </c>
      <c r="BM143" s="147" t="s">
        <v>406</v>
      </c>
    </row>
    <row r="144" spans="2:65" s="1" customFormat="1" ht="16.5" customHeight="1">
      <c r="B144" s="32"/>
      <c r="C144" s="177" t="s">
        <v>7</v>
      </c>
      <c r="D144" s="177" t="s">
        <v>256</v>
      </c>
      <c r="E144" s="178" t="s">
        <v>1258</v>
      </c>
      <c r="F144" s="179" t="s">
        <v>1259</v>
      </c>
      <c r="G144" s="180" t="s">
        <v>376</v>
      </c>
      <c r="H144" s="181">
        <v>1</v>
      </c>
      <c r="I144" s="182"/>
      <c r="J144" s="183">
        <f t="shared" si="0"/>
        <v>0</v>
      </c>
      <c r="K144" s="179" t="s">
        <v>1</v>
      </c>
      <c r="L144" s="184"/>
      <c r="M144" s="185" t="s">
        <v>1</v>
      </c>
      <c r="N144" s="186" t="s">
        <v>44</v>
      </c>
      <c r="P144" s="145">
        <f t="shared" si="1"/>
        <v>0</v>
      </c>
      <c r="Q144" s="145">
        <v>0</v>
      </c>
      <c r="R144" s="145">
        <f t="shared" si="2"/>
        <v>0</v>
      </c>
      <c r="S144" s="145">
        <v>0</v>
      </c>
      <c r="T144" s="146">
        <f t="shared" si="3"/>
        <v>0</v>
      </c>
      <c r="AR144" s="147" t="s">
        <v>1225</v>
      </c>
      <c r="AT144" s="147" t="s">
        <v>256</v>
      </c>
      <c r="AU144" s="147" t="s">
        <v>86</v>
      </c>
      <c r="AY144" s="17" t="s">
        <v>156</v>
      </c>
      <c r="BE144" s="148">
        <f t="shared" si="4"/>
        <v>0</v>
      </c>
      <c r="BF144" s="148">
        <f t="shared" si="5"/>
        <v>0</v>
      </c>
      <c r="BG144" s="148">
        <f t="shared" si="6"/>
        <v>0</v>
      </c>
      <c r="BH144" s="148">
        <f t="shared" si="7"/>
        <v>0</v>
      </c>
      <c r="BI144" s="148">
        <f t="shared" si="8"/>
        <v>0</v>
      </c>
      <c r="BJ144" s="17" t="s">
        <v>86</v>
      </c>
      <c r="BK144" s="148">
        <f t="shared" si="9"/>
        <v>0</v>
      </c>
      <c r="BL144" s="17" t="s">
        <v>528</v>
      </c>
      <c r="BM144" s="147" t="s">
        <v>416</v>
      </c>
    </row>
    <row r="145" spans="2:65" s="1" customFormat="1" ht="37.9" customHeight="1">
      <c r="B145" s="32"/>
      <c r="C145" s="136" t="s">
        <v>301</v>
      </c>
      <c r="D145" s="136" t="s">
        <v>160</v>
      </c>
      <c r="E145" s="137" t="s">
        <v>1260</v>
      </c>
      <c r="F145" s="138" t="s">
        <v>1261</v>
      </c>
      <c r="G145" s="139" t="s">
        <v>392</v>
      </c>
      <c r="H145" s="140">
        <v>200</v>
      </c>
      <c r="I145" s="141"/>
      <c r="J145" s="142">
        <f t="shared" si="0"/>
        <v>0</v>
      </c>
      <c r="K145" s="138" t="s">
        <v>164</v>
      </c>
      <c r="L145" s="32"/>
      <c r="M145" s="143" t="s">
        <v>1</v>
      </c>
      <c r="N145" s="144" t="s">
        <v>44</v>
      </c>
      <c r="P145" s="145">
        <f t="shared" si="1"/>
        <v>0</v>
      </c>
      <c r="Q145" s="145">
        <v>0</v>
      </c>
      <c r="R145" s="145">
        <f t="shared" si="2"/>
        <v>0</v>
      </c>
      <c r="S145" s="145">
        <v>0</v>
      </c>
      <c r="T145" s="146">
        <f t="shared" si="3"/>
        <v>0</v>
      </c>
      <c r="AR145" s="147" t="s">
        <v>528</v>
      </c>
      <c r="AT145" s="147" t="s">
        <v>160</v>
      </c>
      <c r="AU145" s="147" t="s">
        <v>86</v>
      </c>
      <c r="AY145" s="17" t="s">
        <v>156</v>
      </c>
      <c r="BE145" s="148">
        <f t="shared" si="4"/>
        <v>0</v>
      </c>
      <c r="BF145" s="148">
        <f t="shared" si="5"/>
        <v>0</v>
      </c>
      <c r="BG145" s="148">
        <f t="shared" si="6"/>
        <v>0</v>
      </c>
      <c r="BH145" s="148">
        <f t="shared" si="7"/>
        <v>0</v>
      </c>
      <c r="BI145" s="148">
        <f t="shared" si="8"/>
        <v>0</v>
      </c>
      <c r="BJ145" s="17" t="s">
        <v>86</v>
      </c>
      <c r="BK145" s="148">
        <f t="shared" si="9"/>
        <v>0</v>
      </c>
      <c r="BL145" s="17" t="s">
        <v>528</v>
      </c>
      <c r="BM145" s="147" t="s">
        <v>428</v>
      </c>
    </row>
    <row r="146" spans="2:65" s="1" customFormat="1" ht="16.5" customHeight="1">
      <c r="B146" s="32"/>
      <c r="C146" s="177" t="s">
        <v>307</v>
      </c>
      <c r="D146" s="177" t="s">
        <v>256</v>
      </c>
      <c r="E146" s="178" t="s">
        <v>1262</v>
      </c>
      <c r="F146" s="179" t="s">
        <v>1263</v>
      </c>
      <c r="G146" s="180" t="s">
        <v>880</v>
      </c>
      <c r="H146" s="181">
        <v>200</v>
      </c>
      <c r="I146" s="182"/>
      <c r="J146" s="183">
        <f t="shared" si="0"/>
        <v>0</v>
      </c>
      <c r="K146" s="179" t="s">
        <v>164</v>
      </c>
      <c r="L146" s="184"/>
      <c r="M146" s="185" t="s">
        <v>1</v>
      </c>
      <c r="N146" s="186" t="s">
        <v>44</v>
      </c>
      <c r="P146" s="145">
        <f t="shared" si="1"/>
        <v>0</v>
      </c>
      <c r="Q146" s="145">
        <v>1E-3</v>
      </c>
      <c r="R146" s="145">
        <f t="shared" si="2"/>
        <v>0.2</v>
      </c>
      <c r="S146" s="145">
        <v>0</v>
      </c>
      <c r="T146" s="146">
        <f t="shared" si="3"/>
        <v>0</v>
      </c>
      <c r="AR146" s="147" t="s">
        <v>1225</v>
      </c>
      <c r="AT146" s="147" t="s">
        <v>256</v>
      </c>
      <c r="AU146" s="147" t="s">
        <v>86</v>
      </c>
      <c r="AY146" s="17" t="s">
        <v>156</v>
      </c>
      <c r="BE146" s="148">
        <f t="shared" si="4"/>
        <v>0</v>
      </c>
      <c r="BF146" s="148">
        <f t="shared" si="5"/>
        <v>0</v>
      </c>
      <c r="BG146" s="148">
        <f t="shared" si="6"/>
        <v>0</v>
      </c>
      <c r="BH146" s="148">
        <f t="shared" si="7"/>
        <v>0</v>
      </c>
      <c r="BI146" s="148">
        <f t="shared" si="8"/>
        <v>0</v>
      </c>
      <c r="BJ146" s="17" t="s">
        <v>86</v>
      </c>
      <c r="BK146" s="148">
        <f t="shared" si="9"/>
        <v>0</v>
      </c>
      <c r="BL146" s="17" t="s">
        <v>528</v>
      </c>
      <c r="BM146" s="147" t="s">
        <v>436</v>
      </c>
    </row>
    <row r="147" spans="2:65" s="1" customFormat="1" ht="21.75" customHeight="1">
      <c r="B147" s="32"/>
      <c r="C147" s="136" t="s">
        <v>313</v>
      </c>
      <c r="D147" s="136" t="s">
        <v>160</v>
      </c>
      <c r="E147" s="137" t="s">
        <v>1264</v>
      </c>
      <c r="F147" s="138" t="s">
        <v>1265</v>
      </c>
      <c r="G147" s="139" t="s">
        <v>376</v>
      </c>
      <c r="H147" s="140">
        <v>25</v>
      </c>
      <c r="I147" s="141"/>
      <c r="J147" s="142">
        <f t="shared" si="0"/>
        <v>0</v>
      </c>
      <c r="K147" s="138" t="s">
        <v>164</v>
      </c>
      <c r="L147" s="32"/>
      <c r="M147" s="143" t="s">
        <v>1</v>
      </c>
      <c r="N147" s="144" t="s">
        <v>44</v>
      </c>
      <c r="P147" s="145">
        <f t="shared" si="1"/>
        <v>0</v>
      </c>
      <c r="Q147" s="145">
        <v>0</v>
      </c>
      <c r="R147" s="145">
        <f t="shared" si="2"/>
        <v>0</v>
      </c>
      <c r="S147" s="145">
        <v>0</v>
      </c>
      <c r="T147" s="146">
        <f t="shared" si="3"/>
        <v>0</v>
      </c>
      <c r="AR147" s="147" t="s">
        <v>528</v>
      </c>
      <c r="AT147" s="147" t="s">
        <v>160</v>
      </c>
      <c r="AU147" s="147" t="s">
        <v>86</v>
      </c>
      <c r="AY147" s="17" t="s">
        <v>156</v>
      </c>
      <c r="BE147" s="148">
        <f t="shared" si="4"/>
        <v>0</v>
      </c>
      <c r="BF147" s="148">
        <f t="shared" si="5"/>
        <v>0</v>
      </c>
      <c r="BG147" s="148">
        <f t="shared" si="6"/>
        <v>0</v>
      </c>
      <c r="BH147" s="148">
        <f t="shared" si="7"/>
        <v>0</v>
      </c>
      <c r="BI147" s="148">
        <f t="shared" si="8"/>
        <v>0</v>
      </c>
      <c r="BJ147" s="17" t="s">
        <v>86</v>
      </c>
      <c r="BK147" s="148">
        <f t="shared" si="9"/>
        <v>0</v>
      </c>
      <c r="BL147" s="17" t="s">
        <v>528</v>
      </c>
      <c r="BM147" s="147" t="s">
        <v>444</v>
      </c>
    </row>
    <row r="148" spans="2:65" s="1" customFormat="1" ht="24.2" customHeight="1">
      <c r="B148" s="32"/>
      <c r="C148" s="177" t="s">
        <v>318</v>
      </c>
      <c r="D148" s="177" t="s">
        <v>256</v>
      </c>
      <c r="E148" s="178" t="s">
        <v>1266</v>
      </c>
      <c r="F148" s="179" t="s">
        <v>1267</v>
      </c>
      <c r="G148" s="180" t="s">
        <v>376</v>
      </c>
      <c r="H148" s="181">
        <v>25</v>
      </c>
      <c r="I148" s="182"/>
      <c r="J148" s="183">
        <f t="shared" si="0"/>
        <v>0</v>
      </c>
      <c r="K148" s="179" t="s">
        <v>1</v>
      </c>
      <c r="L148" s="184"/>
      <c r="M148" s="185" t="s">
        <v>1</v>
      </c>
      <c r="N148" s="186" t="s">
        <v>44</v>
      </c>
      <c r="P148" s="145">
        <f t="shared" si="1"/>
        <v>0</v>
      </c>
      <c r="Q148" s="145">
        <v>0</v>
      </c>
      <c r="R148" s="145">
        <f t="shared" si="2"/>
        <v>0</v>
      </c>
      <c r="S148" s="145">
        <v>0</v>
      </c>
      <c r="T148" s="146">
        <f t="shared" si="3"/>
        <v>0</v>
      </c>
      <c r="AR148" s="147" t="s">
        <v>1225</v>
      </c>
      <c r="AT148" s="147" t="s">
        <v>256</v>
      </c>
      <c r="AU148" s="147" t="s">
        <v>86</v>
      </c>
      <c r="AY148" s="17" t="s">
        <v>156</v>
      </c>
      <c r="BE148" s="148">
        <f t="shared" si="4"/>
        <v>0</v>
      </c>
      <c r="BF148" s="148">
        <f t="shared" si="5"/>
        <v>0</v>
      </c>
      <c r="BG148" s="148">
        <f t="shared" si="6"/>
        <v>0</v>
      </c>
      <c r="BH148" s="148">
        <f t="shared" si="7"/>
        <v>0</v>
      </c>
      <c r="BI148" s="148">
        <f t="shared" si="8"/>
        <v>0</v>
      </c>
      <c r="BJ148" s="17" t="s">
        <v>86</v>
      </c>
      <c r="BK148" s="148">
        <f t="shared" si="9"/>
        <v>0</v>
      </c>
      <c r="BL148" s="17" t="s">
        <v>528</v>
      </c>
      <c r="BM148" s="147" t="s">
        <v>452</v>
      </c>
    </row>
    <row r="149" spans="2:65" s="1" customFormat="1" ht="37.9" customHeight="1">
      <c r="B149" s="32"/>
      <c r="C149" s="136" t="s">
        <v>322</v>
      </c>
      <c r="D149" s="136" t="s">
        <v>160</v>
      </c>
      <c r="E149" s="137" t="s">
        <v>1268</v>
      </c>
      <c r="F149" s="138" t="s">
        <v>1269</v>
      </c>
      <c r="G149" s="139" t="s">
        <v>392</v>
      </c>
      <c r="H149" s="140">
        <v>120</v>
      </c>
      <c r="I149" s="141"/>
      <c r="J149" s="142">
        <f t="shared" si="0"/>
        <v>0</v>
      </c>
      <c r="K149" s="138" t="s">
        <v>164</v>
      </c>
      <c r="L149" s="32"/>
      <c r="M149" s="143" t="s">
        <v>1</v>
      </c>
      <c r="N149" s="144" t="s">
        <v>44</v>
      </c>
      <c r="P149" s="145">
        <f t="shared" si="1"/>
        <v>0</v>
      </c>
      <c r="Q149" s="145">
        <v>0</v>
      </c>
      <c r="R149" s="145">
        <f t="shared" si="2"/>
        <v>0</v>
      </c>
      <c r="S149" s="145">
        <v>0</v>
      </c>
      <c r="T149" s="146">
        <f t="shared" si="3"/>
        <v>0</v>
      </c>
      <c r="AR149" s="147" t="s">
        <v>528</v>
      </c>
      <c r="AT149" s="147" t="s">
        <v>160</v>
      </c>
      <c r="AU149" s="147" t="s">
        <v>86</v>
      </c>
      <c r="AY149" s="17" t="s">
        <v>156</v>
      </c>
      <c r="BE149" s="148">
        <f t="shared" si="4"/>
        <v>0</v>
      </c>
      <c r="BF149" s="148">
        <f t="shared" si="5"/>
        <v>0</v>
      </c>
      <c r="BG149" s="148">
        <f t="shared" si="6"/>
        <v>0</v>
      </c>
      <c r="BH149" s="148">
        <f t="shared" si="7"/>
        <v>0</v>
      </c>
      <c r="BI149" s="148">
        <f t="shared" si="8"/>
        <v>0</v>
      </c>
      <c r="BJ149" s="17" t="s">
        <v>86</v>
      </c>
      <c r="BK149" s="148">
        <f t="shared" si="9"/>
        <v>0</v>
      </c>
      <c r="BL149" s="17" t="s">
        <v>528</v>
      </c>
      <c r="BM149" s="147" t="s">
        <v>460</v>
      </c>
    </row>
    <row r="150" spans="2:65" s="1" customFormat="1" ht="24.2" customHeight="1">
      <c r="B150" s="32"/>
      <c r="C150" s="177" t="s">
        <v>328</v>
      </c>
      <c r="D150" s="177" t="s">
        <v>256</v>
      </c>
      <c r="E150" s="178" t="s">
        <v>1270</v>
      </c>
      <c r="F150" s="179" t="s">
        <v>1271</v>
      </c>
      <c r="G150" s="180" t="s">
        <v>392</v>
      </c>
      <c r="H150" s="181">
        <v>120</v>
      </c>
      <c r="I150" s="182"/>
      <c r="J150" s="183">
        <f t="shared" si="0"/>
        <v>0</v>
      </c>
      <c r="K150" s="179" t="s">
        <v>164</v>
      </c>
      <c r="L150" s="184"/>
      <c r="M150" s="185" t="s">
        <v>1</v>
      </c>
      <c r="N150" s="186" t="s">
        <v>44</v>
      </c>
      <c r="P150" s="145">
        <f t="shared" si="1"/>
        <v>0</v>
      </c>
      <c r="Q150" s="145">
        <v>1.2E-4</v>
      </c>
      <c r="R150" s="145">
        <f t="shared" si="2"/>
        <v>1.44E-2</v>
      </c>
      <c r="S150" s="145">
        <v>0</v>
      </c>
      <c r="T150" s="146">
        <f t="shared" si="3"/>
        <v>0</v>
      </c>
      <c r="AR150" s="147" t="s">
        <v>1225</v>
      </c>
      <c r="AT150" s="147" t="s">
        <v>256</v>
      </c>
      <c r="AU150" s="147" t="s">
        <v>86</v>
      </c>
      <c r="AY150" s="17" t="s">
        <v>156</v>
      </c>
      <c r="BE150" s="148">
        <f t="shared" si="4"/>
        <v>0</v>
      </c>
      <c r="BF150" s="148">
        <f t="shared" si="5"/>
        <v>0</v>
      </c>
      <c r="BG150" s="148">
        <f t="shared" si="6"/>
        <v>0</v>
      </c>
      <c r="BH150" s="148">
        <f t="shared" si="7"/>
        <v>0</v>
      </c>
      <c r="BI150" s="148">
        <f t="shared" si="8"/>
        <v>0</v>
      </c>
      <c r="BJ150" s="17" t="s">
        <v>86</v>
      </c>
      <c r="BK150" s="148">
        <f t="shared" si="9"/>
        <v>0</v>
      </c>
      <c r="BL150" s="17" t="s">
        <v>528</v>
      </c>
      <c r="BM150" s="147" t="s">
        <v>470</v>
      </c>
    </row>
    <row r="151" spans="2:65" s="1" customFormat="1" ht="37.9" customHeight="1">
      <c r="B151" s="32"/>
      <c r="C151" s="136" t="s">
        <v>333</v>
      </c>
      <c r="D151" s="136" t="s">
        <v>160</v>
      </c>
      <c r="E151" s="137" t="s">
        <v>1272</v>
      </c>
      <c r="F151" s="138" t="s">
        <v>1273</v>
      </c>
      <c r="G151" s="139" t="s">
        <v>392</v>
      </c>
      <c r="H151" s="140">
        <v>260</v>
      </c>
      <c r="I151" s="141"/>
      <c r="J151" s="142">
        <f t="shared" si="0"/>
        <v>0</v>
      </c>
      <c r="K151" s="138" t="s">
        <v>164</v>
      </c>
      <c r="L151" s="32"/>
      <c r="M151" s="143" t="s">
        <v>1</v>
      </c>
      <c r="N151" s="144" t="s">
        <v>44</v>
      </c>
      <c r="P151" s="145">
        <f t="shared" si="1"/>
        <v>0</v>
      </c>
      <c r="Q151" s="145">
        <v>0</v>
      </c>
      <c r="R151" s="145">
        <f t="shared" si="2"/>
        <v>0</v>
      </c>
      <c r="S151" s="145">
        <v>0</v>
      </c>
      <c r="T151" s="146">
        <f t="shared" si="3"/>
        <v>0</v>
      </c>
      <c r="AR151" s="147" t="s">
        <v>528</v>
      </c>
      <c r="AT151" s="147" t="s">
        <v>160</v>
      </c>
      <c r="AU151" s="147" t="s">
        <v>86</v>
      </c>
      <c r="AY151" s="17" t="s">
        <v>156</v>
      </c>
      <c r="BE151" s="148">
        <f t="shared" si="4"/>
        <v>0</v>
      </c>
      <c r="BF151" s="148">
        <f t="shared" si="5"/>
        <v>0</v>
      </c>
      <c r="BG151" s="148">
        <f t="shared" si="6"/>
        <v>0</v>
      </c>
      <c r="BH151" s="148">
        <f t="shared" si="7"/>
        <v>0</v>
      </c>
      <c r="BI151" s="148">
        <f t="shared" si="8"/>
        <v>0</v>
      </c>
      <c r="BJ151" s="17" t="s">
        <v>86</v>
      </c>
      <c r="BK151" s="148">
        <f t="shared" si="9"/>
        <v>0</v>
      </c>
      <c r="BL151" s="17" t="s">
        <v>528</v>
      </c>
      <c r="BM151" s="147" t="s">
        <v>481</v>
      </c>
    </row>
    <row r="152" spans="2:65" s="1" customFormat="1" ht="24.2" customHeight="1">
      <c r="B152" s="32"/>
      <c r="C152" s="177" t="s">
        <v>340</v>
      </c>
      <c r="D152" s="177" t="s">
        <v>256</v>
      </c>
      <c r="E152" s="178" t="s">
        <v>1274</v>
      </c>
      <c r="F152" s="179" t="s">
        <v>1275</v>
      </c>
      <c r="G152" s="180" t="s">
        <v>392</v>
      </c>
      <c r="H152" s="181">
        <v>260</v>
      </c>
      <c r="I152" s="182"/>
      <c r="J152" s="183">
        <f t="shared" si="0"/>
        <v>0</v>
      </c>
      <c r="K152" s="179" t="s">
        <v>164</v>
      </c>
      <c r="L152" s="184"/>
      <c r="M152" s="185" t="s">
        <v>1</v>
      </c>
      <c r="N152" s="186" t="s">
        <v>44</v>
      </c>
      <c r="P152" s="145">
        <f t="shared" si="1"/>
        <v>0</v>
      </c>
      <c r="Q152" s="145">
        <v>8.9999999999999998E-4</v>
      </c>
      <c r="R152" s="145">
        <f t="shared" si="2"/>
        <v>0.23399999999999999</v>
      </c>
      <c r="S152" s="145">
        <v>0</v>
      </c>
      <c r="T152" s="146">
        <f t="shared" si="3"/>
        <v>0</v>
      </c>
      <c r="AR152" s="147" t="s">
        <v>1225</v>
      </c>
      <c r="AT152" s="147" t="s">
        <v>256</v>
      </c>
      <c r="AU152" s="147" t="s">
        <v>86</v>
      </c>
      <c r="AY152" s="17" t="s">
        <v>156</v>
      </c>
      <c r="BE152" s="148">
        <f t="shared" si="4"/>
        <v>0</v>
      </c>
      <c r="BF152" s="148">
        <f t="shared" si="5"/>
        <v>0</v>
      </c>
      <c r="BG152" s="148">
        <f t="shared" si="6"/>
        <v>0</v>
      </c>
      <c r="BH152" s="148">
        <f t="shared" si="7"/>
        <v>0</v>
      </c>
      <c r="BI152" s="148">
        <f t="shared" si="8"/>
        <v>0</v>
      </c>
      <c r="BJ152" s="17" t="s">
        <v>86</v>
      </c>
      <c r="BK152" s="148">
        <f t="shared" si="9"/>
        <v>0</v>
      </c>
      <c r="BL152" s="17" t="s">
        <v>528</v>
      </c>
      <c r="BM152" s="147" t="s">
        <v>494</v>
      </c>
    </row>
    <row r="153" spans="2:65" s="1" customFormat="1" ht="33" customHeight="1">
      <c r="B153" s="32"/>
      <c r="C153" s="136" t="s">
        <v>345</v>
      </c>
      <c r="D153" s="136" t="s">
        <v>160</v>
      </c>
      <c r="E153" s="137" t="s">
        <v>1276</v>
      </c>
      <c r="F153" s="138" t="s">
        <v>1277</v>
      </c>
      <c r="G153" s="139" t="s">
        <v>376</v>
      </c>
      <c r="H153" s="140">
        <v>1</v>
      </c>
      <c r="I153" s="141"/>
      <c r="J153" s="142">
        <f t="shared" si="0"/>
        <v>0</v>
      </c>
      <c r="K153" s="138" t="s">
        <v>1</v>
      </c>
      <c r="L153" s="32"/>
      <c r="M153" s="143" t="s">
        <v>1</v>
      </c>
      <c r="N153" s="144" t="s">
        <v>44</v>
      </c>
      <c r="P153" s="145">
        <f t="shared" si="1"/>
        <v>0</v>
      </c>
      <c r="Q153" s="145">
        <v>0</v>
      </c>
      <c r="R153" s="145">
        <f t="shared" si="2"/>
        <v>0</v>
      </c>
      <c r="S153" s="145">
        <v>0</v>
      </c>
      <c r="T153" s="146">
        <f t="shared" si="3"/>
        <v>0</v>
      </c>
      <c r="AR153" s="147" t="s">
        <v>528</v>
      </c>
      <c r="AT153" s="147" t="s">
        <v>160</v>
      </c>
      <c r="AU153" s="147" t="s">
        <v>86</v>
      </c>
      <c r="AY153" s="17" t="s">
        <v>156</v>
      </c>
      <c r="BE153" s="148">
        <f t="shared" si="4"/>
        <v>0</v>
      </c>
      <c r="BF153" s="148">
        <f t="shared" si="5"/>
        <v>0</v>
      </c>
      <c r="BG153" s="148">
        <f t="shared" si="6"/>
        <v>0</v>
      </c>
      <c r="BH153" s="148">
        <f t="shared" si="7"/>
        <v>0</v>
      </c>
      <c r="BI153" s="148">
        <f t="shared" si="8"/>
        <v>0</v>
      </c>
      <c r="BJ153" s="17" t="s">
        <v>86</v>
      </c>
      <c r="BK153" s="148">
        <f t="shared" si="9"/>
        <v>0</v>
      </c>
      <c r="BL153" s="17" t="s">
        <v>528</v>
      </c>
      <c r="BM153" s="147" t="s">
        <v>505</v>
      </c>
    </row>
    <row r="154" spans="2:65" s="1" customFormat="1" ht="16.5" customHeight="1">
      <c r="B154" s="32"/>
      <c r="C154" s="136" t="s">
        <v>351</v>
      </c>
      <c r="D154" s="136" t="s">
        <v>160</v>
      </c>
      <c r="E154" s="137" t="s">
        <v>1278</v>
      </c>
      <c r="F154" s="138" t="s">
        <v>1279</v>
      </c>
      <c r="G154" s="139" t="s">
        <v>1280</v>
      </c>
      <c r="H154" s="140">
        <v>15</v>
      </c>
      <c r="I154" s="141"/>
      <c r="J154" s="142">
        <f t="shared" si="0"/>
        <v>0</v>
      </c>
      <c r="K154" s="138" t="s">
        <v>1</v>
      </c>
      <c r="L154" s="32"/>
      <c r="M154" s="143" t="s">
        <v>1</v>
      </c>
      <c r="N154" s="144" t="s">
        <v>44</v>
      </c>
      <c r="P154" s="145">
        <f t="shared" si="1"/>
        <v>0</v>
      </c>
      <c r="Q154" s="145">
        <v>0</v>
      </c>
      <c r="R154" s="145">
        <f t="shared" si="2"/>
        <v>0</v>
      </c>
      <c r="S154" s="145">
        <v>0</v>
      </c>
      <c r="T154" s="146">
        <f t="shared" si="3"/>
        <v>0</v>
      </c>
      <c r="AR154" s="147" t="s">
        <v>528</v>
      </c>
      <c r="AT154" s="147" t="s">
        <v>160</v>
      </c>
      <c r="AU154" s="147" t="s">
        <v>86</v>
      </c>
      <c r="AY154" s="17" t="s">
        <v>156</v>
      </c>
      <c r="BE154" s="148">
        <f t="shared" si="4"/>
        <v>0</v>
      </c>
      <c r="BF154" s="148">
        <f t="shared" si="5"/>
        <v>0</v>
      </c>
      <c r="BG154" s="148">
        <f t="shared" si="6"/>
        <v>0</v>
      </c>
      <c r="BH154" s="148">
        <f t="shared" si="7"/>
        <v>0</v>
      </c>
      <c r="BI154" s="148">
        <f t="shared" si="8"/>
        <v>0</v>
      </c>
      <c r="BJ154" s="17" t="s">
        <v>86</v>
      </c>
      <c r="BK154" s="148">
        <f t="shared" si="9"/>
        <v>0</v>
      </c>
      <c r="BL154" s="17" t="s">
        <v>528</v>
      </c>
      <c r="BM154" s="147" t="s">
        <v>514</v>
      </c>
    </row>
    <row r="155" spans="2:65" s="1" customFormat="1" ht="16.5" customHeight="1">
      <c r="B155" s="32"/>
      <c r="C155" s="136" t="s">
        <v>358</v>
      </c>
      <c r="D155" s="136" t="s">
        <v>160</v>
      </c>
      <c r="E155" s="137" t="s">
        <v>1281</v>
      </c>
      <c r="F155" s="138" t="s">
        <v>1282</v>
      </c>
      <c r="G155" s="139" t="s">
        <v>392</v>
      </c>
      <c r="H155" s="140">
        <v>200</v>
      </c>
      <c r="I155" s="141"/>
      <c r="J155" s="142">
        <f t="shared" si="0"/>
        <v>0</v>
      </c>
      <c r="K155" s="138" t="s">
        <v>1</v>
      </c>
      <c r="L155" s="32"/>
      <c r="M155" s="143" t="s">
        <v>1</v>
      </c>
      <c r="N155" s="144" t="s">
        <v>44</v>
      </c>
      <c r="P155" s="145">
        <f t="shared" si="1"/>
        <v>0</v>
      </c>
      <c r="Q155" s="145">
        <v>0</v>
      </c>
      <c r="R155" s="145">
        <f t="shared" si="2"/>
        <v>0</v>
      </c>
      <c r="S155" s="145">
        <v>0</v>
      </c>
      <c r="T155" s="146">
        <f t="shared" si="3"/>
        <v>0</v>
      </c>
      <c r="AR155" s="147" t="s">
        <v>528</v>
      </c>
      <c r="AT155" s="147" t="s">
        <v>160</v>
      </c>
      <c r="AU155" s="147" t="s">
        <v>86</v>
      </c>
      <c r="AY155" s="17" t="s">
        <v>156</v>
      </c>
      <c r="BE155" s="148">
        <f t="shared" si="4"/>
        <v>0</v>
      </c>
      <c r="BF155" s="148">
        <f t="shared" si="5"/>
        <v>0</v>
      </c>
      <c r="BG155" s="148">
        <f t="shared" si="6"/>
        <v>0</v>
      </c>
      <c r="BH155" s="148">
        <f t="shared" si="7"/>
        <v>0</v>
      </c>
      <c r="BI155" s="148">
        <f t="shared" si="8"/>
        <v>0</v>
      </c>
      <c r="BJ155" s="17" t="s">
        <v>86</v>
      </c>
      <c r="BK155" s="148">
        <f t="shared" si="9"/>
        <v>0</v>
      </c>
      <c r="BL155" s="17" t="s">
        <v>528</v>
      </c>
      <c r="BM155" s="147" t="s">
        <v>528</v>
      </c>
    </row>
    <row r="156" spans="2:65" s="1" customFormat="1" ht="24.2" customHeight="1">
      <c r="B156" s="32"/>
      <c r="C156" s="136" t="s">
        <v>364</v>
      </c>
      <c r="D156" s="136" t="s">
        <v>160</v>
      </c>
      <c r="E156" s="137" t="s">
        <v>1283</v>
      </c>
      <c r="F156" s="138" t="s">
        <v>1284</v>
      </c>
      <c r="G156" s="139" t="s">
        <v>1285</v>
      </c>
      <c r="H156" s="140">
        <v>1</v>
      </c>
      <c r="I156" s="141"/>
      <c r="J156" s="142">
        <f t="shared" si="0"/>
        <v>0</v>
      </c>
      <c r="K156" s="138" t="s">
        <v>1</v>
      </c>
      <c r="L156" s="32"/>
      <c r="M156" s="143" t="s">
        <v>1</v>
      </c>
      <c r="N156" s="144" t="s">
        <v>44</v>
      </c>
      <c r="P156" s="145">
        <f t="shared" si="1"/>
        <v>0</v>
      </c>
      <c r="Q156" s="145">
        <v>0</v>
      </c>
      <c r="R156" s="145">
        <f t="shared" si="2"/>
        <v>0</v>
      </c>
      <c r="S156" s="145">
        <v>0</v>
      </c>
      <c r="T156" s="146">
        <f t="shared" si="3"/>
        <v>0</v>
      </c>
      <c r="AR156" s="147" t="s">
        <v>528</v>
      </c>
      <c r="AT156" s="147" t="s">
        <v>160</v>
      </c>
      <c r="AU156" s="147" t="s">
        <v>86</v>
      </c>
      <c r="AY156" s="17" t="s">
        <v>156</v>
      </c>
      <c r="BE156" s="148">
        <f t="shared" si="4"/>
        <v>0</v>
      </c>
      <c r="BF156" s="148">
        <f t="shared" si="5"/>
        <v>0</v>
      </c>
      <c r="BG156" s="148">
        <f t="shared" si="6"/>
        <v>0</v>
      </c>
      <c r="BH156" s="148">
        <f t="shared" si="7"/>
        <v>0</v>
      </c>
      <c r="BI156" s="148">
        <f t="shared" si="8"/>
        <v>0</v>
      </c>
      <c r="BJ156" s="17" t="s">
        <v>86</v>
      </c>
      <c r="BK156" s="148">
        <f t="shared" si="9"/>
        <v>0</v>
      </c>
      <c r="BL156" s="17" t="s">
        <v>528</v>
      </c>
      <c r="BM156" s="147" t="s">
        <v>541</v>
      </c>
    </row>
    <row r="157" spans="2:65" s="1" customFormat="1" ht="37.9" customHeight="1">
      <c r="B157" s="32"/>
      <c r="C157" s="136" t="s">
        <v>373</v>
      </c>
      <c r="D157" s="136" t="s">
        <v>160</v>
      </c>
      <c r="E157" s="137" t="s">
        <v>1286</v>
      </c>
      <c r="F157" s="138" t="s">
        <v>1287</v>
      </c>
      <c r="G157" s="139" t="s">
        <v>1280</v>
      </c>
      <c r="H157" s="140">
        <v>60</v>
      </c>
      <c r="I157" s="141"/>
      <c r="J157" s="142">
        <f t="shared" si="0"/>
        <v>0</v>
      </c>
      <c r="K157" s="138" t="s">
        <v>1</v>
      </c>
      <c r="L157" s="32"/>
      <c r="M157" s="143" t="s">
        <v>1</v>
      </c>
      <c r="N157" s="144" t="s">
        <v>44</v>
      </c>
      <c r="P157" s="145">
        <f t="shared" si="1"/>
        <v>0</v>
      </c>
      <c r="Q157" s="145">
        <v>0</v>
      </c>
      <c r="R157" s="145">
        <f t="shared" si="2"/>
        <v>0</v>
      </c>
      <c r="S157" s="145">
        <v>0</v>
      </c>
      <c r="T157" s="146">
        <f t="shared" si="3"/>
        <v>0</v>
      </c>
      <c r="AR157" s="147" t="s">
        <v>528</v>
      </c>
      <c r="AT157" s="147" t="s">
        <v>160</v>
      </c>
      <c r="AU157" s="147" t="s">
        <v>86</v>
      </c>
      <c r="AY157" s="17" t="s">
        <v>156</v>
      </c>
      <c r="BE157" s="148">
        <f t="shared" si="4"/>
        <v>0</v>
      </c>
      <c r="BF157" s="148">
        <f t="shared" si="5"/>
        <v>0</v>
      </c>
      <c r="BG157" s="148">
        <f t="shared" si="6"/>
        <v>0</v>
      </c>
      <c r="BH157" s="148">
        <f t="shared" si="7"/>
        <v>0</v>
      </c>
      <c r="BI157" s="148">
        <f t="shared" si="8"/>
        <v>0</v>
      </c>
      <c r="BJ157" s="17" t="s">
        <v>86</v>
      </c>
      <c r="BK157" s="148">
        <f t="shared" si="9"/>
        <v>0</v>
      </c>
      <c r="BL157" s="17" t="s">
        <v>528</v>
      </c>
      <c r="BM157" s="147" t="s">
        <v>555</v>
      </c>
    </row>
    <row r="158" spans="2:65" s="1" customFormat="1" ht="16.5" customHeight="1">
      <c r="B158" s="32"/>
      <c r="C158" s="177" t="s">
        <v>378</v>
      </c>
      <c r="D158" s="177" t="s">
        <v>256</v>
      </c>
      <c r="E158" s="178" t="s">
        <v>1288</v>
      </c>
      <c r="F158" s="179" t="s">
        <v>1289</v>
      </c>
      <c r="G158" s="180" t="s">
        <v>754</v>
      </c>
      <c r="H158" s="181">
        <v>1</v>
      </c>
      <c r="I158" s="182"/>
      <c r="J158" s="183">
        <f t="shared" si="0"/>
        <v>0</v>
      </c>
      <c r="K158" s="179" t="s">
        <v>1</v>
      </c>
      <c r="L158" s="184"/>
      <c r="M158" s="185" t="s">
        <v>1</v>
      </c>
      <c r="N158" s="186" t="s">
        <v>44</v>
      </c>
      <c r="P158" s="145">
        <f t="shared" si="1"/>
        <v>0</v>
      </c>
      <c r="Q158" s="145">
        <v>0</v>
      </c>
      <c r="R158" s="145">
        <f t="shared" si="2"/>
        <v>0</v>
      </c>
      <c r="S158" s="145">
        <v>0</v>
      </c>
      <c r="T158" s="146">
        <f t="shared" si="3"/>
        <v>0</v>
      </c>
      <c r="AR158" s="147" t="s">
        <v>1225</v>
      </c>
      <c r="AT158" s="147" t="s">
        <v>256</v>
      </c>
      <c r="AU158" s="147" t="s">
        <v>86</v>
      </c>
      <c r="AY158" s="17" t="s">
        <v>156</v>
      </c>
      <c r="BE158" s="148">
        <f t="shared" si="4"/>
        <v>0</v>
      </c>
      <c r="BF158" s="148">
        <f t="shared" si="5"/>
        <v>0</v>
      </c>
      <c r="BG158" s="148">
        <f t="shared" si="6"/>
        <v>0</v>
      </c>
      <c r="BH158" s="148">
        <f t="shared" si="7"/>
        <v>0</v>
      </c>
      <c r="BI158" s="148">
        <f t="shared" si="8"/>
        <v>0</v>
      </c>
      <c r="BJ158" s="17" t="s">
        <v>86</v>
      </c>
      <c r="BK158" s="148">
        <f t="shared" si="9"/>
        <v>0</v>
      </c>
      <c r="BL158" s="17" t="s">
        <v>528</v>
      </c>
      <c r="BM158" s="147" t="s">
        <v>567</v>
      </c>
    </row>
    <row r="159" spans="2:65" s="11" customFormat="1" ht="25.9" customHeight="1">
      <c r="B159" s="124"/>
      <c r="D159" s="125" t="s">
        <v>78</v>
      </c>
      <c r="E159" s="126" t="s">
        <v>1290</v>
      </c>
      <c r="F159" s="126" t="s">
        <v>1291</v>
      </c>
      <c r="I159" s="127"/>
      <c r="J159" s="128">
        <f>BK159</f>
        <v>0</v>
      </c>
      <c r="L159" s="124"/>
      <c r="M159" s="129"/>
      <c r="P159" s="130">
        <f>SUM(P160:P183)</f>
        <v>0</v>
      </c>
      <c r="R159" s="130">
        <f>SUM(R160:R183)</f>
        <v>131.55567599999998</v>
      </c>
      <c r="T159" s="131">
        <f>SUM(T160:T183)</f>
        <v>8.8000000000000007</v>
      </c>
      <c r="AR159" s="125" t="s">
        <v>166</v>
      </c>
      <c r="AT159" s="132" t="s">
        <v>78</v>
      </c>
      <c r="AU159" s="132" t="s">
        <v>79</v>
      </c>
      <c r="AY159" s="125" t="s">
        <v>156</v>
      </c>
      <c r="BK159" s="133">
        <f>SUM(BK160:BK183)</f>
        <v>0</v>
      </c>
    </row>
    <row r="160" spans="2:65" s="1" customFormat="1" ht="24.2" customHeight="1">
      <c r="B160" s="32"/>
      <c r="C160" s="136" t="s">
        <v>86</v>
      </c>
      <c r="D160" s="136" t="s">
        <v>160</v>
      </c>
      <c r="E160" s="137" t="s">
        <v>1292</v>
      </c>
      <c r="F160" s="138" t="s">
        <v>1293</v>
      </c>
      <c r="G160" s="139" t="s">
        <v>1294</v>
      </c>
      <c r="H160" s="140">
        <v>0.22</v>
      </c>
      <c r="I160" s="141"/>
      <c r="J160" s="142">
        <f t="shared" ref="J160:J183" si="10">ROUND(I160*H160,2)</f>
        <v>0</v>
      </c>
      <c r="K160" s="138" t="s">
        <v>164</v>
      </c>
      <c r="L160" s="32"/>
      <c r="M160" s="143" t="s">
        <v>1</v>
      </c>
      <c r="N160" s="144" t="s">
        <v>44</v>
      </c>
      <c r="P160" s="145">
        <f t="shared" ref="P160:P183" si="11">O160*H160</f>
        <v>0</v>
      </c>
      <c r="Q160" s="145">
        <v>8.8000000000000005E-3</v>
      </c>
      <c r="R160" s="145">
        <f t="shared" ref="R160:R183" si="12">Q160*H160</f>
        <v>1.9360000000000002E-3</v>
      </c>
      <c r="S160" s="145">
        <v>0</v>
      </c>
      <c r="T160" s="146">
        <f t="shared" ref="T160:T183" si="13">S160*H160</f>
        <v>0</v>
      </c>
      <c r="AR160" s="147" t="s">
        <v>528</v>
      </c>
      <c r="AT160" s="147" t="s">
        <v>160</v>
      </c>
      <c r="AU160" s="147" t="s">
        <v>86</v>
      </c>
      <c r="AY160" s="17" t="s">
        <v>156</v>
      </c>
      <c r="BE160" s="148">
        <f t="shared" ref="BE160:BE183" si="14">IF(N160="základní",J160,0)</f>
        <v>0</v>
      </c>
      <c r="BF160" s="148">
        <f t="shared" ref="BF160:BF183" si="15">IF(N160="snížená",J160,0)</f>
        <v>0</v>
      </c>
      <c r="BG160" s="148">
        <f t="shared" ref="BG160:BG183" si="16">IF(N160="zákl. přenesená",J160,0)</f>
        <v>0</v>
      </c>
      <c r="BH160" s="148">
        <f t="shared" ref="BH160:BH183" si="17">IF(N160="sníž. přenesená",J160,0)</f>
        <v>0</v>
      </c>
      <c r="BI160" s="148">
        <f t="shared" ref="BI160:BI183" si="18">IF(N160="nulová",J160,0)</f>
        <v>0</v>
      </c>
      <c r="BJ160" s="17" t="s">
        <v>86</v>
      </c>
      <c r="BK160" s="148">
        <f t="shared" ref="BK160:BK183" si="19">ROUND(I160*H160,2)</f>
        <v>0</v>
      </c>
      <c r="BL160" s="17" t="s">
        <v>528</v>
      </c>
      <c r="BM160" s="147" t="s">
        <v>578</v>
      </c>
    </row>
    <row r="161" spans="2:65" s="1" customFormat="1" ht="33" customHeight="1">
      <c r="B161" s="32"/>
      <c r="C161" s="136" t="s">
        <v>88</v>
      </c>
      <c r="D161" s="136" t="s">
        <v>160</v>
      </c>
      <c r="E161" s="137" t="s">
        <v>1295</v>
      </c>
      <c r="F161" s="138" t="s">
        <v>1296</v>
      </c>
      <c r="G161" s="139" t="s">
        <v>376</v>
      </c>
      <c r="H161" s="140">
        <v>9</v>
      </c>
      <c r="I161" s="141"/>
      <c r="J161" s="142">
        <f t="shared" si="10"/>
        <v>0</v>
      </c>
      <c r="K161" s="138" t="s">
        <v>1297</v>
      </c>
      <c r="L161" s="32"/>
      <c r="M161" s="143" t="s">
        <v>1</v>
      </c>
      <c r="N161" s="144" t="s">
        <v>44</v>
      </c>
      <c r="P161" s="145">
        <f t="shared" si="11"/>
        <v>0</v>
      </c>
      <c r="Q161" s="145">
        <v>0</v>
      </c>
      <c r="R161" s="145">
        <f t="shared" si="12"/>
        <v>0</v>
      </c>
      <c r="S161" s="145">
        <v>0</v>
      </c>
      <c r="T161" s="146">
        <f t="shared" si="13"/>
        <v>0</v>
      </c>
      <c r="AR161" s="147" t="s">
        <v>528</v>
      </c>
      <c r="AT161" s="147" t="s">
        <v>160</v>
      </c>
      <c r="AU161" s="147" t="s">
        <v>86</v>
      </c>
      <c r="AY161" s="17" t="s">
        <v>156</v>
      </c>
      <c r="BE161" s="148">
        <f t="shared" si="14"/>
        <v>0</v>
      </c>
      <c r="BF161" s="148">
        <f t="shared" si="15"/>
        <v>0</v>
      </c>
      <c r="BG161" s="148">
        <f t="shared" si="16"/>
        <v>0</v>
      </c>
      <c r="BH161" s="148">
        <f t="shared" si="17"/>
        <v>0</v>
      </c>
      <c r="BI161" s="148">
        <f t="shared" si="18"/>
        <v>0</v>
      </c>
      <c r="BJ161" s="17" t="s">
        <v>86</v>
      </c>
      <c r="BK161" s="148">
        <f t="shared" si="19"/>
        <v>0</v>
      </c>
      <c r="BL161" s="17" t="s">
        <v>528</v>
      </c>
      <c r="BM161" s="147" t="s">
        <v>591</v>
      </c>
    </row>
    <row r="162" spans="2:65" s="1" customFormat="1" ht="24.2" customHeight="1">
      <c r="B162" s="32"/>
      <c r="C162" s="136" t="s">
        <v>166</v>
      </c>
      <c r="D162" s="136" t="s">
        <v>160</v>
      </c>
      <c r="E162" s="137" t="s">
        <v>1298</v>
      </c>
      <c r="F162" s="138" t="s">
        <v>1299</v>
      </c>
      <c r="G162" s="139" t="s">
        <v>163</v>
      </c>
      <c r="H162" s="140">
        <v>12</v>
      </c>
      <c r="I162" s="141"/>
      <c r="J162" s="142">
        <f t="shared" si="10"/>
        <v>0</v>
      </c>
      <c r="K162" s="138" t="s">
        <v>164</v>
      </c>
      <c r="L162" s="32"/>
      <c r="M162" s="143" t="s">
        <v>1</v>
      </c>
      <c r="N162" s="144" t="s">
        <v>44</v>
      </c>
      <c r="P162" s="145">
        <f t="shared" si="11"/>
        <v>0</v>
      </c>
      <c r="Q162" s="145">
        <v>2.3010199999999998</v>
      </c>
      <c r="R162" s="145">
        <f t="shared" si="12"/>
        <v>27.61224</v>
      </c>
      <c r="S162" s="145">
        <v>0</v>
      </c>
      <c r="T162" s="146">
        <f t="shared" si="13"/>
        <v>0</v>
      </c>
      <c r="AR162" s="147" t="s">
        <v>528</v>
      </c>
      <c r="AT162" s="147" t="s">
        <v>160</v>
      </c>
      <c r="AU162" s="147" t="s">
        <v>86</v>
      </c>
      <c r="AY162" s="17" t="s">
        <v>156</v>
      </c>
      <c r="BE162" s="148">
        <f t="shared" si="14"/>
        <v>0</v>
      </c>
      <c r="BF162" s="148">
        <f t="shared" si="15"/>
        <v>0</v>
      </c>
      <c r="BG162" s="148">
        <f t="shared" si="16"/>
        <v>0</v>
      </c>
      <c r="BH162" s="148">
        <f t="shared" si="17"/>
        <v>0</v>
      </c>
      <c r="BI162" s="148">
        <f t="shared" si="18"/>
        <v>0</v>
      </c>
      <c r="BJ162" s="17" t="s">
        <v>86</v>
      </c>
      <c r="BK162" s="148">
        <f t="shared" si="19"/>
        <v>0</v>
      </c>
      <c r="BL162" s="17" t="s">
        <v>528</v>
      </c>
      <c r="BM162" s="147" t="s">
        <v>603</v>
      </c>
    </row>
    <row r="163" spans="2:65" s="1" customFormat="1" ht="16.5" customHeight="1">
      <c r="B163" s="32"/>
      <c r="C163" s="177" t="s">
        <v>165</v>
      </c>
      <c r="D163" s="177" t="s">
        <v>256</v>
      </c>
      <c r="E163" s="178" t="s">
        <v>1300</v>
      </c>
      <c r="F163" s="179" t="s">
        <v>1301</v>
      </c>
      <c r="G163" s="180" t="s">
        <v>163</v>
      </c>
      <c r="H163" s="181">
        <v>12</v>
      </c>
      <c r="I163" s="182"/>
      <c r="J163" s="183">
        <f t="shared" si="10"/>
        <v>0</v>
      </c>
      <c r="K163" s="179" t="s">
        <v>1</v>
      </c>
      <c r="L163" s="184"/>
      <c r="M163" s="185" t="s">
        <v>1</v>
      </c>
      <c r="N163" s="186" t="s">
        <v>44</v>
      </c>
      <c r="P163" s="145">
        <f t="shared" si="11"/>
        <v>0</v>
      </c>
      <c r="Q163" s="145">
        <v>0</v>
      </c>
      <c r="R163" s="145">
        <f t="shared" si="12"/>
        <v>0</v>
      </c>
      <c r="S163" s="145">
        <v>0</v>
      </c>
      <c r="T163" s="146">
        <f t="shared" si="13"/>
        <v>0</v>
      </c>
      <c r="AR163" s="147" t="s">
        <v>1225</v>
      </c>
      <c r="AT163" s="147" t="s">
        <v>256</v>
      </c>
      <c r="AU163" s="147" t="s">
        <v>86</v>
      </c>
      <c r="AY163" s="17" t="s">
        <v>156</v>
      </c>
      <c r="BE163" s="148">
        <f t="shared" si="14"/>
        <v>0</v>
      </c>
      <c r="BF163" s="148">
        <f t="shared" si="15"/>
        <v>0</v>
      </c>
      <c r="BG163" s="148">
        <f t="shared" si="16"/>
        <v>0</v>
      </c>
      <c r="BH163" s="148">
        <f t="shared" si="17"/>
        <v>0</v>
      </c>
      <c r="BI163" s="148">
        <f t="shared" si="18"/>
        <v>0</v>
      </c>
      <c r="BJ163" s="17" t="s">
        <v>86</v>
      </c>
      <c r="BK163" s="148">
        <f t="shared" si="19"/>
        <v>0</v>
      </c>
      <c r="BL163" s="17" t="s">
        <v>528</v>
      </c>
      <c r="BM163" s="147" t="s">
        <v>613</v>
      </c>
    </row>
    <row r="164" spans="2:65" s="1" customFormat="1" ht="21.75" customHeight="1">
      <c r="B164" s="32"/>
      <c r="C164" s="177" t="s">
        <v>186</v>
      </c>
      <c r="D164" s="177" t="s">
        <v>256</v>
      </c>
      <c r="E164" s="178" t="s">
        <v>1302</v>
      </c>
      <c r="F164" s="179" t="s">
        <v>1303</v>
      </c>
      <c r="G164" s="180" t="s">
        <v>1285</v>
      </c>
      <c r="H164" s="181">
        <v>9</v>
      </c>
      <c r="I164" s="182"/>
      <c r="J164" s="183">
        <f t="shared" si="10"/>
        <v>0</v>
      </c>
      <c r="K164" s="179" t="s">
        <v>1</v>
      </c>
      <c r="L164" s="184"/>
      <c r="M164" s="185" t="s">
        <v>1</v>
      </c>
      <c r="N164" s="186" t="s">
        <v>44</v>
      </c>
      <c r="P164" s="145">
        <f t="shared" si="11"/>
        <v>0</v>
      </c>
      <c r="Q164" s="145">
        <v>0</v>
      </c>
      <c r="R164" s="145">
        <f t="shared" si="12"/>
        <v>0</v>
      </c>
      <c r="S164" s="145">
        <v>0</v>
      </c>
      <c r="T164" s="146">
        <f t="shared" si="13"/>
        <v>0</v>
      </c>
      <c r="AR164" s="147" t="s">
        <v>1225</v>
      </c>
      <c r="AT164" s="147" t="s">
        <v>256</v>
      </c>
      <c r="AU164" s="147" t="s">
        <v>86</v>
      </c>
      <c r="AY164" s="17" t="s">
        <v>156</v>
      </c>
      <c r="BE164" s="148">
        <f t="shared" si="14"/>
        <v>0</v>
      </c>
      <c r="BF164" s="148">
        <f t="shared" si="15"/>
        <v>0</v>
      </c>
      <c r="BG164" s="148">
        <f t="shared" si="16"/>
        <v>0</v>
      </c>
      <c r="BH164" s="148">
        <f t="shared" si="17"/>
        <v>0</v>
      </c>
      <c r="BI164" s="148">
        <f t="shared" si="18"/>
        <v>0</v>
      </c>
      <c r="BJ164" s="17" t="s">
        <v>86</v>
      </c>
      <c r="BK164" s="148">
        <f t="shared" si="19"/>
        <v>0</v>
      </c>
      <c r="BL164" s="17" t="s">
        <v>528</v>
      </c>
      <c r="BM164" s="147" t="s">
        <v>623</v>
      </c>
    </row>
    <row r="165" spans="2:65" s="1" customFormat="1" ht="16.5" customHeight="1">
      <c r="B165" s="32"/>
      <c r="C165" s="136" t="s">
        <v>192</v>
      </c>
      <c r="D165" s="136" t="s">
        <v>160</v>
      </c>
      <c r="E165" s="137" t="s">
        <v>1304</v>
      </c>
      <c r="F165" s="138" t="s">
        <v>1305</v>
      </c>
      <c r="G165" s="139" t="s">
        <v>163</v>
      </c>
      <c r="H165" s="140">
        <v>4</v>
      </c>
      <c r="I165" s="141"/>
      <c r="J165" s="142">
        <f t="shared" si="10"/>
        <v>0</v>
      </c>
      <c r="K165" s="138" t="s">
        <v>164</v>
      </c>
      <c r="L165" s="32"/>
      <c r="M165" s="143" t="s">
        <v>1</v>
      </c>
      <c r="N165" s="144" t="s">
        <v>44</v>
      </c>
      <c r="P165" s="145">
        <f t="shared" si="11"/>
        <v>0</v>
      </c>
      <c r="Q165" s="145">
        <v>0</v>
      </c>
      <c r="R165" s="145">
        <f t="shared" si="12"/>
        <v>0</v>
      </c>
      <c r="S165" s="145">
        <v>2.2000000000000002</v>
      </c>
      <c r="T165" s="146">
        <f t="shared" si="13"/>
        <v>8.8000000000000007</v>
      </c>
      <c r="AR165" s="147" t="s">
        <v>528</v>
      </c>
      <c r="AT165" s="147" t="s">
        <v>160</v>
      </c>
      <c r="AU165" s="147" t="s">
        <v>86</v>
      </c>
      <c r="AY165" s="17" t="s">
        <v>156</v>
      </c>
      <c r="BE165" s="148">
        <f t="shared" si="14"/>
        <v>0</v>
      </c>
      <c r="BF165" s="148">
        <f t="shared" si="15"/>
        <v>0</v>
      </c>
      <c r="BG165" s="148">
        <f t="shared" si="16"/>
        <v>0</v>
      </c>
      <c r="BH165" s="148">
        <f t="shared" si="17"/>
        <v>0</v>
      </c>
      <c r="BI165" s="148">
        <f t="shared" si="18"/>
        <v>0</v>
      </c>
      <c r="BJ165" s="17" t="s">
        <v>86</v>
      </c>
      <c r="BK165" s="148">
        <f t="shared" si="19"/>
        <v>0</v>
      </c>
      <c r="BL165" s="17" t="s">
        <v>528</v>
      </c>
      <c r="BM165" s="147" t="s">
        <v>633</v>
      </c>
    </row>
    <row r="166" spans="2:65" s="1" customFormat="1" ht="24.2" customHeight="1">
      <c r="B166" s="32"/>
      <c r="C166" s="136" t="s">
        <v>203</v>
      </c>
      <c r="D166" s="136" t="s">
        <v>160</v>
      </c>
      <c r="E166" s="137" t="s">
        <v>1306</v>
      </c>
      <c r="F166" s="138" t="s">
        <v>1307</v>
      </c>
      <c r="G166" s="139" t="s">
        <v>392</v>
      </c>
      <c r="H166" s="140">
        <v>160</v>
      </c>
      <c r="I166" s="141"/>
      <c r="J166" s="142">
        <f t="shared" si="10"/>
        <v>0</v>
      </c>
      <c r="K166" s="138" t="s">
        <v>164</v>
      </c>
      <c r="L166" s="32"/>
      <c r="M166" s="143" t="s">
        <v>1</v>
      </c>
      <c r="N166" s="144" t="s">
        <v>44</v>
      </c>
      <c r="P166" s="145">
        <f t="shared" si="11"/>
        <v>0</v>
      </c>
      <c r="Q166" s="145">
        <v>0</v>
      </c>
      <c r="R166" s="145">
        <f t="shared" si="12"/>
        <v>0</v>
      </c>
      <c r="S166" s="145">
        <v>0</v>
      </c>
      <c r="T166" s="146">
        <f t="shared" si="13"/>
        <v>0</v>
      </c>
      <c r="AR166" s="147" t="s">
        <v>528</v>
      </c>
      <c r="AT166" s="147" t="s">
        <v>160</v>
      </c>
      <c r="AU166" s="147" t="s">
        <v>86</v>
      </c>
      <c r="AY166" s="17" t="s">
        <v>156</v>
      </c>
      <c r="BE166" s="148">
        <f t="shared" si="14"/>
        <v>0</v>
      </c>
      <c r="BF166" s="148">
        <f t="shared" si="15"/>
        <v>0</v>
      </c>
      <c r="BG166" s="148">
        <f t="shared" si="16"/>
        <v>0</v>
      </c>
      <c r="BH166" s="148">
        <f t="shared" si="17"/>
        <v>0</v>
      </c>
      <c r="BI166" s="148">
        <f t="shared" si="18"/>
        <v>0</v>
      </c>
      <c r="BJ166" s="17" t="s">
        <v>86</v>
      </c>
      <c r="BK166" s="148">
        <f t="shared" si="19"/>
        <v>0</v>
      </c>
      <c r="BL166" s="17" t="s">
        <v>528</v>
      </c>
      <c r="BM166" s="147" t="s">
        <v>643</v>
      </c>
    </row>
    <row r="167" spans="2:65" s="1" customFormat="1" ht="24.2" customHeight="1">
      <c r="B167" s="32"/>
      <c r="C167" s="136" t="s">
        <v>216</v>
      </c>
      <c r="D167" s="136" t="s">
        <v>160</v>
      </c>
      <c r="E167" s="137" t="s">
        <v>1308</v>
      </c>
      <c r="F167" s="138" t="s">
        <v>1309</v>
      </c>
      <c r="G167" s="139" t="s">
        <v>392</v>
      </c>
      <c r="H167" s="140">
        <v>50</v>
      </c>
      <c r="I167" s="141"/>
      <c r="J167" s="142">
        <f t="shared" si="10"/>
        <v>0</v>
      </c>
      <c r="K167" s="138" t="s">
        <v>164</v>
      </c>
      <c r="L167" s="32"/>
      <c r="M167" s="143" t="s">
        <v>1</v>
      </c>
      <c r="N167" s="144" t="s">
        <v>44</v>
      </c>
      <c r="P167" s="145">
        <f t="shared" si="11"/>
        <v>0</v>
      </c>
      <c r="Q167" s="145">
        <v>0</v>
      </c>
      <c r="R167" s="145">
        <f t="shared" si="12"/>
        <v>0</v>
      </c>
      <c r="S167" s="145">
        <v>0</v>
      </c>
      <c r="T167" s="146">
        <f t="shared" si="13"/>
        <v>0</v>
      </c>
      <c r="AR167" s="147" t="s">
        <v>528</v>
      </c>
      <c r="AT167" s="147" t="s">
        <v>160</v>
      </c>
      <c r="AU167" s="147" t="s">
        <v>86</v>
      </c>
      <c r="AY167" s="17" t="s">
        <v>156</v>
      </c>
      <c r="BE167" s="148">
        <f t="shared" si="14"/>
        <v>0</v>
      </c>
      <c r="BF167" s="148">
        <f t="shared" si="15"/>
        <v>0</v>
      </c>
      <c r="BG167" s="148">
        <f t="shared" si="16"/>
        <v>0</v>
      </c>
      <c r="BH167" s="148">
        <f t="shared" si="17"/>
        <v>0</v>
      </c>
      <c r="BI167" s="148">
        <f t="shared" si="18"/>
        <v>0</v>
      </c>
      <c r="BJ167" s="17" t="s">
        <v>86</v>
      </c>
      <c r="BK167" s="148">
        <f t="shared" si="19"/>
        <v>0</v>
      </c>
      <c r="BL167" s="17" t="s">
        <v>528</v>
      </c>
      <c r="BM167" s="147" t="s">
        <v>654</v>
      </c>
    </row>
    <row r="168" spans="2:65" s="1" customFormat="1" ht="16.5" customHeight="1">
      <c r="B168" s="32"/>
      <c r="C168" s="136" t="s">
        <v>224</v>
      </c>
      <c r="D168" s="136" t="s">
        <v>160</v>
      </c>
      <c r="E168" s="137" t="s">
        <v>1310</v>
      </c>
      <c r="F168" s="138" t="s">
        <v>1311</v>
      </c>
      <c r="G168" s="139" t="s">
        <v>392</v>
      </c>
      <c r="H168" s="140">
        <v>240</v>
      </c>
      <c r="I168" s="141"/>
      <c r="J168" s="142">
        <f t="shared" si="10"/>
        <v>0</v>
      </c>
      <c r="K168" s="138" t="s">
        <v>164</v>
      </c>
      <c r="L168" s="32"/>
      <c r="M168" s="143" t="s">
        <v>1</v>
      </c>
      <c r="N168" s="144" t="s">
        <v>44</v>
      </c>
      <c r="P168" s="145">
        <f t="shared" si="11"/>
        <v>0</v>
      </c>
      <c r="Q168" s="145">
        <v>0</v>
      </c>
      <c r="R168" s="145">
        <f t="shared" si="12"/>
        <v>0</v>
      </c>
      <c r="S168" s="145">
        <v>0</v>
      </c>
      <c r="T168" s="146">
        <f t="shared" si="13"/>
        <v>0</v>
      </c>
      <c r="AR168" s="147" t="s">
        <v>528</v>
      </c>
      <c r="AT168" s="147" t="s">
        <v>160</v>
      </c>
      <c r="AU168" s="147" t="s">
        <v>86</v>
      </c>
      <c r="AY168" s="17" t="s">
        <v>156</v>
      </c>
      <c r="BE168" s="148">
        <f t="shared" si="14"/>
        <v>0</v>
      </c>
      <c r="BF168" s="148">
        <f t="shared" si="15"/>
        <v>0</v>
      </c>
      <c r="BG168" s="148">
        <f t="shared" si="16"/>
        <v>0</v>
      </c>
      <c r="BH168" s="148">
        <f t="shared" si="17"/>
        <v>0</v>
      </c>
      <c r="BI168" s="148">
        <f t="shared" si="18"/>
        <v>0</v>
      </c>
      <c r="BJ168" s="17" t="s">
        <v>86</v>
      </c>
      <c r="BK168" s="148">
        <f t="shared" si="19"/>
        <v>0</v>
      </c>
      <c r="BL168" s="17" t="s">
        <v>528</v>
      </c>
      <c r="BM168" s="147" t="s">
        <v>665</v>
      </c>
    </row>
    <row r="169" spans="2:65" s="1" customFormat="1" ht="33" customHeight="1">
      <c r="B169" s="32"/>
      <c r="C169" s="136" t="s">
        <v>229</v>
      </c>
      <c r="D169" s="136" t="s">
        <v>160</v>
      </c>
      <c r="E169" s="137" t="s">
        <v>1312</v>
      </c>
      <c r="F169" s="138" t="s">
        <v>1313</v>
      </c>
      <c r="G169" s="139" t="s">
        <v>392</v>
      </c>
      <c r="H169" s="140">
        <v>160</v>
      </c>
      <c r="I169" s="141"/>
      <c r="J169" s="142">
        <f t="shared" si="10"/>
        <v>0</v>
      </c>
      <c r="K169" s="138" t="s">
        <v>164</v>
      </c>
      <c r="L169" s="32"/>
      <c r="M169" s="143" t="s">
        <v>1</v>
      </c>
      <c r="N169" s="144" t="s">
        <v>44</v>
      </c>
      <c r="P169" s="145">
        <f t="shared" si="11"/>
        <v>0</v>
      </c>
      <c r="Q169" s="145">
        <v>0.27</v>
      </c>
      <c r="R169" s="145">
        <f t="shared" si="12"/>
        <v>43.2</v>
      </c>
      <c r="S169" s="145">
        <v>0</v>
      </c>
      <c r="T169" s="146">
        <f t="shared" si="13"/>
        <v>0</v>
      </c>
      <c r="AR169" s="147" t="s">
        <v>528</v>
      </c>
      <c r="AT169" s="147" t="s">
        <v>160</v>
      </c>
      <c r="AU169" s="147" t="s">
        <v>86</v>
      </c>
      <c r="AY169" s="17" t="s">
        <v>156</v>
      </c>
      <c r="BE169" s="148">
        <f t="shared" si="14"/>
        <v>0</v>
      </c>
      <c r="BF169" s="148">
        <f t="shared" si="15"/>
        <v>0</v>
      </c>
      <c r="BG169" s="148">
        <f t="shared" si="16"/>
        <v>0</v>
      </c>
      <c r="BH169" s="148">
        <f t="shared" si="17"/>
        <v>0</v>
      </c>
      <c r="BI169" s="148">
        <f t="shared" si="18"/>
        <v>0</v>
      </c>
      <c r="BJ169" s="17" t="s">
        <v>86</v>
      </c>
      <c r="BK169" s="148">
        <f t="shared" si="19"/>
        <v>0</v>
      </c>
      <c r="BL169" s="17" t="s">
        <v>528</v>
      </c>
      <c r="BM169" s="147" t="s">
        <v>675</v>
      </c>
    </row>
    <row r="170" spans="2:65" s="1" customFormat="1" ht="16.5" customHeight="1">
      <c r="B170" s="32"/>
      <c r="C170" s="177" t="s">
        <v>234</v>
      </c>
      <c r="D170" s="177" t="s">
        <v>256</v>
      </c>
      <c r="E170" s="178" t="s">
        <v>1314</v>
      </c>
      <c r="F170" s="179" t="s">
        <v>1315</v>
      </c>
      <c r="G170" s="180" t="s">
        <v>163</v>
      </c>
      <c r="H170" s="181">
        <v>15</v>
      </c>
      <c r="I170" s="182"/>
      <c r="J170" s="183">
        <f t="shared" si="10"/>
        <v>0</v>
      </c>
      <c r="K170" s="179" t="s">
        <v>1</v>
      </c>
      <c r="L170" s="184"/>
      <c r="M170" s="185" t="s">
        <v>1</v>
      </c>
      <c r="N170" s="186" t="s">
        <v>44</v>
      </c>
      <c r="P170" s="145">
        <f t="shared" si="11"/>
        <v>0</v>
      </c>
      <c r="Q170" s="145">
        <v>0</v>
      </c>
      <c r="R170" s="145">
        <f t="shared" si="12"/>
        <v>0</v>
      </c>
      <c r="S170" s="145">
        <v>0</v>
      </c>
      <c r="T170" s="146">
        <f t="shared" si="13"/>
        <v>0</v>
      </c>
      <c r="AR170" s="147" t="s">
        <v>1225</v>
      </c>
      <c r="AT170" s="147" t="s">
        <v>256</v>
      </c>
      <c r="AU170" s="147" t="s">
        <v>86</v>
      </c>
      <c r="AY170" s="17" t="s">
        <v>156</v>
      </c>
      <c r="BE170" s="148">
        <f t="shared" si="14"/>
        <v>0</v>
      </c>
      <c r="BF170" s="148">
        <f t="shared" si="15"/>
        <v>0</v>
      </c>
      <c r="BG170" s="148">
        <f t="shared" si="16"/>
        <v>0</v>
      </c>
      <c r="BH170" s="148">
        <f t="shared" si="17"/>
        <v>0</v>
      </c>
      <c r="BI170" s="148">
        <f t="shared" si="18"/>
        <v>0</v>
      </c>
      <c r="BJ170" s="17" t="s">
        <v>86</v>
      </c>
      <c r="BK170" s="148">
        <f t="shared" si="19"/>
        <v>0</v>
      </c>
      <c r="BL170" s="17" t="s">
        <v>528</v>
      </c>
      <c r="BM170" s="147" t="s">
        <v>687</v>
      </c>
    </row>
    <row r="171" spans="2:65" s="1" customFormat="1" ht="24.2" customHeight="1">
      <c r="B171" s="32"/>
      <c r="C171" s="136" t="s">
        <v>239</v>
      </c>
      <c r="D171" s="136" t="s">
        <v>160</v>
      </c>
      <c r="E171" s="137" t="s">
        <v>1316</v>
      </c>
      <c r="F171" s="138" t="s">
        <v>1317</v>
      </c>
      <c r="G171" s="139" t="s">
        <v>376</v>
      </c>
      <c r="H171" s="140">
        <v>12</v>
      </c>
      <c r="I171" s="141"/>
      <c r="J171" s="142">
        <f t="shared" si="10"/>
        <v>0</v>
      </c>
      <c r="K171" s="138" t="s">
        <v>164</v>
      </c>
      <c r="L171" s="32"/>
      <c r="M171" s="143" t="s">
        <v>1</v>
      </c>
      <c r="N171" s="144" t="s">
        <v>44</v>
      </c>
      <c r="P171" s="145">
        <f t="shared" si="11"/>
        <v>0</v>
      </c>
      <c r="Q171" s="145">
        <v>3.8E-3</v>
      </c>
      <c r="R171" s="145">
        <f t="shared" si="12"/>
        <v>4.5600000000000002E-2</v>
      </c>
      <c r="S171" s="145">
        <v>0</v>
      </c>
      <c r="T171" s="146">
        <f t="shared" si="13"/>
        <v>0</v>
      </c>
      <c r="AR171" s="147" t="s">
        <v>528</v>
      </c>
      <c r="AT171" s="147" t="s">
        <v>160</v>
      </c>
      <c r="AU171" s="147" t="s">
        <v>86</v>
      </c>
      <c r="AY171" s="17" t="s">
        <v>156</v>
      </c>
      <c r="BE171" s="148">
        <f t="shared" si="14"/>
        <v>0</v>
      </c>
      <c r="BF171" s="148">
        <f t="shared" si="15"/>
        <v>0</v>
      </c>
      <c r="BG171" s="148">
        <f t="shared" si="16"/>
        <v>0</v>
      </c>
      <c r="BH171" s="148">
        <f t="shared" si="17"/>
        <v>0</v>
      </c>
      <c r="BI171" s="148">
        <f t="shared" si="18"/>
        <v>0</v>
      </c>
      <c r="BJ171" s="17" t="s">
        <v>86</v>
      </c>
      <c r="BK171" s="148">
        <f t="shared" si="19"/>
        <v>0</v>
      </c>
      <c r="BL171" s="17" t="s">
        <v>528</v>
      </c>
      <c r="BM171" s="147" t="s">
        <v>697</v>
      </c>
    </row>
    <row r="172" spans="2:65" s="1" customFormat="1" ht="21.75" customHeight="1">
      <c r="B172" s="32"/>
      <c r="C172" s="136" t="s">
        <v>245</v>
      </c>
      <c r="D172" s="136" t="s">
        <v>160</v>
      </c>
      <c r="E172" s="137" t="s">
        <v>1318</v>
      </c>
      <c r="F172" s="138" t="s">
        <v>1319</v>
      </c>
      <c r="G172" s="139" t="s">
        <v>376</v>
      </c>
      <c r="H172" s="140">
        <v>15</v>
      </c>
      <c r="I172" s="141"/>
      <c r="J172" s="142">
        <f t="shared" si="10"/>
        <v>0</v>
      </c>
      <c r="K172" s="138" t="s">
        <v>164</v>
      </c>
      <c r="L172" s="32"/>
      <c r="M172" s="143" t="s">
        <v>1</v>
      </c>
      <c r="N172" s="144" t="s">
        <v>44</v>
      </c>
      <c r="P172" s="145">
        <f t="shared" si="11"/>
        <v>0</v>
      </c>
      <c r="Q172" s="145">
        <v>7.6E-3</v>
      </c>
      <c r="R172" s="145">
        <f t="shared" si="12"/>
        <v>0.114</v>
      </c>
      <c r="S172" s="145">
        <v>0</v>
      </c>
      <c r="T172" s="146">
        <f t="shared" si="13"/>
        <v>0</v>
      </c>
      <c r="AR172" s="147" t="s">
        <v>528</v>
      </c>
      <c r="AT172" s="147" t="s">
        <v>160</v>
      </c>
      <c r="AU172" s="147" t="s">
        <v>86</v>
      </c>
      <c r="AY172" s="17" t="s">
        <v>156</v>
      </c>
      <c r="BE172" s="148">
        <f t="shared" si="14"/>
        <v>0</v>
      </c>
      <c r="BF172" s="148">
        <f t="shared" si="15"/>
        <v>0</v>
      </c>
      <c r="BG172" s="148">
        <f t="shared" si="16"/>
        <v>0</v>
      </c>
      <c r="BH172" s="148">
        <f t="shared" si="17"/>
        <v>0</v>
      </c>
      <c r="BI172" s="148">
        <f t="shared" si="18"/>
        <v>0</v>
      </c>
      <c r="BJ172" s="17" t="s">
        <v>86</v>
      </c>
      <c r="BK172" s="148">
        <f t="shared" si="19"/>
        <v>0</v>
      </c>
      <c r="BL172" s="17" t="s">
        <v>528</v>
      </c>
      <c r="BM172" s="147" t="s">
        <v>708</v>
      </c>
    </row>
    <row r="173" spans="2:65" s="1" customFormat="1" ht="24.2" customHeight="1">
      <c r="B173" s="32"/>
      <c r="C173" s="136" t="s">
        <v>250</v>
      </c>
      <c r="D173" s="136" t="s">
        <v>160</v>
      </c>
      <c r="E173" s="137" t="s">
        <v>1320</v>
      </c>
      <c r="F173" s="138" t="s">
        <v>1321</v>
      </c>
      <c r="G173" s="139" t="s">
        <v>392</v>
      </c>
      <c r="H173" s="140">
        <v>120</v>
      </c>
      <c r="I173" s="141"/>
      <c r="J173" s="142">
        <f t="shared" si="10"/>
        <v>0</v>
      </c>
      <c r="K173" s="138" t="s">
        <v>164</v>
      </c>
      <c r="L173" s="32"/>
      <c r="M173" s="143" t="s">
        <v>1</v>
      </c>
      <c r="N173" s="144" t="s">
        <v>44</v>
      </c>
      <c r="P173" s="145">
        <f t="shared" si="11"/>
        <v>0</v>
      </c>
      <c r="Q173" s="145">
        <v>1.9E-3</v>
      </c>
      <c r="R173" s="145">
        <f t="shared" si="12"/>
        <v>0.22800000000000001</v>
      </c>
      <c r="S173" s="145">
        <v>0</v>
      </c>
      <c r="T173" s="146">
        <f t="shared" si="13"/>
        <v>0</v>
      </c>
      <c r="AR173" s="147" t="s">
        <v>528</v>
      </c>
      <c r="AT173" s="147" t="s">
        <v>160</v>
      </c>
      <c r="AU173" s="147" t="s">
        <v>86</v>
      </c>
      <c r="AY173" s="17" t="s">
        <v>156</v>
      </c>
      <c r="BE173" s="148">
        <f t="shared" si="14"/>
        <v>0</v>
      </c>
      <c r="BF173" s="148">
        <f t="shared" si="15"/>
        <v>0</v>
      </c>
      <c r="BG173" s="148">
        <f t="shared" si="16"/>
        <v>0</v>
      </c>
      <c r="BH173" s="148">
        <f t="shared" si="17"/>
        <v>0</v>
      </c>
      <c r="BI173" s="148">
        <f t="shared" si="18"/>
        <v>0</v>
      </c>
      <c r="BJ173" s="17" t="s">
        <v>86</v>
      </c>
      <c r="BK173" s="148">
        <f t="shared" si="19"/>
        <v>0</v>
      </c>
      <c r="BL173" s="17" t="s">
        <v>528</v>
      </c>
      <c r="BM173" s="147" t="s">
        <v>717</v>
      </c>
    </row>
    <row r="174" spans="2:65" s="1" customFormat="1" ht="16.5" customHeight="1">
      <c r="B174" s="32"/>
      <c r="C174" s="136" t="s">
        <v>8</v>
      </c>
      <c r="D174" s="136" t="s">
        <v>160</v>
      </c>
      <c r="E174" s="137" t="s">
        <v>1322</v>
      </c>
      <c r="F174" s="138" t="s">
        <v>1323</v>
      </c>
      <c r="G174" s="139" t="s">
        <v>392</v>
      </c>
      <c r="H174" s="140">
        <v>230</v>
      </c>
      <c r="I174" s="141"/>
      <c r="J174" s="142">
        <f t="shared" si="10"/>
        <v>0</v>
      </c>
      <c r="K174" s="138" t="s">
        <v>164</v>
      </c>
      <c r="L174" s="32"/>
      <c r="M174" s="143" t="s">
        <v>1</v>
      </c>
      <c r="N174" s="144" t="s">
        <v>44</v>
      </c>
      <c r="P174" s="145">
        <f t="shared" si="11"/>
        <v>0</v>
      </c>
      <c r="Q174" s="145">
        <v>6.9999999999999994E-5</v>
      </c>
      <c r="R174" s="145">
        <f t="shared" si="12"/>
        <v>1.61E-2</v>
      </c>
      <c r="S174" s="145">
        <v>0</v>
      </c>
      <c r="T174" s="146">
        <f t="shared" si="13"/>
        <v>0</v>
      </c>
      <c r="AR174" s="147" t="s">
        <v>528</v>
      </c>
      <c r="AT174" s="147" t="s">
        <v>160</v>
      </c>
      <c r="AU174" s="147" t="s">
        <v>86</v>
      </c>
      <c r="AY174" s="17" t="s">
        <v>156</v>
      </c>
      <c r="BE174" s="148">
        <f t="shared" si="14"/>
        <v>0</v>
      </c>
      <c r="BF174" s="148">
        <f t="shared" si="15"/>
        <v>0</v>
      </c>
      <c r="BG174" s="148">
        <f t="shared" si="16"/>
        <v>0</v>
      </c>
      <c r="BH174" s="148">
        <f t="shared" si="17"/>
        <v>0</v>
      </c>
      <c r="BI174" s="148">
        <f t="shared" si="18"/>
        <v>0</v>
      </c>
      <c r="BJ174" s="17" t="s">
        <v>86</v>
      </c>
      <c r="BK174" s="148">
        <f t="shared" si="19"/>
        <v>0</v>
      </c>
      <c r="BL174" s="17" t="s">
        <v>528</v>
      </c>
      <c r="BM174" s="147" t="s">
        <v>1089</v>
      </c>
    </row>
    <row r="175" spans="2:65" s="1" customFormat="1" ht="16.5" customHeight="1">
      <c r="B175" s="32"/>
      <c r="C175" s="177" t="s">
        <v>261</v>
      </c>
      <c r="D175" s="177" t="s">
        <v>256</v>
      </c>
      <c r="E175" s="178" t="s">
        <v>1324</v>
      </c>
      <c r="F175" s="179" t="s">
        <v>1325</v>
      </c>
      <c r="G175" s="180" t="s">
        <v>392</v>
      </c>
      <c r="H175" s="181">
        <v>230</v>
      </c>
      <c r="I175" s="182"/>
      <c r="J175" s="183">
        <f t="shared" si="10"/>
        <v>0</v>
      </c>
      <c r="K175" s="179" t="s">
        <v>1</v>
      </c>
      <c r="L175" s="184"/>
      <c r="M175" s="185" t="s">
        <v>1</v>
      </c>
      <c r="N175" s="186" t="s">
        <v>44</v>
      </c>
      <c r="P175" s="145">
        <f t="shared" si="11"/>
        <v>0</v>
      </c>
      <c r="Q175" s="145">
        <v>0</v>
      </c>
      <c r="R175" s="145">
        <f t="shared" si="12"/>
        <v>0</v>
      </c>
      <c r="S175" s="145">
        <v>0</v>
      </c>
      <c r="T175" s="146">
        <f t="shared" si="13"/>
        <v>0</v>
      </c>
      <c r="AR175" s="147" t="s">
        <v>1225</v>
      </c>
      <c r="AT175" s="147" t="s">
        <v>256</v>
      </c>
      <c r="AU175" s="147" t="s">
        <v>86</v>
      </c>
      <c r="AY175" s="17" t="s">
        <v>156</v>
      </c>
      <c r="BE175" s="148">
        <f t="shared" si="14"/>
        <v>0</v>
      </c>
      <c r="BF175" s="148">
        <f t="shared" si="15"/>
        <v>0</v>
      </c>
      <c r="BG175" s="148">
        <f t="shared" si="16"/>
        <v>0</v>
      </c>
      <c r="BH175" s="148">
        <f t="shared" si="17"/>
        <v>0</v>
      </c>
      <c r="BI175" s="148">
        <f t="shared" si="18"/>
        <v>0</v>
      </c>
      <c r="BJ175" s="17" t="s">
        <v>86</v>
      </c>
      <c r="BK175" s="148">
        <f t="shared" si="19"/>
        <v>0</v>
      </c>
      <c r="BL175" s="17" t="s">
        <v>528</v>
      </c>
      <c r="BM175" s="147" t="s">
        <v>1101</v>
      </c>
    </row>
    <row r="176" spans="2:65" s="1" customFormat="1" ht="33" customHeight="1">
      <c r="B176" s="32"/>
      <c r="C176" s="136" t="s">
        <v>267</v>
      </c>
      <c r="D176" s="136" t="s">
        <v>160</v>
      </c>
      <c r="E176" s="137" t="s">
        <v>1326</v>
      </c>
      <c r="F176" s="138" t="s">
        <v>1327</v>
      </c>
      <c r="G176" s="139" t="s">
        <v>392</v>
      </c>
      <c r="H176" s="140">
        <v>260</v>
      </c>
      <c r="I176" s="141"/>
      <c r="J176" s="142">
        <f t="shared" si="10"/>
        <v>0</v>
      </c>
      <c r="K176" s="138" t="s">
        <v>164</v>
      </c>
      <c r="L176" s="32"/>
      <c r="M176" s="143" t="s">
        <v>1</v>
      </c>
      <c r="N176" s="144" t="s">
        <v>44</v>
      </c>
      <c r="P176" s="145">
        <f t="shared" si="11"/>
        <v>0</v>
      </c>
      <c r="Q176" s="145">
        <v>0.18</v>
      </c>
      <c r="R176" s="145">
        <f t="shared" si="12"/>
        <v>46.8</v>
      </c>
      <c r="S176" s="145">
        <v>0</v>
      </c>
      <c r="T176" s="146">
        <f t="shared" si="13"/>
        <v>0</v>
      </c>
      <c r="AR176" s="147" t="s">
        <v>528</v>
      </c>
      <c r="AT176" s="147" t="s">
        <v>160</v>
      </c>
      <c r="AU176" s="147" t="s">
        <v>86</v>
      </c>
      <c r="AY176" s="17" t="s">
        <v>156</v>
      </c>
      <c r="BE176" s="148">
        <f t="shared" si="14"/>
        <v>0</v>
      </c>
      <c r="BF176" s="148">
        <f t="shared" si="15"/>
        <v>0</v>
      </c>
      <c r="BG176" s="148">
        <f t="shared" si="16"/>
        <v>0</v>
      </c>
      <c r="BH176" s="148">
        <f t="shared" si="17"/>
        <v>0</v>
      </c>
      <c r="BI176" s="148">
        <f t="shared" si="18"/>
        <v>0</v>
      </c>
      <c r="BJ176" s="17" t="s">
        <v>86</v>
      </c>
      <c r="BK176" s="148">
        <f t="shared" si="19"/>
        <v>0</v>
      </c>
      <c r="BL176" s="17" t="s">
        <v>528</v>
      </c>
      <c r="BM176" s="147" t="s">
        <v>1111</v>
      </c>
    </row>
    <row r="177" spans="2:65" s="1" customFormat="1" ht="21.75" customHeight="1">
      <c r="B177" s="32"/>
      <c r="C177" s="177" t="s">
        <v>275</v>
      </c>
      <c r="D177" s="177" t="s">
        <v>256</v>
      </c>
      <c r="E177" s="178" t="s">
        <v>1328</v>
      </c>
      <c r="F177" s="179" t="s">
        <v>1329</v>
      </c>
      <c r="G177" s="180" t="s">
        <v>392</v>
      </c>
      <c r="H177" s="181">
        <v>20</v>
      </c>
      <c r="I177" s="182"/>
      <c r="J177" s="183">
        <f t="shared" si="10"/>
        <v>0</v>
      </c>
      <c r="K177" s="179" t="s">
        <v>1</v>
      </c>
      <c r="L177" s="184"/>
      <c r="M177" s="185" t="s">
        <v>1</v>
      </c>
      <c r="N177" s="186" t="s">
        <v>44</v>
      </c>
      <c r="P177" s="145">
        <f t="shared" si="11"/>
        <v>0</v>
      </c>
      <c r="Q177" s="145">
        <v>0</v>
      </c>
      <c r="R177" s="145">
        <f t="shared" si="12"/>
        <v>0</v>
      </c>
      <c r="S177" s="145">
        <v>0</v>
      </c>
      <c r="T177" s="146">
        <f t="shared" si="13"/>
        <v>0</v>
      </c>
      <c r="AR177" s="147" t="s">
        <v>1225</v>
      </c>
      <c r="AT177" s="147" t="s">
        <v>256</v>
      </c>
      <c r="AU177" s="147" t="s">
        <v>86</v>
      </c>
      <c r="AY177" s="17" t="s">
        <v>156</v>
      </c>
      <c r="BE177" s="148">
        <f t="shared" si="14"/>
        <v>0</v>
      </c>
      <c r="BF177" s="148">
        <f t="shared" si="15"/>
        <v>0</v>
      </c>
      <c r="BG177" s="148">
        <f t="shared" si="16"/>
        <v>0</v>
      </c>
      <c r="BH177" s="148">
        <f t="shared" si="17"/>
        <v>0</v>
      </c>
      <c r="BI177" s="148">
        <f t="shared" si="18"/>
        <v>0</v>
      </c>
      <c r="BJ177" s="17" t="s">
        <v>86</v>
      </c>
      <c r="BK177" s="148">
        <f t="shared" si="19"/>
        <v>0</v>
      </c>
      <c r="BL177" s="17" t="s">
        <v>528</v>
      </c>
      <c r="BM177" s="147" t="s">
        <v>1121</v>
      </c>
    </row>
    <row r="178" spans="2:65" s="1" customFormat="1" ht="21.75" customHeight="1">
      <c r="B178" s="32"/>
      <c r="C178" s="177" t="s">
        <v>283</v>
      </c>
      <c r="D178" s="177" t="s">
        <v>256</v>
      </c>
      <c r="E178" s="178" t="s">
        <v>1330</v>
      </c>
      <c r="F178" s="179" t="s">
        <v>1331</v>
      </c>
      <c r="G178" s="180" t="s">
        <v>392</v>
      </c>
      <c r="H178" s="181">
        <v>240</v>
      </c>
      <c r="I178" s="182"/>
      <c r="J178" s="183">
        <f t="shared" si="10"/>
        <v>0</v>
      </c>
      <c r="K178" s="179" t="s">
        <v>1</v>
      </c>
      <c r="L178" s="184"/>
      <c r="M178" s="185" t="s">
        <v>1</v>
      </c>
      <c r="N178" s="186" t="s">
        <v>44</v>
      </c>
      <c r="P178" s="145">
        <f t="shared" si="11"/>
        <v>0</v>
      </c>
      <c r="Q178" s="145">
        <v>0</v>
      </c>
      <c r="R178" s="145">
        <f t="shared" si="12"/>
        <v>0</v>
      </c>
      <c r="S178" s="145">
        <v>0</v>
      </c>
      <c r="T178" s="146">
        <f t="shared" si="13"/>
        <v>0</v>
      </c>
      <c r="AR178" s="147" t="s">
        <v>1225</v>
      </c>
      <c r="AT178" s="147" t="s">
        <v>256</v>
      </c>
      <c r="AU178" s="147" t="s">
        <v>86</v>
      </c>
      <c r="AY178" s="17" t="s">
        <v>156</v>
      </c>
      <c r="BE178" s="148">
        <f t="shared" si="14"/>
        <v>0</v>
      </c>
      <c r="BF178" s="148">
        <f t="shared" si="15"/>
        <v>0</v>
      </c>
      <c r="BG178" s="148">
        <f t="shared" si="16"/>
        <v>0</v>
      </c>
      <c r="BH178" s="148">
        <f t="shared" si="17"/>
        <v>0</v>
      </c>
      <c r="BI178" s="148">
        <f t="shared" si="18"/>
        <v>0</v>
      </c>
      <c r="BJ178" s="17" t="s">
        <v>86</v>
      </c>
      <c r="BK178" s="148">
        <f t="shared" si="19"/>
        <v>0</v>
      </c>
      <c r="BL178" s="17" t="s">
        <v>528</v>
      </c>
      <c r="BM178" s="147" t="s">
        <v>1126</v>
      </c>
    </row>
    <row r="179" spans="2:65" s="1" customFormat="1" ht="33" customHeight="1">
      <c r="B179" s="32"/>
      <c r="C179" s="136" t="s">
        <v>288</v>
      </c>
      <c r="D179" s="136" t="s">
        <v>160</v>
      </c>
      <c r="E179" s="137" t="s">
        <v>1332</v>
      </c>
      <c r="F179" s="138" t="s">
        <v>1333</v>
      </c>
      <c r="G179" s="139" t="s">
        <v>392</v>
      </c>
      <c r="H179" s="140">
        <v>60</v>
      </c>
      <c r="I179" s="141"/>
      <c r="J179" s="142">
        <f t="shared" si="10"/>
        <v>0</v>
      </c>
      <c r="K179" s="138" t="s">
        <v>164</v>
      </c>
      <c r="L179" s="32"/>
      <c r="M179" s="143" t="s">
        <v>1</v>
      </c>
      <c r="N179" s="144" t="s">
        <v>44</v>
      </c>
      <c r="P179" s="145">
        <f t="shared" si="11"/>
        <v>0</v>
      </c>
      <c r="Q179" s="145">
        <v>0.22563</v>
      </c>
      <c r="R179" s="145">
        <f t="shared" si="12"/>
        <v>13.537800000000001</v>
      </c>
      <c r="S179" s="145">
        <v>0</v>
      </c>
      <c r="T179" s="146">
        <f t="shared" si="13"/>
        <v>0</v>
      </c>
      <c r="AR179" s="147" t="s">
        <v>528</v>
      </c>
      <c r="AT179" s="147" t="s">
        <v>160</v>
      </c>
      <c r="AU179" s="147" t="s">
        <v>86</v>
      </c>
      <c r="AY179" s="17" t="s">
        <v>156</v>
      </c>
      <c r="BE179" s="148">
        <f t="shared" si="14"/>
        <v>0</v>
      </c>
      <c r="BF179" s="148">
        <f t="shared" si="15"/>
        <v>0</v>
      </c>
      <c r="BG179" s="148">
        <f t="shared" si="16"/>
        <v>0</v>
      </c>
      <c r="BH179" s="148">
        <f t="shared" si="17"/>
        <v>0</v>
      </c>
      <c r="BI179" s="148">
        <f t="shared" si="18"/>
        <v>0</v>
      </c>
      <c r="BJ179" s="17" t="s">
        <v>86</v>
      </c>
      <c r="BK179" s="148">
        <f t="shared" si="19"/>
        <v>0</v>
      </c>
      <c r="BL179" s="17" t="s">
        <v>528</v>
      </c>
      <c r="BM179" s="147" t="s">
        <v>1134</v>
      </c>
    </row>
    <row r="180" spans="2:65" s="1" customFormat="1" ht="21.75" customHeight="1">
      <c r="B180" s="32"/>
      <c r="C180" s="177" t="s">
        <v>7</v>
      </c>
      <c r="D180" s="177" t="s">
        <v>256</v>
      </c>
      <c r="E180" s="178" t="s">
        <v>1334</v>
      </c>
      <c r="F180" s="179" t="s">
        <v>1335</v>
      </c>
      <c r="G180" s="180" t="s">
        <v>392</v>
      </c>
      <c r="H180" s="181">
        <v>60</v>
      </c>
      <c r="I180" s="182"/>
      <c r="J180" s="183">
        <f t="shared" si="10"/>
        <v>0</v>
      </c>
      <c r="K180" s="179" t="s">
        <v>1</v>
      </c>
      <c r="L180" s="184"/>
      <c r="M180" s="185" t="s">
        <v>1</v>
      </c>
      <c r="N180" s="186" t="s">
        <v>44</v>
      </c>
      <c r="P180" s="145">
        <f t="shared" si="11"/>
        <v>0</v>
      </c>
      <c r="Q180" s="145">
        <v>0</v>
      </c>
      <c r="R180" s="145">
        <f t="shared" si="12"/>
        <v>0</v>
      </c>
      <c r="S180" s="145">
        <v>0</v>
      </c>
      <c r="T180" s="146">
        <f t="shared" si="13"/>
        <v>0</v>
      </c>
      <c r="AR180" s="147" t="s">
        <v>1225</v>
      </c>
      <c r="AT180" s="147" t="s">
        <v>256</v>
      </c>
      <c r="AU180" s="147" t="s">
        <v>86</v>
      </c>
      <c r="AY180" s="17" t="s">
        <v>156</v>
      </c>
      <c r="BE180" s="148">
        <f t="shared" si="14"/>
        <v>0</v>
      </c>
      <c r="BF180" s="148">
        <f t="shared" si="15"/>
        <v>0</v>
      </c>
      <c r="BG180" s="148">
        <f t="shared" si="16"/>
        <v>0</v>
      </c>
      <c r="BH180" s="148">
        <f t="shared" si="17"/>
        <v>0</v>
      </c>
      <c r="BI180" s="148">
        <f t="shared" si="18"/>
        <v>0</v>
      </c>
      <c r="BJ180" s="17" t="s">
        <v>86</v>
      </c>
      <c r="BK180" s="148">
        <f t="shared" si="19"/>
        <v>0</v>
      </c>
      <c r="BL180" s="17" t="s">
        <v>528</v>
      </c>
      <c r="BM180" s="147" t="s">
        <v>1145</v>
      </c>
    </row>
    <row r="181" spans="2:65" s="1" customFormat="1" ht="16.5" customHeight="1">
      <c r="B181" s="32"/>
      <c r="C181" s="177" t="s">
        <v>301</v>
      </c>
      <c r="D181" s="177" t="s">
        <v>256</v>
      </c>
      <c r="E181" s="178" t="s">
        <v>1336</v>
      </c>
      <c r="F181" s="179" t="s">
        <v>1301</v>
      </c>
      <c r="G181" s="180" t="s">
        <v>163</v>
      </c>
      <c r="H181" s="181">
        <v>4</v>
      </c>
      <c r="I181" s="182"/>
      <c r="J181" s="183">
        <f t="shared" si="10"/>
        <v>0</v>
      </c>
      <c r="K181" s="179" t="s">
        <v>1</v>
      </c>
      <c r="L181" s="184"/>
      <c r="M181" s="185" t="s">
        <v>1</v>
      </c>
      <c r="N181" s="186" t="s">
        <v>44</v>
      </c>
      <c r="P181" s="145">
        <f t="shared" si="11"/>
        <v>0</v>
      </c>
      <c r="Q181" s="145">
        <v>0</v>
      </c>
      <c r="R181" s="145">
        <f t="shared" si="12"/>
        <v>0</v>
      </c>
      <c r="S181" s="145">
        <v>0</v>
      </c>
      <c r="T181" s="146">
        <f t="shared" si="13"/>
        <v>0</v>
      </c>
      <c r="AR181" s="147" t="s">
        <v>1225</v>
      </c>
      <c r="AT181" s="147" t="s">
        <v>256</v>
      </c>
      <c r="AU181" s="147" t="s">
        <v>86</v>
      </c>
      <c r="AY181" s="17" t="s">
        <v>156</v>
      </c>
      <c r="BE181" s="148">
        <f t="shared" si="14"/>
        <v>0</v>
      </c>
      <c r="BF181" s="148">
        <f t="shared" si="15"/>
        <v>0</v>
      </c>
      <c r="BG181" s="148">
        <f t="shared" si="16"/>
        <v>0</v>
      </c>
      <c r="BH181" s="148">
        <f t="shared" si="17"/>
        <v>0</v>
      </c>
      <c r="BI181" s="148">
        <f t="shared" si="18"/>
        <v>0</v>
      </c>
      <c r="BJ181" s="17" t="s">
        <v>86</v>
      </c>
      <c r="BK181" s="148">
        <f t="shared" si="19"/>
        <v>0</v>
      </c>
      <c r="BL181" s="17" t="s">
        <v>528</v>
      </c>
      <c r="BM181" s="147" t="s">
        <v>1161</v>
      </c>
    </row>
    <row r="182" spans="2:65" s="1" customFormat="1" ht="24.2" customHeight="1">
      <c r="B182" s="32"/>
      <c r="C182" s="136" t="s">
        <v>307</v>
      </c>
      <c r="D182" s="136" t="s">
        <v>160</v>
      </c>
      <c r="E182" s="137" t="s">
        <v>1337</v>
      </c>
      <c r="F182" s="138" t="s">
        <v>1338</v>
      </c>
      <c r="G182" s="139" t="s">
        <v>392</v>
      </c>
      <c r="H182" s="140">
        <v>50</v>
      </c>
      <c r="I182" s="141"/>
      <c r="J182" s="142">
        <f t="shared" si="10"/>
        <v>0</v>
      </c>
      <c r="K182" s="138" t="s">
        <v>164</v>
      </c>
      <c r="L182" s="32"/>
      <c r="M182" s="143" t="s">
        <v>1</v>
      </c>
      <c r="N182" s="144" t="s">
        <v>44</v>
      </c>
      <c r="P182" s="145">
        <f t="shared" si="11"/>
        <v>0</v>
      </c>
      <c r="Q182" s="145">
        <v>0</v>
      </c>
      <c r="R182" s="145">
        <f t="shared" si="12"/>
        <v>0</v>
      </c>
      <c r="S182" s="145">
        <v>0</v>
      </c>
      <c r="T182" s="146">
        <f t="shared" si="13"/>
        <v>0</v>
      </c>
      <c r="AR182" s="147" t="s">
        <v>528</v>
      </c>
      <c r="AT182" s="147" t="s">
        <v>160</v>
      </c>
      <c r="AU182" s="147" t="s">
        <v>86</v>
      </c>
      <c r="AY182" s="17" t="s">
        <v>156</v>
      </c>
      <c r="BE182" s="148">
        <f t="shared" si="14"/>
        <v>0</v>
      </c>
      <c r="BF182" s="148">
        <f t="shared" si="15"/>
        <v>0</v>
      </c>
      <c r="BG182" s="148">
        <f t="shared" si="16"/>
        <v>0</v>
      </c>
      <c r="BH182" s="148">
        <f t="shared" si="17"/>
        <v>0</v>
      </c>
      <c r="BI182" s="148">
        <f t="shared" si="18"/>
        <v>0</v>
      </c>
      <c r="BJ182" s="17" t="s">
        <v>86</v>
      </c>
      <c r="BK182" s="148">
        <f t="shared" si="19"/>
        <v>0</v>
      </c>
      <c r="BL182" s="17" t="s">
        <v>528</v>
      </c>
      <c r="BM182" s="147" t="s">
        <v>1171</v>
      </c>
    </row>
    <row r="183" spans="2:65" s="1" customFormat="1" ht="24.2" customHeight="1">
      <c r="B183" s="32"/>
      <c r="C183" s="136" t="s">
        <v>313</v>
      </c>
      <c r="D183" s="136" t="s">
        <v>160</v>
      </c>
      <c r="E183" s="137" t="s">
        <v>1339</v>
      </c>
      <c r="F183" s="138" t="s">
        <v>1340</v>
      </c>
      <c r="G183" s="139" t="s">
        <v>392</v>
      </c>
      <c r="H183" s="140">
        <v>160</v>
      </c>
      <c r="I183" s="141"/>
      <c r="J183" s="142">
        <f t="shared" si="10"/>
        <v>0</v>
      </c>
      <c r="K183" s="138" t="s">
        <v>164</v>
      </c>
      <c r="L183" s="32"/>
      <c r="M183" s="187" t="s">
        <v>1</v>
      </c>
      <c r="N183" s="188" t="s">
        <v>44</v>
      </c>
      <c r="O183" s="189"/>
      <c r="P183" s="190">
        <f t="shared" si="11"/>
        <v>0</v>
      </c>
      <c r="Q183" s="190">
        <v>0</v>
      </c>
      <c r="R183" s="190">
        <f t="shared" si="12"/>
        <v>0</v>
      </c>
      <c r="S183" s="190">
        <v>0</v>
      </c>
      <c r="T183" s="191">
        <f t="shared" si="13"/>
        <v>0</v>
      </c>
      <c r="AR183" s="147" t="s">
        <v>528</v>
      </c>
      <c r="AT183" s="147" t="s">
        <v>160</v>
      </c>
      <c r="AU183" s="147" t="s">
        <v>86</v>
      </c>
      <c r="AY183" s="17" t="s">
        <v>156</v>
      </c>
      <c r="BE183" s="148">
        <f t="shared" si="14"/>
        <v>0</v>
      </c>
      <c r="BF183" s="148">
        <f t="shared" si="15"/>
        <v>0</v>
      </c>
      <c r="BG183" s="148">
        <f t="shared" si="16"/>
        <v>0</v>
      </c>
      <c r="BH183" s="148">
        <f t="shared" si="17"/>
        <v>0</v>
      </c>
      <c r="BI183" s="148">
        <f t="shared" si="18"/>
        <v>0</v>
      </c>
      <c r="BJ183" s="17" t="s">
        <v>86</v>
      </c>
      <c r="BK183" s="148">
        <f t="shared" si="19"/>
        <v>0</v>
      </c>
      <c r="BL183" s="17" t="s">
        <v>528</v>
      </c>
      <c r="BM183" s="147" t="s">
        <v>1181</v>
      </c>
    </row>
    <row r="184" spans="2:65" s="1" customFormat="1" ht="6.95" customHeight="1">
      <c r="B184" s="44"/>
      <c r="C184" s="45"/>
      <c r="D184" s="45"/>
      <c r="E184" s="45"/>
      <c r="F184" s="45"/>
      <c r="G184" s="45"/>
      <c r="H184" s="45"/>
      <c r="I184" s="45"/>
      <c r="J184" s="45"/>
      <c r="K184" s="45"/>
      <c r="L184" s="32"/>
    </row>
  </sheetData>
  <sheetProtection algorithmName="SHA-512" hashValue="jdGrW7fD5o14JZICONMPZH6FywOC0CcFD/kPGQnqr/EJAXJdncblehK86X6YjV7yyV5UmDMy4EFtSXZEZHSRfQ==" saltValue="C+0X6F0hZnDLnS0rGgOfPQr1gqqB/roXQm7B6Xq2kun9zQtnimCZbxLKX8CSuiE6aTMywboODQ7orRfraXMt6A==" spinCount="100000" sheet="1" objects="1" scenarios="1" formatColumns="0" formatRows="0" autoFilter="0"/>
  <autoFilter ref="C121:K183" xr:uid="{00000000-0009-0000-0000-000004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9"/>
      <c r="M2" s="219"/>
      <c r="N2" s="219"/>
      <c r="O2" s="219"/>
      <c r="P2" s="219"/>
      <c r="Q2" s="219"/>
      <c r="R2" s="219"/>
      <c r="S2" s="219"/>
      <c r="T2" s="219"/>
      <c r="U2" s="219"/>
      <c r="V2" s="219"/>
      <c r="AT2" s="17" t="s">
        <v>107</v>
      </c>
    </row>
    <row r="3" spans="2:46" ht="6.95" customHeight="1">
      <c r="B3" s="18"/>
      <c r="C3" s="19"/>
      <c r="D3" s="19"/>
      <c r="E3" s="19"/>
      <c r="F3" s="19"/>
      <c r="G3" s="19"/>
      <c r="H3" s="19"/>
      <c r="I3" s="19"/>
      <c r="J3" s="19"/>
      <c r="K3" s="19"/>
      <c r="L3" s="20"/>
      <c r="AT3" s="17" t="s">
        <v>88</v>
      </c>
    </row>
    <row r="4" spans="2:46" ht="24.95" customHeight="1">
      <c r="B4" s="20"/>
      <c r="D4" s="21" t="s">
        <v>108</v>
      </c>
      <c r="L4" s="20"/>
      <c r="M4" s="93" t="s">
        <v>10</v>
      </c>
      <c r="AT4" s="17" t="s">
        <v>4</v>
      </c>
    </row>
    <row r="5" spans="2:46" ht="6.95" customHeight="1">
      <c r="B5" s="20"/>
      <c r="L5" s="20"/>
    </row>
    <row r="6" spans="2:46" ht="12" customHeight="1">
      <c r="B6" s="20"/>
      <c r="D6" s="27" t="s">
        <v>16</v>
      </c>
      <c r="L6" s="20"/>
    </row>
    <row r="7" spans="2:46" ht="16.5" customHeight="1">
      <c r="B7" s="20"/>
      <c r="E7" s="234" t="str">
        <f>'Rekapitulace stavby'!K6</f>
        <v>Rekonstrukce místní komunikace ulice Boleslavská, Kosmonosy</v>
      </c>
      <c r="F7" s="235"/>
      <c r="G7" s="235"/>
      <c r="H7" s="235"/>
      <c r="L7" s="20"/>
    </row>
    <row r="8" spans="2:46" ht="12" customHeight="1">
      <c r="B8" s="20"/>
      <c r="D8" s="27" t="s">
        <v>109</v>
      </c>
      <c r="L8" s="20"/>
    </row>
    <row r="9" spans="2:46" s="1" customFormat="1" ht="16.5" customHeight="1">
      <c r="B9" s="32"/>
      <c r="E9" s="234" t="s">
        <v>795</v>
      </c>
      <c r="F9" s="236"/>
      <c r="G9" s="236"/>
      <c r="H9" s="236"/>
      <c r="L9" s="32"/>
    </row>
    <row r="10" spans="2:46" s="1" customFormat="1" ht="12" customHeight="1">
      <c r="B10" s="32"/>
      <c r="D10" s="27" t="s">
        <v>111</v>
      </c>
      <c r="L10" s="32"/>
    </row>
    <row r="11" spans="2:46" s="1" customFormat="1" ht="16.5" customHeight="1">
      <c r="B11" s="32"/>
      <c r="E11" s="192" t="s">
        <v>1341</v>
      </c>
      <c r="F11" s="236"/>
      <c r="G11" s="236"/>
      <c r="H11" s="236"/>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16. 2. 2022</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7" t="str">
        <f>'Rekapitulace stavby'!E14</f>
        <v>Vyplň údaj</v>
      </c>
      <c r="F20" s="218"/>
      <c r="G20" s="218"/>
      <c r="H20" s="218"/>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31</v>
      </c>
      <c r="L22" s="32"/>
    </row>
    <row r="23" spans="2:12" s="1" customFormat="1" ht="18" customHeight="1">
      <c r="B23" s="32"/>
      <c r="E23" s="25" t="s">
        <v>32</v>
      </c>
      <c r="I23" s="27" t="s">
        <v>27</v>
      </c>
      <c r="J23" s="25" t="s">
        <v>33</v>
      </c>
      <c r="L23" s="32"/>
    </row>
    <row r="24" spans="2:12" s="1" customFormat="1" ht="6.95" customHeight="1">
      <c r="B24" s="32"/>
      <c r="L24" s="32"/>
    </row>
    <row r="25" spans="2:12" s="1" customFormat="1" ht="12" customHeight="1">
      <c r="B25" s="32"/>
      <c r="D25" s="27" t="s">
        <v>35</v>
      </c>
      <c r="I25" s="27" t="s">
        <v>25</v>
      </c>
      <c r="J25" s="25" t="s">
        <v>1</v>
      </c>
      <c r="L25" s="32"/>
    </row>
    <row r="26" spans="2:12" s="1" customFormat="1" ht="18" customHeight="1">
      <c r="B26" s="32"/>
      <c r="E26" s="25" t="s">
        <v>36</v>
      </c>
      <c r="I26" s="27" t="s">
        <v>27</v>
      </c>
      <c r="J26" s="25" t="s">
        <v>1</v>
      </c>
      <c r="L26" s="32"/>
    </row>
    <row r="27" spans="2:12" s="1" customFormat="1" ht="6.95" customHeight="1">
      <c r="B27" s="32"/>
      <c r="L27" s="32"/>
    </row>
    <row r="28" spans="2:12" s="1" customFormat="1" ht="12" customHeight="1">
      <c r="B28" s="32"/>
      <c r="D28" s="27" t="s">
        <v>37</v>
      </c>
      <c r="L28" s="32"/>
    </row>
    <row r="29" spans="2:12" s="7" customFormat="1" ht="16.5" customHeight="1">
      <c r="B29" s="94"/>
      <c r="E29" s="223" t="s">
        <v>1</v>
      </c>
      <c r="F29" s="223"/>
      <c r="G29" s="223"/>
      <c r="H29" s="223"/>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39</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41</v>
      </c>
      <c r="I34" s="35" t="s">
        <v>40</v>
      </c>
      <c r="J34" s="35" t="s">
        <v>42</v>
      </c>
      <c r="L34" s="32"/>
    </row>
    <row r="35" spans="2:12" s="1" customFormat="1" ht="14.45" customHeight="1">
      <c r="B35" s="32"/>
      <c r="D35" s="55" t="s">
        <v>43</v>
      </c>
      <c r="E35" s="27" t="s">
        <v>44</v>
      </c>
      <c r="F35" s="86">
        <f>ROUND((SUM(BE123:BE143)),  2)</f>
        <v>0</v>
      </c>
      <c r="I35" s="96">
        <v>0.21</v>
      </c>
      <c r="J35" s="86">
        <f>ROUND(((SUM(BE123:BE143))*I35),  2)</f>
        <v>0</v>
      </c>
      <c r="L35" s="32"/>
    </row>
    <row r="36" spans="2:12" s="1" customFormat="1" ht="14.45" customHeight="1">
      <c r="B36" s="32"/>
      <c r="E36" s="27" t="s">
        <v>45</v>
      </c>
      <c r="F36" s="86">
        <f>ROUND((SUM(BF123:BF143)),  2)</f>
        <v>0</v>
      </c>
      <c r="I36" s="96">
        <v>0.15</v>
      </c>
      <c r="J36" s="86">
        <f>ROUND(((SUM(BF123:BF143))*I36),  2)</f>
        <v>0</v>
      </c>
      <c r="L36" s="32"/>
    </row>
    <row r="37" spans="2:12" s="1" customFormat="1" ht="14.45" hidden="1" customHeight="1">
      <c r="B37" s="32"/>
      <c r="E37" s="27" t="s">
        <v>46</v>
      </c>
      <c r="F37" s="86">
        <f>ROUND((SUM(BG123:BG143)),  2)</f>
        <v>0</v>
      </c>
      <c r="I37" s="96">
        <v>0.21</v>
      </c>
      <c r="J37" s="86">
        <f>0</f>
        <v>0</v>
      </c>
      <c r="L37" s="32"/>
    </row>
    <row r="38" spans="2:12" s="1" customFormat="1" ht="14.45" hidden="1" customHeight="1">
      <c r="B38" s="32"/>
      <c r="E38" s="27" t="s">
        <v>47</v>
      </c>
      <c r="F38" s="86">
        <f>ROUND((SUM(BH123:BH143)),  2)</f>
        <v>0</v>
      </c>
      <c r="I38" s="96">
        <v>0.15</v>
      </c>
      <c r="J38" s="86">
        <f>0</f>
        <v>0</v>
      </c>
      <c r="L38" s="32"/>
    </row>
    <row r="39" spans="2:12" s="1" customFormat="1" ht="14.45" hidden="1" customHeight="1">
      <c r="B39" s="32"/>
      <c r="E39" s="27" t="s">
        <v>48</v>
      </c>
      <c r="F39" s="86">
        <f>ROUND((SUM(BI123:BI143)),  2)</f>
        <v>0</v>
      </c>
      <c r="I39" s="96">
        <v>0</v>
      </c>
      <c r="J39" s="86">
        <f>0</f>
        <v>0</v>
      </c>
      <c r="L39" s="32"/>
    </row>
    <row r="40" spans="2:12" s="1" customFormat="1" ht="6.95" customHeight="1">
      <c r="B40" s="32"/>
      <c r="L40" s="32"/>
    </row>
    <row r="41" spans="2:12" s="1" customFormat="1" ht="25.35" customHeight="1">
      <c r="B41" s="32"/>
      <c r="C41" s="97"/>
      <c r="D41" s="98" t="s">
        <v>49</v>
      </c>
      <c r="E41" s="57"/>
      <c r="F41" s="57"/>
      <c r="G41" s="99" t="s">
        <v>50</v>
      </c>
      <c r="H41" s="100" t="s">
        <v>51</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52</v>
      </c>
      <c r="E50" s="42"/>
      <c r="F50" s="42"/>
      <c r="G50" s="41" t="s">
        <v>53</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54</v>
      </c>
      <c r="E61" s="34"/>
      <c r="F61" s="103" t="s">
        <v>55</v>
      </c>
      <c r="G61" s="43" t="s">
        <v>54</v>
      </c>
      <c r="H61" s="34"/>
      <c r="I61" s="34"/>
      <c r="J61" s="104" t="s">
        <v>55</v>
      </c>
      <c r="K61" s="34"/>
      <c r="L61" s="32"/>
    </row>
    <row r="62" spans="2:12" ht="11.25">
      <c r="B62" s="20"/>
      <c r="L62" s="20"/>
    </row>
    <row r="63" spans="2:12" ht="11.25">
      <c r="B63" s="20"/>
      <c r="L63" s="20"/>
    </row>
    <row r="64" spans="2:12" ht="11.25">
      <c r="B64" s="20"/>
      <c r="L64" s="20"/>
    </row>
    <row r="65" spans="2:12" s="1" customFormat="1" ht="12.75">
      <c r="B65" s="32"/>
      <c r="D65" s="41" t="s">
        <v>56</v>
      </c>
      <c r="E65" s="42"/>
      <c r="F65" s="42"/>
      <c r="G65" s="41" t="s">
        <v>57</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54</v>
      </c>
      <c r="E76" s="34"/>
      <c r="F76" s="103" t="s">
        <v>55</v>
      </c>
      <c r="G76" s="43" t="s">
        <v>54</v>
      </c>
      <c r="H76" s="34"/>
      <c r="I76" s="34"/>
      <c r="J76" s="104" t="s">
        <v>55</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113</v>
      </c>
      <c r="L82" s="32"/>
    </row>
    <row r="83" spans="2:12" s="1" customFormat="1" ht="6.95" customHeight="1">
      <c r="B83" s="32"/>
      <c r="L83" s="32"/>
    </row>
    <row r="84" spans="2:12" s="1" customFormat="1" ht="12" customHeight="1">
      <c r="B84" s="32"/>
      <c r="C84" s="27" t="s">
        <v>16</v>
      </c>
      <c r="L84" s="32"/>
    </row>
    <row r="85" spans="2:12" s="1" customFormat="1" ht="16.5" customHeight="1">
      <c r="B85" s="32"/>
      <c r="E85" s="234" t="str">
        <f>E7</f>
        <v>Rekonstrukce místní komunikace ulice Boleslavská, Kosmonosy</v>
      </c>
      <c r="F85" s="235"/>
      <c r="G85" s="235"/>
      <c r="H85" s="235"/>
      <c r="L85" s="32"/>
    </row>
    <row r="86" spans="2:12" ht="12" customHeight="1">
      <c r="B86" s="20"/>
      <c r="C86" s="27" t="s">
        <v>109</v>
      </c>
      <c r="L86" s="20"/>
    </row>
    <row r="87" spans="2:12" s="1" customFormat="1" ht="16.5" customHeight="1">
      <c r="B87" s="32"/>
      <c r="E87" s="234" t="s">
        <v>795</v>
      </c>
      <c r="F87" s="236"/>
      <c r="G87" s="236"/>
      <c r="H87" s="236"/>
      <c r="L87" s="32"/>
    </row>
    <row r="88" spans="2:12" s="1" customFormat="1" ht="12" customHeight="1">
      <c r="B88" s="32"/>
      <c r="C88" s="27" t="s">
        <v>111</v>
      </c>
      <c r="L88" s="32"/>
    </row>
    <row r="89" spans="2:12" s="1" customFormat="1" ht="16.5" customHeight="1">
      <c r="B89" s="32"/>
      <c r="E89" s="192" t="str">
        <f>E11</f>
        <v>VRN.B - Vedlejší rozpočtové náklady</v>
      </c>
      <c r="F89" s="236"/>
      <c r="G89" s="236"/>
      <c r="H89" s="236"/>
      <c r="L89" s="32"/>
    </row>
    <row r="90" spans="2:12" s="1" customFormat="1" ht="6.95" customHeight="1">
      <c r="B90" s="32"/>
      <c r="L90" s="32"/>
    </row>
    <row r="91" spans="2:12" s="1" customFormat="1" ht="12" customHeight="1">
      <c r="B91" s="32"/>
      <c r="C91" s="27" t="s">
        <v>20</v>
      </c>
      <c r="F91" s="25" t="str">
        <f>F14</f>
        <v xml:space="preserve"> </v>
      </c>
      <c r="I91" s="27" t="s">
        <v>22</v>
      </c>
      <c r="J91" s="52" t="str">
        <f>IF(J14="","",J14)</f>
        <v>16. 2. 2022</v>
      </c>
      <c r="L91" s="32"/>
    </row>
    <row r="92" spans="2:12" s="1" customFormat="1" ht="6.95" customHeight="1">
      <c r="B92" s="32"/>
      <c r="L92" s="32"/>
    </row>
    <row r="93" spans="2:12" s="1" customFormat="1" ht="15.2" customHeight="1">
      <c r="B93" s="32"/>
      <c r="C93" s="27" t="s">
        <v>24</v>
      </c>
      <c r="F93" s="25" t="str">
        <f>E17</f>
        <v>Město Kosmonosy</v>
      </c>
      <c r="I93" s="27" t="s">
        <v>30</v>
      </c>
      <c r="J93" s="30" t="str">
        <f>E23</f>
        <v>CR Project s.r.o.</v>
      </c>
      <c r="L93" s="32"/>
    </row>
    <row r="94" spans="2:12" s="1" customFormat="1" ht="15.2" customHeight="1">
      <c r="B94" s="32"/>
      <c r="C94" s="27" t="s">
        <v>28</v>
      </c>
      <c r="F94" s="25" t="str">
        <f>IF(E20="","",E20)</f>
        <v>Vyplň údaj</v>
      </c>
      <c r="I94" s="27" t="s">
        <v>35</v>
      </c>
      <c r="J94" s="30" t="str">
        <f>E26</f>
        <v>Josef Nentwich</v>
      </c>
      <c r="L94" s="32"/>
    </row>
    <row r="95" spans="2:12" s="1" customFormat="1" ht="10.35" customHeight="1">
      <c r="B95" s="32"/>
      <c r="L95" s="32"/>
    </row>
    <row r="96" spans="2:12" s="1" customFormat="1" ht="29.25" customHeight="1">
      <c r="B96" s="32"/>
      <c r="C96" s="105" t="s">
        <v>114</v>
      </c>
      <c r="D96" s="97"/>
      <c r="E96" s="97"/>
      <c r="F96" s="97"/>
      <c r="G96" s="97"/>
      <c r="H96" s="97"/>
      <c r="I96" s="97"/>
      <c r="J96" s="106" t="s">
        <v>115</v>
      </c>
      <c r="K96" s="97"/>
      <c r="L96" s="32"/>
    </row>
    <row r="97" spans="2:47" s="1" customFormat="1" ht="10.35" customHeight="1">
      <c r="B97" s="32"/>
      <c r="L97" s="32"/>
    </row>
    <row r="98" spans="2:47" s="1" customFormat="1" ht="22.9" customHeight="1">
      <c r="B98" s="32"/>
      <c r="C98" s="107" t="s">
        <v>116</v>
      </c>
      <c r="J98" s="66">
        <f>J123</f>
        <v>0</v>
      </c>
      <c r="L98" s="32"/>
      <c r="AU98" s="17" t="s">
        <v>117</v>
      </c>
    </row>
    <row r="99" spans="2:47" s="8" customFormat="1" ht="24.95" customHeight="1">
      <c r="B99" s="108"/>
      <c r="D99" s="109" t="s">
        <v>725</v>
      </c>
      <c r="E99" s="110"/>
      <c r="F99" s="110"/>
      <c r="G99" s="110"/>
      <c r="H99" s="110"/>
      <c r="I99" s="110"/>
      <c r="J99" s="111">
        <f>J124</f>
        <v>0</v>
      </c>
      <c r="L99" s="108"/>
    </row>
    <row r="100" spans="2:47" s="9" customFormat="1" ht="19.899999999999999" customHeight="1">
      <c r="B100" s="112"/>
      <c r="D100" s="113" t="s">
        <v>726</v>
      </c>
      <c r="E100" s="114"/>
      <c r="F100" s="114"/>
      <c r="G100" s="114"/>
      <c r="H100" s="114"/>
      <c r="I100" s="114"/>
      <c r="J100" s="115">
        <f>J125</f>
        <v>0</v>
      </c>
      <c r="L100" s="112"/>
    </row>
    <row r="101" spans="2:47" s="9" customFormat="1" ht="19.899999999999999" customHeight="1">
      <c r="B101" s="112"/>
      <c r="D101" s="113" t="s">
        <v>727</v>
      </c>
      <c r="E101" s="114"/>
      <c r="F101" s="114"/>
      <c r="G101" s="114"/>
      <c r="H101" s="114"/>
      <c r="I101" s="114"/>
      <c r="J101" s="115">
        <f>J139</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141</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34" t="str">
        <f>E7</f>
        <v>Rekonstrukce místní komunikace ulice Boleslavská, Kosmonosy</v>
      </c>
      <c r="F111" s="235"/>
      <c r="G111" s="235"/>
      <c r="H111" s="235"/>
      <c r="L111" s="32"/>
    </row>
    <row r="112" spans="2:47" ht="12" customHeight="1">
      <c r="B112" s="20"/>
      <c r="C112" s="27" t="s">
        <v>109</v>
      </c>
      <c r="L112" s="20"/>
    </row>
    <row r="113" spans="2:65" s="1" customFormat="1" ht="16.5" customHeight="1">
      <c r="B113" s="32"/>
      <c r="E113" s="234" t="s">
        <v>795</v>
      </c>
      <c r="F113" s="236"/>
      <c r="G113" s="236"/>
      <c r="H113" s="236"/>
      <c r="L113" s="32"/>
    </row>
    <row r="114" spans="2:65" s="1" customFormat="1" ht="12" customHeight="1">
      <c r="B114" s="32"/>
      <c r="C114" s="27" t="s">
        <v>111</v>
      </c>
      <c r="L114" s="32"/>
    </row>
    <row r="115" spans="2:65" s="1" customFormat="1" ht="16.5" customHeight="1">
      <c r="B115" s="32"/>
      <c r="E115" s="192" t="str">
        <f>E11</f>
        <v>VRN.B - Vedlejší rozpočtové náklady</v>
      </c>
      <c r="F115" s="236"/>
      <c r="G115" s="236"/>
      <c r="H115" s="236"/>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16. 2. 2022</v>
      </c>
      <c r="L117" s="32"/>
    </row>
    <row r="118" spans="2:65" s="1" customFormat="1" ht="6.95" customHeight="1">
      <c r="B118" s="32"/>
      <c r="L118" s="32"/>
    </row>
    <row r="119" spans="2:65" s="1" customFormat="1" ht="15.2" customHeight="1">
      <c r="B119" s="32"/>
      <c r="C119" s="27" t="s">
        <v>24</v>
      </c>
      <c r="F119" s="25" t="str">
        <f>E17</f>
        <v>Město Kosmonosy</v>
      </c>
      <c r="I119" s="27" t="s">
        <v>30</v>
      </c>
      <c r="J119" s="30" t="str">
        <f>E23</f>
        <v>CR Project s.r.o.</v>
      </c>
      <c r="L119" s="32"/>
    </row>
    <row r="120" spans="2:65" s="1" customFormat="1" ht="15.2" customHeight="1">
      <c r="B120" s="32"/>
      <c r="C120" s="27" t="s">
        <v>28</v>
      </c>
      <c r="F120" s="25" t="str">
        <f>IF(E20="","",E20)</f>
        <v>Vyplň údaj</v>
      </c>
      <c r="I120" s="27" t="s">
        <v>35</v>
      </c>
      <c r="J120" s="30" t="str">
        <f>E26</f>
        <v>Josef Nentwich</v>
      </c>
      <c r="L120" s="32"/>
    </row>
    <row r="121" spans="2:65" s="1" customFormat="1" ht="10.35" customHeight="1">
      <c r="B121" s="32"/>
      <c r="L121" s="32"/>
    </row>
    <row r="122" spans="2:65" s="10" customFormat="1" ht="29.25" customHeight="1">
      <c r="B122" s="116"/>
      <c r="C122" s="117" t="s">
        <v>142</v>
      </c>
      <c r="D122" s="118" t="s">
        <v>64</v>
      </c>
      <c r="E122" s="118" t="s">
        <v>60</v>
      </c>
      <c r="F122" s="118" t="s">
        <v>61</v>
      </c>
      <c r="G122" s="118" t="s">
        <v>143</v>
      </c>
      <c r="H122" s="118" t="s">
        <v>144</v>
      </c>
      <c r="I122" s="118" t="s">
        <v>145</v>
      </c>
      <c r="J122" s="118" t="s">
        <v>115</v>
      </c>
      <c r="K122" s="119" t="s">
        <v>146</v>
      </c>
      <c r="L122" s="116"/>
      <c r="M122" s="59" t="s">
        <v>1</v>
      </c>
      <c r="N122" s="60" t="s">
        <v>43</v>
      </c>
      <c r="O122" s="60" t="s">
        <v>147</v>
      </c>
      <c r="P122" s="60" t="s">
        <v>148</v>
      </c>
      <c r="Q122" s="60" t="s">
        <v>149</v>
      </c>
      <c r="R122" s="60" t="s">
        <v>150</v>
      </c>
      <c r="S122" s="60" t="s">
        <v>151</v>
      </c>
      <c r="T122" s="61" t="s">
        <v>152</v>
      </c>
    </row>
    <row r="123" spans="2:65" s="1" customFormat="1" ht="22.9" customHeight="1">
      <c r="B123" s="32"/>
      <c r="C123" s="64" t="s">
        <v>153</v>
      </c>
      <c r="J123" s="120">
        <f>BK123</f>
        <v>0</v>
      </c>
      <c r="L123" s="32"/>
      <c r="M123" s="62"/>
      <c r="N123" s="53"/>
      <c r="O123" s="53"/>
      <c r="P123" s="121">
        <f>P124</f>
        <v>0</v>
      </c>
      <c r="Q123" s="53"/>
      <c r="R123" s="121">
        <f>R124</f>
        <v>0</v>
      </c>
      <c r="S123" s="53"/>
      <c r="T123" s="122">
        <f>T124</f>
        <v>0</v>
      </c>
      <c r="AT123" s="17" t="s">
        <v>78</v>
      </c>
      <c r="AU123" s="17" t="s">
        <v>117</v>
      </c>
      <c r="BK123" s="123">
        <f>BK124</f>
        <v>0</v>
      </c>
    </row>
    <row r="124" spans="2:65" s="11" customFormat="1" ht="25.9" customHeight="1">
      <c r="B124" s="124"/>
      <c r="D124" s="125" t="s">
        <v>78</v>
      </c>
      <c r="E124" s="126" t="s">
        <v>728</v>
      </c>
      <c r="F124" s="126" t="s">
        <v>729</v>
      </c>
      <c r="I124" s="127"/>
      <c r="J124" s="128">
        <f>BK124</f>
        <v>0</v>
      </c>
      <c r="L124" s="124"/>
      <c r="M124" s="129"/>
      <c r="P124" s="130">
        <f>P125+P139</f>
        <v>0</v>
      </c>
      <c r="R124" s="130">
        <f>R125+R139</f>
        <v>0</v>
      </c>
      <c r="T124" s="131">
        <f>T125+T139</f>
        <v>0</v>
      </c>
      <c r="AR124" s="125" t="s">
        <v>165</v>
      </c>
      <c r="AT124" s="132" t="s">
        <v>78</v>
      </c>
      <c r="AU124" s="132" t="s">
        <v>79</v>
      </c>
      <c r="AY124" s="125" t="s">
        <v>156</v>
      </c>
      <c r="BK124" s="133">
        <f>BK125+BK139</f>
        <v>0</v>
      </c>
    </row>
    <row r="125" spans="2:65" s="11" customFormat="1" ht="22.9" customHeight="1">
      <c r="B125" s="124"/>
      <c r="D125" s="125" t="s">
        <v>78</v>
      </c>
      <c r="E125" s="134" t="s">
        <v>730</v>
      </c>
      <c r="F125" s="134" t="s">
        <v>731</v>
      </c>
      <c r="I125" s="127"/>
      <c r="J125" s="135">
        <f>BK125</f>
        <v>0</v>
      </c>
      <c r="L125" s="124"/>
      <c r="M125" s="129"/>
      <c r="P125" s="130">
        <f>SUM(P126:P138)</f>
        <v>0</v>
      </c>
      <c r="R125" s="130">
        <f>SUM(R126:R138)</f>
        <v>0</v>
      </c>
      <c r="T125" s="131">
        <f>SUM(T126:T138)</f>
        <v>0</v>
      </c>
      <c r="AR125" s="125" t="s">
        <v>165</v>
      </c>
      <c r="AT125" s="132" t="s">
        <v>78</v>
      </c>
      <c r="AU125" s="132" t="s">
        <v>86</v>
      </c>
      <c r="AY125" s="125" t="s">
        <v>156</v>
      </c>
      <c r="BK125" s="133">
        <f>SUM(BK126:BK138)</f>
        <v>0</v>
      </c>
    </row>
    <row r="126" spans="2:65" s="1" customFormat="1" ht="24.2" customHeight="1">
      <c r="B126" s="32"/>
      <c r="C126" s="136" t="s">
        <v>86</v>
      </c>
      <c r="D126" s="136" t="s">
        <v>160</v>
      </c>
      <c r="E126" s="137" t="s">
        <v>732</v>
      </c>
      <c r="F126" s="138" t="s">
        <v>733</v>
      </c>
      <c r="G126" s="139" t="s">
        <v>734</v>
      </c>
      <c r="H126" s="140">
        <v>1</v>
      </c>
      <c r="I126" s="141"/>
      <c r="J126" s="142">
        <f t="shared" ref="J126:J138" si="0">ROUND(I126*H126,2)</f>
        <v>0</v>
      </c>
      <c r="K126" s="138" t="s">
        <v>1</v>
      </c>
      <c r="L126" s="32"/>
      <c r="M126" s="143" t="s">
        <v>1</v>
      </c>
      <c r="N126" s="144" t="s">
        <v>44</v>
      </c>
      <c r="P126" s="145">
        <f t="shared" ref="P126:P138" si="1">O126*H126</f>
        <v>0</v>
      </c>
      <c r="Q126" s="145">
        <v>0</v>
      </c>
      <c r="R126" s="145">
        <f t="shared" ref="R126:R138" si="2">Q126*H126</f>
        <v>0</v>
      </c>
      <c r="S126" s="145">
        <v>0</v>
      </c>
      <c r="T126" s="146">
        <f t="shared" ref="T126:T138" si="3">S126*H126</f>
        <v>0</v>
      </c>
      <c r="AR126" s="147" t="s">
        <v>735</v>
      </c>
      <c r="AT126" s="147" t="s">
        <v>160</v>
      </c>
      <c r="AU126" s="147" t="s">
        <v>88</v>
      </c>
      <c r="AY126" s="17" t="s">
        <v>156</v>
      </c>
      <c r="BE126" s="148">
        <f t="shared" ref="BE126:BE138" si="4">IF(N126="základní",J126,0)</f>
        <v>0</v>
      </c>
      <c r="BF126" s="148">
        <f t="shared" ref="BF126:BF138" si="5">IF(N126="snížená",J126,0)</f>
        <v>0</v>
      </c>
      <c r="BG126" s="148">
        <f t="shared" ref="BG126:BG138" si="6">IF(N126="zákl. přenesená",J126,0)</f>
        <v>0</v>
      </c>
      <c r="BH126" s="148">
        <f t="shared" ref="BH126:BH138" si="7">IF(N126="sníž. přenesená",J126,0)</f>
        <v>0</v>
      </c>
      <c r="BI126" s="148">
        <f t="shared" ref="BI126:BI138" si="8">IF(N126="nulová",J126,0)</f>
        <v>0</v>
      </c>
      <c r="BJ126" s="17" t="s">
        <v>86</v>
      </c>
      <c r="BK126" s="148">
        <f t="shared" ref="BK126:BK138" si="9">ROUND(I126*H126,2)</f>
        <v>0</v>
      </c>
      <c r="BL126" s="17" t="s">
        <v>735</v>
      </c>
      <c r="BM126" s="147" t="s">
        <v>736</v>
      </c>
    </row>
    <row r="127" spans="2:65" s="1" customFormat="1" ht="16.5" customHeight="1">
      <c r="B127" s="32"/>
      <c r="C127" s="136" t="s">
        <v>88</v>
      </c>
      <c r="D127" s="136" t="s">
        <v>160</v>
      </c>
      <c r="E127" s="137" t="s">
        <v>737</v>
      </c>
      <c r="F127" s="138" t="s">
        <v>738</v>
      </c>
      <c r="G127" s="139" t="s">
        <v>734</v>
      </c>
      <c r="H127" s="140">
        <v>1</v>
      </c>
      <c r="I127" s="141"/>
      <c r="J127" s="142">
        <f t="shared" si="0"/>
        <v>0</v>
      </c>
      <c r="K127" s="138" t="s">
        <v>1</v>
      </c>
      <c r="L127" s="32"/>
      <c r="M127" s="143" t="s">
        <v>1</v>
      </c>
      <c r="N127" s="144" t="s">
        <v>44</v>
      </c>
      <c r="P127" s="145">
        <f t="shared" si="1"/>
        <v>0</v>
      </c>
      <c r="Q127" s="145">
        <v>0</v>
      </c>
      <c r="R127" s="145">
        <f t="shared" si="2"/>
        <v>0</v>
      </c>
      <c r="S127" s="145">
        <v>0</v>
      </c>
      <c r="T127" s="146">
        <f t="shared" si="3"/>
        <v>0</v>
      </c>
      <c r="AR127" s="147" t="s">
        <v>735</v>
      </c>
      <c r="AT127" s="147" t="s">
        <v>160</v>
      </c>
      <c r="AU127" s="147" t="s">
        <v>88</v>
      </c>
      <c r="AY127" s="17" t="s">
        <v>156</v>
      </c>
      <c r="BE127" s="148">
        <f t="shared" si="4"/>
        <v>0</v>
      </c>
      <c r="BF127" s="148">
        <f t="shared" si="5"/>
        <v>0</v>
      </c>
      <c r="BG127" s="148">
        <f t="shared" si="6"/>
        <v>0</v>
      </c>
      <c r="BH127" s="148">
        <f t="shared" si="7"/>
        <v>0</v>
      </c>
      <c r="BI127" s="148">
        <f t="shared" si="8"/>
        <v>0</v>
      </c>
      <c r="BJ127" s="17" t="s">
        <v>86</v>
      </c>
      <c r="BK127" s="148">
        <f t="shared" si="9"/>
        <v>0</v>
      </c>
      <c r="BL127" s="17" t="s">
        <v>735</v>
      </c>
      <c r="BM127" s="147" t="s">
        <v>739</v>
      </c>
    </row>
    <row r="128" spans="2:65" s="1" customFormat="1" ht="16.5" customHeight="1">
      <c r="B128" s="32"/>
      <c r="C128" s="136" t="s">
        <v>166</v>
      </c>
      <c r="D128" s="136" t="s">
        <v>160</v>
      </c>
      <c r="E128" s="137" t="s">
        <v>740</v>
      </c>
      <c r="F128" s="138" t="s">
        <v>741</v>
      </c>
      <c r="G128" s="139" t="s">
        <v>734</v>
      </c>
      <c r="H128" s="140">
        <v>1</v>
      </c>
      <c r="I128" s="141"/>
      <c r="J128" s="142">
        <f t="shared" si="0"/>
        <v>0</v>
      </c>
      <c r="K128" s="138" t="s">
        <v>1</v>
      </c>
      <c r="L128" s="32"/>
      <c r="M128" s="143" t="s">
        <v>1</v>
      </c>
      <c r="N128" s="144" t="s">
        <v>44</v>
      </c>
      <c r="P128" s="145">
        <f t="shared" si="1"/>
        <v>0</v>
      </c>
      <c r="Q128" s="145">
        <v>0</v>
      </c>
      <c r="R128" s="145">
        <f t="shared" si="2"/>
        <v>0</v>
      </c>
      <c r="S128" s="145">
        <v>0</v>
      </c>
      <c r="T128" s="146">
        <f t="shared" si="3"/>
        <v>0</v>
      </c>
      <c r="AR128" s="147" t="s">
        <v>735</v>
      </c>
      <c r="AT128" s="147" t="s">
        <v>160</v>
      </c>
      <c r="AU128" s="147" t="s">
        <v>88</v>
      </c>
      <c r="AY128" s="17" t="s">
        <v>156</v>
      </c>
      <c r="BE128" s="148">
        <f t="shared" si="4"/>
        <v>0</v>
      </c>
      <c r="BF128" s="148">
        <f t="shared" si="5"/>
        <v>0</v>
      </c>
      <c r="BG128" s="148">
        <f t="shared" si="6"/>
        <v>0</v>
      </c>
      <c r="BH128" s="148">
        <f t="shared" si="7"/>
        <v>0</v>
      </c>
      <c r="BI128" s="148">
        <f t="shared" si="8"/>
        <v>0</v>
      </c>
      <c r="BJ128" s="17" t="s">
        <v>86</v>
      </c>
      <c r="BK128" s="148">
        <f t="shared" si="9"/>
        <v>0</v>
      </c>
      <c r="BL128" s="17" t="s">
        <v>735</v>
      </c>
      <c r="BM128" s="147" t="s">
        <v>742</v>
      </c>
    </row>
    <row r="129" spans="2:65" s="1" customFormat="1" ht="24.2" customHeight="1">
      <c r="B129" s="32"/>
      <c r="C129" s="136" t="s">
        <v>165</v>
      </c>
      <c r="D129" s="136" t="s">
        <v>160</v>
      </c>
      <c r="E129" s="137" t="s">
        <v>743</v>
      </c>
      <c r="F129" s="138" t="s">
        <v>744</v>
      </c>
      <c r="G129" s="139" t="s">
        <v>734</v>
      </c>
      <c r="H129" s="140">
        <v>1</v>
      </c>
      <c r="I129" s="141"/>
      <c r="J129" s="142">
        <f t="shared" si="0"/>
        <v>0</v>
      </c>
      <c r="K129" s="138" t="s">
        <v>1</v>
      </c>
      <c r="L129" s="32"/>
      <c r="M129" s="143" t="s">
        <v>1</v>
      </c>
      <c r="N129" s="144" t="s">
        <v>44</v>
      </c>
      <c r="P129" s="145">
        <f t="shared" si="1"/>
        <v>0</v>
      </c>
      <c r="Q129" s="145">
        <v>0</v>
      </c>
      <c r="R129" s="145">
        <f t="shared" si="2"/>
        <v>0</v>
      </c>
      <c r="S129" s="145">
        <v>0</v>
      </c>
      <c r="T129" s="146">
        <f t="shared" si="3"/>
        <v>0</v>
      </c>
      <c r="AR129" s="147" t="s">
        <v>735</v>
      </c>
      <c r="AT129" s="147" t="s">
        <v>160</v>
      </c>
      <c r="AU129" s="147" t="s">
        <v>88</v>
      </c>
      <c r="AY129" s="17" t="s">
        <v>156</v>
      </c>
      <c r="BE129" s="148">
        <f t="shared" si="4"/>
        <v>0</v>
      </c>
      <c r="BF129" s="148">
        <f t="shared" si="5"/>
        <v>0</v>
      </c>
      <c r="BG129" s="148">
        <f t="shared" si="6"/>
        <v>0</v>
      </c>
      <c r="BH129" s="148">
        <f t="shared" si="7"/>
        <v>0</v>
      </c>
      <c r="BI129" s="148">
        <f t="shared" si="8"/>
        <v>0</v>
      </c>
      <c r="BJ129" s="17" t="s">
        <v>86</v>
      </c>
      <c r="BK129" s="148">
        <f t="shared" si="9"/>
        <v>0</v>
      </c>
      <c r="BL129" s="17" t="s">
        <v>735</v>
      </c>
      <c r="BM129" s="147" t="s">
        <v>745</v>
      </c>
    </row>
    <row r="130" spans="2:65" s="1" customFormat="1" ht="44.25" customHeight="1">
      <c r="B130" s="32"/>
      <c r="C130" s="136" t="s">
        <v>186</v>
      </c>
      <c r="D130" s="136" t="s">
        <v>160</v>
      </c>
      <c r="E130" s="137" t="s">
        <v>746</v>
      </c>
      <c r="F130" s="138" t="s">
        <v>747</v>
      </c>
      <c r="G130" s="139" t="s">
        <v>734</v>
      </c>
      <c r="H130" s="140">
        <v>1</v>
      </c>
      <c r="I130" s="141"/>
      <c r="J130" s="142">
        <f t="shared" si="0"/>
        <v>0</v>
      </c>
      <c r="K130" s="138" t="s">
        <v>1</v>
      </c>
      <c r="L130" s="32"/>
      <c r="M130" s="143" t="s">
        <v>1</v>
      </c>
      <c r="N130" s="144" t="s">
        <v>44</v>
      </c>
      <c r="P130" s="145">
        <f t="shared" si="1"/>
        <v>0</v>
      </c>
      <c r="Q130" s="145">
        <v>0</v>
      </c>
      <c r="R130" s="145">
        <f t="shared" si="2"/>
        <v>0</v>
      </c>
      <c r="S130" s="145">
        <v>0</v>
      </c>
      <c r="T130" s="146">
        <f t="shared" si="3"/>
        <v>0</v>
      </c>
      <c r="AR130" s="147" t="s">
        <v>735</v>
      </c>
      <c r="AT130" s="147" t="s">
        <v>160</v>
      </c>
      <c r="AU130" s="147" t="s">
        <v>88</v>
      </c>
      <c r="AY130" s="17" t="s">
        <v>156</v>
      </c>
      <c r="BE130" s="148">
        <f t="shared" si="4"/>
        <v>0</v>
      </c>
      <c r="BF130" s="148">
        <f t="shared" si="5"/>
        <v>0</v>
      </c>
      <c r="BG130" s="148">
        <f t="shared" si="6"/>
        <v>0</v>
      </c>
      <c r="BH130" s="148">
        <f t="shared" si="7"/>
        <v>0</v>
      </c>
      <c r="BI130" s="148">
        <f t="shared" si="8"/>
        <v>0</v>
      </c>
      <c r="BJ130" s="17" t="s">
        <v>86</v>
      </c>
      <c r="BK130" s="148">
        <f t="shared" si="9"/>
        <v>0</v>
      </c>
      <c r="BL130" s="17" t="s">
        <v>735</v>
      </c>
      <c r="BM130" s="147" t="s">
        <v>748</v>
      </c>
    </row>
    <row r="131" spans="2:65" s="1" customFormat="1" ht="62.65" customHeight="1">
      <c r="B131" s="32"/>
      <c r="C131" s="136" t="s">
        <v>192</v>
      </c>
      <c r="D131" s="136" t="s">
        <v>160</v>
      </c>
      <c r="E131" s="137" t="s">
        <v>749</v>
      </c>
      <c r="F131" s="138" t="s">
        <v>750</v>
      </c>
      <c r="G131" s="139" t="s">
        <v>734</v>
      </c>
      <c r="H131" s="140">
        <v>1</v>
      </c>
      <c r="I131" s="141"/>
      <c r="J131" s="142">
        <f t="shared" si="0"/>
        <v>0</v>
      </c>
      <c r="K131" s="138" t="s">
        <v>1</v>
      </c>
      <c r="L131" s="32"/>
      <c r="M131" s="143" t="s">
        <v>1</v>
      </c>
      <c r="N131" s="144" t="s">
        <v>44</v>
      </c>
      <c r="P131" s="145">
        <f t="shared" si="1"/>
        <v>0</v>
      </c>
      <c r="Q131" s="145">
        <v>0</v>
      </c>
      <c r="R131" s="145">
        <f t="shared" si="2"/>
        <v>0</v>
      </c>
      <c r="S131" s="145">
        <v>0</v>
      </c>
      <c r="T131" s="146">
        <f t="shared" si="3"/>
        <v>0</v>
      </c>
      <c r="AR131" s="147" t="s">
        <v>735</v>
      </c>
      <c r="AT131" s="147" t="s">
        <v>160</v>
      </c>
      <c r="AU131" s="147" t="s">
        <v>88</v>
      </c>
      <c r="AY131" s="17" t="s">
        <v>156</v>
      </c>
      <c r="BE131" s="148">
        <f t="shared" si="4"/>
        <v>0</v>
      </c>
      <c r="BF131" s="148">
        <f t="shared" si="5"/>
        <v>0</v>
      </c>
      <c r="BG131" s="148">
        <f t="shared" si="6"/>
        <v>0</v>
      </c>
      <c r="BH131" s="148">
        <f t="shared" si="7"/>
        <v>0</v>
      </c>
      <c r="BI131" s="148">
        <f t="shared" si="8"/>
        <v>0</v>
      </c>
      <c r="BJ131" s="17" t="s">
        <v>86</v>
      </c>
      <c r="BK131" s="148">
        <f t="shared" si="9"/>
        <v>0</v>
      </c>
      <c r="BL131" s="17" t="s">
        <v>735</v>
      </c>
      <c r="BM131" s="147" t="s">
        <v>751</v>
      </c>
    </row>
    <row r="132" spans="2:65" s="1" customFormat="1" ht="33" customHeight="1">
      <c r="B132" s="32"/>
      <c r="C132" s="136" t="s">
        <v>203</v>
      </c>
      <c r="D132" s="136" t="s">
        <v>160</v>
      </c>
      <c r="E132" s="137" t="s">
        <v>756</v>
      </c>
      <c r="F132" s="138" t="s">
        <v>757</v>
      </c>
      <c r="G132" s="139" t="s">
        <v>734</v>
      </c>
      <c r="H132" s="140">
        <v>1</v>
      </c>
      <c r="I132" s="141"/>
      <c r="J132" s="142">
        <f t="shared" si="0"/>
        <v>0</v>
      </c>
      <c r="K132" s="138" t="s">
        <v>1</v>
      </c>
      <c r="L132" s="32"/>
      <c r="M132" s="143" t="s">
        <v>1</v>
      </c>
      <c r="N132" s="144" t="s">
        <v>44</v>
      </c>
      <c r="P132" s="145">
        <f t="shared" si="1"/>
        <v>0</v>
      </c>
      <c r="Q132" s="145">
        <v>0</v>
      </c>
      <c r="R132" s="145">
        <f t="shared" si="2"/>
        <v>0</v>
      </c>
      <c r="S132" s="145">
        <v>0</v>
      </c>
      <c r="T132" s="146">
        <f t="shared" si="3"/>
        <v>0</v>
      </c>
      <c r="AR132" s="147" t="s">
        <v>735</v>
      </c>
      <c r="AT132" s="147" t="s">
        <v>160</v>
      </c>
      <c r="AU132" s="147" t="s">
        <v>88</v>
      </c>
      <c r="AY132" s="17" t="s">
        <v>156</v>
      </c>
      <c r="BE132" s="148">
        <f t="shared" si="4"/>
        <v>0</v>
      </c>
      <c r="BF132" s="148">
        <f t="shared" si="5"/>
        <v>0</v>
      </c>
      <c r="BG132" s="148">
        <f t="shared" si="6"/>
        <v>0</v>
      </c>
      <c r="BH132" s="148">
        <f t="shared" si="7"/>
        <v>0</v>
      </c>
      <c r="BI132" s="148">
        <f t="shared" si="8"/>
        <v>0</v>
      </c>
      <c r="BJ132" s="17" t="s">
        <v>86</v>
      </c>
      <c r="BK132" s="148">
        <f t="shared" si="9"/>
        <v>0</v>
      </c>
      <c r="BL132" s="17" t="s">
        <v>735</v>
      </c>
      <c r="BM132" s="147" t="s">
        <v>758</v>
      </c>
    </row>
    <row r="133" spans="2:65" s="1" customFormat="1" ht="37.9" customHeight="1">
      <c r="B133" s="32"/>
      <c r="C133" s="136" t="s">
        <v>216</v>
      </c>
      <c r="D133" s="136" t="s">
        <v>160</v>
      </c>
      <c r="E133" s="137" t="s">
        <v>759</v>
      </c>
      <c r="F133" s="138" t="s">
        <v>760</v>
      </c>
      <c r="G133" s="139" t="s">
        <v>734</v>
      </c>
      <c r="H133" s="140">
        <v>1</v>
      </c>
      <c r="I133" s="141"/>
      <c r="J133" s="142">
        <f t="shared" si="0"/>
        <v>0</v>
      </c>
      <c r="K133" s="138" t="s">
        <v>1</v>
      </c>
      <c r="L133" s="32"/>
      <c r="M133" s="143" t="s">
        <v>1</v>
      </c>
      <c r="N133" s="144" t="s">
        <v>44</v>
      </c>
      <c r="P133" s="145">
        <f t="shared" si="1"/>
        <v>0</v>
      </c>
      <c r="Q133" s="145">
        <v>0</v>
      </c>
      <c r="R133" s="145">
        <f t="shared" si="2"/>
        <v>0</v>
      </c>
      <c r="S133" s="145">
        <v>0</v>
      </c>
      <c r="T133" s="146">
        <f t="shared" si="3"/>
        <v>0</v>
      </c>
      <c r="AR133" s="147" t="s">
        <v>735</v>
      </c>
      <c r="AT133" s="147" t="s">
        <v>160</v>
      </c>
      <c r="AU133" s="147" t="s">
        <v>88</v>
      </c>
      <c r="AY133" s="17" t="s">
        <v>156</v>
      </c>
      <c r="BE133" s="148">
        <f t="shared" si="4"/>
        <v>0</v>
      </c>
      <c r="BF133" s="148">
        <f t="shared" si="5"/>
        <v>0</v>
      </c>
      <c r="BG133" s="148">
        <f t="shared" si="6"/>
        <v>0</v>
      </c>
      <c r="BH133" s="148">
        <f t="shared" si="7"/>
        <v>0</v>
      </c>
      <c r="BI133" s="148">
        <f t="shared" si="8"/>
        <v>0</v>
      </c>
      <c r="BJ133" s="17" t="s">
        <v>86</v>
      </c>
      <c r="BK133" s="148">
        <f t="shared" si="9"/>
        <v>0</v>
      </c>
      <c r="BL133" s="17" t="s">
        <v>735</v>
      </c>
      <c r="BM133" s="147" t="s">
        <v>761</v>
      </c>
    </row>
    <row r="134" spans="2:65" s="1" customFormat="1" ht="62.65" customHeight="1">
      <c r="B134" s="32"/>
      <c r="C134" s="136" t="s">
        <v>224</v>
      </c>
      <c r="D134" s="136" t="s">
        <v>160</v>
      </c>
      <c r="E134" s="137" t="s">
        <v>762</v>
      </c>
      <c r="F134" s="138" t="s">
        <v>763</v>
      </c>
      <c r="G134" s="139" t="s">
        <v>734</v>
      </c>
      <c r="H134" s="140">
        <v>1</v>
      </c>
      <c r="I134" s="141"/>
      <c r="J134" s="142">
        <f t="shared" si="0"/>
        <v>0</v>
      </c>
      <c r="K134" s="138" t="s">
        <v>1</v>
      </c>
      <c r="L134" s="32"/>
      <c r="M134" s="143" t="s">
        <v>1</v>
      </c>
      <c r="N134" s="144" t="s">
        <v>44</v>
      </c>
      <c r="P134" s="145">
        <f t="shared" si="1"/>
        <v>0</v>
      </c>
      <c r="Q134" s="145">
        <v>0</v>
      </c>
      <c r="R134" s="145">
        <f t="shared" si="2"/>
        <v>0</v>
      </c>
      <c r="S134" s="145">
        <v>0</v>
      </c>
      <c r="T134" s="146">
        <f t="shared" si="3"/>
        <v>0</v>
      </c>
      <c r="AR134" s="147" t="s">
        <v>735</v>
      </c>
      <c r="AT134" s="147" t="s">
        <v>160</v>
      </c>
      <c r="AU134" s="147" t="s">
        <v>88</v>
      </c>
      <c r="AY134" s="17" t="s">
        <v>156</v>
      </c>
      <c r="BE134" s="148">
        <f t="shared" si="4"/>
        <v>0</v>
      </c>
      <c r="BF134" s="148">
        <f t="shared" si="5"/>
        <v>0</v>
      </c>
      <c r="BG134" s="148">
        <f t="shared" si="6"/>
        <v>0</v>
      </c>
      <c r="BH134" s="148">
        <f t="shared" si="7"/>
        <v>0</v>
      </c>
      <c r="BI134" s="148">
        <f t="shared" si="8"/>
        <v>0</v>
      </c>
      <c r="BJ134" s="17" t="s">
        <v>86</v>
      </c>
      <c r="BK134" s="148">
        <f t="shared" si="9"/>
        <v>0</v>
      </c>
      <c r="BL134" s="17" t="s">
        <v>735</v>
      </c>
      <c r="BM134" s="147" t="s">
        <v>764</v>
      </c>
    </row>
    <row r="135" spans="2:65" s="1" customFormat="1" ht="33" customHeight="1">
      <c r="B135" s="32"/>
      <c r="C135" s="136" t="s">
        <v>229</v>
      </c>
      <c r="D135" s="136" t="s">
        <v>160</v>
      </c>
      <c r="E135" s="137" t="s">
        <v>765</v>
      </c>
      <c r="F135" s="138" t="s">
        <v>766</v>
      </c>
      <c r="G135" s="139" t="s">
        <v>734</v>
      </c>
      <c r="H135" s="140">
        <v>1</v>
      </c>
      <c r="I135" s="141"/>
      <c r="J135" s="142">
        <f t="shared" si="0"/>
        <v>0</v>
      </c>
      <c r="K135" s="138" t="s">
        <v>1</v>
      </c>
      <c r="L135" s="32"/>
      <c r="M135" s="143" t="s">
        <v>1</v>
      </c>
      <c r="N135" s="144" t="s">
        <v>44</v>
      </c>
      <c r="P135" s="145">
        <f t="shared" si="1"/>
        <v>0</v>
      </c>
      <c r="Q135" s="145">
        <v>0</v>
      </c>
      <c r="R135" s="145">
        <f t="shared" si="2"/>
        <v>0</v>
      </c>
      <c r="S135" s="145">
        <v>0</v>
      </c>
      <c r="T135" s="146">
        <f t="shared" si="3"/>
        <v>0</v>
      </c>
      <c r="AR135" s="147" t="s">
        <v>735</v>
      </c>
      <c r="AT135" s="147" t="s">
        <v>160</v>
      </c>
      <c r="AU135" s="147" t="s">
        <v>88</v>
      </c>
      <c r="AY135" s="17" t="s">
        <v>156</v>
      </c>
      <c r="BE135" s="148">
        <f t="shared" si="4"/>
        <v>0</v>
      </c>
      <c r="BF135" s="148">
        <f t="shared" si="5"/>
        <v>0</v>
      </c>
      <c r="BG135" s="148">
        <f t="shared" si="6"/>
        <v>0</v>
      </c>
      <c r="BH135" s="148">
        <f t="shared" si="7"/>
        <v>0</v>
      </c>
      <c r="BI135" s="148">
        <f t="shared" si="8"/>
        <v>0</v>
      </c>
      <c r="BJ135" s="17" t="s">
        <v>86</v>
      </c>
      <c r="BK135" s="148">
        <f t="shared" si="9"/>
        <v>0</v>
      </c>
      <c r="BL135" s="17" t="s">
        <v>735</v>
      </c>
      <c r="BM135" s="147" t="s">
        <v>767</v>
      </c>
    </row>
    <row r="136" spans="2:65" s="1" customFormat="1" ht="24.2" customHeight="1">
      <c r="B136" s="32"/>
      <c r="C136" s="136" t="s">
        <v>234</v>
      </c>
      <c r="D136" s="136" t="s">
        <v>160</v>
      </c>
      <c r="E136" s="137" t="s">
        <v>768</v>
      </c>
      <c r="F136" s="138" t="s">
        <v>769</v>
      </c>
      <c r="G136" s="139" t="s">
        <v>376</v>
      </c>
      <c r="H136" s="140">
        <v>5</v>
      </c>
      <c r="I136" s="141"/>
      <c r="J136" s="142">
        <f t="shared" si="0"/>
        <v>0</v>
      </c>
      <c r="K136" s="138" t="s">
        <v>1</v>
      </c>
      <c r="L136" s="32"/>
      <c r="M136" s="143" t="s">
        <v>1</v>
      </c>
      <c r="N136" s="144" t="s">
        <v>44</v>
      </c>
      <c r="P136" s="145">
        <f t="shared" si="1"/>
        <v>0</v>
      </c>
      <c r="Q136" s="145">
        <v>0</v>
      </c>
      <c r="R136" s="145">
        <f t="shared" si="2"/>
        <v>0</v>
      </c>
      <c r="S136" s="145">
        <v>0</v>
      </c>
      <c r="T136" s="146">
        <f t="shared" si="3"/>
        <v>0</v>
      </c>
      <c r="AR136" s="147" t="s">
        <v>735</v>
      </c>
      <c r="AT136" s="147" t="s">
        <v>160</v>
      </c>
      <c r="AU136" s="147" t="s">
        <v>88</v>
      </c>
      <c r="AY136" s="17" t="s">
        <v>156</v>
      </c>
      <c r="BE136" s="148">
        <f t="shared" si="4"/>
        <v>0</v>
      </c>
      <c r="BF136" s="148">
        <f t="shared" si="5"/>
        <v>0</v>
      </c>
      <c r="BG136" s="148">
        <f t="shared" si="6"/>
        <v>0</v>
      </c>
      <c r="BH136" s="148">
        <f t="shared" si="7"/>
        <v>0</v>
      </c>
      <c r="BI136" s="148">
        <f t="shared" si="8"/>
        <v>0</v>
      </c>
      <c r="BJ136" s="17" t="s">
        <v>86</v>
      </c>
      <c r="BK136" s="148">
        <f t="shared" si="9"/>
        <v>0</v>
      </c>
      <c r="BL136" s="17" t="s">
        <v>735</v>
      </c>
      <c r="BM136" s="147" t="s">
        <v>770</v>
      </c>
    </row>
    <row r="137" spans="2:65" s="1" customFormat="1" ht="16.5" customHeight="1">
      <c r="B137" s="32"/>
      <c r="C137" s="136" t="s">
        <v>239</v>
      </c>
      <c r="D137" s="136" t="s">
        <v>160</v>
      </c>
      <c r="E137" s="137" t="s">
        <v>771</v>
      </c>
      <c r="F137" s="138" t="s">
        <v>772</v>
      </c>
      <c r="G137" s="139" t="s">
        <v>734</v>
      </c>
      <c r="H137" s="140">
        <v>1</v>
      </c>
      <c r="I137" s="141"/>
      <c r="J137" s="142">
        <f t="shared" si="0"/>
        <v>0</v>
      </c>
      <c r="K137" s="138" t="s">
        <v>1</v>
      </c>
      <c r="L137" s="32"/>
      <c r="M137" s="143" t="s">
        <v>1</v>
      </c>
      <c r="N137" s="144" t="s">
        <v>44</v>
      </c>
      <c r="P137" s="145">
        <f t="shared" si="1"/>
        <v>0</v>
      </c>
      <c r="Q137" s="145">
        <v>0</v>
      </c>
      <c r="R137" s="145">
        <f t="shared" si="2"/>
        <v>0</v>
      </c>
      <c r="S137" s="145">
        <v>0</v>
      </c>
      <c r="T137" s="146">
        <f t="shared" si="3"/>
        <v>0</v>
      </c>
      <c r="AR137" s="147" t="s">
        <v>735</v>
      </c>
      <c r="AT137" s="147" t="s">
        <v>160</v>
      </c>
      <c r="AU137" s="147" t="s">
        <v>88</v>
      </c>
      <c r="AY137" s="17" t="s">
        <v>156</v>
      </c>
      <c r="BE137" s="148">
        <f t="shared" si="4"/>
        <v>0</v>
      </c>
      <c r="BF137" s="148">
        <f t="shared" si="5"/>
        <v>0</v>
      </c>
      <c r="BG137" s="148">
        <f t="shared" si="6"/>
        <v>0</v>
      </c>
      <c r="BH137" s="148">
        <f t="shared" si="7"/>
        <v>0</v>
      </c>
      <c r="BI137" s="148">
        <f t="shared" si="8"/>
        <v>0</v>
      </c>
      <c r="BJ137" s="17" t="s">
        <v>86</v>
      </c>
      <c r="BK137" s="148">
        <f t="shared" si="9"/>
        <v>0</v>
      </c>
      <c r="BL137" s="17" t="s">
        <v>735</v>
      </c>
      <c r="BM137" s="147" t="s">
        <v>773</v>
      </c>
    </row>
    <row r="138" spans="2:65" s="1" customFormat="1" ht="24.2" customHeight="1">
      <c r="B138" s="32"/>
      <c r="C138" s="136" t="s">
        <v>245</v>
      </c>
      <c r="D138" s="136" t="s">
        <v>160</v>
      </c>
      <c r="E138" s="137" t="s">
        <v>1342</v>
      </c>
      <c r="F138" s="138" t="s">
        <v>775</v>
      </c>
      <c r="G138" s="139" t="s">
        <v>734</v>
      </c>
      <c r="H138" s="140">
        <v>1</v>
      </c>
      <c r="I138" s="141"/>
      <c r="J138" s="142">
        <f t="shared" si="0"/>
        <v>0</v>
      </c>
      <c r="K138" s="138" t="s">
        <v>1</v>
      </c>
      <c r="L138" s="32"/>
      <c r="M138" s="143" t="s">
        <v>1</v>
      </c>
      <c r="N138" s="144" t="s">
        <v>44</v>
      </c>
      <c r="P138" s="145">
        <f t="shared" si="1"/>
        <v>0</v>
      </c>
      <c r="Q138" s="145">
        <v>0</v>
      </c>
      <c r="R138" s="145">
        <f t="shared" si="2"/>
        <v>0</v>
      </c>
      <c r="S138" s="145">
        <v>0</v>
      </c>
      <c r="T138" s="146">
        <f t="shared" si="3"/>
        <v>0</v>
      </c>
      <c r="AR138" s="147" t="s">
        <v>735</v>
      </c>
      <c r="AT138" s="147" t="s">
        <v>160</v>
      </c>
      <c r="AU138" s="147" t="s">
        <v>88</v>
      </c>
      <c r="AY138" s="17" t="s">
        <v>156</v>
      </c>
      <c r="BE138" s="148">
        <f t="shared" si="4"/>
        <v>0</v>
      </c>
      <c r="BF138" s="148">
        <f t="shared" si="5"/>
        <v>0</v>
      </c>
      <c r="BG138" s="148">
        <f t="shared" si="6"/>
        <v>0</v>
      </c>
      <c r="BH138" s="148">
        <f t="shared" si="7"/>
        <v>0</v>
      </c>
      <c r="BI138" s="148">
        <f t="shared" si="8"/>
        <v>0</v>
      </c>
      <c r="BJ138" s="17" t="s">
        <v>86</v>
      </c>
      <c r="BK138" s="148">
        <f t="shared" si="9"/>
        <v>0</v>
      </c>
      <c r="BL138" s="17" t="s">
        <v>735</v>
      </c>
      <c r="BM138" s="147" t="s">
        <v>1343</v>
      </c>
    </row>
    <row r="139" spans="2:65" s="11" customFormat="1" ht="22.9" customHeight="1">
      <c r="B139" s="124"/>
      <c r="D139" s="125" t="s">
        <v>78</v>
      </c>
      <c r="E139" s="134" t="s">
        <v>780</v>
      </c>
      <c r="F139" s="134" t="s">
        <v>781</v>
      </c>
      <c r="I139" s="127"/>
      <c r="J139" s="135">
        <f>BK139</f>
        <v>0</v>
      </c>
      <c r="L139" s="124"/>
      <c r="M139" s="129"/>
      <c r="P139" s="130">
        <f>SUM(P140:P143)</f>
        <v>0</v>
      </c>
      <c r="R139" s="130">
        <f>SUM(R140:R143)</f>
        <v>0</v>
      </c>
      <c r="T139" s="131">
        <f>SUM(T140:T143)</f>
        <v>0</v>
      </c>
      <c r="AR139" s="125" t="s">
        <v>165</v>
      </c>
      <c r="AT139" s="132" t="s">
        <v>78</v>
      </c>
      <c r="AU139" s="132" t="s">
        <v>86</v>
      </c>
      <c r="AY139" s="125" t="s">
        <v>156</v>
      </c>
      <c r="BK139" s="133">
        <f>SUM(BK140:BK143)</f>
        <v>0</v>
      </c>
    </row>
    <row r="140" spans="2:65" s="1" customFormat="1" ht="24.2" customHeight="1">
      <c r="B140" s="32"/>
      <c r="C140" s="136" t="s">
        <v>250</v>
      </c>
      <c r="D140" s="136" t="s">
        <v>160</v>
      </c>
      <c r="E140" s="137" t="s">
        <v>782</v>
      </c>
      <c r="F140" s="138" t="s">
        <v>783</v>
      </c>
      <c r="G140" s="139" t="s">
        <v>734</v>
      </c>
      <c r="H140" s="140">
        <v>1</v>
      </c>
      <c r="I140" s="141"/>
      <c r="J140" s="142">
        <f>ROUND(I140*H140,2)</f>
        <v>0</v>
      </c>
      <c r="K140" s="138" t="s">
        <v>1</v>
      </c>
      <c r="L140" s="32"/>
      <c r="M140" s="143" t="s">
        <v>1</v>
      </c>
      <c r="N140" s="144" t="s">
        <v>44</v>
      </c>
      <c r="P140" s="145">
        <f>O140*H140</f>
        <v>0</v>
      </c>
      <c r="Q140" s="145">
        <v>0</v>
      </c>
      <c r="R140" s="145">
        <f>Q140*H140</f>
        <v>0</v>
      </c>
      <c r="S140" s="145">
        <v>0</v>
      </c>
      <c r="T140" s="146">
        <f>S140*H140</f>
        <v>0</v>
      </c>
      <c r="AR140" s="147" t="s">
        <v>784</v>
      </c>
      <c r="AT140" s="147" t="s">
        <v>160</v>
      </c>
      <c r="AU140" s="147" t="s">
        <v>88</v>
      </c>
      <c r="AY140" s="17" t="s">
        <v>156</v>
      </c>
      <c r="BE140" s="148">
        <f>IF(N140="základní",J140,0)</f>
        <v>0</v>
      </c>
      <c r="BF140" s="148">
        <f>IF(N140="snížená",J140,0)</f>
        <v>0</v>
      </c>
      <c r="BG140" s="148">
        <f>IF(N140="zákl. přenesená",J140,0)</f>
        <v>0</v>
      </c>
      <c r="BH140" s="148">
        <f>IF(N140="sníž. přenesená",J140,0)</f>
        <v>0</v>
      </c>
      <c r="BI140" s="148">
        <f>IF(N140="nulová",J140,0)</f>
        <v>0</v>
      </c>
      <c r="BJ140" s="17" t="s">
        <v>86</v>
      </c>
      <c r="BK140" s="148">
        <f>ROUND(I140*H140,2)</f>
        <v>0</v>
      </c>
      <c r="BL140" s="17" t="s">
        <v>784</v>
      </c>
      <c r="BM140" s="147" t="s">
        <v>785</v>
      </c>
    </row>
    <row r="141" spans="2:65" s="1" customFormat="1" ht="33" customHeight="1">
      <c r="B141" s="32"/>
      <c r="C141" s="136" t="s">
        <v>8</v>
      </c>
      <c r="D141" s="136" t="s">
        <v>160</v>
      </c>
      <c r="E141" s="137" t="s">
        <v>786</v>
      </c>
      <c r="F141" s="138" t="s">
        <v>1344</v>
      </c>
      <c r="G141" s="139" t="s">
        <v>734</v>
      </c>
      <c r="H141" s="140">
        <v>1</v>
      </c>
      <c r="I141" s="141"/>
      <c r="J141" s="142">
        <f>ROUND(I141*H141,2)</f>
        <v>0</v>
      </c>
      <c r="K141" s="138" t="s">
        <v>1</v>
      </c>
      <c r="L141" s="32"/>
      <c r="M141" s="143" t="s">
        <v>1</v>
      </c>
      <c r="N141" s="144" t="s">
        <v>44</v>
      </c>
      <c r="P141" s="145">
        <f>O141*H141</f>
        <v>0</v>
      </c>
      <c r="Q141" s="145">
        <v>0</v>
      </c>
      <c r="R141" s="145">
        <f>Q141*H141</f>
        <v>0</v>
      </c>
      <c r="S141" s="145">
        <v>0</v>
      </c>
      <c r="T141" s="146">
        <f>S141*H141</f>
        <v>0</v>
      </c>
      <c r="AR141" s="147" t="s">
        <v>784</v>
      </c>
      <c r="AT141" s="147" t="s">
        <v>160</v>
      </c>
      <c r="AU141" s="147" t="s">
        <v>88</v>
      </c>
      <c r="AY141" s="17" t="s">
        <v>156</v>
      </c>
      <c r="BE141" s="148">
        <f>IF(N141="základní",J141,0)</f>
        <v>0</v>
      </c>
      <c r="BF141" s="148">
        <f>IF(N141="snížená",J141,0)</f>
        <v>0</v>
      </c>
      <c r="BG141" s="148">
        <f>IF(N141="zákl. přenesená",J141,0)</f>
        <v>0</v>
      </c>
      <c r="BH141" s="148">
        <f>IF(N141="sníž. přenesená",J141,0)</f>
        <v>0</v>
      </c>
      <c r="BI141" s="148">
        <f>IF(N141="nulová",J141,0)</f>
        <v>0</v>
      </c>
      <c r="BJ141" s="17" t="s">
        <v>86</v>
      </c>
      <c r="BK141" s="148">
        <f>ROUND(I141*H141,2)</f>
        <v>0</v>
      </c>
      <c r="BL141" s="17" t="s">
        <v>784</v>
      </c>
      <c r="BM141" s="147" t="s">
        <v>788</v>
      </c>
    </row>
    <row r="142" spans="2:65" s="1" customFormat="1" ht="16.5" customHeight="1">
      <c r="B142" s="32"/>
      <c r="C142" s="136" t="s">
        <v>261</v>
      </c>
      <c r="D142" s="136" t="s">
        <v>160</v>
      </c>
      <c r="E142" s="137" t="s">
        <v>789</v>
      </c>
      <c r="F142" s="138" t="s">
        <v>790</v>
      </c>
      <c r="G142" s="139" t="s">
        <v>734</v>
      </c>
      <c r="H142" s="140">
        <v>1</v>
      </c>
      <c r="I142" s="141"/>
      <c r="J142" s="142">
        <f>ROUND(I142*H142,2)</f>
        <v>0</v>
      </c>
      <c r="K142" s="138" t="s">
        <v>1</v>
      </c>
      <c r="L142" s="32"/>
      <c r="M142" s="143" t="s">
        <v>1</v>
      </c>
      <c r="N142" s="144" t="s">
        <v>44</v>
      </c>
      <c r="P142" s="145">
        <f>O142*H142</f>
        <v>0</v>
      </c>
      <c r="Q142" s="145">
        <v>0</v>
      </c>
      <c r="R142" s="145">
        <f>Q142*H142</f>
        <v>0</v>
      </c>
      <c r="S142" s="145">
        <v>0</v>
      </c>
      <c r="T142" s="146">
        <f>S142*H142</f>
        <v>0</v>
      </c>
      <c r="AR142" s="147" t="s">
        <v>784</v>
      </c>
      <c r="AT142" s="147" t="s">
        <v>160</v>
      </c>
      <c r="AU142" s="147" t="s">
        <v>88</v>
      </c>
      <c r="AY142" s="17" t="s">
        <v>156</v>
      </c>
      <c r="BE142" s="148">
        <f>IF(N142="základní",J142,0)</f>
        <v>0</v>
      </c>
      <c r="BF142" s="148">
        <f>IF(N142="snížená",J142,0)</f>
        <v>0</v>
      </c>
      <c r="BG142" s="148">
        <f>IF(N142="zákl. přenesená",J142,0)</f>
        <v>0</v>
      </c>
      <c r="BH142" s="148">
        <f>IF(N142="sníž. přenesená",J142,0)</f>
        <v>0</v>
      </c>
      <c r="BI142" s="148">
        <f>IF(N142="nulová",J142,0)</f>
        <v>0</v>
      </c>
      <c r="BJ142" s="17" t="s">
        <v>86</v>
      </c>
      <c r="BK142" s="148">
        <f>ROUND(I142*H142,2)</f>
        <v>0</v>
      </c>
      <c r="BL142" s="17" t="s">
        <v>784</v>
      </c>
      <c r="BM142" s="147" t="s">
        <v>791</v>
      </c>
    </row>
    <row r="143" spans="2:65" s="1" customFormat="1" ht="21.75" customHeight="1">
      <c r="B143" s="32"/>
      <c r="C143" s="136" t="s">
        <v>267</v>
      </c>
      <c r="D143" s="136" t="s">
        <v>160</v>
      </c>
      <c r="E143" s="137" t="s">
        <v>792</v>
      </c>
      <c r="F143" s="138" t="s">
        <v>793</v>
      </c>
      <c r="G143" s="139" t="s">
        <v>734</v>
      </c>
      <c r="H143" s="140">
        <v>1</v>
      </c>
      <c r="I143" s="141"/>
      <c r="J143" s="142">
        <f>ROUND(I143*H143,2)</f>
        <v>0</v>
      </c>
      <c r="K143" s="138" t="s">
        <v>1</v>
      </c>
      <c r="L143" s="32"/>
      <c r="M143" s="187" t="s">
        <v>1</v>
      </c>
      <c r="N143" s="188" t="s">
        <v>44</v>
      </c>
      <c r="O143" s="189"/>
      <c r="P143" s="190">
        <f>O143*H143</f>
        <v>0</v>
      </c>
      <c r="Q143" s="190">
        <v>0</v>
      </c>
      <c r="R143" s="190">
        <f>Q143*H143</f>
        <v>0</v>
      </c>
      <c r="S143" s="190">
        <v>0</v>
      </c>
      <c r="T143" s="191">
        <f>S143*H143</f>
        <v>0</v>
      </c>
      <c r="AR143" s="147" t="s">
        <v>784</v>
      </c>
      <c r="AT143" s="147" t="s">
        <v>160</v>
      </c>
      <c r="AU143" s="147" t="s">
        <v>88</v>
      </c>
      <c r="AY143" s="17" t="s">
        <v>156</v>
      </c>
      <c r="BE143" s="148">
        <f>IF(N143="základní",J143,0)</f>
        <v>0</v>
      </c>
      <c r="BF143" s="148">
        <f>IF(N143="snížená",J143,0)</f>
        <v>0</v>
      </c>
      <c r="BG143" s="148">
        <f>IF(N143="zákl. přenesená",J143,0)</f>
        <v>0</v>
      </c>
      <c r="BH143" s="148">
        <f>IF(N143="sníž. přenesená",J143,0)</f>
        <v>0</v>
      </c>
      <c r="BI143" s="148">
        <f>IF(N143="nulová",J143,0)</f>
        <v>0</v>
      </c>
      <c r="BJ143" s="17" t="s">
        <v>86</v>
      </c>
      <c r="BK143" s="148">
        <f>ROUND(I143*H143,2)</f>
        <v>0</v>
      </c>
      <c r="BL143" s="17" t="s">
        <v>784</v>
      </c>
      <c r="BM143" s="147" t="s">
        <v>794</v>
      </c>
    </row>
    <row r="144" spans="2:65" s="1" customFormat="1" ht="6.95" customHeight="1">
      <c r="B144" s="44"/>
      <c r="C144" s="45"/>
      <c r="D144" s="45"/>
      <c r="E144" s="45"/>
      <c r="F144" s="45"/>
      <c r="G144" s="45"/>
      <c r="H144" s="45"/>
      <c r="I144" s="45"/>
      <c r="J144" s="45"/>
      <c r="K144" s="45"/>
      <c r="L144" s="32"/>
    </row>
  </sheetData>
  <sheetProtection algorithmName="SHA-512" hashValue="ti50s9K1sHE8bezVyqxKBMbudVr5b/Kf3Ux4FOyCZ+Q73Dsa3LKzOgQBSo793tMif3IrZSlAwYrbXIzJNApAkw==" saltValue="IANV9SUp+CbVCtC1/6lMKda8DicUuuo7fGiQ/dtLaxpetc8uhXGBzYqPXdxt/QVpNe6Hwb5/cOs+lzomKtX8bQ==" spinCount="100000" sheet="1" objects="1" scenarios="1" formatColumns="0" formatRows="0" autoFilter="0"/>
  <autoFilter ref="C122:K143" xr:uid="{00000000-0009-0000-0000-000005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SO.101.A - SO.101.A - Kom...</vt:lpstr>
      <vt:lpstr>VRN.A - Vedlejší rozpočto...</vt:lpstr>
      <vt:lpstr>SO.101.B - SO.101.B - Kom...</vt:lpstr>
      <vt:lpstr>SO.401_402 - SO.401 + SO....</vt:lpstr>
      <vt:lpstr>VRN.B - Vedlejší rozpočto...</vt:lpstr>
      <vt:lpstr>'Rekapitulace stavby'!Názvy_tisku</vt:lpstr>
      <vt:lpstr>'SO.101.A - SO.101.A - Kom...'!Názvy_tisku</vt:lpstr>
      <vt:lpstr>'SO.101.B - SO.101.B - Kom...'!Názvy_tisku</vt:lpstr>
      <vt:lpstr>'SO.401_402 - SO.401 + SO....'!Názvy_tisku</vt:lpstr>
      <vt:lpstr>'VRN.A - Vedlejší rozpočto...'!Názvy_tisku</vt:lpstr>
      <vt:lpstr>'VRN.B - Vedlejší rozpočto...'!Názvy_tisku</vt:lpstr>
      <vt:lpstr>'Rekapitulace stavby'!Oblast_tisku</vt:lpstr>
      <vt:lpstr>'SO.101.A - SO.101.A - Kom...'!Oblast_tisku</vt:lpstr>
      <vt:lpstr>'SO.101.B - SO.101.B - Kom...'!Oblast_tisku</vt:lpstr>
      <vt:lpstr>'SO.401_402 - SO.401 + SO....'!Oblast_tisku</vt:lpstr>
      <vt:lpstr>'VRN.A - Vedlejší rozpočto...'!Oblast_tisku</vt:lpstr>
      <vt:lpstr>'VRN.B - Vedlejší rozpočto...'!Oblast_tisku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2023-02-22T15:21:15Z</cp:lastPrinted>
  <dcterms:created xsi:type="dcterms:W3CDTF">2023-02-22T15:18:36Z</dcterms:created>
  <dcterms:modified xsi:type="dcterms:W3CDTF">2023-02-22T15:21:27Z</dcterms:modified>
</cp:coreProperties>
</file>