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workbookProtection workbookAlgorithmName="SHA-512" workbookHashValue="CvMkWFWWD6aG5jxxpbFBDXTLJUu5eIY+qJbm8KCyqIqB4jYHqe6t0Vjpbh8dYBFuA4SuUz3TDcFD4C0B0T3+Hw==" workbookSpinCount="100000" workbookSaltValue="hEU/f/bvyxTwTGSK0V3Mbg==" lockStructure="1"/>
  <bookViews>
    <workbookView xWindow="65426" yWindow="65426" windowWidth="38620" windowHeight="21220" tabRatio="813" activeTab="0"/>
  </bookViews>
  <sheets>
    <sheet name="Rekapitulace stavby" sheetId="1" r:id="rId1"/>
    <sheet name="SO1 - Domov u Anežky Lušt..." sheetId="2" r:id="rId2"/>
    <sheet name="SO2 - Venkovní úpravy" sheetId="3" r:id="rId3"/>
    <sheet name="Seznam figur" sheetId="4" r:id="rId4"/>
    <sheet name="KOM" sheetId="5" r:id="rId5"/>
    <sheet name="GASTRO" sheetId="6" r:id="rId6"/>
    <sheet name="VZT Gastro" sheetId="7" r:id="rId7"/>
    <sheet name="ZTI" sheetId="8" r:id="rId8"/>
    <sheet name="PŘ. Kan" sheetId="9" r:id="rId9"/>
    <sheet name="VYT" sheetId="10" r:id="rId10"/>
    <sheet name="Rekap EL" sheetId="16" r:id="rId11"/>
    <sheet name="EL" sheetId="17" r:id="rId12"/>
    <sheet name="Rekapitulace EPS" sheetId="18" r:id="rId13"/>
    <sheet name="EPS" sheetId="19" r:id="rId14"/>
    <sheet name="Rekapitulace AO" sheetId="20" r:id="rId15"/>
    <sheet name="AO" sheetId="21" r:id="rId16"/>
    <sheet name="VZT ostatní " sheetId="15" r:id="rId17"/>
  </sheets>
  <definedNames>
    <definedName name="_xlnm._FilterDatabase" localSheetId="1" hidden="1">'SO1 - Domov u Anežky Lušt...'!$C$151:$K$1392</definedName>
    <definedName name="_xlnm._FilterDatabase" localSheetId="2" hidden="1">'SO2 - Venkovní úpravy'!$C$128:$K$240</definedName>
    <definedName name="_xlnm.Print_Area" localSheetId="4">'KOM'!$A$1:$G$67</definedName>
    <definedName name="_xlnm.Print_Area" localSheetId="0">'Rekapitulace stavby'!$D$4:$AO$76,'Rekapitulace stavby'!$C$82:$AQ$97</definedName>
    <definedName name="_xlnm.Print_Area" localSheetId="3">'Seznam figur'!$C$4:$G$1353</definedName>
    <definedName name="_xlnm.Print_Area" localSheetId="1">'SO1 - Domov u Anežky Lušt...'!$C$4:$J$76,'SO1 - Domov u Anežky Lušt...'!$C$82:$J$133,'SO1 - Domov u Anežky Lušt...'!$C$139:$J$1392</definedName>
    <definedName name="_xlnm.Print_Area" localSheetId="2">'SO2 - Venkovní úpravy'!$C$4:$J$76,'SO2 - Venkovní úpravy'!$C$82:$J$110,'SO2 - Venkovní úpravy'!$C$116:$J$240</definedName>
    <definedName name="_xlnm.Print_Area" localSheetId="9">'VYT'!$A$1:$O$113</definedName>
    <definedName name="_xlnm.Print_Area" localSheetId="6">'VZT Gastro'!$A$1:$O$80</definedName>
    <definedName name="_xlnm.Print_Area" localSheetId="16">'VZT ostatní '!$A$1:$O$285</definedName>
    <definedName name="_xlnm.Print_Titles" localSheetId="0">'Rekapitulace stavby'!$92:$92</definedName>
    <definedName name="_xlnm.Print_Titles" localSheetId="1">'SO1 - Domov u Anežky Lušt...'!$151:$151</definedName>
    <definedName name="_xlnm.Print_Titles" localSheetId="2">'SO2 - Venkovní úpravy'!$128:$128</definedName>
    <definedName name="_xlnm.Print_Titles" localSheetId="3">'Seznam figur'!$9:$9</definedName>
    <definedName name="_xlnm.Print_Titles" localSheetId="4">'KOM'!$1:$4</definedName>
    <definedName name="_xlnm.Print_Titles" localSheetId="10">'Rekap EL'!$1:$4</definedName>
    <definedName name="_xlnm.Print_Titles" localSheetId="11">'EL'!$1:$4</definedName>
    <definedName name="_xlnm.Print_Titles" localSheetId="12">'Rekapitulace EPS'!$1:$4</definedName>
    <definedName name="_xlnm.Print_Titles" localSheetId="13">'EPS'!$1:$5</definedName>
    <definedName name="_xlnm.Print_Titles" localSheetId="14">'Rekapitulace AO'!$1:$4</definedName>
    <definedName name="_xlnm.Print_Titles" localSheetId="15">'AO'!$1:$4</definedName>
  </definedNames>
  <calcPr calcId="191029"/>
  <extLst/>
</workbook>
</file>

<file path=xl/sharedStrings.xml><?xml version="1.0" encoding="utf-8"?>
<sst xmlns="http://schemas.openxmlformats.org/spreadsheetml/2006/main" count="22924" uniqueCount="4623">
  <si>
    <t>Export Komplet</t>
  </si>
  <si>
    <t/>
  </si>
  <si>
    <t>2.0</t>
  </si>
  <si>
    <t>ZAMOK</t>
  </si>
  <si>
    <t>False</t>
  </si>
  <si>
    <t>{5e99b075-1056-4fe5-aa85-c2f7824b156b}</t>
  </si>
  <si>
    <t>0,01</t>
  </si>
  <si>
    <t>21</t>
  </si>
  <si>
    <t>15</t>
  </si>
  <si>
    <t>REKAPITULACE STAVBY</t>
  </si>
  <si>
    <t>v ---  níže se nacházejí doplnkové a pomocné údaje k sestavám  --- v</t>
  </si>
  <si>
    <t>Návod na vyplnění</t>
  </si>
  <si>
    <t>0,001</t>
  </si>
  <si>
    <t>Kód:</t>
  </si>
  <si>
    <t>18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</si>
  <si>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</si>
  <si>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</si>
  <si>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Rozšíření objektu Domov u Anežky Luštěnice</t>
  </si>
  <si>
    <t>KSO:</t>
  </si>
  <si>
    <t>CC-CZ:</t>
  </si>
  <si>
    <t>Místo:</t>
  </si>
  <si>
    <t>parc.č. st. 443; 462/122, k.ú. Luštěnice</t>
  </si>
  <si>
    <t>Datum:</t>
  </si>
  <si>
    <t>Zadavatel:</t>
  </si>
  <si>
    <t>IČ:</t>
  </si>
  <si>
    <t xml:space="preserve">Domov u Anežky Luštěnice, poskytovatel sociálních </t>
  </si>
  <si>
    <t>DIČ:</t>
  </si>
  <si>
    <t>Uchazeč:</t>
  </si>
  <si>
    <t>Vyplň údaj</t>
  </si>
  <si>
    <t>Projektant:</t>
  </si>
  <si>
    <t>Sibre s.r.o., Ing. Radek Krýza</t>
  </si>
  <si>
    <t>True</t>
  </si>
  <si>
    <t>Zpracovatel:</t>
  </si>
  <si>
    <t>Ing. M. Locihová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</si>
  <si>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</si>
  <si>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</si>
  <si>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</si>
  <si>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</si>
  <si>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</si>
  <si>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</si>
  <si>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</si>
  <si>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</si>
  <si>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</si>
  <si>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</si>
  <si>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</si>
  <si>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</si>
  <si>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</si>
  <si>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</si>
  <si>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</si>
  <si>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</si>
  <si>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</si>
  <si>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</si>
  <si>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</si>
  <si>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</si>
  <si>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</si>
  <si>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</si>
  <si>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</si>
  <si>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</si>
  <si>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</si>
  <si>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</si>
  <si>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</si>
  <si>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</si>
  <si>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</si>
  <si>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</si>
  <si>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</si>
  <si>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</si>
  <si>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</si>
  <si>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</si>
  <si>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</si>
  <si>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</si>
  <si>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</si>
  <si>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</si>
  <si>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</si>
  <si>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</si>
  <si>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</si>
  <si>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</si>
  <si>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</si>
  <si>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</si>
  <si>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</si>
  <si>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</si>
  <si>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t>
  </si>
  <si>
    <t>Domov u Anežky Luštěnice</t>
  </si>
  <si>
    <t>STA</t>
  </si>
  <si>
    <t>1</t>
  </si>
  <si>
    <t>{2b42db43-82fc-4a96-b424-e0ac3a01e9e2}</t>
  </si>
  <si>
    <t>SO2</t>
  </si>
  <si>
    <t>Venkovní úpravy</t>
  </si>
  <si>
    <t>{9e2938b6-46f3-4905-8e70-294863eaeb39}</t>
  </si>
  <si>
    <t>2</t>
  </si>
  <si>
    <t>pilota1</t>
  </si>
  <si>
    <t>pilota typo 1</t>
  </si>
  <si>
    <t>170</t>
  </si>
  <si>
    <t>pilota2</t>
  </si>
  <si>
    <t>pilota typ 2</t>
  </si>
  <si>
    <t>149,5</t>
  </si>
  <si>
    <t>KRYCÍ LIST SOUPISU PRACÍ</t>
  </si>
  <si>
    <t>bp</t>
  </si>
  <si>
    <t>beton pilot</t>
  </si>
  <si>
    <t>96,41</t>
  </si>
  <si>
    <t>zd</t>
  </si>
  <si>
    <t>základová deska</t>
  </si>
  <si>
    <t>198,141</t>
  </si>
  <si>
    <t>zb</t>
  </si>
  <si>
    <t>základy bednění</t>
  </si>
  <si>
    <t>576,907</t>
  </si>
  <si>
    <t>pe2</t>
  </si>
  <si>
    <t>skladba PE.2</t>
  </si>
  <si>
    <t>23,1</t>
  </si>
  <si>
    <t>Objekt:</t>
  </si>
  <si>
    <t>c2</t>
  </si>
  <si>
    <t>skladba C.2</t>
  </si>
  <si>
    <t>17,62</t>
  </si>
  <si>
    <t>SO1 - Domov u Anežky Luštěnice</t>
  </si>
  <si>
    <t>s6</t>
  </si>
  <si>
    <t>skladba S.6</t>
  </si>
  <si>
    <t>9,614</t>
  </si>
  <si>
    <t>s7</t>
  </si>
  <si>
    <t>skladba S.7</t>
  </si>
  <si>
    <t>3,059</t>
  </si>
  <si>
    <t>s5</t>
  </si>
  <si>
    <t>skladba S5</t>
  </si>
  <si>
    <t>66,392</t>
  </si>
  <si>
    <t>om</t>
  </si>
  <si>
    <t>omítka, malba</t>
  </si>
  <si>
    <t>3089,183</t>
  </si>
  <si>
    <t>osotv</t>
  </si>
  <si>
    <t>ostění otvorů</t>
  </si>
  <si>
    <t>67,2</t>
  </si>
  <si>
    <t>nadp</t>
  </si>
  <si>
    <t>nadpraží</t>
  </si>
  <si>
    <t>65,56</t>
  </si>
  <si>
    <t>ce1</t>
  </si>
  <si>
    <t>skadba  CE.1</t>
  </si>
  <si>
    <t>10,3</t>
  </si>
  <si>
    <t>e1</t>
  </si>
  <si>
    <t>fasáda s omítkou</t>
  </si>
  <si>
    <t>720,52</t>
  </si>
  <si>
    <t>e2</t>
  </si>
  <si>
    <t xml:space="preserve"> skladba E.2</t>
  </si>
  <si>
    <t>23,156</t>
  </si>
  <si>
    <t>r</t>
  </si>
  <si>
    <t>rohy domu</t>
  </si>
  <si>
    <t>49,78</t>
  </si>
  <si>
    <t>l</t>
  </si>
  <si>
    <t>lišta</t>
  </si>
  <si>
    <t>122,11</t>
  </si>
  <si>
    <t>pa</t>
  </si>
  <si>
    <t>parapet</t>
  </si>
  <si>
    <t>67,48</t>
  </si>
  <si>
    <t>3</t>
  </si>
  <si>
    <t>p1</t>
  </si>
  <si>
    <t>skladba P.1</t>
  </si>
  <si>
    <t>454,7</t>
  </si>
  <si>
    <t>p2</t>
  </si>
  <si>
    <t>skladba P.2</t>
  </si>
  <si>
    <t>101,4</t>
  </si>
  <si>
    <t>p11</t>
  </si>
  <si>
    <t>skladba P.11</t>
  </si>
  <si>
    <t>241,3</t>
  </si>
  <si>
    <t>p7</t>
  </si>
  <si>
    <t>skladba P7</t>
  </si>
  <si>
    <t>43,3</t>
  </si>
  <si>
    <t>p5</t>
  </si>
  <si>
    <t>Skladba P.5</t>
  </si>
  <si>
    <t>7,686</t>
  </si>
  <si>
    <t>p9</t>
  </si>
  <si>
    <t>Skladba P.9</t>
  </si>
  <si>
    <t>31,9</t>
  </si>
  <si>
    <t>p10</t>
  </si>
  <si>
    <t>Skladba P.10</t>
  </si>
  <si>
    <t>6,5</t>
  </si>
  <si>
    <t>p8</t>
  </si>
  <si>
    <t>Skladba P.8</t>
  </si>
  <si>
    <t>30</t>
  </si>
  <si>
    <t>p12</t>
  </si>
  <si>
    <t>Skladba P.12</t>
  </si>
  <si>
    <t>78,7</t>
  </si>
  <si>
    <t>p13</t>
  </si>
  <si>
    <t>Skladba P.13</t>
  </si>
  <si>
    <t>17</t>
  </si>
  <si>
    <t>p3</t>
  </si>
  <si>
    <t>skladba P.3</t>
  </si>
  <si>
    <t>541,7</t>
  </si>
  <si>
    <t>p4</t>
  </si>
  <si>
    <t>Skladba P.4</t>
  </si>
  <si>
    <t>96,6</t>
  </si>
  <si>
    <t>pe1</t>
  </si>
  <si>
    <t>skladba PE.1</t>
  </si>
  <si>
    <t>161,524</t>
  </si>
  <si>
    <t>leš</t>
  </si>
  <si>
    <t>lešení</t>
  </si>
  <si>
    <t>925,6</t>
  </si>
  <si>
    <t>st1</t>
  </si>
  <si>
    <t>Skladba ST.1</t>
  </si>
  <si>
    <t>813,6</t>
  </si>
  <si>
    <t>st3</t>
  </si>
  <si>
    <t>Skladba ST.3</t>
  </si>
  <si>
    <t>87,105</t>
  </si>
  <si>
    <t>e4</t>
  </si>
  <si>
    <t>Skladba  E.4</t>
  </si>
  <si>
    <t>52,263</t>
  </si>
  <si>
    <t>st2</t>
  </si>
  <si>
    <t>Skladba ST.2</t>
  </si>
  <si>
    <t>156,2</t>
  </si>
  <si>
    <t>st4</t>
  </si>
  <si>
    <t>skladba ST.4</t>
  </si>
  <si>
    <t>27,6</t>
  </si>
  <si>
    <t>st5</t>
  </si>
  <si>
    <t>skladba ST.5</t>
  </si>
  <si>
    <t>12</t>
  </si>
  <si>
    <t>e7</t>
  </si>
  <si>
    <t xml:space="preserve">skladba E.7 </t>
  </si>
  <si>
    <t>14,2</t>
  </si>
  <si>
    <t>eps120</t>
  </si>
  <si>
    <t>870,7</t>
  </si>
  <si>
    <t>eps90</t>
  </si>
  <si>
    <t>eps50</t>
  </si>
  <si>
    <t>638,3</t>
  </si>
  <si>
    <t>ak40</t>
  </si>
  <si>
    <t>693,7</t>
  </si>
  <si>
    <t>eps250</t>
  </si>
  <si>
    <t>esp60</t>
  </si>
  <si>
    <t>sp</t>
  </si>
  <si>
    <t>sokl pod zemí</t>
  </si>
  <si>
    <t>120,411</t>
  </si>
  <si>
    <t>fp</t>
  </si>
  <si>
    <t xml:space="preserve"> Fasádní tepelněizolační desky z tuhé fenolické pěny </t>
  </si>
  <si>
    <t>19,668</t>
  </si>
  <si>
    <t>s3</t>
  </si>
  <si>
    <t>skladba S.3</t>
  </si>
  <si>
    <t>6,507</t>
  </si>
  <si>
    <t>c1</t>
  </si>
  <si>
    <t>podhůed c.1</t>
  </si>
  <si>
    <t>786</t>
  </si>
  <si>
    <t>c5</t>
  </si>
  <si>
    <t>skladba C.5</t>
  </si>
  <si>
    <t>10</t>
  </si>
  <si>
    <t>c1m</t>
  </si>
  <si>
    <t>sdk podhled c1 mokrý provoz</t>
  </si>
  <si>
    <t>329,4</t>
  </si>
  <si>
    <t>c3</t>
  </si>
  <si>
    <t>skladba C.3</t>
  </si>
  <si>
    <t>189,2</t>
  </si>
  <si>
    <t>c4</t>
  </si>
  <si>
    <t>skladba C.4</t>
  </si>
  <si>
    <t>223,8</t>
  </si>
  <si>
    <t>p6</t>
  </si>
  <si>
    <t>skladba P.6</t>
  </si>
  <si>
    <t>7,376</t>
  </si>
  <si>
    <t>obk</t>
  </si>
  <si>
    <t>obklad</t>
  </si>
  <si>
    <t>1109,015</t>
  </si>
  <si>
    <t>mal</t>
  </si>
  <si>
    <t>malby</t>
  </si>
  <si>
    <t>4342,452</t>
  </si>
  <si>
    <t>REKAPITULACE ČLENĚNÍ SOUPISU PRACÍ</t>
  </si>
  <si>
    <t>Kód dílu - Popis</t>
  </si>
  <si>
    <t>Cena celkem [CZK]</t>
  </si>
  <si>
    <t>Náklady ze soupisu prací</t>
  </si>
  <si>
    <t>-1</t>
  </si>
  <si>
    <t>HSV - Práce a dodávky HSV</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</si>
  <si>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</si>
  <si>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</si>
  <si>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</si>
  <si>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</si>
  <si>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</si>
  <si>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</si>
  <si>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</si>
  <si>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</si>
  <si>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</si>
  <si>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</si>
  <si>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</si>
  <si>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715 - Gastro</t>
  </si>
  <si>
    <t xml:space="preserve">    722 - Zdravotechnika</t>
  </si>
  <si>
    <t xml:space="preserve">    735 - Vytápění, plyn</t>
  </si>
  <si>
    <t xml:space="preserve">    741 - Elektroinstalace</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</si>
  <si>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</si>
  <si>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</si>
  <si>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</si>
  <si>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</si>
  <si>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</si>
  <si>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</si>
  <si>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</si>
  <si>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</si>
  <si>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</si>
  <si>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</si>
  <si>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</si>
  <si>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</si>
  <si>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Systém ochrany osob proti pádu</t>
  </si>
  <si>
    <t xml:space="preserve">    787 - Dokončovací práce </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</si>
  <si>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</si>
  <si>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</si>
  <si>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</si>
  <si>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</si>
  <si>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</si>
  <si>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</si>
  <si>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</si>
  <si>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</si>
  <si>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</si>
  <si>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</si>
  <si>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</si>
  <si>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</si>
  <si>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</si>
  <si>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</si>
  <si>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</si>
  <si>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</si>
  <si>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</si>
  <si>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</si>
  <si>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</si>
  <si>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</si>
  <si>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</si>
  <si>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</si>
  <si>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</si>
  <si>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</si>
  <si>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226212114</t>
  </si>
  <si>
    <t>Vrty velkoprofilové svislé zapažené D přes 550 do 650 mm hl od 0 do 5 m hornina IV</t>
  </si>
  <si>
    <t>m</t>
  </si>
  <si>
    <t>4</t>
  </si>
  <si>
    <t>-1198814372</t>
  </si>
  <si>
    <t>VV</t>
  </si>
  <si>
    <t>pilota typ 1</t>
  </si>
  <si>
    <t>5*34</t>
  </si>
  <si>
    <t>226212214</t>
  </si>
  <si>
    <t>Vrty velkoprofilové svislé zapažené D přes 550 do 650 mm hl od 0 do 10 m hornina IV</t>
  </si>
  <si>
    <t>673584803</t>
  </si>
  <si>
    <t>6,5*23</t>
  </si>
  <si>
    <t>231211312</t>
  </si>
  <si>
    <t>Zřízení pilot svislých zapažených D přes 450 do 650 mm hl od 0 do 30 m s vytažením pažnic z betonu prostého</t>
  </si>
  <si>
    <t>-1966650084</t>
  </si>
  <si>
    <t>pilota1+pilota2</t>
  </si>
  <si>
    <t>M</t>
  </si>
  <si>
    <t>RMAT00020</t>
  </si>
  <si>
    <t xml:space="preserve">beton </t>
  </si>
  <si>
    <t>m3</t>
  </si>
  <si>
    <t>8</t>
  </si>
  <si>
    <t>-1195347925</t>
  </si>
  <si>
    <t>pilota1*3,14*0,31*0,31+pilota2*3,14*0,31*0,31</t>
  </si>
  <si>
    <t>5</t>
  </si>
  <si>
    <t>231611111</t>
  </si>
  <si>
    <t xml:space="preserve">Výztuž pilot betonovaných do země ocel z betonářské oceli </t>
  </si>
  <si>
    <t>t</t>
  </si>
  <si>
    <t>-1840816333</t>
  </si>
  <si>
    <t>bp*100/1000</t>
  </si>
  <si>
    <t>6</t>
  </si>
  <si>
    <t>239111112</t>
  </si>
  <si>
    <t>Odbourání vrchní části znehodnocené výplně pilot D piloty přes 450 do 650 mm</t>
  </si>
  <si>
    <t>-108301686</t>
  </si>
  <si>
    <t xml:space="preserve"> 10cm/pilota</t>
  </si>
  <si>
    <t>(34+23)*0,1</t>
  </si>
  <si>
    <t>7</t>
  </si>
  <si>
    <t>271532212</t>
  </si>
  <si>
    <t>Podsyp pod základové konstrukce se zhutněním z hrubého kameniva frakce 16 až 32 mm</t>
  </si>
  <si>
    <t>-896314211</t>
  </si>
  <si>
    <t>853*0,2</t>
  </si>
  <si>
    <t>271532r</t>
  </si>
  <si>
    <t xml:space="preserve">D+M odvětrání radonu -horizontální, vertikální </t>
  </si>
  <si>
    <t>kpl</t>
  </si>
  <si>
    <t>392849473</t>
  </si>
  <si>
    <t>9</t>
  </si>
  <si>
    <t>273313611</t>
  </si>
  <si>
    <t>Základové desky z betonu tř. C 16/20</t>
  </si>
  <si>
    <t>-2096729181</t>
  </si>
  <si>
    <t>Podkladní beton P.5</t>
  </si>
  <si>
    <t>(4,28*3,275)*0,2</t>
  </si>
  <si>
    <t>273321611</t>
  </si>
  <si>
    <t>Základové desky ze ŽB bez zvýšených nároků na prostředí tř. C 30/37</t>
  </si>
  <si>
    <t>-415334605</t>
  </si>
  <si>
    <t>(984,4-12,61)*0,2+12,61*0,3</t>
  </si>
  <si>
    <t>11</t>
  </si>
  <si>
    <t>273351121</t>
  </si>
  <si>
    <t>Zřízení bednění základových desek</t>
  </si>
  <si>
    <t>m2</t>
  </si>
  <si>
    <t>672549688</t>
  </si>
  <si>
    <t>273351122</t>
  </si>
  <si>
    <t>Odstranění bednění základových desek</t>
  </si>
  <si>
    <t>-1783559945</t>
  </si>
  <si>
    <t>13</t>
  </si>
  <si>
    <t>273361821</t>
  </si>
  <si>
    <t>Výztuž základových desek betonářskou ocelí 10 505 (R)</t>
  </si>
  <si>
    <t>1494658424</t>
  </si>
  <si>
    <t>zd*100/1000</t>
  </si>
  <si>
    <t>14</t>
  </si>
  <si>
    <t>274321611</t>
  </si>
  <si>
    <t>Základové pasy ze ŽB bez zvýšených nároků na prostředí tř. C 30/37</t>
  </si>
  <si>
    <t>62042440</t>
  </si>
  <si>
    <t>(24,175+2,15+8,16+8,17*3+15,9+7,97+17,72+12,74+4,425+3,8+3,5+6,2+8,7+6,15+7,07*4+7,11+9,7*2+9,5+10,3+2,8+0,6*4+7,5+3,4+3,5+8,6+3,4+3,8+9,1)*0,6*0,75</t>
  </si>
  <si>
    <t>(8,1+0,6+5,8+7,9+6,3+0,6+5,1+2,5+3,8+2+0,6+4,6+3,4+3,5+8,6+5+3,6+4,6*3,7)*0,6*0,75+9,6*0,8*0,75</t>
  </si>
  <si>
    <t>(0,6*0,4+0,6*0,2*2+0,6*0,4+0,6*0,3)*0,75+(2+3,605+4,6+4,7+3,5+2,1+1,8)*0,6*0,36+(4,28*2+2,025*2)*0,6*0,5</t>
  </si>
  <si>
    <t>Součet</t>
  </si>
  <si>
    <t>274351121</t>
  </si>
  <si>
    <t>Zřízení bednění základových pasů rovného</t>
  </si>
  <si>
    <t>-2075292756</t>
  </si>
  <si>
    <t>(24,175+2,15+8,16+8,17*3+15,9+7,97+17,72+12,74+4,425+3,8+3,5+6,2+8,7+6,15+7,07*4+7,11+9,7*2+9,5+10,3+2,8+0,6*4+7,5+3,4+3,5+8,6+3,4+3,8+9,1)*0,75*2</t>
  </si>
  <si>
    <t>(8,1+0,6+5,8+7,9+6,3+0,6+5,1+2,5+3,8+2+0,6+4,6+3,4+3,5+8,6+5+3,6+4,6*3,7)*0,75*2+9,6*0,75*2</t>
  </si>
  <si>
    <t>(2+3,605+4,6+4,7+3,5+2,1+1,8)*0,36*2+(4,28*2+2,025*2)*0,6*2</t>
  </si>
  <si>
    <t>16</t>
  </si>
  <si>
    <t>274351122</t>
  </si>
  <si>
    <t>Odstranění bednění základových pasů rovného</t>
  </si>
  <si>
    <t>-1401965395</t>
  </si>
  <si>
    <t>274361821</t>
  </si>
  <si>
    <t>Výztuž základových pasů betonářskou ocelí 10 505 (R)</t>
  </si>
  <si>
    <t>6094569</t>
  </si>
  <si>
    <t>(24,175+2,15+8,16+8,17*3+15,9+7,97+17,72+12,74+4,425+3,8+3,5+6,2+8,7+6,15+7,07*4+7,11+9,7*2+9,5+10,3+2,8+0,6*4+7,5+3,4+3,5+8,6+3,4)*0,6*0,75*60/1000</t>
  </si>
  <si>
    <t>(+9,1+3,8+8,1+0,6+5,8+7,9+6,3+0,6+5,1+2,5+3,8+2+0,6+4,6+3,4+3,5+8,6+5+3,6+4,6*3,7)*0,6*0,75*60/1000+9,6*0,8*0,75*50/1000</t>
  </si>
  <si>
    <t>((0,6*0,4+0,6*0,2*2+0,6*0,4+0,6*0,3)*0,75+(2+3,605+4,6+4,7+3,5+2,1+1,8)*0,6*0,36+(4,28*2+2,025*2)*0,6*0,5)*60/1000</t>
  </si>
  <si>
    <t>104,6*(115-60)/1000</t>
  </si>
  <si>
    <t>279113152</t>
  </si>
  <si>
    <t>Základová zeď tl přes 150 do 200 mm z tvárnic ztraceného bednění včetně výplně z betonu tř. C 25/30</t>
  </si>
  <si>
    <t>-207964439</t>
  </si>
  <si>
    <t>dle E.5 a E.6 (výtah šachta)</t>
  </si>
  <si>
    <t>(2,9*2+4,3*2)*1,5</t>
  </si>
  <si>
    <t>19</t>
  </si>
  <si>
    <t>279361821</t>
  </si>
  <si>
    <t>Výztuž základových zdí nosných betonářskou ocelí 10 505</t>
  </si>
  <si>
    <t>572326729</t>
  </si>
  <si>
    <t>21,600*25/1000</t>
  </si>
  <si>
    <t>Svislé a kompletní konstrukce</t>
  </si>
  <si>
    <t>20</t>
  </si>
  <si>
    <t>311261216</t>
  </si>
  <si>
    <t>Zdivo strojně zděné z vápenopískových velkoformátových bloků QUADRO přes P15 do P25 tl 200 mm</t>
  </si>
  <si>
    <t>1941363826</t>
  </si>
  <si>
    <t>1.NP</t>
  </si>
  <si>
    <t>"obvod zdivo bez odpočtu fas.ot" (38,39+1,075+0,54+16,15+6+8,66+3,52+2,42+24,25+18,055-2,705-0,4*2)*3,88</t>
  </si>
  <si>
    <t>"odpočet fas.otvory"-(6+1,2*4+0,6+1,45+1+2,75+2,08+2,64*4+5,2+1,5+2,64+1,64)*2,4</t>
  </si>
  <si>
    <t>"vnitřní zdivo"(3,74+1,6+2,65+2,15+4,2+0,82+0,9+0,72++3,09+3,8+1,9+1,3+3,5+19,8+7,395+2,4+10,04+3,07+4,725+2,5+5,545+2,565+3,475+2,4*2+5,45+3,49)*3,88</t>
  </si>
  <si>
    <t>+(1,57+2,71+4,425+4,48+1,61+2,705+3,755+6,58*3)*3,88-1*2,02*2-1,45*2,02-1,5*2,02-1,5*2,2-0,9*2,2*2-1*2,2*7-0,9*2,2*4-5,545*2,2</t>
  </si>
  <si>
    <t>2.NP</t>
  </si>
  <si>
    <t>"obvod zdivo bez odpočtu fas.ot"(0,65+9,49+9,47+9,63+2,5+6,765+12,79+16,15-0,4*2+5,92+8,46+3,44+24,25+18,055+4,8)*3,25</t>
  </si>
  <si>
    <t>"odpočet fas.otvory"-(1,7*2+1,25+12,49+4,75+1,2+2,75*3+2,08+2,64*4+5,2+1,5+2,64+1)*2,4</t>
  </si>
  <si>
    <t xml:space="preserve">"vnitřní zdivo"(2,38+15,755-2,55+3,6+1,25+1,1+1,2+3,8+9,99+3,26+6,125+0,8+3,35+3,22+1,79+3,625+6,77*2+ 11,17+2,54+0,6)*3,25                           </t>
  </si>
  <si>
    <t>+(2,54+0,6+2,1)*3,25-1*2,2*3-0,9*2,2*5-3,72*2,2*2-0,8*2,2-3,22*2,2-3,555*2,2-2,55*2,2</t>
  </si>
  <si>
    <t>311261217</t>
  </si>
  <si>
    <t>Zdivo strojně zděné z vápenopískových velkoformátových bloků QUADRO přes P15 do P25 tl 240 mm</t>
  </si>
  <si>
    <t>-359131336</t>
  </si>
  <si>
    <t>(6,45+1,69+1,1+0,24*3+4,9+0,24*2+2,08+0,26+4,2+1,6)*3,88-1,25*2,2-2,08*2,2</t>
  </si>
  <si>
    <t>(4,9*4+0,24*4+0,6+7,65*2+4,9*2+7,395+1,45)*3,88-1,25*2,2*6-2,905*2,2</t>
  </si>
  <si>
    <t>"pult jídelna"(6,025+1,815+1,57+1,5)*1,1</t>
  </si>
  <si>
    <t>(9,2+6,45+3,2+15,755+0,24+3,84+1,6)*3,25-2,08*2,2-1,25*2,2*3</t>
  </si>
  <si>
    <t>(21,07+7,65*2+4,9*2+9,425)*3,25-1,25*2,2*6-3,605*2,2</t>
  </si>
  <si>
    <t>22</t>
  </si>
  <si>
    <t>317151161r</t>
  </si>
  <si>
    <t>Překlad z tvarovek vápenopískový š 200 mm dl 750 mm</t>
  </si>
  <si>
    <t>kus</t>
  </si>
  <si>
    <t>90164104</t>
  </si>
  <si>
    <t>PR13</t>
  </si>
  <si>
    <t>23</t>
  </si>
  <si>
    <t>317151162</t>
  </si>
  <si>
    <t>Překlad plochý vápenopískový š 200 mm v 123 mm na tenkovrstvou maltu dl 1000 mm</t>
  </si>
  <si>
    <t>-1493596058</t>
  </si>
  <si>
    <t>PR11</t>
  </si>
  <si>
    <t>24</t>
  </si>
  <si>
    <t>317151164</t>
  </si>
  <si>
    <t>Překlad plochý vápenopískový š 200 mm v 123 mm na tenkovrstvou maltu dl 1250 mm</t>
  </si>
  <si>
    <t>1956574571</t>
  </si>
  <si>
    <t>PR2</t>
  </si>
  <si>
    <t>25</t>
  </si>
  <si>
    <t>317151164r</t>
  </si>
  <si>
    <t>Vyzdění nadpraží v příčkách  Multigips100</t>
  </si>
  <si>
    <t>-2052268233</t>
  </si>
  <si>
    <t>PR1</t>
  </si>
  <si>
    <t>26</t>
  </si>
  <si>
    <t>317151166</t>
  </si>
  <si>
    <t>Překlad plochý vápenopískový š 200 mm v 123 mm na tenkovrstvou maltu dl 1500 mm</t>
  </si>
  <si>
    <t>2084955151</t>
  </si>
  <si>
    <t>PR3</t>
  </si>
  <si>
    <t>27</t>
  </si>
  <si>
    <t>317151168</t>
  </si>
  <si>
    <t>Překlad plochý vápenopískový š 200 mm v 123 mm na tenkovrstvou maltu dl 1750 mm</t>
  </si>
  <si>
    <t>1817012990</t>
  </si>
  <si>
    <t>PR4</t>
  </si>
  <si>
    <t>28</t>
  </si>
  <si>
    <t>317151170</t>
  </si>
  <si>
    <t>Překlad plochý vápenopískový š 200 mm v 123 mm na tenkovrstvou maltu dl 2000 mm</t>
  </si>
  <si>
    <t>1993987716</t>
  </si>
  <si>
    <t>PR8</t>
  </si>
  <si>
    <t>29</t>
  </si>
  <si>
    <t>317151170r</t>
  </si>
  <si>
    <t>Překlad UA 10, délka překladu 1600 mm</t>
  </si>
  <si>
    <t>640276556</t>
  </si>
  <si>
    <t>PR5</t>
  </si>
  <si>
    <t>3171511721r</t>
  </si>
  <si>
    <t>Překlad z tvarovek vápenopískový š 200 mm  dl 2250 mm</t>
  </si>
  <si>
    <t>418760015</t>
  </si>
  <si>
    <t>PR12</t>
  </si>
  <si>
    <t>31</t>
  </si>
  <si>
    <t>317151174r</t>
  </si>
  <si>
    <t>Překlad z tvarovek vápenopískový š 200 mm dl 2750 mm</t>
  </si>
  <si>
    <t>-661960905</t>
  </si>
  <si>
    <t>32</t>
  </si>
  <si>
    <t>3171511751r</t>
  </si>
  <si>
    <t>Překlad z tvarovek vápenopískový š 200 mm dl 3250 mm</t>
  </si>
  <si>
    <t>-1081446927</t>
  </si>
  <si>
    <t>PR10</t>
  </si>
  <si>
    <t>33</t>
  </si>
  <si>
    <t>317151184</t>
  </si>
  <si>
    <t>Překlad plochý vápenopískový š 240 mm v 123 mm na tenkovrstvou maltu dl 1250 mm</t>
  </si>
  <si>
    <t>-873291568</t>
  </si>
  <si>
    <t>PR14</t>
  </si>
  <si>
    <t>34</t>
  </si>
  <si>
    <t>317151188</t>
  </si>
  <si>
    <t>Překlad plochý vápenopískový š 240 mm v 123 mm na tenkovrstvou maltu dl 1750 mm</t>
  </si>
  <si>
    <t>-2002673953</t>
  </si>
  <si>
    <t>PR6</t>
  </si>
  <si>
    <t>35</t>
  </si>
  <si>
    <t>317151188r</t>
  </si>
  <si>
    <t>970294078</t>
  </si>
  <si>
    <t>PR7 vč. úhelníků</t>
  </si>
  <si>
    <t>36</t>
  </si>
  <si>
    <t>317151194</t>
  </si>
  <si>
    <t>Překlad plochý vápenopískový š 240 mm v 123 mm na tenkovrstvou maltu dl 2750 mm</t>
  </si>
  <si>
    <t>750373380</t>
  </si>
  <si>
    <t>PR15</t>
  </si>
  <si>
    <t>37</t>
  </si>
  <si>
    <t>330321410</t>
  </si>
  <si>
    <t>Sloupy nebo pilíře ze ŽB tř. C 25/30 bez výztuže</t>
  </si>
  <si>
    <t>978931430</t>
  </si>
  <si>
    <t>0,875*0,25*3,08</t>
  </si>
  <si>
    <t>38</t>
  </si>
  <si>
    <t>331351125</t>
  </si>
  <si>
    <t>Zřízení bednění čtyřúhelníkových sloupů v do 4 m průřezu přes 0,16 do 0,36 m2</t>
  </si>
  <si>
    <t>-658782166</t>
  </si>
  <si>
    <t>(2*0,875+2*0,25)*3,08</t>
  </si>
  <si>
    <t>39</t>
  </si>
  <si>
    <t>331351126</t>
  </si>
  <si>
    <t>Odstranění bednění čtyřúhelníkových sloupů v do 4 m průřezu přes 0,16 do 0,36 m2</t>
  </si>
  <si>
    <t>911379459</t>
  </si>
  <si>
    <t>40</t>
  </si>
  <si>
    <t>331361821</t>
  </si>
  <si>
    <t>Výztuž sloupů hranatých betonářskou ocelí 10 505</t>
  </si>
  <si>
    <t>2086745667</t>
  </si>
  <si>
    <t>0,674*150/1000</t>
  </si>
  <si>
    <t>41</t>
  </si>
  <si>
    <t>341321410</t>
  </si>
  <si>
    <t>Stěny nosné ze ŽB tř. C 25/30</t>
  </si>
  <si>
    <t>2117642386</t>
  </si>
  <si>
    <t>výtahová šachta</t>
  </si>
  <si>
    <t>((2,315*2+3,72*2)*10,54-1,6*2,28*4)*0,2</t>
  </si>
  <si>
    <t>((2,315*2+3,72*2)*7,33-1,6*2,28*4)*0,2</t>
  </si>
  <si>
    <t>(3,275*1,9-1,6*2,28)*0,2</t>
  </si>
  <si>
    <t>ostatní stěny 3.np</t>
  </si>
  <si>
    <t>((0,655+3,6+4,24+2,795+2,035)*4,4-1,1*22-1,6*2,28)*0,2</t>
  </si>
  <si>
    <t>42</t>
  </si>
  <si>
    <t>341351111</t>
  </si>
  <si>
    <t>Zřízení oboustranného bednění nosných stěn</t>
  </si>
  <si>
    <t>-1623956118</t>
  </si>
  <si>
    <t>((2,315*2+3,72*2)*10,54-1,6*2,28*5)*2</t>
  </si>
  <si>
    <t>((0,655+3,6+4,24+2,795+2,035)*4,4-1,1*22-1,6*2,28)*2</t>
  </si>
  <si>
    <t>43</t>
  </si>
  <si>
    <t>341351112</t>
  </si>
  <si>
    <t>Odstranění oboustranného bednění nosných stěn</t>
  </si>
  <si>
    <t>-342375435</t>
  </si>
  <si>
    <t>44</t>
  </si>
  <si>
    <t>341351311</t>
  </si>
  <si>
    <t>Zřízení jednostranného bednění nosných stěn</t>
  </si>
  <si>
    <t>-739132864</t>
  </si>
  <si>
    <t>((2,315*2+3,72*2)*7,33-1,6*2,28*5)*2</t>
  </si>
  <si>
    <t>(3,275*1,9)*2</t>
  </si>
  <si>
    <t>45</t>
  </si>
  <si>
    <t>341351312</t>
  </si>
  <si>
    <t>Odstranění jednostranného bednění nosných stěn</t>
  </si>
  <si>
    <t>1668016288</t>
  </si>
  <si>
    <t>46</t>
  </si>
  <si>
    <t>341361821</t>
  </si>
  <si>
    <t>Výztuž stěn betonářskou ocelí 10 505</t>
  </si>
  <si>
    <t>1430595223</t>
  </si>
  <si>
    <t>43,972*90/1000</t>
  </si>
  <si>
    <t>47</t>
  </si>
  <si>
    <t>342271214</t>
  </si>
  <si>
    <t>Příčka strojně zděná z velkoformátových vápenopískových bloků přes P15 do P25 tl 150 mm</t>
  </si>
  <si>
    <t>750233646</t>
  </si>
  <si>
    <t>3.NP</t>
  </si>
  <si>
    <t>5,995*2,8-1,1*2,2</t>
  </si>
  <si>
    <t>48</t>
  </si>
  <si>
    <t>342274133</t>
  </si>
  <si>
    <t>Příčky tl 100 mm ze sádrových přesných hydrofobizovaných tvárnic plošných rozměrů 500x666</t>
  </si>
  <si>
    <t>1454769307</t>
  </si>
  <si>
    <t>(2,09+3,74+0,7+1,6+3,74*3+1,85*2+2,55+1,05*2+0,55+0,35+3+0,4+2,74+1,67+2,45+4,1+3,2*2+3,5+0,9*3+1,75+1,1+3,54+0,8++2,65+2,55+3,6*2+1+1,2+2,4*3)*3,88</t>
  </si>
  <si>
    <t>+(2,75*6+2,41*4+1,55*4+0,22*2+0,3+0,6+1,05+0,32+2,4+1,8*2+1,675*+21,05*2+2,1)*3,88+4,7*1,09-1,1*2,02-0,9*2,02*3-1*2,02*4-0,8*2,02*2-0,7*2,02-1,06*2,2</t>
  </si>
  <si>
    <t>-2,1*2,2-0,8*2,2*4-1*2,2*8</t>
  </si>
  <si>
    <t>(1,54+0,35+2,35*+2,65*3+2,41*2+1,1+0,52+1,25*2+3,7+3,6+3,3+1,975+3,6+1+1,2+2,75*4+2,41*4+2,65*2+0,42*2+1,25*2+2,25+1,05*2+1,2*2+1,775+1,75)*3,25</t>
  </si>
  <si>
    <t>+(3,535+2,95+1,64)*3,25-1*2,2*7-0,8*2,2*4-2,95*1</t>
  </si>
  <si>
    <t>49</t>
  </si>
  <si>
    <t>346971154</t>
  </si>
  <si>
    <t>Izolace mezi příčky proti šíření zvuku deskami z minerální plsti tl přes 60 do 80 mm</t>
  </si>
  <si>
    <t>-1477257179</t>
  </si>
  <si>
    <t>výtahová šachta-minerální vlna tl. 80mm</t>
  </si>
  <si>
    <t>((2,315*2+3,72*2)*10,54-1,6*2,28*5)</t>
  </si>
  <si>
    <t>Vodorovné konstrukce</t>
  </si>
  <si>
    <t>50</t>
  </si>
  <si>
    <t>411321515</t>
  </si>
  <si>
    <t>Stropy deskové ze ŽB tř. C 20/25</t>
  </si>
  <si>
    <t>-1126180150</t>
  </si>
  <si>
    <t>TVAR 1.NP</t>
  </si>
  <si>
    <t>deska</t>
  </si>
  <si>
    <t>(984,4-4,3*3,275-3,6*0,8-3,2*5,44-4,48*1,6-1,92*1,6)*0,2+((6,59+8,46)*17,57+2*(1,98+5,55)+(1,98+5,55)*6,04/2)*0,05</t>
  </si>
  <si>
    <t>průvlak a věnec</t>
  </si>
  <si>
    <t>(0,5+8,4+0,54+1,57+2,905+0,5+5,55+0,5+7,64)*0,2*0,35</t>
  </si>
  <si>
    <t>(0,5*2+6)*0,2*0,78</t>
  </si>
  <si>
    <t>(0,25+3,55+0,2)*0,94*0,2</t>
  </si>
  <si>
    <t>2,59*0,26*0,2</t>
  </si>
  <si>
    <t>(2,56+2,94+0,5)*0,2*1,13</t>
  </si>
  <si>
    <t>(6,675+0,2+9,925+0,06)*0,25*0,29</t>
  </si>
  <si>
    <t>(3,8)*0,25*0,2</t>
  </si>
  <si>
    <t>atika</t>
  </si>
  <si>
    <t>(5,54+0,995+17,77)*0,2*0,52</t>
  </si>
  <si>
    <t>žebro</t>
  </si>
  <si>
    <t>4,2</t>
  </si>
  <si>
    <t>Mezisoučet</t>
  </si>
  <si>
    <t>TVAR 2.NP</t>
  </si>
  <si>
    <t>(967,1-4-3,6*0,715-4,28*3,725-4,48*1,6-1,92*1,6)*0,2</t>
  </si>
  <si>
    <t>(0,5+4,75+0,5+6,32+2,3+10,3+9,61+2,56+2+2,7)*0,2*0,59+(0,3+3,97+1,5+0,2+4,22+0,86)*0,2*0,4</t>
  </si>
  <si>
    <t>(15,75+12,39+21,435+6,765+2,3+9,61+17,935+23,95+9,44+2,3+8,38)*0,2*0,57</t>
  </si>
  <si>
    <t>TVAR 3.NP</t>
  </si>
  <si>
    <t>(3,6*(0,855+3,385+0,2)+2,715*3,72)*0,2</t>
  </si>
  <si>
    <t>věnec</t>
  </si>
  <si>
    <t>2,685*0,2*0,25</t>
  </si>
  <si>
    <t>sd</t>
  </si>
  <si>
    <t>51</t>
  </si>
  <si>
    <t>411351011</t>
  </si>
  <si>
    <t>Zřízení bednění stropů deskových tl přes 5 do 25 cm bez podpěrné kce</t>
  </si>
  <si>
    <t>-1404748621</t>
  </si>
  <si>
    <t>(984,4-4,3*3,275-3,6*0,8-3,2*5,44-4,48*1,6-1,92*1,6)</t>
  </si>
  <si>
    <t>(0,5+8,4+0,54+1,57+2,905+0,5+5,55+0,5+7,64)*2*0,35</t>
  </si>
  <si>
    <t>(0,5*2+6)*2*0,78</t>
  </si>
  <si>
    <t>(0,25+3,55+0,2)*0,94*2</t>
  </si>
  <si>
    <t>2,59*0,26*2</t>
  </si>
  <si>
    <t>(2,56+2,94+0,5)*2*1,13</t>
  </si>
  <si>
    <t>(6,675+0,2+9,925+0,06)*2*0,29</t>
  </si>
  <si>
    <t>(3,8)*0,25*2</t>
  </si>
  <si>
    <t>(5,54+0,995+17,77)*2*0,52</t>
  </si>
  <si>
    <t>9,8</t>
  </si>
  <si>
    <t>(967,1-4-3,6*0,715-4,28*3,725-4,48*1,6-1,92*1,6)</t>
  </si>
  <si>
    <t>(0,5+4,75+0,5+6,32+2,3+10,3+9,61+2,56+2+2,7)*2*0,59+(0,3+3,97+1,5+0,2+4,22)*2*0,4</t>
  </si>
  <si>
    <t>(15,75+12,39+21,435+6,765+2,3+9,61+17,935+23,95+9,44+2,3+8,38)*2*0,57</t>
  </si>
  <si>
    <t>2,685*2*0,25</t>
  </si>
  <si>
    <t>52</t>
  </si>
  <si>
    <t>411351012</t>
  </si>
  <si>
    <t>Odstranění bednění stropů deskových tl přes 5 do 25 cm bez podpěrné kce</t>
  </si>
  <si>
    <t>1440539893</t>
  </si>
  <si>
    <t>53</t>
  </si>
  <si>
    <t>411354313</t>
  </si>
  <si>
    <t>Zřízení podpěrné konstrukce stropů výšky do 4 m tl přes 15 do 25 cm</t>
  </si>
  <si>
    <t>-383672443</t>
  </si>
  <si>
    <t>54</t>
  </si>
  <si>
    <t>411354314</t>
  </si>
  <si>
    <t>Odstranění podpěrné konstrukce stropů výšky do 4 m tl přes 15 do 25 cm</t>
  </si>
  <si>
    <t>844957366</t>
  </si>
  <si>
    <t>55</t>
  </si>
  <si>
    <t>411361821</t>
  </si>
  <si>
    <t>Výztuž stropů betonářskou ocelí 10 505</t>
  </si>
  <si>
    <t>-627250327</t>
  </si>
  <si>
    <t>((984,4-4,3*3,275-3,6*0,8-3,2*5,44-4,48*1,6-1,92*1,6)*0,2+((6,59+8,46)*17,57+2*(1,98+5,55)+(1,98+5,55)*6,04/2)*0,05)*110/1000</t>
  </si>
  <si>
    <t>(0,5+8,4+0,54+1,57+2,905+0,5+5,55+0,5+7,64)*0,2*0,35*200/1000</t>
  </si>
  <si>
    <t>(0,5*2+6)*0,2*0,78*200/1000</t>
  </si>
  <si>
    <t>(0,25+3,55+0,2)*0,94*0,2*200/1000</t>
  </si>
  <si>
    <t>2,59*0,26*0,2*200/1000</t>
  </si>
  <si>
    <t>(2,56+2,94+0,5)*0,2*1,13*200/1000</t>
  </si>
  <si>
    <t>(6,675+0,2+9,925+0,06)*0,25*0,29*200/1000</t>
  </si>
  <si>
    <t>(3,8)*0,25*0,2*200/1000</t>
  </si>
  <si>
    <t>(5,54+0,995+17,77)*0,2*0,52*100/1000</t>
  </si>
  <si>
    <t>4,2*200/1000</t>
  </si>
  <si>
    <t>(967,1-4-3,6*0,715-4,28*3,725-4,48*1,6-1,92*1,6)*0,2*110/1000</t>
  </si>
  <si>
    <t>(0,5+4,75+0,5+6,32+2,3+10,3+9,61+2,56+2+2,7)*0,2*0,59+(0,3+3,97+1,5+0,2+4,22)*0,2*0,4*200/1000</t>
  </si>
  <si>
    <t>(15,75+12,39+21,435+6,765+2,3+9,61+17,935+23,95+9,44+2,3+8,38)*0,2*0,57*100/1000</t>
  </si>
  <si>
    <t>(3,6*(0,855+3,385+0,2)+2,715*3,72)*0,2*110/1000</t>
  </si>
  <si>
    <t>2,685*0,2*0,25*200/1000</t>
  </si>
  <si>
    <t>56</t>
  </si>
  <si>
    <t>413941123</t>
  </si>
  <si>
    <t>Osazování ocelových válcovaných nosníků stropů I, IE, U, UE nebo L č. 14 až 22 nebo výšky přes 120 do 220 mm</t>
  </si>
  <si>
    <t>360439954</t>
  </si>
  <si>
    <t xml:space="preserve">ocel dle statiky </t>
  </si>
  <si>
    <t>TR 4HR 200X120X8</t>
  </si>
  <si>
    <t>0,5577+0,5577+0,2789</t>
  </si>
  <si>
    <t>TR 4HR 200X200X5</t>
  </si>
  <si>
    <t>0,209+0,1851</t>
  </si>
  <si>
    <t>IPE 220</t>
  </si>
  <si>
    <t>0,5502</t>
  </si>
  <si>
    <t>HEB 180</t>
  </si>
  <si>
    <t>1,0752</t>
  </si>
  <si>
    <t>HE 200 B</t>
  </si>
  <si>
    <t>0,354</t>
  </si>
  <si>
    <t>TR 4HR 200X200X10</t>
  </si>
  <si>
    <t>0,209</t>
  </si>
  <si>
    <t>UPE200</t>
  </si>
  <si>
    <t>0,1068</t>
  </si>
  <si>
    <t>TR 4HR 120X120X10</t>
  </si>
  <si>
    <t>0,1782</t>
  </si>
  <si>
    <t>.P5+P8+P10+P12</t>
  </si>
  <si>
    <t>0,0252*2+0,0231*2+0,0132*2+(0,0841+0,0989)</t>
  </si>
  <si>
    <t>57</t>
  </si>
  <si>
    <t>RMAT0016</t>
  </si>
  <si>
    <t>ocel profilovaná dle montážní položky vč. spojovacích prostředků</t>
  </si>
  <si>
    <t>-2059699346</t>
  </si>
  <si>
    <t>4,567*1,05 'Přepočtené koeficientem množství</t>
  </si>
  <si>
    <t>58</t>
  </si>
  <si>
    <t>451577877</t>
  </si>
  <si>
    <t>Podklad nebo lože pod dlažbu vodorovný nebo do sklonu 1:5 ze štěrkopísku tl přes 30 do 100 mm</t>
  </si>
  <si>
    <t>-153631407</t>
  </si>
  <si>
    <t>16/32 frakce</t>
  </si>
  <si>
    <t>59</t>
  </si>
  <si>
    <t>451579877</t>
  </si>
  <si>
    <t>Příplatek ZKD 10 mm tl u podkladu nebo lože pod dlažbu ze štěrkopísku</t>
  </si>
  <si>
    <t>-538716975</t>
  </si>
  <si>
    <t>23,1*5 'Přepočtené koeficientem množství</t>
  </si>
  <si>
    <t>Úpravy povrchů, podlahy a osazování výplní</t>
  </si>
  <si>
    <t>60</t>
  </si>
  <si>
    <t>611131121</t>
  </si>
  <si>
    <t>Penetrační disperzní nátěr vnitřních stropů nanášený ručně</t>
  </si>
  <si>
    <t>1895054020</t>
  </si>
  <si>
    <t>61</t>
  </si>
  <si>
    <t>611341121</t>
  </si>
  <si>
    <t>Sádrová nebo vápenosádrová omítka hladká jednovrstvá vnitřních stropů rovných nanášená ručně</t>
  </si>
  <si>
    <t>1154995851</t>
  </si>
  <si>
    <t>10,9+1,6*4,2</t>
  </si>
  <si>
    <t>62</t>
  </si>
  <si>
    <t>611341191</t>
  </si>
  <si>
    <t>Příplatek k sádrové omítce vnitřních stropů za každých dalších 5 mm tloušťky ručně</t>
  </si>
  <si>
    <t>556823893</t>
  </si>
  <si>
    <t>63</t>
  </si>
  <si>
    <t>612131102</t>
  </si>
  <si>
    <t>Cementový postřik vnitřních stěn nanášený síťovitě ručně</t>
  </si>
  <si>
    <t>982339566</t>
  </si>
  <si>
    <t>s6+s7+s5</t>
  </si>
  <si>
    <t>64</t>
  </si>
  <si>
    <t>612131321</t>
  </si>
  <si>
    <t>Penetrační disperzní nátěr vnitřních stěn nanášený strojně</t>
  </si>
  <si>
    <t>-829343457</t>
  </si>
  <si>
    <t>65</t>
  </si>
  <si>
    <t>612321121r</t>
  </si>
  <si>
    <t>Vápenocementová omítka hladká jednovrstvá vnitřních stěn nanášená ručně</t>
  </si>
  <si>
    <t>-673411905</t>
  </si>
  <si>
    <t>jádrová om tl.20mm</t>
  </si>
  <si>
    <t>66</t>
  </si>
  <si>
    <t>612321131</t>
  </si>
  <si>
    <t>Potažení vnitřních stěn vápenocementovým štukem tloušťky do 5 mm</t>
  </si>
  <si>
    <t>934505746</t>
  </si>
  <si>
    <t>(3,22+3,54+3,14+0,325*2+0,385*2+0,1*2+2,8+2,785+3,5)*1,06-1,2*0,2*2+(0,9*3+1,4+6,75+0,95+1,5+3,09+2,94+3,8+2,33++2,1+0,3+0,6+2+0,4*2+0,875+1,47)*1,34</t>
  </si>
  <si>
    <t>67</t>
  </si>
  <si>
    <t>612321141</t>
  </si>
  <si>
    <t>Vápenocementová omítka štuková dvouvrstvá vnitřních stěn nanášená ručně</t>
  </si>
  <si>
    <t>640964293</t>
  </si>
  <si>
    <t>s6+s7</t>
  </si>
  <si>
    <t>68</t>
  </si>
  <si>
    <t>612321191</t>
  </si>
  <si>
    <t>Příplatek k vápenocementové omítce vnitřních stěn za každých dalších 5 mm tloušťky ručně</t>
  </si>
  <si>
    <t>1107145440</t>
  </si>
  <si>
    <t>69</t>
  </si>
  <si>
    <t>612341321</t>
  </si>
  <si>
    <t>Sádrová nebo vápenosádrová omítka hladká jednovrstvá vnitřních stěn nanášená strojně</t>
  </si>
  <si>
    <t>-908343559</t>
  </si>
  <si>
    <t>skladba S.1</t>
  </si>
  <si>
    <t>(1,57+2,71+4,425+7,9+0,855+1,6+0,62)*2,6+(3,49+5,45+2,65+3+2,565+2,55+0,39+6,43*2+0,62+4,26)*3,88</t>
  </si>
  <si>
    <t>(3,285+1,49+2,54+3,54+3,285+2,5*2)*3,88+(7,395*2+19,8*2+1,3+3,3*2)*3,88+(6,43*3+3,555*2+3,14+1,9+6,58+6,065+7,65+0,6+0,2+1,4)*3,88</t>
  </si>
  <si>
    <t>+(7,65*2+4,9*2)*4*3,88+(9,2*2+4,9*2)*3,88+(3,2*2+2,55*2)*3,88</t>
  </si>
  <si>
    <t>+(2,55+1,35+2,41)*4*1,22+(2,25*2+2,4*2)*1,22+(1,725*4+1,67*4+1,05*2)*1,22</t>
  </si>
  <si>
    <t>(12,25+7,9*2)*3,3</t>
  </si>
  <si>
    <t>(3,14*2+2,09*2+3,9*2+3,74*2+2,1*2+3,2*2+2,34*2+3*2)</t>
  </si>
  <si>
    <t>(1,5*2+3,74*2+1,64*2+1,85*2+1,85*2+2*2+2,35*2+3,74*2+3,64*2+1,05*4+1,75*2+1,1+0,9*2+0,2+3,5+3,3+3,22+3,54+2,8+3,14+2,785+2,545+1,47+0,1+0,875*2)*1,66</t>
  </si>
  <si>
    <t>+(0,4*2+6,75+1,5+0,9+1,2+1,84+0,24+2,94+3,8++1,7+2,33+1,1+0,3+2,4)*1,66+(4,1*2+2,35+6,4+2,32*2+2,55*2)*1,86+(2,74+2+1,4*2)*1,05</t>
  </si>
  <si>
    <t>+((+1,48+2,02+0,8+0,82+0,9+0,72)*2+2,5)*1,86</t>
  </si>
  <si>
    <t>-( 1,25*2,2*16+1*2,25*16+0,9*2,25*2+2,55*2+1,25*2,2*2-0,9*2,02*3-1*2,02*2)</t>
  </si>
  <si>
    <t>(6,82*2+4,255*2+6,58+6,065+7,65*9+1,25+0,535+0,6+4,9*6+9,2*6+4,9*4+5,07*2+2,55*2+2,33*2+15,755*2+21,07*2+10,59*2+8,625*2+11,17*2+1,97+3,625+2,4+6)*3,1</t>
  </si>
  <si>
    <t>(9,425+1,64+3,22+3,35)*3,1+(2,55*2+2,41*2++6,58+3,14*2+2,41*6+2,65*6+2,55*6+2,41*4+2,35*2+3,7*4+3,2*2+1,775*2+1,2*4+1*4+1,75*8+1,775*4)*0,9</t>
  </si>
  <si>
    <t>(1,75*4+0,95*4+1,2*4+2,3*2+2,6*2+2,6+2,01+1,6+1,095+2,54*2+3,38*2)*0,9</t>
  </si>
  <si>
    <t>(7,8+1,815+7,05+4,6+4,2+2,9+1,6+1,055+6)*3,5</t>
  </si>
  <si>
    <t>-(1,25*2,2*20+1*2,2*11+0,9*2,2*4+0,8*2,2*1+0,9*2,2+(3,72+3,72+3,22+3,555*2)*2,2)</t>
  </si>
  <si>
    <t>(5,995*2,8-1,1*2,2)*2</t>
  </si>
  <si>
    <t>" fas.otvory 1.NP"-(6+1,2*4+0,6+1,45+1+2,75+2,08+2,64*4+5,2+1,5+2,64+1,64)*2,4</t>
  </si>
  <si>
    <t>" fas.otvory 2.NP"-(1,7*2+1,25+12,49+4,75+1,2+2,75*3+2,08+2,64*4+5,2+2,64+1)*2,4</t>
  </si>
  <si>
    <t>" fostění + nadpraží otvorů 1-2.NP"(osotv+nadp)*0,2</t>
  </si>
  <si>
    <t>"schodiště"(8,14*2+3,2*2)*6,7+(4,4*2)*8-2,1*2,7*2</t>
  </si>
  <si>
    <t>70</t>
  </si>
  <si>
    <t>612341391</t>
  </si>
  <si>
    <t>Příplatek k sádrové omítce vnitřních stěn za každých dalších 5 mm tloušťky strojně</t>
  </si>
  <si>
    <t>1605773203</t>
  </si>
  <si>
    <t>71</t>
  </si>
  <si>
    <t>621131121</t>
  </si>
  <si>
    <t>Penetrační nátěr vnějších podhledů nanášený ručně</t>
  </si>
  <si>
    <t>481503078</t>
  </si>
  <si>
    <t>72</t>
  </si>
  <si>
    <t>621151011</t>
  </si>
  <si>
    <t>Penetrační silikátový nátěr vnějších pastovitých tenkovrstvých omítek podhledů</t>
  </si>
  <si>
    <t>-1362034907</t>
  </si>
  <si>
    <t>73</t>
  </si>
  <si>
    <t>621211041</t>
  </si>
  <si>
    <t>Montáž kontaktního zateplení vnějších podhledů lepením a mechanickým kotvením polystyrénových desek do betonu nebo zdiva tl přes 160 do 200 mm</t>
  </si>
  <si>
    <t>1732101655</t>
  </si>
  <si>
    <t>74</t>
  </si>
  <si>
    <t>28375987</t>
  </si>
  <si>
    <t>deska EPS 100 fasádní λ=0,037 tl 200mm</t>
  </si>
  <si>
    <t>-1115003360</t>
  </si>
  <si>
    <t>10,3*1,05 'Přepočtené koeficientem množství</t>
  </si>
  <si>
    <t>75</t>
  </si>
  <si>
    <t>621531012</t>
  </si>
  <si>
    <t>Tenkovrstvá silikonová zrnitá omítka zrnitost 1,5 mm vnějších podhledů</t>
  </si>
  <si>
    <t>-720507068</t>
  </si>
  <si>
    <t>76</t>
  </si>
  <si>
    <t>622131121</t>
  </si>
  <si>
    <t>Penetrační nátěr vnějších stěn nanášený ručně</t>
  </si>
  <si>
    <t>1623669118</t>
  </si>
  <si>
    <t>e1+e2</t>
  </si>
  <si>
    <t>77</t>
  </si>
  <si>
    <t>622143003</t>
  </si>
  <si>
    <t>Montáž omítkových plastových nebo pozinkovaných rohových profilů s tkaninou</t>
  </si>
  <si>
    <t>53234730</t>
  </si>
  <si>
    <t xml:space="preserve">ostění otvorů </t>
  </si>
  <si>
    <t>28*2,4</t>
  </si>
  <si>
    <t>38+2,945*4</t>
  </si>
  <si>
    <t>lišta atika</t>
  </si>
  <si>
    <t>18,055+24,25+2,2+8,64+5,92+16,15+12,79+6,765+17,85+9,49</t>
  </si>
  <si>
    <t>78</t>
  </si>
  <si>
    <t>59051486</t>
  </si>
  <si>
    <t>lišta rohová PVC 10/15cm s tkaninou</t>
  </si>
  <si>
    <t>-2039445269</t>
  </si>
  <si>
    <t>osotv+r</t>
  </si>
  <si>
    <t>79</t>
  </si>
  <si>
    <t>59051489r</t>
  </si>
  <si>
    <t>ukončující lišta omítková s integrovanou tkaninou, s transparentní okapovou hranou</t>
  </si>
  <si>
    <t>601113329</t>
  </si>
  <si>
    <t>80</t>
  </si>
  <si>
    <t>622143004</t>
  </si>
  <si>
    <t>Montáž omítkových samolepících začišťovacích profilů pro spojení s okenním rámem</t>
  </si>
  <si>
    <t>-92115460</t>
  </si>
  <si>
    <t>vnitřní, vnější</t>
  </si>
  <si>
    <t>nadp*2+osotv*2</t>
  </si>
  <si>
    <t>81</t>
  </si>
  <si>
    <t>28342205r</t>
  </si>
  <si>
    <t>profil začišťovací PVC 6mm s výztužnou tkaninou pro ostění ETICS</t>
  </si>
  <si>
    <t>1596309390</t>
  </si>
  <si>
    <t>82</t>
  </si>
  <si>
    <t>622151011</t>
  </si>
  <si>
    <t>Penetrační silikátový nátěr vnějších pastovitých tenkovrstvých omítek stěn</t>
  </si>
  <si>
    <t>-293264385</t>
  </si>
  <si>
    <t>83</t>
  </si>
  <si>
    <t>622211041</t>
  </si>
  <si>
    <t>Montáž kontaktního zateplení vnějších stěn lepením a mechanickým kotvením polystyrénových desek  do betonu a zdiva tl přes 160 do 200 mmmm</t>
  </si>
  <si>
    <t>712404313</t>
  </si>
  <si>
    <t xml:space="preserve"> skladba E.1</t>
  </si>
  <si>
    <t>"zapadní, jihozápadní"(18,055+20,96+6,2)*7,91+11,2</t>
  </si>
  <si>
    <t>"severovýchodní"(12,79+7,75)*3,99+7,75*0,5+(12,79+6,975+17,85+2,7+9,49)*3,92+11,3</t>
  </si>
  <si>
    <t>"jihovýchodní"16,15*7,91</t>
  </si>
  <si>
    <t>"odpočet otvorů"-(1,54+1,4+2,94+5,1+2,54*4+2,65+0,9+1,35+1,1+2,12)*2,3-(0,9+2,54+1,4+5,1+2,54*4+2,65*3+1,1+1,15+1,6*2)*2,3</t>
  </si>
  <si>
    <t>"výtah a schodiště na střeše+stěny"(4,12+2,795)*2,825+(0,44+4+0,855)*2,5-1,1*2,2+(20,35+0,08+2,685)*1,5+6,4*1,7</t>
  </si>
  <si>
    <t>"zapadní, jihozápadní"(18,055+20,96+3,52+5,95)*0,2</t>
  </si>
  <si>
    <t>"severovýchodní"(38,39+1,275+0,6)*0,2</t>
  </si>
  <si>
    <t>"jihovýchodní"(16,15+8,46+2,22+0,2)*0,2</t>
  </si>
  <si>
    <t>84</t>
  </si>
  <si>
    <t>-1315843460</t>
  </si>
  <si>
    <t>720,52*1,05 'Přepočtené koeficientem množství</t>
  </si>
  <si>
    <t>85</t>
  </si>
  <si>
    <t>28376021</t>
  </si>
  <si>
    <t>deska perimetrická fasádní soklová 150kPa λ=0,035 tl 160mm</t>
  </si>
  <si>
    <t>-44238008</t>
  </si>
  <si>
    <t>23,156*1,05 'Přepočtené koeficientem množství</t>
  </si>
  <si>
    <t>86</t>
  </si>
  <si>
    <t>622251101</t>
  </si>
  <si>
    <t>Příplatek k cenám kontaktního zateplení stěn za použití tepelněizolačních zátek z polystyrenu</t>
  </si>
  <si>
    <t>2093234977</t>
  </si>
  <si>
    <t>e1+286,05*0,2+osotv*0,2+e2</t>
  </si>
  <si>
    <t>87</t>
  </si>
  <si>
    <t>622252001</t>
  </si>
  <si>
    <t>Montáž profilů kontaktního zateplení připevněných mechanicky</t>
  </si>
  <si>
    <t>1985980028</t>
  </si>
  <si>
    <t>dle výrobku ozn. K43</t>
  </si>
  <si>
    <t>"zapadní, jihozápadní"(18,055+20,96+6,2)</t>
  </si>
  <si>
    <t>"severovýchodní"(12,79+7,75)</t>
  </si>
  <si>
    <t>"jihovýchodní"16,15</t>
  </si>
  <si>
    <t>"odpočet otvorů"-(1,64+1,5+3,04+5,2+2,64*4+2,75+1+1,45+1,2+2,22)</t>
  </si>
  <si>
    <t>88</t>
  </si>
  <si>
    <t>59051657</t>
  </si>
  <si>
    <t>profil zakládací Al tl 0,7mm pro ETICS pro izolant tl 200mm</t>
  </si>
  <si>
    <t>1943117091</t>
  </si>
  <si>
    <t>51,345*1,05 'Přepočtené koeficientem množství</t>
  </si>
  <si>
    <t>89</t>
  </si>
  <si>
    <t>622252002</t>
  </si>
  <si>
    <t>Montáž profilů kontaktního zateplení lepených</t>
  </si>
  <si>
    <t>-1807687354</t>
  </si>
  <si>
    <t>(1,64+1,5+3,04+5,2+2,64*4+2,75+1+1,45+1,2+2,22)+(1+2,64+1,5+5,2+2,64*4+2,75*3+1,2+1,25+1,7*2)</t>
  </si>
  <si>
    <t>90</t>
  </si>
  <si>
    <t>59051510</t>
  </si>
  <si>
    <t>profil okenní s nepřiznanou podomítkovou okapnicí PVC 2,0m s tkaninou</t>
  </si>
  <si>
    <t>1541859441</t>
  </si>
  <si>
    <t>91</t>
  </si>
  <si>
    <t>59051512</t>
  </si>
  <si>
    <t>profil parapetní napojovací se sklovláknitou armovací tkaninou PVC 2m</t>
  </si>
  <si>
    <t>1740171069</t>
  </si>
  <si>
    <t>92</t>
  </si>
  <si>
    <t>622261323r</t>
  </si>
  <si>
    <t>D+M  KZS  s dřevěným obkladem</t>
  </si>
  <si>
    <t>-235624316</t>
  </si>
  <si>
    <t>komplet skladba E.3  -položky 01 až 06, vč. ostění, nadpraží</t>
  </si>
  <si>
    <t>"zapadní, jihozápadní"3,44*7,91</t>
  </si>
  <si>
    <t>"severovýchodní"(17,85+1,275+0,66)*4,1+(0,2*2+4,26)*2,4</t>
  </si>
  <si>
    <t>"jihovýchodní"(2,22+8,46)*7,91-2,08*2,4*2+(2,08*2+2,4*4)*0,2</t>
  </si>
  <si>
    <t>93</t>
  </si>
  <si>
    <t>622511112</t>
  </si>
  <si>
    <t>Tenkovrstvá akrylátová mozaiková střednězrnná omítka vnějších stěn</t>
  </si>
  <si>
    <t>-1396097579</t>
  </si>
  <si>
    <t>94</t>
  </si>
  <si>
    <t>622531012</t>
  </si>
  <si>
    <t>Tenkovrstvá silikonová zrnitá omítka zrnitost 1,5 mm vnějších stěn</t>
  </si>
  <si>
    <t>1171238563</t>
  </si>
  <si>
    <t>95</t>
  </si>
  <si>
    <t>629991011</t>
  </si>
  <si>
    <t>Zakrytí výplní otvorů a svislých ploch fólií přilepenou lepící páskou</t>
  </si>
  <si>
    <t>-793878187</t>
  </si>
  <si>
    <t>z vnitřní a vmější strany</t>
  </si>
  <si>
    <t>"odpočet fas.otvory"(6+1,2*4+0,6+1,45+1+2,75+2,08+2,64*4+5,2+1,5+2,64+1,64)*2,4*2</t>
  </si>
  <si>
    <t>"odpočet fas.otvory"(1,7*2+1,25+12,49+4,75+1,2+2,75*3+2,08+2,64*4+5,2+1,5+2,64+1)*2,4*2</t>
  </si>
  <si>
    <t>96</t>
  </si>
  <si>
    <t>631311114</t>
  </si>
  <si>
    <t>Mazanina tl přes 50 do 80 mm z betonu prostého bez zvýšených nároků na prostředí tř. C 16/20</t>
  </si>
  <si>
    <t>-901855929</t>
  </si>
  <si>
    <t>ochranná bet.mazanina</t>
  </si>
  <si>
    <t>(p1+p2+p11)*0,05+p7*0,04+p5*0,06</t>
  </si>
  <si>
    <t>97</t>
  </si>
  <si>
    <t>631311115</t>
  </si>
  <si>
    <t>Mazanina tl přes 50 do 80 mm z betonu prostého bez zvýšených nároků na prostředí tř. C 20/25</t>
  </si>
  <si>
    <t>1241738314</t>
  </si>
  <si>
    <t>p9*0,065+p10*0,055</t>
  </si>
  <si>
    <t>98</t>
  </si>
  <si>
    <t>631362021</t>
  </si>
  <si>
    <t>Výztuž mazanin svařovanými sítěmi Kari</t>
  </si>
  <si>
    <t>-286807903</t>
  </si>
  <si>
    <t>(p9+p10)*8/1000</t>
  </si>
  <si>
    <t>99</t>
  </si>
  <si>
    <t>632441219</t>
  </si>
  <si>
    <t>Potěr anhydritový samonivelační litý C25 přes 40 do 45 mm</t>
  </si>
  <si>
    <t>659346384</t>
  </si>
  <si>
    <t>Litý samonovelační potěr vč. dilatačních pásek po obvodu</t>
  </si>
  <si>
    <t>p8+p12+p13</t>
  </si>
  <si>
    <t>"skladba p7"7,1+6+30,2</t>
  </si>
  <si>
    <t>100</t>
  </si>
  <si>
    <t>632441220</t>
  </si>
  <si>
    <t>Potěr anhydritový samonivelační litý C25 přes 45 do 50 mm</t>
  </si>
  <si>
    <t>70277469</t>
  </si>
  <si>
    <t>p1+p2+p3+p4+p11</t>
  </si>
  <si>
    <t>101</t>
  </si>
  <si>
    <t>632441292</t>
  </si>
  <si>
    <t>Příplatek k anhydritovému samonivelačnímu litému potěru C25 ZKD 5 mm tl</t>
  </si>
  <si>
    <t>-820109109</t>
  </si>
  <si>
    <t>p1*3+p2*2+p3*1+p4*1</t>
  </si>
  <si>
    <t>102</t>
  </si>
  <si>
    <t>632481213</t>
  </si>
  <si>
    <t>Separační vrstva z PE fólie</t>
  </si>
  <si>
    <t>-1706676288</t>
  </si>
  <si>
    <t>p1+p2+p3+p4+p7+p9*2+p10*2+p11+p13*2</t>
  </si>
  <si>
    <t>103</t>
  </si>
  <si>
    <t>635111141</t>
  </si>
  <si>
    <t>Násyp pod podlahy z hrubého kameniva 4-8 s udusáním</t>
  </si>
  <si>
    <t>-773782645</t>
  </si>
  <si>
    <t>štěrková drť 4/8</t>
  </si>
  <si>
    <t>pe1*0,1</t>
  </si>
  <si>
    <t>104</t>
  </si>
  <si>
    <t>635111142</t>
  </si>
  <si>
    <t>Násyp pod podlahy z hrubého kameniva 16-32 s udusáním</t>
  </si>
  <si>
    <t>-27888677</t>
  </si>
  <si>
    <t>štěrková drť 16/32</t>
  </si>
  <si>
    <t>pe1*0,2</t>
  </si>
  <si>
    <t>105</t>
  </si>
  <si>
    <t>6374r</t>
  </si>
  <si>
    <t>Zednické začiště rýh pro profesích</t>
  </si>
  <si>
    <t>1584933733</t>
  </si>
  <si>
    <t>Ostatní konstrukce a práce, bourání</t>
  </si>
  <si>
    <t>106</t>
  </si>
  <si>
    <t>919726122</t>
  </si>
  <si>
    <t>Geotextilie pro ochranu, separaci a filtraci netkaná měrná hm přes 200 do 300 g/m2</t>
  </si>
  <si>
    <t>-922324585</t>
  </si>
  <si>
    <t>proti prorůstání kořínků</t>
  </si>
  <si>
    <t>107</t>
  </si>
  <si>
    <t>919726123</t>
  </si>
  <si>
    <t>Geotextilie pro ochranu, separaci a filtraci netkaná měrná hm přes 300 do 500 g/m2</t>
  </si>
  <si>
    <t>-480338182</t>
  </si>
  <si>
    <t>geotextilie proti prorůstání kořínků</t>
  </si>
  <si>
    <t>108</t>
  </si>
  <si>
    <t>941311111</t>
  </si>
  <si>
    <t>Montáž lešení řadového modulového lehkého zatížení do 200 kg/m2 š přes 0,6 do 0,9 m v do 10 m</t>
  </si>
  <si>
    <t>-645588788</t>
  </si>
  <si>
    <t>"zapadní, jihozápadní"(18,1+24,3+3,6+6)*8</t>
  </si>
  <si>
    <t>"severovýchodní"39*8</t>
  </si>
  <si>
    <t>"jihovýchodní"(16,2+8,5)*8</t>
  </si>
  <si>
    <t>109</t>
  </si>
  <si>
    <t>941311211</t>
  </si>
  <si>
    <t>Příplatek k lešení řadovému modulovému lehkému š 0,9 m v přes 10 do 25 m za první a ZKD den použití</t>
  </si>
  <si>
    <t>1553024369</t>
  </si>
  <si>
    <t>925,6*30 'Přepočtené koeficientem množství</t>
  </si>
  <si>
    <t>110</t>
  </si>
  <si>
    <t>941311811</t>
  </si>
  <si>
    <t>Demontáž lešení řadového modulového lehkého zatížení do 200 kg/m2 š přes 0,6 do 0,9 m v do 10 m</t>
  </si>
  <si>
    <t>1732593047</t>
  </si>
  <si>
    <t>111</t>
  </si>
  <si>
    <t>949111114</t>
  </si>
  <si>
    <t>Montáž lešení lehkého kozového trubkového v přes 2,5 do 3,5 m</t>
  </si>
  <si>
    <t>sada</t>
  </si>
  <si>
    <t>-2033965301</t>
  </si>
  <si>
    <t>112</t>
  </si>
  <si>
    <t>949111214</t>
  </si>
  <si>
    <t>Příplatek k lešení lehkému kozovému trubkovému v do 3,5 m za první a ZKD den použití</t>
  </si>
  <si>
    <t>1057016897</t>
  </si>
  <si>
    <t>5*200 'Přepočtené koeficientem množství</t>
  </si>
  <si>
    <t>113</t>
  </si>
  <si>
    <t>949111813</t>
  </si>
  <si>
    <t>Demontáž lešení lehkého kozového trubkového v přes 1,9 do 2,5 m</t>
  </si>
  <si>
    <t>-14260606</t>
  </si>
  <si>
    <t>114</t>
  </si>
  <si>
    <t>953312112</t>
  </si>
  <si>
    <t>Vložky do svislých dilatačních spár z fasádních polystyrénových desek tl. přes 10 do 20 mm</t>
  </si>
  <si>
    <t>-1047144234</t>
  </si>
  <si>
    <t>115</t>
  </si>
  <si>
    <t>95351r</t>
  </si>
  <si>
    <t>Nosný tepelně-izolační prvek -IZONOSNÍK-( Isokorb T typ AP - H200)</t>
  </si>
  <si>
    <t>542093611</t>
  </si>
  <si>
    <t>8,04+17,77+1,2</t>
  </si>
  <si>
    <t>116</t>
  </si>
  <si>
    <t>962032431</t>
  </si>
  <si>
    <t>Bourání zdiva cihelných z dutých nebo plných cihel pálených i nepálených na MV nebo MVC do 1 m3</t>
  </si>
  <si>
    <t>97431429</t>
  </si>
  <si>
    <t>vč. statického zajištění</t>
  </si>
  <si>
    <t>((4,7+5,165)*6,7-(0,879+1,18+0,88+1,185+0,88+1,185)*1,4*2)*0,4</t>
  </si>
  <si>
    <t>((3,857+0,9+0,4+0,9)*5,9*2-0,9*2,02)*0,1</t>
  </si>
  <si>
    <t>((1,9+2,5)*5,9*2-1,15*2,2*2-1,7*2,02*2)*5,9*0,25</t>
  </si>
  <si>
    <t>117</t>
  </si>
  <si>
    <t>965041331r</t>
  </si>
  <si>
    <t>Požární ucpávky</t>
  </si>
  <si>
    <t>209819318</t>
  </si>
  <si>
    <t>118</t>
  </si>
  <si>
    <t>965041333r</t>
  </si>
  <si>
    <t>Sekání rýh pro profese</t>
  </si>
  <si>
    <t>-1897143718</t>
  </si>
  <si>
    <t>119</t>
  </si>
  <si>
    <t>965041334r</t>
  </si>
  <si>
    <t>Zahození rýh po profesích</t>
  </si>
  <si>
    <t>-672776885</t>
  </si>
  <si>
    <t>120</t>
  </si>
  <si>
    <t>965042141</t>
  </si>
  <si>
    <t>Bourání podkladů pod dlažby nebo mazanin betonových nebo z litého asfaltu tl do 100 mm pl přes 4 m2</t>
  </si>
  <si>
    <t>-1415558668</t>
  </si>
  <si>
    <t>38,7*0,065+38,7*0,06</t>
  </si>
  <si>
    <t>121</t>
  </si>
  <si>
    <t>968072455</t>
  </si>
  <si>
    <t>Vybourání kovových dveřních zárubní pl do 2 m2</t>
  </si>
  <si>
    <t>-167563616</t>
  </si>
  <si>
    <t>0,9*2,02*3</t>
  </si>
  <si>
    <t>122</t>
  </si>
  <si>
    <t>968072456</t>
  </si>
  <si>
    <t>Vybourání kovových dveřních zárubní pl přes 2 m2</t>
  </si>
  <si>
    <t>65995870</t>
  </si>
  <si>
    <t>1,7*2,02*2</t>
  </si>
  <si>
    <t>123</t>
  </si>
  <si>
    <t>968082016</t>
  </si>
  <si>
    <t>Vybourání plastových rámů oken včetně křídel plochy  do 2 m2</t>
  </si>
  <si>
    <t>-742530093</t>
  </si>
  <si>
    <t>(0,879+1,18+0,88+1,185+0,88+1,185)*1,4*2</t>
  </si>
  <si>
    <t>997</t>
  </si>
  <si>
    <t>Přesun sutě</t>
  </si>
  <si>
    <t>124</t>
  </si>
  <si>
    <t>997006512</t>
  </si>
  <si>
    <t>Vodorovné doprava suti s naložením a složením na skládku přes 100 m do 1 km</t>
  </si>
  <si>
    <t>-1901403274</t>
  </si>
  <si>
    <t>125</t>
  </si>
  <si>
    <t>997006519</t>
  </si>
  <si>
    <t>Příplatek k vodorovnému přemístění suti na skládku ZKD 1 km přes 1 km</t>
  </si>
  <si>
    <t>-493193365</t>
  </si>
  <si>
    <t>174,099*19 'Přepočtené koeficientem množství</t>
  </si>
  <si>
    <t>126</t>
  </si>
  <si>
    <t>997006551</t>
  </si>
  <si>
    <t>Hrubé urovnání suti na skládce bez zhutnění</t>
  </si>
  <si>
    <t>1551120166</t>
  </si>
  <si>
    <t>127</t>
  </si>
  <si>
    <t>997013631</t>
  </si>
  <si>
    <t>Poplatek za uložení na skládce (skládkovné) stavebního odpadu směsného kód odpadu 17 09 04</t>
  </si>
  <si>
    <t>1105948423</t>
  </si>
  <si>
    <t>998</t>
  </si>
  <si>
    <t>Přesun hmot</t>
  </si>
  <si>
    <t>128</t>
  </si>
  <si>
    <t>998011002</t>
  </si>
  <si>
    <t>Přesun hmot pro budovy zděné v přes 6 do 12 m</t>
  </si>
  <si>
    <t>-481192994</t>
  </si>
  <si>
    <t>PSV</t>
  </si>
  <si>
    <t>Práce a dodávky PSV</t>
  </si>
  <si>
    <t>711</t>
  </si>
  <si>
    <t>Izolace proti vodě, vlhkosti a plynům</t>
  </si>
  <si>
    <t>129</t>
  </si>
  <si>
    <t>711111001</t>
  </si>
  <si>
    <t>Provedení izolace proti zemní vlhkosti vodorovné za studena nátěrem penetračním</t>
  </si>
  <si>
    <t>-1991720394</t>
  </si>
  <si>
    <t>984,4</t>
  </si>
  <si>
    <t>130</t>
  </si>
  <si>
    <t>11163150</t>
  </si>
  <si>
    <t>lak penetrační asfaltový</t>
  </si>
  <si>
    <t>243693973</t>
  </si>
  <si>
    <t>984,4*0,00033 'Přepočtené koeficientem množství</t>
  </si>
  <si>
    <t>131</t>
  </si>
  <si>
    <t>711112001</t>
  </si>
  <si>
    <t>Provedení izolace proti zemní vlhkosti svislé za studena nátěrem penetračním</t>
  </si>
  <si>
    <t>-331370314</t>
  </si>
  <si>
    <t>7,87+1+17,82+12,74+15,9+6+8,4+2,3+3,38+24,175+6,11+3,49+3,7555+4,425+(4,28*2+2,025*2)*1,66</t>
  </si>
  <si>
    <t>132</t>
  </si>
  <si>
    <t>86630852</t>
  </si>
  <si>
    <t>138,298*0,00034 'Přepočtené koeficientem množství</t>
  </si>
  <si>
    <t>133</t>
  </si>
  <si>
    <t>711141559</t>
  </si>
  <si>
    <t>Provedení izolace proti zemní vlhkosti pásy přitavením vodorovné NAIP</t>
  </si>
  <si>
    <t>-1609261798</t>
  </si>
  <si>
    <t>dvě vrsty</t>
  </si>
  <si>
    <t>984,4*2</t>
  </si>
  <si>
    <t>134</t>
  </si>
  <si>
    <t>62853004</t>
  </si>
  <si>
    <t>pás asfaltový natavitelný modifikovaný SBS tl 4,0mm s vložkou ze skleněné tkaniny a spalitelnou PE fólií nebo jemnozrnným minerálním posypem na horním povrchu</t>
  </si>
  <si>
    <t>603225392</t>
  </si>
  <si>
    <t>1968,8*1,1655 'Přepočtené koeficientem množství</t>
  </si>
  <si>
    <t>135</t>
  </si>
  <si>
    <t>711142559</t>
  </si>
  <si>
    <t>Provedení izolace proti zemní vlhkosti pásy přitavením svislé NAIP</t>
  </si>
  <si>
    <t>-557571224</t>
  </si>
  <si>
    <t>136</t>
  </si>
  <si>
    <t>2130582017</t>
  </si>
  <si>
    <t>138,298*1,221 'Přepočtené koeficientem množství</t>
  </si>
  <si>
    <t>137</t>
  </si>
  <si>
    <t>711191201r</t>
  </si>
  <si>
    <t>Provedení izolace proti zemní vlhkosti hydroizolační stěrkou, 2 vrstvy</t>
  </si>
  <si>
    <t>-143023321</t>
  </si>
  <si>
    <t>vč. systémového řešení koutů</t>
  </si>
  <si>
    <t>p2+p4+p11</t>
  </si>
  <si>
    <t>138</t>
  </si>
  <si>
    <t>998711202</t>
  </si>
  <si>
    <t>Přesun hmot procentní pro izolace proti vodě, vlhkosti a plynům v objektech v přes 6 do 12 m</t>
  </si>
  <si>
    <t>%</t>
  </si>
  <si>
    <t>1594054802</t>
  </si>
  <si>
    <t>712</t>
  </si>
  <si>
    <t>Povlakové krytiny</t>
  </si>
  <si>
    <t>139</t>
  </si>
  <si>
    <t>712311101</t>
  </si>
  <si>
    <t>Provedení povlakové krytiny střech do 10° za studena lakem penetračním nebo asfaltovým</t>
  </si>
  <si>
    <t>-1894595655</t>
  </si>
  <si>
    <t>(3,2+18,055+33,69+26,83+17,79+17,85+6,765+6,445+4,1+2,1+1,65+6,7)*0,6</t>
  </si>
  <si>
    <t>(3,2+18,055+33,69+26,83+17,79+17,85+6,765+6,445+4,1+2,1+1,65+6,7)*0,36</t>
  </si>
  <si>
    <t>Skladba  ST.2</t>
  </si>
  <si>
    <t>140</t>
  </si>
  <si>
    <t>1677521265</t>
  </si>
  <si>
    <t>1109,168*0,00032 'Přepočtené koeficientem množství</t>
  </si>
  <si>
    <t>141</t>
  </si>
  <si>
    <t>712341559</t>
  </si>
  <si>
    <t>Provedení povlakové krytiny střech do 10° pásy NAIP přitavením v plné ploše</t>
  </si>
  <si>
    <t>-54562509</t>
  </si>
  <si>
    <t>st1+st3+e4+st2</t>
  </si>
  <si>
    <t>142</t>
  </si>
  <si>
    <t>RMAT0020</t>
  </si>
  <si>
    <t>Parozábrana asf. SBS modif pas s  kombinovanou Al vložkou, 4mm</t>
  </si>
  <si>
    <t>981737936</t>
  </si>
  <si>
    <t>1109,168*1,1655 'Přepočtené koeficientem množství</t>
  </si>
  <si>
    <t>143</t>
  </si>
  <si>
    <t>712363412</t>
  </si>
  <si>
    <t>Provedení povlak krytiny mechanicky kotvenou do trapézu TI tl do 100 mm krajní pole, budova v do 18 m</t>
  </si>
  <si>
    <t>56110178</t>
  </si>
  <si>
    <t>144</t>
  </si>
  <si>
    <t>RMAT0024</t>
  </si>
  <si>
    <t>fólie hydroizolační</t>
  </si>
  <si>
    <t>-1789626792</t>
  </si>
  <si>
    <t>39,6*1,1655 'Přepočtené koeficientem množství</t>
  </si>
  <si>
    <t>145</t>
  </si>
  <si>
    <t>712363605</t>
  </si>
  <si>
    <t>Provedení povlak krytiny mechanicky kotvenou do betonu TI tl přes 240 mm krajní pole, budova v do 18 m</t>
  </si>
  <si>
    <t>-568923842</t>
  </si>
  <si>
    <t>st1+st3+e4+st2+e7</t>
  </si>
  <si>
    <t>146</t>
  </si>
  <si>
    <t>28322000</t>
  </si>
  <si>
    <t>fólie hydroizolační střešní mPVC mechanicky kotvená tl 2,0mm šedá</t>
  </si>
  <si>
    <t>-1606734628</t>
  </si>
  <si>
    <t>1123,368*1,1655 'Přepočtené koeficientem množství</t>
  </si>
  <si>
    <t>147</t>
  </si>
  <si>
    <t>712391171</t>
  </si>
  <si>
    <t>Provedení povlakové krytiny střech do 10° podkladní textilní vrstvy</t>
  </si>
  <si>
    <t>-328875444</t>
  </si>
  <si>
    <t>st1+st3+e4+st4+st2+e7</t>
  </si>
  <si>
    <t>148</t>
  </si>
  <si>
    <t>RMAT0021</t>
  </si>
  <si>
    <t>textilie sklovláknitá 120 g/m2</t>
  </si>
  <si>
    <t>-27779980</t>
  </si>
  <si>
    <t>1123,368*1,155 'Přepočtené koeficientem množství</t>
  </si>
  <si>
    <t>149</t>
  </si>
  <si>
    <t>RMAT0032</t>
  </si>
  <si>
    <t>textilie sklovláknitá 180 g/m2</t>
  </si>
  <si>
    <t>1058537312</t>
  </si>
  <si>
    <t>150</t>
  </si>
  <si>
    <t>712540851</t>
  </si>
  <si>
    <t>Odstranění povlakové krytiny střech oblých z pásů NAIP přitavených v plné ploše jednovrstvé</t>
  </si>
  <si>
    <t>-484052564</t>
  </si>
  <si>
    <t>46+9,91*0,5+9,925*0,5</t>
  </si>
  <si>
    <t>151</t>
  </si>
  <si>
    <t>998712202</t>
  </si>
  <si>
    <t>Přesun hmot procentní pro krytiny povlakové v objektech v přes 6 do 12 m</t>
  </si>
  <si>
    <t>-677082744</t>
  </si>
  <si>
    <t>713</t>
  </si>
  <si>
    <t>Izolace tepelné</t>
  </si>
  <si>
    <t>152</t>
  </si>
  <si>
    <t>713120821</t>
  </si>
  <si>
    <t>Odstranění tepelné izolace podlah volně kladené z polystyrenu suchého tl do 100 mm</t>
  </si>
  <si>
    <t>-1319134915</t>
  </si>
  <si>
    <t>38,7*2</t>
  </si>
  <si>
    <t>153</t>
  </si>
  <si>
    <t>713121111</t>
  </si>
  <si>
    <t>Montáž izolace tepelné podlah volně kladenými rohožemi, pásy, dílci, deskami 1 vrstva</t>
  </si>
  <si>
    <t>-532455824</t>
  </si>
  <si>
    <t>eps150S-tl.120mm</t>
  </si>
  <si>
    <t>p1+p2+p7+p8+p11</t>
  </si>
  <si>
    <t>eps150S-tl.90mm</t>
  </si>
  <si>
    <t>eps150S-tl.50mm</t>
  </si>
  <si>
    <t>p3+p4</t>
  </si>
  <si>
    <t>akustická -menerální vlna 40mm</t>
  </si>
  <si>
    <t>p3+p4+p9+p10+p13</t>
  </si>
  <si>
    <t>eps 150S -tl. 0-250mm</t>
  </si>
  <si>
    <t>eps150S-tl.60mm</t>
  </si>
  <si>
    <t>154</t>
  </si>
  <si>
    <t>RMAT0008</t>
  </si>
  <si>
    <t>izolace tepelná EPS 150 S Stabil tl.120mm</t>
  </si>
  <si>
    <t>-1996716204</t>
  </si>
  <si>
    <t>870,7*1,02 'Přepočtené koeficientem množství</t>
  </si>
  <si>
    <t>155</t>
  </si>
  <si>
    <t>RMAT0009</t>
  </si>
  <si>
    <t>izolace tepelná EPS 150 S Stabil tl. 90mm</t>
  </si>
  <si>
    <t>-606766684</t>
  </si>
  <si>
    <t>31,9*1,05 'Přepočtené koeficientem množství</t>
  </si>
  <si>
    <t>156</t>
  </si>
  <si>
    <t>RMAT0013</t>
  </si>
  <si>
    <t>izolace tepelná EPS 150 S Stabil tl. 50mm</t>
  </si>
  <si>
    <t>1956513330</t>
  </si>
  <si>
    <t>638,3*1,02 'Přepočtené koeficientem množství</t>
  </si>
  <si>
    <t>157</t>
  </si>
  <si>
    <t>RMAT0048</t>
  </si>
  <si>
    <t>izolace tepelná EPS 150 S Stabil tl. 60mm</t>
  </si>
  <si>
    <t>183665045</t>
  </si>
  <si>
    <t>17*1,05 'Přepočtené koeficientem množství</t>
  </si>
  <si>
    <t>158</t>
  </si>
  <si>
    <t>RMAT0015</t>
  </si>
  <si>
    <t>izolace tepelná EPS 150 S Stabil tl.0-250mm</t>
  </si>
  <si>
    <t>-543981314</t>
  </si>
  <si>
    <t>eps250*0,125</t>
  </si>
  <si>
    <t>0,813*1,05 'Přepočtené koeficientem množství</t>
  </si>
  <si>
    <t>159</t>
  </si>
  <si>
    <t>RMAT0014</t>
  </si>
  <si>
    <t>izolace akustická-kročejová tl. 40mm</t>
  </si>
  <si>
    <t>730488450</t>
  </si>
  <si>
    <t>693,7*1,02 'Přepočtené koeficientem množství</t>
  </si>
  <si>
    <t>160</t>
  </si>
  <si>
    <t>713131143</t>
  </si>
  <si>
    <t>Montáž izolace tepelné stěn a základů lepením celoplošně v kombinaci s mechanickým kotvením rohoží, pásů, dílců, desek</t>
  </si>
  <si>
    <t>-1486430019</t>
  </si>
  <si>
    <t>sokl podzemí</t>
  </si>
  <si>
    <t>"zapadní, jihozápadní"(18,055+20,96+3,52+5,95)*1,04</t>
  </si>
  <si>
    <t>"severovýchodní"(38,39+1,275+0,6)*1,04</t>
  </si>
  <si>
    <t>"jihovýchodní"(16,15+8,46+2,22+0,2)*1,04</t>
  </si>
  <si>
    <t>skladba E.7 -sokl na střeše</t>
  </si>
  <si>
    <t xml:space="preserve">dle detailů- za kaslík žaluzií- Fasádní tepelněizolační desky z tuhé fenolické pěny </t>
  </si>
  <si>
    <t>nadp*0,3</t>
  </si>
  <si>
    <t>154,279*1,05 'Přepočtené koeficientem množství</t>
  </si>
  <si>
    <t>161</t>
  </si>
  <si>
    <t>1209076486</t>
  </si>
  <si>
    <t>120,411*1,05 'Přepočtené koeficientem množství</t>
  </si>
  <si>
    <t>162</t>
  </si>
  <si>
    <t>28376803</t>
  </si>
  <si>
    <t>deska fenolická tepelně izolační fasádní λ=0,020 tl 50mm</t>
  </si>
  <si>
    <t>2027252809</t>
  </si>
  <si>
    <t>163</t>
  </si>
  <si>
    <t>28376022</t>
  </si>
  <si>
    <t>deska perimetrická fasádní soklová 150kPa λ=0,035 tl 180mm</t>
  </si>
  <si>
    <t>615323460</t>
  </si>
  <si>
    <t>14,2*1,05 'Přepočtené koeficientem množství</t>
  </si>
  <si>
    <t>164</t>
  </si>
  <si>
    <t>713141111</t>
  </si>
  <si>
    <t>Montáž izolace tepelné střech plochých lepené asfaltem plně 1 vrstva rohoží, pásů, dílců, desek</t>
  </si>
  <si>
    <t>-1149433355</t>
  </si>
  <si>
    <t>st1+e4+st2</t>
  </si>
  <si>
    <t>165</t>
  </si>
  <si>
    <t>28375992</t>
  </si>
  <si>
    <t>deska EPS 150 pro konstrukce s vysokým zatížením λ=0,035 tl 180mm</t>
  </si>
  <si>
    <t>-1572249563</t>
  </si>
  <si>
    <t>st1+st2</t>
  </si>
  <si>
    <t>969,8*1,05 'Přepočtené koeficientem množství</t>
  </si>
  <si>
    <t>166</t>
  </si>
  <si>
    <t>28375993</t>
  </si>
  <si>
    <t>deska EPS 150 pro konstrukce s vysokým zatížením λ=0,035 tl 200mm</t>
  </si>
  <si>
    <t>499096779</t>
  </si>
  <si>
    <t>167</t>
  </si>
  <si>
    <t>713141212</t>
  </si>
  <si>
    <t>Montáž izolace tepelné střech plochých lepené nízkoexpanzní (PUR) pěnou atikový klín</t>
  </si>
  <si>
    <t>-45643336</t>
  </si>
  <si>
    <t>(3,2+18,055+33,69+26,83+17,79+17,85+6,765+6,445+4,1+2,1+1,65+6,7)</t>
  </si>
  <si>
    <t>168</t>
  </si>
  <si>
    <t>RMAT0022</t>
  </si>
  <si>
    <t>klín atikový tl.60-75 mm</t>
  </si>
  <si>
    <t>180596482</t>
  </si>
  <si>
    <t>145,175*1,05 'Přepočtené koeficientem množství</t>
  </si>
  <si>
    <t>169</t>
  </si>
  <si>
    <t>713141336</t>
  </si>
  <si>
    <t>Montáž izolace tepelné střech plochých lepené za studena nízkoexpanzní (PUR) pěnou, spádová vrstva</t>
  </si>
  <si>
    <t>1632446616</t>
  </si>
  <si>
    <t>28376142</t>
  </si>
  <si>
    <t>klín izolační z pěnového polystyrenu EPS 150 spád do 5%</t>
  </si>
  <si>
    <t>-86074905</t>
  </si>
  <si>
    <t>st1*0,03+st1*0,09*2/3</t>
  </si>
  <si>
    <t>st2*0,03+st2*0,04*2/3</t>
  </si>
  <si>
    <t>171</t>
  </si>
  <si>
    <t>713151131</t>
  </si>
  <si>
    <t>Montáž izolace tepelné střech šikmých kladené volně nad krokve rohoží, pásů, desek sklonu do 30°</t>
  </si>
  <si>
    <t>588446249</t>
  </si>
  <si>
    <t>st5+6*0,3</t>
  </si>
  <si>
    <t>172</t>
  </si>
  <si>
    <t>63153730</t>
  </si>
  <si>
    <t>deska tepelně izolační minerální univerzální λ=0,036-0,037 tl 200mm</t>
  </si>
  <si>
    <t>2018607892</t>
  </si>
  <si>
    <t>13,8*1,05 'Přepočtené koeficientem množství</t>
  </si>
  <si>
    <t>173</t>
  </si>
  <si>
    <t>998713202</t>
  </si>
  <si>
    <t>Přesun hmot procentní pro izolace tepelné v objektech v přes 6 do 12 m</t>
  </si>
  <si>
    <t>1703122577</t>
  </si>
  <si>
    <t>715</t>
  </si>
  <si>
    <t>Gastro</t>
  </si>
  <si>
    <t>174</t>
  </si>
  <si>
    <t>715111r</t>
  </si>
  <si>
    <t>Technologie stravování -samostatný rozpočet</t>
  </si>
  <si>
    <t>soubor</t>
  </si>
  <si>
    <t>1881156702</t>
  </si>
  <si>
    <t>175</t>
  </si>
  <si>
    <t>715112r</t>
  </si>
  <si>
    <t>VZT Gastro -samostatný rozpočet</t>
  </si>
  <si>
    <t>-309667904</t>
  </si>
  <si>
    <t>722</t>
  </si>
  <si>
    <t>Zdravotechnika</t>
  </si>
  <si>
    <t>176</t>
  </si>
  <si>
    <t>7220R</t>
  </si>
  <si>
    <t>Zti-samostatný rozpočet</t>
  </si>
  <si>
    <t>165909299</t>
  </si>
  <si>
    <t>735</t>
  </si>
  <si>
    <t>Vytápění, plyn</t>
  </si>
  <si>
    <t>177</t>
  </si>
  <si>
    <t>735110001R</t>
  </si>
  <si>
    <t>Vytápění-samostatný rozpočet</t>
  </si>
  <si>
    <t>1768496612</t>
  </si>
  <si>
    <t>741</t>
  </si>
  <si>
    <t>Elektroinstalace</t>
  </si>
  <si>
    <t>178</t>
  </si>
  <si>
    <t>74142183r</t>
  </si>
  <si>
    <t>El -samostatný rozpočet</t>
  </si>
  <si>
    <t>1260436125</t>
  </si>
  <si>
    <t>179</t>
  </si>
  <si>
    <t>74142184r</t>
  </si>
  <si>
    <t>EPS -samostatný rozpočet</t>
  </si>
  <si>
    <t>1670492571</t>
  </si>
  <si>
    <t>751</t>
  </si>
  <si>
    <t>Vzduchotechnika</t>
  </si>
  <si>
    <t>180</t>
  </si>
  <si>
    <t>751111011r</t>
  </si>
  <si>
    <t>VZT ostatní-samostatný rozpočet</t>
  </si>
  <si>
    <t>-277576809</t>
  </si>
  <si>
    <t>762</t>
  </si>
  <si>
    <t>Konstrukce tesařské</t>
  </si>
  <si>
    <t>181</t>
  </si>
  <si>
    <t>762083122</t>
  </si>
  <si>
    <t>Impregnace řeziva proti dřevokaznému hmyzu, houbám a plísním máčením třída ohrožení 3 a 4</t>
  </si>
  <si>
    <t>2010845983</t>
  </si>
  <si>
    <t>182</t>
  </si>
  <si>
    <t>762331812</t>
  </si>
  <si>
    <t>Demontáž vázaných kcí krovů z hranolů průřezové pl přes 120 do 224 cm2</t>
  </si>
  <si>
    <t>-476212009</t>
  </si>
  <si>
    <t>5,4*3+3,8+1,9+12,1+4,1+5,2*4+4,8+5,2+5,6</t>
  </si>
  <si>
    <t>183</t>
  </si>
  <si>
    <t>762332133</t>
  </si>
  <si>
    <t>Montáž vázaných kcí krovů pravidelných z hraněného řeziva průřezové pl do 288 cm2</t>
  </si>
  <si>
    <t>1416422588</t>
  </si>
  <si>
    <t>"krokev 120/160"42</t>
  </si>
  <si>
    <t>"krokev 140/180"6,5</t>
  </si>
  <si>
    <t>"krokev 100/160"40</t>
  </si>
  <si>
    <t>"pozednice 140/100"5,5</t>
  </si>
  <si>
    <t>"vaznice 1400/200"7</t>
  </si>
  <si>
    <t>"sloupek 140/200"2,5</t>
  </si>
  <si>
    <t>184</t>
  </si>
  <si>
    <t>RMAT0023</t>
  </si>
  <si>
    <t>řezivo hraněné</t>
  </si>
  <si>
    <t>-1596828930</t>
  </si>
  <si>
    <t>1,99</t>
  </si>
  <si>
    <t>185</t>
  </si>
  <si>
    <t>762341270</t>
  </si>
  <si>
    <t>Montáž bednění střech rovných a šikmých sklonu do 60° z desek dřevotřískových na sraz</t>
  </si>
  <si>
    <t>-1131648635</t>
  </si>
  <si>
    <t>dvě vrstvy</t>
  </si>
  <si>
    <t>st4*2+st5*2</t>
  </si>
  <si>
    <t>186</t>
  </si>
  <si>
    <t>RMAT0025</t>
  </si>
  <si>
    <t>deska dřevotřísková 20mm</t>
  </si>
  <si>
    <t>-2001371011</t>
  </si>
  <si>
    <t>55,2*1,1 'Přepočtené koeficientem množství</t>
  </si>
  <si>
    <t>187</t>
  </si>
  <si>
    <t>762341832</t>
  </si>
  <si>
    <t>Demontáž bednění střech z desek tvrdých</t>
  </si>
  <si>
    <t>-1848701247</t>
  </si>
  <si>
    <t>188</t>
  </si>
  <si>
    <t>7623613r</t>
  </si>
  <si>
    <t>Konstrukční a vyrovnávací vrstva pod klempířské prvky (atiky) z desek OSB</t>
  </si>
  <si>
    <t>1005870652</t>
  </si>
  <si>
    <t>OSB 3- 2x vč. roštu</t>
  </si>
  <si>
    <t>189</t>
  </si>
  <si>
    <t>762395000</t>
  </si>
  <si>
    <t>Spojovací prostředky krovů, bednění, laťování, nadstřešních konstrukcí</t>
  </si>
  <si>
    <t>-2064217738</t>
  </si>
  <si>
    <t>190</t>
  </si>
  <si>
    <t>762526r</t>
  </si>
  <si>
    <t>D+M překližka, dřevěná fošna u ukončení střechy šachty výtahu detail D.3.01</t>
  </si>
  <si>
    <t>1620250016</t>
  </si>
  <si>
    <t>191</t>
  </si>
  <si>
    <t>762951001r</t>
  </si>
  <si>
    <t>D+M terasa sibiřský modřín+podkladní systémové profily+rektifikační terče dle skladby PE.1</t>
  </si>
  <si>
    <t>-1595869814</t>
  </si>
  <si>
    <t>skladba PE.1 vč. ukončení, lišt</t>
  </si>
  <si>
    <t>17,85*5,42+(6+1,2*3+0,6)*0,2</t>
  </si>
  <si>
    <t>24,25*2,5+(2,64*4)*0,2</t>
  </si>
  <si>
    <t>192</t>
  </si>
  <si>
    <t>762951002r</t>
  </si>
  <si>
    <t>D+M terasa prkna+podkladní systémové profily+rektifikační terče +ukončující lišty dle skladby ST.2</t>
  </si>
  <si>
    <t>-222900359</t>
  </si>
  <si>
    <t>193</t>
  </si>
  <si>
    <t>998762202</t>
  </si>
  <si>
    <t>Přesun hmot procentní pro kce tesařské v objektech v přes 6 do 12 m</t>
  </si>
  <si>
    <t>1944186741</t>
  </si>
  <si>
    <t>763</t>
  </si>
  <si>
    <t>Konstrukce suché výstavby</t>
  </si>
  <si>
    <t>194</t>
  </si>
  <si>
    <t>763121451</t>
  </si>
  <si>
    <t>SDK stěna předsazená tl 75 mm profil CW+UW 50 desky 2xDF 12,5 bez izolace EI 30</t>
  </si>
  <si>
    <t>1942322290</t>
  </si>
  <si>
    <t>skladba S.10</t>
  </si>
  <si>
    <t>s10</t>
  </si>
  <si>
    <t>2,54*3,88</t>
  </si>
  <si>
    <t>195</t>
  </si>
  <si>
    <t>763121453</t>
  </si>
  <si>
    <t>SDK stěna předsazená tl 100 mm profil CW+UW 75 desky 2xDF 12,5 bez izolace EI 30</t>
  </si>
  <si>
    <t>-1589436417</t>
  </si>
  <si>
    <t>0,9*3,88</t>
  </si>
  <si>
    <t>1,2*0,75+3,525*0,6</t>
  </si>
  <si>
    <t>196</t>
  </si>
  <si>
    <t>76312145r</t>
  </si>
  <si>
    <t>SDK nadpraží (kaslík) dle skladby S.9, 2x12,5mm deska, nosný rošt kovový</t>
  </si>
  <si>
    <t>794590357</t>
  </si>
  <si>
    <t>skladba S.9</t>
  </si>
  <si>
    <t>S9</t>
  </si>
  <si>
    <t>2,55+2,7+11,4</t>
  </si>
  <si>
    <t>197</t>
  </si>
  <si>
    <t>763121466</t>
  </si>
  <si>
    <t xml:space="preserve">SDK stěna předsazená tl 100 mm profil CW+UW 75 desky 2xDFH2 12,5 </t>
  </si>
  <si>
    <t>1713252516</t>
  </si>
  <si>
    <t>skladba S.4</t>
  </si>
  <si>
    <t>(5,53+1,3+2,41*4+1,2*4+2,41+1,2+0,875+1,05+1,1+2,35+2,4+2,25*2+1,05+2,4+0,4+0,15+0,4+8,75+0,15*2)*3,88</t>
  </si>
  <si>
    <t>(5,53+1,3+2,41*4+1,2*4+2,41*2+1,2*2+2,35+1,2+3,7+1*2+1,2+1,2*1*2+2,25*2+0,2+0,825+3,7)*3,25</t>
  </si>
  <si>
    <t>198</t>
  </si>
  <si>
    <t>763121r</t>
  </si>
  <si>
    <t>Výztuhy do sdk předstěn pro zavěšení zařizovacích předmětů</t>
  </si>
  <si>
    <t>1465627034</t>
  </si>
  <si>
    <t>199</t>
  </si>
  <si>
    <t>763131411</t>
  </si>
  <si>
    <t>SDK podhled desky 1xA 12,5 bez izolace dvouvrstvá spodní kce profil CD+UD</t>
  </si>
  <si>
    <t>-1642041222</t>
  </si>
  <si>
    <t>rošt, závěsy a oplaštění -skladba C.1 vč. čel</t>
  </si>
  <si>
    <t>pokoje sklady</t>
  </si>
  <si>
    <t>10+21,9+38,8+30,2*4+37,8+4,3+4,3+8,4+6,7+7,2+1,4</t>
  </si>
  <si>
    <t>30,2*4+37,8*2+38,9</t>
  </si>
  <si>
    <t>chodba</t>
  </si>
  <si>
    <t>87,8+8,2+7,1+6+30,2</t>
  </si>
  <si>
    <t>78,8+12,3+30,8+8,6+19,3</t>
  </si>
  <si>
    <t>rošt, závěsy a oplaštění -skladba C.5</t>
  </si>
  <si>
    <t>200</t>
  </si>
  <si>
    <t>763131451</t>
  </si>
  <si>
    <t>SDK podhled deska 1xH2 12,5 bez izolace dvouvrstvá spodní kce profil CD+UD</t>
  </si>
  <si>
    <t>-46899115</t>
  </si>
  <si>
    <t>rošt, závěsy a oplaštění -skladba C.1 mokrý provoz</t>
  </si>
  <si>
    <t>2,5+4,9*2+1,8*2+1,7*2+20,2+6,1*4+6,1+2,1+1,6+2+1,6+5,2+7,6+15,1+9,9+6,6+7,2+3,9+2+1,6+8,4+3,7+3+5,5+6,2+6,9+1,6</t>
  </si>
  <si>
    <t>20,2+38,7+6,1*4+6,1*2+6+11,8+6,6+2,1+1,6*2+2+5,2+2,4+2,1+1,5+2+1,5+9,8+6</t>
  </si>
  <si>
    <t>201</t>
  </si>
  <si>
    <t>763131461r</t>
  </si>
  <si>
    <t>Akustické minerální panely 600/1200/20, kovový systémový rošt</t>
  </si>
  <si>
    <t>-332850579</t>
  </si>
  <si>
    <t>rošt, závěsy a oplaštění -skladba C.3</t>
  </si>
  <si>
    <t>108,2</t>
  </si>
  <si>
    <t>202</t>
  </si>
  <si>
    <t>763131462r</t>
  </si>
  <si>
    <t>Akustické minerální panely 600/1200/15, kovový systémový rošt</t>
  </si>
  <si>
    <t>328023849</t>
  </si>
  <si>
    <t>rošt, závěsy a oplaštění -skladba C.4</t>
  </si>
  <si>
    <t>23,4+94,7</t>
  </si>
  <si>
    <t>28,7+77</t>
  </si>
  <si>
    <t>203</t>
  </si>
  <si>
    <t>763131751</t>
  </si>
  <si>
    <t>Montáž parotěsné zábrany do SDK podhledu</t>
  </si>
  <si>
    <t>1715692750</t>
  </si>
  <si>
    <t>204</t>
  </si>
  <si>
    <t>28329028</t>
  </si>
  <si>
    <t>fólie PE vyztužená Al vrstvou pro parotěsnou vrstvu 150g/m2 s integrovanou lepící páskou</t>
  </si>
  <si>
    <t>-1784966168</t>
  </si>
  <si>
    <t>10*1,1235 'Přepočtené koeficientem množství</t>
  </si>
  <si>
    <t>205</t>
  </si>
  <si>
    <t>998763201</t>
  </si>
  <si>
    <t>Přesun hmot procentní pro dřevostavby v objektech v přes 6 do 12 m</t>
  </si>
  <si>
    <t>918401450</t>
  </si>
  <si>
    <t>764</t>
  </si>
  <si>
    <t>Konstrukce klempířské</t>
  </si>
  <si>
    <t>206</t>
  </si>
  <si>
    <t>764001r</t>
  </si>
  <si>
    <t>D+M venkovní parapet okna 1200mm, r.š.250mm , dle ozn. K1, výkres -Tabulka klempířských výrobků LUS_DPS_D.1.1_605_00</t>
  </si>
  <si>
    <t>ks</t>
  </si>
  <si>
    <t>2023224005</t>
  </si>
  <si>
    <t>207</t>
  </si>
  <si>
    <t>764002801</t>
  </si>
  <si>
    <t>Demontáž závětrné lišty do suti</t>
  </si>
  <si>
    <t>329075845</t>
  </si>
  <si>
    <t>208</t>
  </si>
  <si>
    <t>764002871</t>
  </si>
  <si>
    <t>Demontáž lemování zdí do suti</t>
  </si>
  <si>
    <t>181816281</t>
  </si>
  <si>
    <t>7*2</t>
  </si>
  <si>
    <t>209</t>
  </si>
  <si>
    <t>764002r</t>
  </si>
  <si>
    <t>D+M venkovní parapet okna 1000mm, r.š.250mm , dle ozn. K2, výkres -Tabulka klempířských výrobků LUS_DPS_D.1.1_605_00</t>
  </si>
  <si>
    <t>-2109970371</t>
  </si>
  <si>
    <t>210</t>
  </si>
  <si>
    <t>764003r</t>
  </si>
  <si>
    <t>D+M venkovní parapet okna 2750mm, r.š.250mm , dle ozn. K3, výkres -Tabulka klempířských výrobků LUS_DPS_D.1.1_605_00</t>
  </si>
  <si>
    <t>-306644873</t>
  </si>
  <si>
    <t>211</t>
  </si>
  <si>
    <t>764004801</t>
  </si>
  <si>
    <t>Demontáž podokapního žlabu do suti</t>
  </si>
  <si>
    <t>-766858989</t>
  </si>
  <si>
    <t>212</t>
  </si>
  <si>
    <t>764004861</t>
  </si>
  <si>
    <t>Demontáž svodu do suti</t>
  </si>
  <si>
    <t>1802627819</t>
  </si>
  <si>
    <t>213</t>
  </si>
  <si>
    <t>764004r</t>
  </si>
  <si>
    <t>D+M venkovní parapet okna 3050+2200mm, r.š.250mm , dle ozn. K4, výkres -Tabulka klempířských výrobků LUS_DPS_D.1.1_605_00</t>
  </si>
  <si>
    <t>1507347685</t>
  </si>
  <si>
    <t>214</t>
  </si>
  <si>
    <t>764005r</t>
  </si>
  <si>
    <t>D+M venkovní parapet okna 1500mm, r.š.250mm , dle ozn. K5, výkres -Tabulka klempířských výrobků LUS_DPS_D.1.1_605_00</t>
  </si>
  <si>
    <t>1651452610</t>
  </si>
  <si>
    <t>215</t>
  </si>
  <si>
    <t>764006r</t>
  </si>
  <si>
    <t>D+M venkovní parapet okna 2640mm, r.š.250mm , dle ozn. K6, výkres -Tabulka klempířských výrobků LUS_DPS_D.1.1_605_00</t>
  </si>
  <si>
    <t>1605193124</t>
  </si>
  <si>
    <t>216</t>
  </si>
  <si>
    <t>764007r</t>
  </si>
  <si>
    <t>D+M venkovní parapet okna 2080mm, r.š.290mm , dle ozn. K7, výkres -Tabulka klempířských výrobků LUS_DPS_D.1.1_605_00</t>
  </si>
  <si>
    <t>-802900618</t>
  </si>
  <si>
    <t>217</t>
  </si>
  <si>
    <t>764008r</t>
  </si>
  <si>
    <t>D+M okapnice 140m, r.š.160mm , dle ozn. K8, výkres -Tabulka klempířských výrobků LUS_DPS_D.1.1_605_00</t>
  </si>
  <si>
    <t>-118257887</t>
  </si>
  <si>
    <t>218</t>
  </si>
  <si>
    <t>764009r</t>
  </si>
  <si>
    <t>D+M vnější úhelník z poplastovaného plechu 140m, r.š.70mm , dle ozn. K9, výkres -Tabulka klempířských výrobků LUS_DPS_D.1.1_605_00</t>
  </si>
  <si>
    <t>-882496556</t>
  </si>
  <si>
    <t>219</t>
  </si>
  <si>
    <t>764010r</t>
  </si>
  <si>
    <t>D+M vnější úhelník z poplastovaného plechu 145m, r.š.100mm , dle ozn. K10, výkres -Tabulka klempířských výrobků LUS_DPS_D.1.1_605_00</t>
  </si>
  <si>
    <t>-452844158</t>
  </si>
  <si>
    <t>220</t>
  </si>
  <si>
    <t>764011r</t>
  </si>
  <si>
    <t>D+M krycí lišta z poplastovaného plechu 15m, r.š.270mm , dle ozn. K11, výkres -Tabulka klempířských výrobků LUS_DPS_D.1.1_605_00</t>
  </si>
  <si>
    <t>-281823756</t>
  </si>
  <si>
    <t>221</t>
  </si>
  <si>
    <t>764012r</t>
  </si>
  <si>
    <t>D+M tmelící lišta z poplastovaného plechu 15m, r.š.160mm , dle ozn. K12, výkres -Tabulka klempířských výrobků LUS_DPS_D.1.1_605_00</t>
  </si>
  <si>
    <t>-1297115066</t>
  </si>
  <si>
    <t>222</t>
  </si>
  <si>
    <t>764013r</t>
  </si>
  <si>
    <t>D+M úhelník z poplastovaného plechu 15m, r.š.195mm , dle ozn. K13, výkres -Tabulka klempířských výrobků LUS_DPS_D.1.1_605_00</t>
  </si>
  <si>
    <t>-1802185999</t>
  </si>
  <si>
    <t>223</t>
  </si>
  <si>
    <t>764014r</t>
  </si>
  <si>
    <t>D+M závětrná lišta boku šikmé střechy 34m, r.š.315mm , dle ozn. K14, výkres -Tabulka klempířských výrobků LUS_DPS_D.1.1_605_00</t>
  </si>
  <si>
    <t>1246525158</t>
  </si>
  <si>
    <t>224</t>
  </si>
  <si>
    <t>764015r</t>
  </si>
  <si>
    <t>D+M krycí lišta z poplastovaného plechu 140m, r.š.160mm , dle ozn. K15, výkres -Tabulka klempířských výrobků LUS_DPS_D.1.1_605_00</t>
  </si>
  <si>
    <t>-2109347923</t>
  </si>
  <si>
    <t>225</t>
  </si>
  <si>
    <t>764016r</t>
  </si>
  <si>
    <t>D+M okapnice 8m, r.š.160mm , dle ozn. K16, výkres -Tabulka klempířských výrobků LUS_DPS_D.1.1_605_00</t>
  </si>
  <si>
    <t>-202221533</t>
  </si>
  <si>
    <t>226</t>
  </si>
  <si>
    <t>764017r</t>
  </si>
  <si>
    <t>D+M žlabový hák r.š.395mm , dle ozn. K17, výkres -Tabulka klempířských výrobků LUS_DPS_D.1.1_605_00</t>
  </si>
  <si>
    <t>1604687582</t>
  </si>
  <si>
    <t>227</t>
  </si>
  <si>
    <t>764018r</t>
  </si>
  <si>
    <t>D+M okapový žlab 8m r.š.185mm , dle ozn. K18, výkres -Tabulka klempířských výrobků LUS_DPS_D.1.1_605_00</t>
  </si>
  <si>
    <t>1683433401</t>
  </si>
  <si>
    <t>228</t>
  </si>
  <si>
    <t>764019r</t>
  </si>
  <si>
    <t>D+M okapový svod 12m r.š.290mm , dle ozn. K19, výkres -Tabulka klempířských výrobků LUS_DPS_D.1.1_605_00</t>
  </si>
  <si>
    <t>1595165088</t>
  </si>
  <si>
    <t>229</t>
  </si>
  <si>
    <t>764020r</t>
  </si>
  <si>
    <t>D+M závětrná lišta boku šikmé střechy 8m r.š.315mm , dle ozn. K20, výkres -Tabulka klempířských výrobků LUS_DPS_D.1.1_605_00</t>
  </si>
  <si>
    <t>-2107070475</t>
  </si>
  <si>
    <t>230</t>
  </si>
  <si>
    <t>764021r</t>
  </si>
  <si>
    <t>D+M okapní lišta 4,4m r.š.160mm , dle ozn. K21, výkres -Tabulka klempířských výrobků LUS_DPS_D.1.1_605_00</t>
  </si>
  <si>
    <t>1293227389</t>
  </si>
  <si>
    <t>231</t>
  </si>
  <si>
    <t>764022r</t>
  </si>
  <si>
    <t>D+M žlabový hák, r.š.395mm , dle ozn. K22, výkres -Tabulka klempířských výrobků LUS_DPS_D.1.1_605_00</t>
  </si>
  <si>
    <t>1773846422</t>
  </si>
  <si>
    <t>232</t>
  </si>
  <si>
    <t>764023r</t>
  </si>
  <si>
    <t>D+M okapový žlab 4,4m, r.š.185mm , dle ozn. K23, výkres -Tabulka klempířských výrobků LUS_DPS_D.1.1_605_00</t>
  </si>
  <si>
    <t>-97207902</t>
  </si>
  <si>
    <t>233</t>
  </si>
  <si>
    <t>764024r</t>
  </si>
  <si>
    <t>D+M úhelník z poplastovaného plechu 12m, r.š.100mm , dle ozn. K24, výkres -Tabulka klempířských výrobků LUS_DPS_D.1.1_605_00</t>
  </si>
  <si>
    <t>1959152307</t>
  </si>
  <si>
    <t>234</t>
  </si>
  <si>
    <t>764025r</t>
  </si>
  <si>
    <t>D+M okapový svod 3m, r.š.290mm , dle ozn. K25, výkres -Tabulka klempířských výrobků LUS_DPS_D.1.1_605_00</t>
  </si>
  <si>
    <t>759080647</t>
  </si>
  <si>
    <t>235</t>
  </si>
  <si>
    <t>764026r</t>
  </si>
  <si>
    <t>D+M vnější úhelník z poplastovaného plechu 28m, r.š.70mm , dle ozn. K26, výkres -Tabulka klempířských výrobků LUS_DPS_D.1.1_605_00</t>
  </si>
  <si>
    <t>653859949</t>
  </si>
  <si>
    <t>236</t>
  </si>
  <si>
    <t>764027r</t>
  </si>
  <si>
    <t>D+M úhelník z poplastovaného plechu 28m, r.š.100mm , dle ozn. K27, výkres -Tabulka klempířských výrobků LUS_DPS_D.1.1_605_00</t>
  </si>
  <si>
    <t>907509558</t>
  </si>
  <si>
    <t>237</t>
  </si>
  <si>
    <t>764029r</t>
  </si>
  <si>
    <t>D+M atikový krycí profil jednodílný, hliníkový 28m, dle ozn. K29, výkres -Tabulka klempířských výrobků LUS_DPS_D.1.1_605_00</t>
  </si>
  <si>
    <t>218813829</t>
  </si>
  <si>
    <t>238</t>
  </si>
  <si>
    <t>764030r</t>
  </si>
  <si>
    <t>D+M venkovní parapet okna 6000mm, r.š. 250mm, dle ozn. K30, výkres -Tabulka klempířských výrobků LUS_DPS_D.1.1_605_00</t>
  </si>
  <si>
    <t>-1574542546</t>
  </si>
  <si>
    <t>239</t>
  </si>
  <si>
    <t>764031r</t>
  </si>
  <si>
    <t>D+M venkovní parapet okna 6000mm, r.š. 250mm, dle ozn. K31, výkres -Tabulka klempířských výrobků LUS_DPS_D.1.1_605_00</t>
  </si>
  <si>
    <t>475879996</t>
  </si>
  <si>
    <t>240</t>
  </si>
  <si>
    <t>764032r</t>
  </si>
  <si>
    <t>D+M venkovní parapet okna 1200mm, r.š. 290mm, dle ozn. K32, výkres -Tabulka klempířských výrobků LUS_DPS_D.1.1_605_00</t>
  </si>
  <si>
    <t>-551925985</t>
  </si>
  <si>
    <t>241</t>
  </si>
  <si>
    <t>764033r</t>
  </si>
  <si>
    <t>D+M venkovní parapet okna 2750mm, r.š. 290mm, dle ozn. K32, výkres -Tabulka klempířských výrobků LUS_DPS_D.1.1_605_00</t>
  </si>
  <si>
    <t>1030326119</t>
  </si>
  <si>
    <t>242</t>
  </si>
  <si>
    <t>764034r</t>
  </si>
  <si>
    <t>D+M venkovní parapet okna 2640mm, r.š. 290mm, dle ozn. K34, výkres -Tabulka klempířských výrobků LUS_DPS_D.1.1_605_00</t>
  </si>
  <si>
    <t>-407934388</t>
  </si>
  <si>
    <t>243</t>
  </si>
  <si>
    <t>764035r</t>
  </si>
  <si>
    <t>D+M venkovní parapet okna 3050+2200mm, r.š. 290mm, dle ozn. K35, výkres -Tabulka klempířských výrobků LUS_DPS_D.1.1_605_00</t>
  </si>
  <si>
    <t>-2117270553</t>
  </si>
  <si>
    <t>244</t>
  </si>
  <si>
    <t>764036r</t>
  </si>
  <si>
    <t>D+M venkovní parapet okna 1500mm, r.š. 290mm, dle ozn. K36, výkres -Tabulka klempířských výrobků LUS_DPS_D.1.1_605_00</t>
  </si>
  <si>
    <t>-1152271562</t>
  </si>
  <si>
    <t>245</t>
  </si>
  <si>
    <t>764037r</t>
  </si>
  <si>
    <t>D+M venkovní parapet okna 1000mm, r.š. 290mm, dle ozn. K37, výkres -Tabulka klempířských výrobků LUS_DPS_D.1.1_605_00</t>
  </si>
  <si>
    <t>-1833320742</t>
  </si>
  <si>
    <t>246</t>
  </si>
  <si>
    <t>764038r</t>
  </si>
  <si>
    <t>D+M okapní lišta 4,2m, r.š. 160mm, dle ozn. K38, výkres -Tabulka klempířských výrobků LUS_DPS_D.1.1_605_00</t>
  </si>
  <si>
    <t>-1105634331</t>
  </si>
  <si>
    <t>247</t>
  </si>
  <si>
    <t>764039r</t>
  </si>
  <si>
    <t>D+M žlabový hák r.š. 395mm, dle ozn. K39, výkres -Tabulka klempířských výrobků LUS_DPS_D.1.1_605_00</t>
  </si>
  <si>
    <t>-1302123399</t>
  </si>
  <si>
    <t>248</t>
  </si>
  <si>
    <t>764040r</t>
  </si>
  <si>
    <t>D+M okapový žlab 4,2m, r.š. 185mm, dle ozn. K40, výkres -Tabulka klempířských výrobků LUS_DPS_D.1.1_605_00</t>
  </si>
  <si>
    <t>1660622687</t>
  </si>
  <si>
    <t>249</t>
  </si>
  <si>
    <t>764041r</t>
  </si>
  <si>
    <t>D+M okapový svod 3m, r.š. 290mm, dle ozn. K41, výkres -Tabulka klempířských výrobků LUS_DPS_D.1.1_605_00</t>
  </si>
  <si>
    <t>-147836509</t>
  </si>
  <si>
    <t>250</t>
  </si>
  <si>
    <t>764042r</t>
  </si>
  <si>
    <t>D+M úhelník z poplastovaného plechu 4,7m, r.š. 200mm, dle ozn. K42, výkres -Tabulka klempířských výrobků LUS_DPS_D.1.1_605_00</t>
  </si>
  <si>
    <t>-1400159583</t>
  </si>
  <si>
    <t>251</t>
  </si>
  <si>
    <t>764043r</t>
  </si>
  <si>
    <t>D+M krycí lišta z poplastovaného plechu 12m, r.š. 275mm, dle ozn. K42, výkres -Tabulka klempířských výrobků LUS_DPS_D.1.1_605_00</t>
  </si>
  <si>
    <t>934718476</t>
  </si>
  <si>
    <t>252</t>
  </si>
  <si>
    <t>998764202</t>
  </si>
  <si>
    <t>Přesun hmot procentní pro konstrukce klempířské v objektech v přes 6 do 12 m</t>
  </si>
  <si>
    <t>732410657</t>
  </si>
  <si>
    <t>765</t>
  </si>
  <si>
    <t>Krytina skládaná</t>
  </si>
  <si>
    <t>253</t>
  </si>
  <si>
    <t>765191911</t>
  </si>
  <si>
    <t>Demontáž pojistné hydroizolační fólie kladené ve sklonu přes 30°</t>
  </si>
  <si>
    <t>-869604385</t>
  </si>
  <si>
    <t>766</t>
  </si>
  <si>
    <t>Konstrukce truhlářské</t>
  </si>
  <si>
    <t>254</t>
  </si>
  <si>
    <t>766101r</t>
  </si>
  <si>
    <t>D+M parapet okna F13 1700x180mm, dle ozn. T1, výkres -Tabulka truhlářských výrobků LUS_DPS_D.1.1_609_00</t>
  </si>
  <si>
    <t>1943220314</t>
  </si>
  <si>
    <t>255</t>
  </si>
  <si>
    <t>766102r</t>
  </si>
  <si>
    <t>D+M KUCHYŇ (ODDECHOVÁ MÍSTNOST PERSONÁL, ČM 1.18), dle ozn. T2, výkres -Tabulka truhlářských výrobků LUS_DPS_D.1.1_609_00</t>
  </si>
  <si>
    <t>-1712131826</t>
  </si>
  <si>
    <t>256</t>
  </si>
  <si>
    <t>766103r</t>
  </si>
  <si>
    <t>D+M KUCHYŇ (ODDECHOVÁ MÍSTNOST KLIENTI, ČM 1.16), dle ozn. T3, výkres -Tabulka truhlářských výrobků LUS_DPS_D.1.1_609_00</t>
  </si>
  <si>
    <t>-1774917777</t>
  </si>
  <si>
    <t>257</t>
  </si>
  <si>
    <t>766104r</t>
  </si>
  <si>
    <t>D+M KUCHYŇ (DENNÍ MÍSTNOST, ČM 2.32) dle ozn. T4, výkres -Tabulka truhlářských výrobků LUS_DPS_D.1.1_609_00</t>
  </si>
  <si>
    <t>-1453283623</t>
  </si>
  <si>
    <t>258</t>
  </si>
  <si>
    <t>766105r</t>
  </si>
  <si>
    <t>D+M ŠATNÍ SKŘÍŇKY (ŠATNA ZAMĚSTNANCI, ČM 1.53)) dle ozn. T5, výkres -Tabulka truhlářských výrobků LUS_DPS_D.1.1_609_00</t>
  </si>
  <si>
    <t>1300576718</t>
  </si>
  <si>
    <t>259</t>
  </si>
  <si>
    <t>766106r</t>
  </si>
  <si>
    <t>D+M ŠATNÍ SKŘÍŇKY (ŠATNA ZAMĚSTNANCI, ČM 1.53) dle ozn. T7, výkres -Tabulka truhlářských výrobků LUS_DPS_D.1.1_609_00</t>
  </si>
  <si>
    <t>1601416766</t>
  </si>
  <si>
    <t>260</t>
  </si>
  <si>
    <t>766107r</t>
  </si>
  <si>
    <t>D+M ŠATNÍ SKŘÍŇ (POKOJE KLIENTŮ) dle ozn. T8a, výkres -Tabulka truhlářských výrobků LUS_DPS_D.1.1_609_00</t>
  </si>
  <si>
    <t>214178474</t>
  </si>
  <si>
    <t>261</t>
  </si>
  <si>
    <t>766108r</t>
  </si>
  <si>
    <t>D+M ŠATNÍ SKŘÍŇ (POKOJE KLIENTŮ) dle ozn. T8b, výkres -Tabulka truhlářských výrobků LUS_DPS_D.1.1_609_00</t>
  </si>
  <si>
    <t>1432651700</t>
  </si>
  <si>
    <t>262</t>
  </si>
  <si>
    <t>766109r</t>
  </si>
  <si>
    <t>D+M SKŘÍŇKA NA ŠAMPONY dle ozn. T9, výkres -Tabulka truhlářských výrobků LUS_DPS_D.1.1_609_00</t>
  </si>
  <si>
    <t>-1267036578</t>
  </si>
  <si>
    <t>263</t>
  </si>
  <si>
    <t>766110r</t>
  </si>
  <si>
    <t>D+M VĚŠÁKOVÁ STĚNA dle ozn. T10, výkres -Tabulka truhlářských výrobků LUS_DPS_D.1.1_609_00</t>
  </si>
  <si>
    <t>-413966846</t>
  </si>
  <si>
    <t>264</t>
  </si>
  <si>
    <t>766111r</t>
  </si>
  <si>
    <t>D+M SET PRACOVNÍHO STOLU A SKŘÍNĚ - "L" SESTAVA dle ozn. T11, výkres -Tabulka truhlářských výrobků LUS_DPS_D.1.1_609_00</t>
  </si>
  <si>
    <t>-1821175718</t>
  </si>
  <si>
    <t>265</t>
  </si>
  <si>
    <t>766112r</t>
  </si>
  <si>
    <t>D+M ÚLOŽNÁ SESTAVA S HYGIENICKOU ČÁSTÍ dle ozn. T12, výkres -Tabulka truhlářských výrobků LUS_DPS_D.1.1_609_00</t>
  </si>
  <si>
    <t>671646420</t>
  </si>
  <si>
    <t>266</t>
  </si>
  <si>
    <t>766113r</t>
  </si>
  <si>
    <t>D+M SESTAVA LÉKOVÉ SKŘÍNĚ S PSACÍM STOLEM dle ozn. T13, výkres -Tabulka truhlářských výrobků LUS_DPS_D.1.1_609_00</t>
  </si>
  <si>
    <t>-1077570793</t>
  </si>
  <si>
    <t>267</t>
  </si>
  <si>
    <t>766114r</t>
  </si>
  <si>
    <t>D+M POLICE / KNIHOVNA dle ozn. T14, výkres -Tabulka truhlářských výrobků LUS_DPS_D.1.1_609_00</t>
  </si>
  <si>
    <t>-1049206173</t>
  </si>
  <si>
    <t>268</t>
  </si>
  <si>
    <t>766115r</t>
  </si>
  <si>
    <t>D+M SESTAVA PRACOVNÍHO STOLU A SKŘÍNĚ dle ozn. T15, výkres -Tabulka truhlářských výrobků LUS_DPS_D.1.1_609_00</t>
  </si>
  <si>
    <t>1529748853</t>
  </si>
  <si>
    <t>269</t>
  </si>
  <si>
    <t>766116r</t>
  </si>
  <si>
    <t>D+M KUCHYŇSKÁ LINKA dle ozn. T16, výkres -Tabulka truhlářských výrobků LUS_DPS_D.1.1_609_00</t>
  </si>
  <si>
    <t>67108147</t>
  </si>
  <si>
    <t>270</t>
  </si>
  <si>
    <t>766121r</t>
  </si>
  <si>
    <t>D+M Sestava 2 ks posuvné dveře (bezbariérové), 2 ks fixní zasklení, 6000x2690mm  dle ozn. F1, výkres -Tabulka oken LUS_DPS_D.1.1_601_00</t>
  </si>
  <si>
    <t>-422859012</t>
  </si>
  <si>
    <t>271</t>
  </si>
  <si>
    <t>766122r</t>
  </si>
  <si>
    <t>D+M Sestava 1 ks křídlo otvíravé a sklopné, 1200x2690mm  dle ozn. F2, výkres -Tabulka oken LUS_DPS_D.1.1_601_00</t>
  </si>
  <si>
    <t>1813834027</t>
  </si>
  <si>
    <t>272</t>
  </si>
  <si>
    <t>766123r</t>
  </si>
  <si>
    <t>D+M Sestava 1 ks křídlo otvíravé a sklopné, 1200x2690mm  dle ozn. F3a, výkres -Tabulka oken LUS_DPS_D.1.1_601_00</t>
  </si>
  <si>
    <t>1901920946</t>
  </si>
  <si>
    <t>273</t>
  </si>
  <si>
    <t>766124r</t>
  </si>
  <si>
    <t>D+M Sestava 1 ks křídlo otvíravé a sklopné, 1200x2600mm  dle ozn. F3b, výkres -Tabulka oken LUS_DPS_D.1.1_601_00</t>
  </si>
  <si>
    <t>962160212</t>
  </si>
  <si>
    <t>274</t>
  </si>
  <si>
    <t>766125r</t>
  </si>
  <si>
    <t>D+M Sestava 1 ks fixní zasklení, 600x2690mm  dle ozn. F4, výkres -Tabulka oken LUS_DPS_D.1.1_601_00</t>
  </si>
  <si>
    <t>1294356531</t>
  </si>
  <si>
    <t>275</t>
  </si>
  <si>
    <t>766126r</t>
  </si>
  <si>
    <t>D+M Sestava 1 ks křídlo otvíravé a sklopné, 1000x2690mm  dle ozn. F5, výkres -Tabulka oken LUS_DPS_D.1.1_601_00</t>
  </si>
  <si>
    <t>-169611935</t>
  </si>
  <si>
    <t>276</t>
  </si>
  <si>
    <t>766127r</t>
  </si>
  <si>
    <t>D+M Sestava 1 ks křídlo otvíravé a sklopné+ 1 ks pevných bočních dílů 2750x2690mm dle ozn. F6a, výkres -Tabulka oken LUS_DPS_D.1.1_601_00</t>
  </si>
  <si>
    <t>-562750147</t>
  </si>
  <si>
    <t>277</t>
  </si>
  <si>
    <t>766128r</t>
  </si>
  <si>
    <t>D+M Sestava 1 ks křídlo otvíravé a sklopné+1 ks pevných bočních dílů 2750x2690mm dle ozn. F6b, výkres -Tabulka oken LUS_DPS_D.1.1_601_00</t>
  </si>
  <si>
    <t>1288863352</t>
  </si>
  <si>
    <t>278</t>
  </si>
  <si>
    <t>766129r</t>
  </si>
  <si>
    <t>D+M Sestava 1 ks křídlo otvíravé a sklopné+1 ks pevných bočních dílů 2750x2600mm dle ozn. F7, výkres -Tabulka oken LUS_DPS_D.1.1_601_00</t>
  </si>
  <si>
    <t>-1073577181</t>
  </si>
  <si>
    <t>279</t>
  </si>
  <si>
    <t>766130r</t>
  </si>
  <si>
    <t>D+M Sestava 1 ks křídlo otvíravé a sklopné+1 ks pevných bočních dílů 2640x2690mm dle ozn. F8a, výkres -Tabulka oken LUS_DPS_D.1.1_601_00</t>
  </si>
  <si>
    <t>206986624</t>
  </si>
  <si>
    <t>280</t>
  </si>
  <si>
    <t>766131r</t>
  </si>
  <si>
    <t>D+M Sestava 1 ks křídlo otvíravé a sklopné+1 ks pevných bočních dílů 2640x2600mm dle ozn. F8b, výkres -Tabulka oken LUS_DPS_D.1.1_601_00</t>
  </si>
  <si>
    <t>-446164081</t>
  </si>
  <si>
    <t>281</t>
  </si>
  <si>
    <t>766132r</t>
  </si>
  <si>
    <t>D+M Sestava 1 ks křídlo otvíravé a sklopné+1 ks pevných bočních dílů 2640x2690mm dle ozn. F9a, výkres -Tabulka oken LUS_DPS_D.1.1_601_00</t>
  </si>
  <si>
    <t>-2008664858</t>
  </si>
  <si>
    <t>282</t>
  </si>
  <si>
    <t>766133r</t>
  </si>
  <si>
    <t>D+M Sestava 1 ks křídlo otvíravé a sklopné+1 ks pevných bočních dílů 2640x2600mm dle ozn. F9b, výkres -Tabulka oken LUS_DPS_D.1.1_601_00</t>
  </si>
  <si>
    <t>-3098916</t>
  </si>
  <si>
    <t>283</t>
  </si>
  <si>
    <t>766134r</t>
  </si>
  <si>
    <t>D+M Sestava 1 ks křídlo otvíravé a sklopné+2 ks pevných bočních dílů 2940+2060x2690mm dle ozn. F10a, výkres -Tabulka oken LUS_DPS_D.1.1_601_00</t>
  </si>
  <si>
    <t>-1066086509</t>
  </si>
  <si>
    <t>284</t>
  </si>
  <si>
    <t>766135r</t>
  </si>
  <si>
    <t>D+M Sestava 1 ks křídlo otvíravé a sklopné+2 ks pevných bočních dílů 2940+2060x2600mm dle ozn. F10b, výkres -Tabulka oken LUS_DPS_D.1.1_601_00</t>
  </si>
  <si>
    <t>-1193211180</t>
  </si>
  <si>
    <t>285</t>
  </si>
  <si>
    <t>766136r</t>
  </si>
  <si>
    <t>D+M Sestava 1 ks křídlo otvíravé a sklopné+1 ks pevných bočních dílů 1500x2690mm dle ozn. F11a, výkres -Tabulka oken LUS_DPS_D.1.1_601_00</t>
  </si>
  <si>
    <t>658743873</t>
  </si>
  <si>
    <t>286</t>
  </si>
  <si>
    <t>766137r</t>
  </si>
  <si>
    <t>D+M Sestava 1 ks křídlo otvíravé a sklopné+1 ks pevných bočních dílů 1500x2600mm dle ozn. F11b, výkres -Tabulka oken LUS_DPS_D.1.1_601_00</t>
  </si>
  <si>
    <t>-1875765944</t>
  </si>
  <si>
    <t>287</t>
  </si>
  <si>
    <t>766138r</t>
  </si>
  <si>
    <t>D+M Sestava 1 ks křídlo otvíravé a sklopné 1000x2600mm dle ozn. F12, výkres -Tabulka oken LUS_DPS_D.1.1_601_00</t>
  </si>
  <si>
    <t>1523614393</t>
  </si>
  <si>
    <t>288</t>
  </si>
  <si>
    <t>766139r</t>
  </si>
  <si>
    <t>D+M Sestava 1 ks fixní zasklení 1720x2600mm dle ozn. F13, výkres -Tabulka oken LUS_DPS_D.1.1_601_00</t>
  </si>
  <si>
    <t>-188533938</t>
  </si>
  <si>
    <t>289</t>
  </si>
  <si>
    <t>766140r</t>
  </si>
  <si>
    <t>D+M Sestava 1 ks otvíravých dveří (bezbariérové)  1250x2600mm dle ozn. F14, výkres -Tabulka oken LUS_DPS_D.1.1_601_00</t>
  </si>
  <si>
    <t>-2059130399</t>
  </si>
  <si>
    <t>290</t>
  </si>
  <si>
    <t>766141r</t>
  </si>
  <si>
    <t>D+M Sestava 3 ks otvíravých dveří (bezbariérové)+ 4 ks pevných bočních dílů  4300+2500+5820x2610mm dle ozn. F15, výkres -Tabulka oken LUS_DPS_D.1.1_601_00</t>
  </si>
  <si>
    <t>270662721</t>
  </si>
  <si>
    <t>291</t>
  </si>
  <si>
    <t>766142r</t>
  </si>
  <si>
    <t>D+M Sestava 1 ks otvíravých dveří (bezbariérové)+ 2 ks pevných bočních dílů  4770x2610mm dle ozn. F16, výkres -Tabulka oken LUS_DPS_D.1.1_601_00</t>
  </si>
  <si>
    <t>-1696330366</t>
  </si>
  <si>
    <t>292</t>
  </si>
  <si>
    <t>766143r</t>
  </si>
  <si>
    <t>D+M Sestava 1 ks křídlo otvíravé a sklopné)+ 1 ks pevných bočních dílů  2080x2600mm dle ozn. F17, výkres -Tabulka oken LUS_DPS_D.1.1_601_00</t>
  </si>
  <si>
    <t>721709097</t>
  </si>
  <si>
    <t>293</t>
  </si>
  <si>
    <t>766144r</t>
  </si>
  <si>
    <t>D+M Sestava 2 ks otvíravých dveří (bezbariérové)  2220x2690mm dle ozn. F18, výkres -Tabulka oken LUS_DPS_D.1.1_601_00</t>
  </si>
  <si>
    <t>344999091</t>
  </si>
  <si>
    <t>294</t>
  </si>
  <si>
    <t>766145r</t>
  </si>
  <si>
    <t>D+M Sestava 2 ks otvíravých dveří (bezbariérové)  1450x2400mm dle ozn. F19, výkres -Tabulka oken LUS_DPS_D.1.1_601_00</t>
  </si>
  <si>
    <t>-1641300927</t>
  </si>
  <si>
    <t>295</t>
  </si>
  <si>
    <t>766146r</t>
  </si>
  <si>
    <t>D+M Sestava 2 ks otvíravých dveří (bezbariérové)  2080x2690mm dle ozn. F20, výkres -Tabulka oken LUS_DPS_D.1.1_601_00</t>
  </si>
  <si>
    <t>568320551</t>
  </si>
  <si>
    <t>296</t>
  </si>
  <si>
    <t>766147r</t>
  </si>
  <si>
    <t>D+M Sestava 2 ks otvíravých dveří (bezbariérové)  1640x2690mm dle ozn. F21, výkres -Tabulka oken LUS_DPS_D.1.1_601_00</t>
  </si>
  <si>
    <t>-988788822</t>
  </si>
  <si>
    <t>297</t>
  </si>
  <si>
    <t>766148r</t>
  </si>
  <si>
    <t>D+M Sestava 1 ks otvíravých dveří (bezbariérové) 1100x2200mm dle ozn. F22, výkres -Tabulka oken LUS_DPS_D.1.1_601_00</t>
  </si>
  <si>
    <t>-23664135</t>
  </si>
  <si>
    <t>298</t>
  </si>
  <si>
    <t>766171r</t>
  </si>
  <si>
    <t>D+M Interiérové dveře vč. zárubně a doplňků 1400x2150mm dle ozn. D1, výkres -Tabulka interiérových dveří LUS_DPS_D.1.1_602_00</t>
  </si>
  <si>
    <t>-122186623</t>
  </si>
  <si>
    <t>299</t>
  </si>
  <si>
    <t>766172r</t>
  </si>
  <si>
    <t>D+M Interiérové dveře vč. zárubně a doplňků 1400x2150mm dle ozn. D2, výkres -Tabulka interiérových dveří LUS_DPS_D.1.1_602_00</t>
  </si>
  <si>
    <t>-1432127786</t>
  </si>
  <si>
    <t>300</t>
  </si>
  <si>
    <t>766173r</t>
  </si>
  <si>
    <t>D+M Interiérové dveře vč. zárubně a doplňků 900x2150mm dle ozn. D3, výkres -Tabulka interiérových dveří LUS_DPS_D.1.1_602_00</t>
  </si>
  <si>
    <t>-799119726</t>
  </si>
  <si>
    <t>301</t>
  </si>
  <si>
    <t>766174r</t>
  </si>
  <si>
    <t>D+M Interiérové dveře vč. zárubně a doplňků 900x2150mm dle ozn. D4, výkres -Tabulka interiérových dveří LUS_DPS_D.1.1_602_00</t>
  </si>
  <si>
    <t>771616206</t>
  </si>
  <si>
    <t>302</t>
  </si>
  <si>
    <t>766175r</t>
  </si>
  <si>
    <t>D+M Interiérové dveře vč. zárubně a doplňků 1150x2150mm dle ozn. D5, výkres -Tabulka interiérových dveří LUS_DPS_D.1.1_602_00</t>
  </si>
  <si>
    <t>1219156795</t>
  </si>
  <si>
    <t>303</t>
  </si>
  <si>
    <t>766176r</t>
  </si>
  <si>
    <t>D+M Interiérové dveře vč. zárubně a doplňků 1000x2150mm dle ozn. D6, výkres -Tabulka interiérových dveří LUS_DPS_D.1.1_602_00</t>
  </si>
  <si>
    <t>1353292216</t>
  </si>
  <si>
    <t>304</t>
  </si>
  <si>
    <t>766177r</t>
  </si>
  <si>
    <t>D+M Interiérové dveře vč. zárubně a doplňků 800x2150mm dle ozn. D7, výkres -Tabulka interiérových dveří LUS_DPS_D.1.1_602_00</t>
  </si>
  <si>
    <t>-193520078</t>
  </si>
  <si>
    <t>305</t>
  </si>
  <si>
    <t>766178r</t>
  </si>
  <si>
    <t>D+M Interiérové dveře vč. zárubně a doplňků 800x1970mm dle ozn. D8, výkres -Tabulka interiérových dveří LUS_DPS_D.1.1_602_00</t>
  </si>
  <si>
    <t>987830167</t>
  </si>
  <si>
    <t>306</t>
  </si>
  <si>
    <t>766179r</t>
  </si>
  <si>
    <t>D+M Interiérové dveře vč. zárubně a doplňků 900x1970mm dle ozn. D9, výkres -Tabulka interiérových dveří LUS_DPS_D.1.1_602_00</t>
  </si>
  <si>
    <t>-1376005764</t>
  </si>
  <si>
    <t>307</t>
  </si>
  <si>
    <t>766180r</t>
  </si>
  <si>
    <t>D+M Interiérové dveře vč. zárubně a doplňků 900x1970mm dle ozn. D10, výkres -Tabulka interiérových dveří LUS_DPS_D.1.1_602_00</t>
  </si>
  <si>
    <t>-681441703</t>
  </si>
  <si>
    <t>308</t>
  </si>
  <si>
    <t>766181r</t>
  </si>
  <si>
    <t>D+M Interiérové dveře vč. zárubně a doplňků 800x1970mm dle ozn. D11, výkres -Tabulka interiérových dveří LUS_DPS_D.1.1_602_00</t>
  </si>
  <si>
    <t>-826537214</t>
  </si>
  <si>
    <t>309</t>
  </si>
  <si>
    <t>766182r</t>
  </si>
  <si>
    <t>D+M Interiérové dveře vč. zárubně a doplňků 700x2150mm dle ozn. D12, výkres -Tabulka interiérových dveří LUS_DPS_D.1.1_602_00</t>
  </si>
  <si>
    <t>2134280146</t>
  </si>
  <si>
    <t>310</t>
  </si>
  <si>
    <t>766183r</t>
  </si>
  <si>
    <t>D+M Interiérové dveře vč. zárubně a doplňků 600x1970mm dle ozn. D13, výkres -Tabulka interiérových dveří LUS_DPS_D.1.1_602_00</t>
  </si>
  <si>
    <t>-651369703</t>
  </si>
  <si>
    <t>311</t>
  </si>
  <si>
    <t>766184r</t>
  </si>
  <si>
    <t>D+M Interiérové dveře vč. zárubně a doplňků 1000x2150mm dle ozn. D14, výkres -Tabulka interiérových dveří LUS_DPS_D.1.1_602_00</t>
  </si>
  <si>
    <t>-913770123</t>
  </si>
  <si>
    <t>312</t>
  </si>
  <si>
    <t>766185r</t>
  </si>
  <si>
    <t>D+M Interiérové dveře vč. zárubně a doplňků 700x1970mm dle ozn. D15, výkres -Tabulka interiérových dveří LUS_DPS_D.1.1_602_00</t>
  </si>
  <si>
    <t>1386802639</t>
  </si>
  <si>
    <t>313</t>
  </si>
  <si>
    <t>766186r</t>
  </si>
  <si>
    <t>D+M Interiérové dveře vč. zárubně a doplňků 700x1970mm dle ozn. D16, výkres -Tabulka interiérových dveří LUS_DPS_D.1.1_602_00</t>
  </si>
  <si>
    <t>239429413</t>
  </si>
  <si>
    <t>314</t>
  </si>
  <si>
    <t>766187r</t>
  </si>
  <si>
    <t>D+M Interiérové dveře vč. zárubně a doplňků 800x1970mm dle ozn. D17, výkres -Tabulka interiérových dveří LUS_DPS_D.1.1_602_00</t>
  </si>
  <si>
    <t>-228287718</t>
  </si>
  <si>
    <t>315</t>
  </si>
  <si>
    <t>766188r</t>
  </si>
  <si>
    <t>D+M Interiérové dveře vč. zárubně a doplňků 1150x2150mm dle ozn. D18, výkres -Tabulka interiérových dveří LUS_DPS_D.1.1_602_00</t>
  </si>
  <si>
    <t>-797356255</t>
  </si>
  <si>
    <t>316</t>
  </si>
  <si>
    <t>766189r</t>
  </si>
  <si>
    <t>D+M Interiérové dveře vč. zárubně a doplňků 900x2150mm dle ozn. D19, výkres -Tabulka interiérových dveří LUS_DPS_D.1.1_602_00</t>
  </si>
  <si>
    <t>1220380413</t>
  </si>
  <si>
    <t>317</t>
  </si>
  <si>
    <t>766190r</t>
  </si>
  <si>
    <t>D+M Interiérové dveře vč. zárubně a doplňků 900x2150mm dle ozn. D20, výkres -Tabulka interiérových dveří LUS_DPS_D.1.1_602_00</t>
  </si>
  <si>
    <t>573136012</t>
  </si>
  <si>
    <t>318</t>
  </si>
  <si>
    <t>766191r</t>
  </si>
  <si>
    <t>D+M Interiérové dveře vč. zárubně a doplňků 700x2150mm dle ozn. D21, výkres -Tabulka interiérových dveří LUS_DPS_D.1.1_602_00</t>
  </si>
  <si>
    <t>837536792</t>
  </si>
  <si>
    <t>319</t>
  </si>
  <si>
    <t>766192r</t>
  </si>
  <si>
    <t>D+M Interiérové dveře vč. zárubně a doplňků 1000x1970mm dle ozn. D22, výkres -Tabulka interiérových dveří LUS_DPS_D.1.1_602_00</t>
  </si>
  <si>
    <t>858892033</t>
  </si>
  <si>
    <t>320</t>
  </si>
  <si>
    <t>766193r</t>
  </si>
  <si>
    <t>D+M Interiérové dveře vč. zárubně a doplňků 1150x2150mm dle ozn. D23, výkres -Tabulka interiérových dveří LUS_DPS_D.1.1_602_00</t>
  </si>
  <si>
    <t>78012827</t>
  </si>
  <si>
    <t>321</t>
  </si>
  <si>
    <t>766441821</t>
  </si>
  <si>
    <t>Demontáž parapetních desek dřevěných nebo plastových šířky do 300 mm délky do 2000 mm</t>
  </si>
  <si>
    <t>563343140</t>
  </si>
  <si>
    <t>6*2</t>
  </si>
  <si>
    <t>322</t>
  </si>
  <si>
    <t>766491851</t>
  </si>
  <si>
    <t>Demontáž prahů dveří jednokřídlových</t>
  </si>
  <si>
    <t>949803858</t>
  </si>
  <si>
    <t>323</t>
  </si>
  <si>
    <t>766491853</t>
  </si>
  <si>
    <t>Demontáž prahů dveří dvoukřídlových</t>
  </si>
  <si>
    <t>-298148187</t>
  </si>
  <si>
    <t>324</t>
  </si>
  <si>
    <t>766691914</t>
  </si>
  <si>
    <t>Vyvěšení nebo zavěšení dřevěných křídel dveří pl do 2 m2</t>
  </si>
  <si>
    <t>1480603381</t>
  </si>
  <si>
    <t>325</t>
  </si>
  <si>
    <t>766691915</t>
  </si>
  <si>
    <t>Vyvěšení nebo zavěšení dřevěných křídel dveří pl přes 2 m2</t>
  </si>
  <si>
    <t>-265457629</t>
  </si>
  <si>
    <t>326</t>
  </si>
  <si>
    <t>998766202</t>
  </si>
  <si>
    <t>Přesun hmot procentní pro kce truhlářské v objektech v přes 6 do 12 m</t>
  </si>
  <si>
    <t>1257144774</t>
  </si>
  <si>
    <t>767</t>
  </si>
  <si>
    <t>Konstrukce zámečnické</t>
  </si>
  <si>
    <t>327</t>
  </si>
  <si>
    <t>767121r</t>
  </si>
  <si>
    <t>D+M Prosklená sestava s otvíravými dveřmi (mezi chodbou stávajícího objektu a 1.01) 2550x2500mm dle ozn.H1, výkres -Tabulka prosklených sestav LUS_DPS_D.1.1_603_00</t>
  </si>
  <si>
    <t>605085838</t>
  </si>
  <si>
    <t>328</t>
  </si>
  <si>
    <t>767122r</t>
  </si>
  <si>
    <t>D+M Prosklená sestava s otvíravými dveřmi (mezi 1.09 a 1.01) 2650x2890mm dle ozn.H2, výkres -Tabulka prosklených sestav LUS_DPS_D.1.1_603_00</t>
  </si>
  <si>
    <t>763415310</t>
  </si>
  <si>
    <t>329</t>
  </si>
  <si>
    <t>767123r</t>
  </si>
  <si>
    <t>D+M Prosklená sestava s otvíravými dveřmi (1.01, 1.09 a 1.41) 5550x2890mm dle ozn.H3, výkres -Tabulka prosklených sestav LUS_DPS_D.1.1_603_00</t>
  </si>
  <si>
    <t>498362737</t>
  </si>
  <si>
    <t>330</t>
  </si>
  <si>
    <t>767124r</t>
  </si>
  <si>
    <t>D+M Prosklené dveře (mezi 1.01 a 1.14) 1640x2890mm dle ozn.H4, výkres -Tabulka prosklených sestav LUS_DPS_D.1.1_603_00</t>
  </si>
  <si>
    <t>-1312643967</t>
  </si>
  <si>
    <t>331</t>
  </si>
  <si>
    <t>767125r</t>
  </si>
  <si>
    <t>D+M Prosklená sestava s otvíravými dveřmi (mezi 1.01 a 1.15) 2550x2890mm dle ozn.H5, výkres -Tabulka prosklených sestav LUS_DPS_D.1.1_603_00</t>
  </si>
  <si>
    <t>728424959</t>
  </si>
  <si>
    <t>332</t>
  </si>
  <si>
    <t>767126r</t>
  </si>
  <si>
    <t>D+M Prosklená sestava s otvíravými dveřmi (mezi 1.15 a 1.16) 2905x2200mm dle ozn.H6, výkres -Tabulka prosklených sestav LUS_DPS_D.1.1_603_00</t>
  </si>
  <si>
    <t>-377297289</t>
  </si>
  <si>
    <t>333</t>
  </si>
  <si>
    <t>767127r</t>
  </si>
  <si>
    <t>D+M Prosklené dveře (mezi 1.15 a 1.27) 2550x2890mm dle ozn.H7, výkres -Tabulka prosklených sestav LUS_DPS_D.1.1_603_00</t>
  </si>
  <si>
    <t>238511337</t>
  </si>
  <si>
    <t>334</t>
  </si>
  <si>
    <t>767128r</t>
  </si>
  <si>
    <t>D+M Prosklená sestava s otvíravými dveřmi (chodba stávajícího objektu ve 2NP a 2.01) 1800+2230x2500mm dle ozn.H8, výkres -Tabulka prosklených sestav LUS_DPS_D.1.1_603_00</t>
  </si>
  <si>
    <t>-739112246</t>
  </si>
  <si>
    <t>335</t>
  </si>
  <si>
    <t>767129r</t>
  </si>
  <si>
    <t>D+M Prosklená sestava s otvíravými dveřmi (mezi 2.03 a 2.06) 2550x2650mm dle ozn.H11, výkres -Tabulka prosklených sestav LUS_DPS_D.1.1_603_00</t>
  </si>
  <si>
    <t>-2013472214</t>
  </si>
  <si>
    <t>336</t>
  </si>
  <si>
    <t>767130r</t>
  </si>
  <si>
    <t>D+M Prosklená sestava s otvíravými dveřmi (mezi 2.01 a 2.06) 3220x2200mm dle ozn.H12, výkres -Tabulka prosklených sestav LUS_DPS_D.1.1_603_00</t>
  </si>
  <si>
    <t>1851285434</t>
  </si>
  <si>
    <t>337</t>
  </si>
  <si>
    <t>767131r</t>
  </si>
  <si>
    <t>D+M Prosklená sestava s otvíravými dveřmi (mezi 2.06 a 2.32) 3720x2200mm dle ozn.H13, výkres -Tabulka prosklených sestav LUS_DPS_D.1.1_603_00</t>
  </si>
  <si>
    <t>-1098498542</t>
  </si>
  <si>
    <t>338</t>
  </si>
  <si>
    <t>767132r</t>
  </si>
  <si>
    <t>D+M Prosklená sestava s otvíravými dveřmi (mezi 2.06 a 2.32) 3720x2200mm dle ozn.H14, výkres -Tabulka prosklených sestav LUS_DPS_D.1.1_603_00</t>
  </si>
  <si>
    <t>449382867</t>
  </si>
  <si>
    <t>339</t>
  </si>
  <si>
    <t>767133r</t>
  </si>
  <si>
    <t>D+M Prosklené dveře (mezi 2.06 a 2.18) 2080x265mm dle ozn.H15, výkres -Tabulka prosklených sestav LUS_DPS_D.1.1_603_00</t>
  </si>
  <si>
    <t>-1824221362</t>
  </si>
  <si>
    <t>340</t>
  </si>
  <si>
    <t>767134r</t>
  </si>
  <si>
    <t>D+M Prosklená sestava s otvíravými dveřmi (mezi 2.06 a 2.39) 25500x2200mm dle ozn.H16, výkres -Tabulka prosklených sestav LUS_DPS_D.1.1_603_00</t>
  </si>
  <si>
    <t>-47815577</t>
  </si>
  <si>
    <t>341</t>
  </si>
  <si>
    <t>767151r</t>
  </si>
  <si>
    <t>D+M Mobilní posuvná stěna (č.m. 2.32) 6120x265mm dle ozn.I1, výkres -Tabulka mobilních stěn LUS_DPS_D.1.1_604_00</t>
  </si>
  <si>
    <t>801088683</t>
  </si>
  <si>
    <t>342</t>
  </si>
  <si>
    <t>767171r</t>
  </si>
  <si>
    <t>D+M zábradlí terasa 2.NP. 7280+965+17200mm dle ozn.Z1, výkres -Tabulka zámečnických výrobků LUS_DPS_D.1.1_606_00</t>
  </si>
  <si>
    <t>-642689028</t>
  </si>
  <si>
    <t>343</t>
  </si>
  <si>
    <t>767172r</t>
  </si>
  <si>
    <t>D+M Zábradlí u oken v 2.NP, 960mm dle ozn.Z2, výkres -Tabulka zámečnických výrobků LUS_DPS_D.1.1_606_00</t>
  </si>
  <si>
    <t>47089499</t>
  </si>
  <si>
    <t>344</t>
  </si>
  <si>
    <t>767173r</t>
  </si>
  <si>
    <t>D+M Zábradlí u oken v 2.NP, 1105mm dle ozn.Z3, výkres -Tabulka zámečnických výrobků LUS_DPS_D.1.1_606_00</t>
  </si>
  <si>
    <t>-699554171</t>
  </si>
  <si>
    <t>345</t>
  </si>
  <si>
    <t>767174r</t>
  </si>
  <si>
    <t>D+M Zábradlí u oken v 2.NP, 1160mm dle ozn.Z4, výkres -Tabulka zámečnických výrobků LUS_DPS_D.1.1_606_00</t>
  </si>
  <si>
    <t>-1024995896</t>
  </si>
  <si>
    <t>346</t>
  </si>
  <si>
    <t>767175r</t>
  </si>
  <si>
    <t>D+M zábradlí na schodišti do 2.NP dle ozn.Z6, výkres -Tabulka zámečnických výrobků LUS_DPS_D.1.1_606_00</t>
  </si>
  <si>
    <t>-399738506</t>
  </si>
  <si>
    <t>347</t>
  </si>
  <si>
    <t>767176r</t>
  </si>
  <si>
    <t>D+M Madlo po obvodu chodeb v místnosti 1.15, 42100mm dle ozn.Z7, výkres -Tabulka zámečnických výrobků LUS_DPS_D.1.1_606_00</t>
  </si>
  <si>
    <t>2147251510</t>
  </si>
  <si>
    <t>348</t>
  </si>
  <si>
    <t>767177r</t>
  </si>
  <si>
    <t>D+M Madlo po obvodu chodeb v místnosti 1.01, 35440mm dle ozn.Z8, výkres -Tabulka zámečnických výrobků LUS_DPS_D.1.1_606_00</t>
  </si>
  <si>
    <t>1987138682</t>
  </si>
  <si>
    <t>349</t>
  </si>
  <si>
    <t>767178r</t>
  </si>
  <si>
    <t>D+M Madlo po obvodu chodeb v místnosti 1.14, 3405mm dle ozn.Z9, výkres -Tabulka zámečnických výrobků LUS_DPS_D.1.1_606_00</t>
  </si>
  <si>
    <t>-1683612382</t>
  </si>
  <si>
    <t>350</t>
  </si>
  <si>
    <t>767179r</t>
  </si>
  <si>
    <t>D+M Madlo po obvodu chodeb v místnosti -schodiště 1.05 a 2.02, 19610mm dle ozn.Z10, výkres -Tabulka zámečnických výrobků LUS_DPS_D.1.1_606_00</t>
  </si>
  <si>
    <t>1709169790</t>
  </si>
  <si>
    <t>351</t>
  </si>
  <si>
    <t>767180r</t>
  </si>
  <si>
    <t>D+M Madlo po obvodu chodeb v místnosti 1.27, 1.29, 2.18, 2.19, 32650mm dle ozn.Z11, výkres -Tabulka zámečnických výrobků LUS_DPS_D.1.1_606_00</t>
  </si>
  <si>
    <t>-675203305</t>
  </si>
  <si>
    <t>352</t>
  </si>
  <si>
    <t>767181r</t>
  </si>
  <si>
    <t>D+M Madlo po obvodu chodeb v místnosti 2.06, 48125mm dle ozn.Z12, výkres -Tabulka zámečnických výrobků LUS_DPS_D.1.1_606_00</t>
  </si>
  <si>
    <t>176846653</t>
  </si>
  <si>
    <t>353</t>
  </si>
  <si>
    <t>767182r</t>
  </si>
  <si>
    <t>D+M Madlo po obvodu chodeb v místnosti 2.01, 48250mm dle ozn.Z13, výkres -Tabulka zámečnických výrobků LUS_DPS_D.1.1_606_00</t>
  </si>
  <si>
    <t>1167079075</t>
  </si>
  <si>
    <t>354</t>
  </si>
  <si>
    <t>767183r</t>
  </si>
  <si>
    <t>D+M Madlo po obvodu chodeb v místnosti 2.03, 8890mm dle ozn.Z14, výkres -Tabulka zámečnických výrobků LUS_DPS_D.1.1_606_00</t>
  </si>
  <si>
    <t>564269362</t>
  </si>
  <si>
    <t>355</t>
  </si>
  <si>
    <t>767184r</t>
  </si>
  <si>
    <t>D+M zábradlí na rampě, dle ozn.Z15, výkres -Tabulka zámečnických výrobků LUS_DPS_D.1.1_606_00</t>
  </si>
  <si>
    <t>1252111549</t>
  </si>
  <si>
    <t>356</t>
  </si>
  <si>
    <t>767185r</t>
  </si>
  <si>
    <t>D+M zábradlí na schodišti do 2.NP, dle ozn.Z16, výkres -Tabulka zámečnických výrobků LUS_DPS_D.1.1_606_00</t>
  </si>
  <si>
    <t>631587265</t>
  </si>
  <si>
    <t>357</t>
  </si>
  <si>
    <t>767186r</t>
  </si>
  <si>
    <t>D+M zakrytí klimatizační jednotky, dle ozn.Z17, výkres -Tabulka zámečnických výrobků LUS_DPS_D.1.1_606_00</t>
  </si>
  <si>
    <t>-2049916863</t>
  </si>
  <si>
    <t>358</t>
  </si>
  <si>
    <t>767187r</t>
  </si>
  <si>
    <t>D+M Venkovní čistící zóna 2220x1075mm, dle ozn.Z18, výkres -Tabulka zámečnických výrobků LUS_DPS_D.1.1_606_00</t>
  </si>
  <si>
    <t>697857809</t>
  </si>
  <si>
    <t>359</t>
  </si>
  <si>
    <t>767188r</t>
  </si>
  <si>
    <t>D+M Venkovní čistící zóna 2280x1000mm, dle ozn.Z19, výkres -Tabulka zámečnických výrobků LUS_DPS_D.1.1_606_00</t>
  </si>
  <si>
    <t>-1428266330</t>
  </si>
  <si>
    <t>360</t>
  </si>
  <si>
    <t>767189r</t>
  </si>
  <si>
    <t>D+M Venkovní čistící zóna 2000x1000mm, dle ozn.Z20, výkres -Tabulka zámečnických výrobků LUS_DPS_D.1.1_606_00</t>
  </si>
  <si>
    <t>-1944905584</t>
  </si>
  <si>
    <t>361</t>
  </si>
  <si>
    <t>767190r</t>
  </si>
  <si>
    <t>D+M Venkovní čistící zóna 1850x1000mm, dle ozn.Z21, výkres -Tabulka zámečnických výrobků LUS_DPS_D.1.1_606_00</t>
  </si>
  <si>
    <t>-1785823342</t>
  </si>
  <si>
    <t>362</t>
  </si>
  <si>
    <t>767191r</t>
  </si>
  <si>
    <t>D+M Konstrukce pro VZT mm, dle ozn.Z22, výkres -Tabulka zámečnických výrobků LUS_DPS_D.1.1_606_00</t>
  </si>
  <si>
    <t>-1195541822</t>
  </si>
  <si>
    <t>363</t>
  </si>
  <si>
    <t>767192r</t>
  </si>
  <si>
    <t>D+M Konstrukce pro VZT mm, dle ozn.Z23, výkres -Tabulka zámečnických výrobků LUS_DPS_D.1.1_606_00</t>
  </si>
  <si>
    <t>1462126397</t>
  </si>
  <si>
    <t>364</t>
  </si>
  <si>
    <t>767193r</t>
  </si>
  <si>
    <t>D+M Konstrukce pro VZT mm, dle ozn.Z24, výkres -Tabulka zámečnických výrobků LUS_DPS_D.1.1_606_00</t>
  </si>
  <si>
    <t>-282662659</t>
  </si>
  <si>
    <t>365</t>
  </si>
  <si>
    <t>767194r</t>
  </si>
  <si>
    <t>D+M Přístřešek pro popelnice, dle ozn.Z25, výkres -Tabulka zámečnických výrobků LUS_DPS_D.1.1_606_00</t>
  </si>
  <si>
    <t>-1031378892</t>
  </si>
  <si>
    <t>366</t>
  </si>
  <si>
    <t>767201r</t>
  </si>
  <si>
    <t xml:space="preserve">D+M Venkovní hliníkové žaluzie 6000x2700mm, dle ozn.O1, výkres -Tabulka ostatních výrobků LUS_DPS_D.1.1_607_00 </t>
  </si>
  <si>
    <t>-2044950710</t>
  </si>
  <si>
    <t>367</t>
  </si>
  <si>
    <t>767202r</t>
  </si>
  <si>
    <t xml:space="preserve">D+M Venkovní hliníkové žaluzie1200x2700mm, dle ozn.O2, výkres -Tabulka ostatních výrobků LUS_DPS_D.1.1_607_00 </t>
  </si>
  <si>
    <t>1238972538</t>
  </si>
  <si>
    <t>368</t>
  </si>
  <si>
    <t>767203r</t>
  </si>
  <si>
    <t xml:space="preserve">D+M Venkovní hliníkové žaluzie1200x2700mm, dle ozn.O3, výkres -Tabulka ostatních výrobků LUS_DPS_D.1.1_607_00 </t>
  </si>
  <si>
    <t>-1879664753</t>
  </si>
  <si>
    <t>369</t>
  </si>
  <si>
    <t>767204r</t>
  </si>
  <si>
    <t xml:space="preserve">D+M Venkovní hliníkové žaluzie 620x2700mm, dle ozn.O4 výkres -Tabulka ostatních výrobků LUS_DPS_D.1.1_607_00 </t>
  </si>
  <si>
    <t>-1870579758</t>
  </si>
  <si>
    <t>370</t>
  </si>
  <si>
    <t>767205r</t>
  </si>
  <si>
    <t xml:space="preserve">D+M Venkovní hliníkové žaluzie 1000x2700mm, dle ozn.O5 výkres -Tabulka ostatních výrobků LUS_DPS_D.1.1_607_00 </t>
  </si>
  <si>
    <t>506893694</t>
  </si>
  <si>
    <t>371</t>
  </si>
  <si>
    <t>767206r</t>
  </si>
  <si>
    <t xml:space="preserve">D+M Venkovní hliníkové žaluzie 2750x2700mm, dle ozn.O6a výkres -Tabulka ostatních výrobků LUS_DPS_D.1.1_607_00 </t>
  </si>
  <si>
    <t>-1055222343</t>
  </si>
  <si>
    <t>372</t>
  </si>
  <si>
    <t>767207r</t>
  </si>
  <si>
    <t xml:space="preserve">D+M Venkovní hliníkové žaluzie 2750x2700mm, dle ozn.O6b výkres -Tabulka ostatních výrobků LUS_DPS_D.1.1_607_00 </t>
  </si>
  <si>
    <t>-1820134929</t>
  </si>
  <si>
    <t>373</t>
  </si>
  <si>
    <t>767208r</t>
  </si>
  <si>
    <t xml:space="preserve">D+M Venkovní hliníkové žaluzie 2750x2700mm, dle ozn.O7 výkres -Tabulka ostatních výrobků LUS_DPS_D.1.1_607_00 </t>
  </si>
  <si>
    <t>1601339626</t>
  </si>
  <si>
    <t>374</t>
  </si>
  <si>
    <t>767209r</t>
  </si>
  <si>
    <t xml:space="preserve">D+M Venkovní hliníkové žaluzie 2640x2700mm, dle ozn.O8a výkres -Tabulka ostatních výrobků LUS_DPS_D.1.1_607_00 </t>
  </si>
  <si>
    <t>1058824381</t>
  </si>
  <si>
    <t>375</t>
  </si>
  <si>
    <t>767210r</t>
  </si>
  <si>
    <t xml:space="preserve">D+M Venkovní hliníkové žaluzie 2640x2700mm, dle ozn.O8b výkres -Tabulka ostatních výrobků LUS_DPS_D.1.1_607_00 </t>
  </si>
  <si>
    <t>184773798</t>
  </si>
  <si>
    <t>376</t>
  </si>
  <si>
    <t>767211r</t>
  </si>
  <si>
    <t xml:space="preserve">D+M Venkovní hliníkové žaluzie 2640x2700mm, dle ozn.O9a výkres -Tabulka ostatních výrobků LUS_DPS_D.1.1_607_00 </t>
  </si>
  <si>
    <t>-1974515256</t>
  </si>
  <si>
    <t>377</t>
  </si>
  <si>
    <t>767212r</t>
  </si>
  <si>
    <t xml:space="preserve">D+M Venkovní hliníkové žaluzie 2640x2700mm, dle ozn.O9b výkres -Tabulka ostatních výrobků LUS_DPS_D.1.1_607_00 </t>
  </si>
  <si>
    <t>317343485</t>
  </si>
  <si>
    <t>378</t>
  </si>
  <si>
    <t>767213r</t>
  </si>
  <si>
    <t xml:space="preserve">D+M Venkovní hliníkové žaluzie 2940+2060x2700mm, dle ozn.O10a výkres -Tabulka ostatních výrobků LUS_DPS_D.1.1_607_00 </t>
  </si>
  <si>
    <t>2100642870</t>
  </si>
  <si>
    <t>379</t>
  </si>
  <si>
    <t>767214r</t>
  </si>
  <si>
    <t xml:space="preserve">D+M Venkovní hliníkové žaluzie 2940+2060x2700mm, dle ozn.O10b výkres -Tabulka ostatních výrobků LUS_DPS_D.1.1_607_00 </t>
  </si>
  <si>
    <t>-1571226152</t>
  </si>
  <si>
    <t>380</t>
  </si>
  <si>
    <t>767215r</t>
  </si>
  <si>
    <t xml:space="preserve">D+M Venkovní hliníkové žaluzie 1500x2700mm, dle ozn.O11a výkres -Tabulka ostatních výrobků LUS_DPS_D.1.1_607_00 </t>
  </si>
  <si>
    <t>1958674356</t>
  </si>
  <si>
    <t>381</t>
  </si>
  <si>
    <t>767216r</t>
  </si>
  <si>
    <t xml:space="preserve">D+M Venkovní hliníkové žaluzie 1500x2700mm, dle ozn.O11b výkres -Tabulka ostatních výrobků LUS_DPS_D.1.1_607_00 </t>
  </si>
  <si>
    <t>-460450135</t>
  </si>
  <si>
    <t>382</t>
  </si>
  <si>
    <t>767217r</t>
  </si>
  <si>
    <t xml:space="preserve">D+M Venkovní hliníkové žaluzie 1000x2700mm, dle ozn.O12 výkres -Tabulka ostatních výrobků LUS_DPS_D.1.1_607_00 </t>
  </si>
  <si>
    <t>-1655175585</t>
  </si>
  <si>
    <t>383</t>
  </si>
  <si>
    <t>767218r</t>
  </si>
  <si>
    <t xml:space="preserve">D+M Venkovní hliníkové žaluzie 1700x2700mm, dle ozn.O13 výkres -Tabulka ostatních výrobků LUS_DPS_D.1.1_607_00 </t>
  </si>
  <si>
    <t>-415541415</t>
  </si>
  <si>
    <t>384</t>
  </si>
  <si>
    <t>767219r</t>
  </si>
  <si>
    <t xml:space="preserve">D+M Venkovní hliníkové žaluzie 1250x2700mm, dle ozn.O14 výkres -Tabulka ostatních výrobků LUS_DPS_D.1.1_607_00 </t>
  </si>
  <si>
    <t>123713421</t>
  </si>
  <si>
    <t>385</t>
  </si>
  <si>
    <t>767220r</t>
  </si>
  <si>
    <t xml:space="preserve">D+M Venkovní hliníkové žaluzie 5820+2500+4300x2700mm, dle ozn.O15 výkres -Tabulka ostatních výrobků LUS_DPS_D.1.1_607_00 </t>
  </si>
  <si>
    <t>-699718287</t>
  </si>
  <si>
    <t>386</t>
  </si>
  <si>
    <t>767221r</t>
  </si>
  <si>
    <t xml:space="preserve">D+M Venkovní hliníkové žaluzie 4750x2700mm, dle ozn.O16 výkres -Tabulka ostatních výrobků LUS_DPS_D.1.1_607_00 </t>
  </si>
  <si>
    <t>2019166963</t>
  </si>
  <si>
    <t>387</t>
  </si>
  <si>
    <t>767222r</t>
  </si>
  <si>
    <t xml:space="preserve">D+M Venkovní hliníkové žaluzie 2080x2700mm, dle ozn.O17 výkres -Tabulka ostatních výrobků LUS_DPS_D.1.1_607_00 </t>
  </si>
  <si>
    <t>34402624</t>
  </si>
  <si>
    <t>388</t>
  </si>
  <si>
    <t>767223r</t>
  </si>
  <si>
    <t xml:space="preserve">D+M síť proti hmyzu 1220x2400mm, dle ozn.O18 výkres -Tabulka ostatních výrobků LUS_DPS_D.1.1_607_00 </t>
  </si>
  <si>
    <t>498028469</t>
  </si>
  <si>
    <t>389</t>
  </si>
  <si>
    <t>767224r</t>
  </si>
  <si>
    <t xml:space="preserve">D+M svislá vyhřívaná střešní vpust s integrovanou PVC manžetou, DN 110, dle ozn.O19 výkres -Tabulka ostatních výrobků LUS_DPS_D.1.1_607_00 </t>
  </si>
  <si>
    <t>1267087785</t>
  </si>
  <si>
    <t>390</t>
  </si>
  <si>
    <t>767225r</t>
  </si>
  <si>
    <t xml:space="preserve">D+M ukončení zdi na střeše, dle ozn.O20 výkres -Tabulka ostatních výrobků LUS_DPS_D.1.1_607_00 </t>
  </si>
  <si>
    <t>577186388</t>
  </si>
  <si>
    <t>391</t>
  </si>
  <si>
    <t>767226r</t>
  </si>
  <si>
    <t xml:space="preserve">D+M dilatační lišta podlahových krytin 600mm - keramická dlažba/PVC, dle ozn.O21 výkres -Tabulka ostatních výrobků LUS_DPS_D.1.1_607_00 </t>
  </si>
  <si>
    <t>-88928752</t>
  </si>
  <si>
    <t>392</t>
  </si>
  <si>
    <t>767227r</t>
  </si>
  <si>
    <t xml:space="preserve">D+M dilatační lišta podlahových krytin 700mm - keramická dlažba/PVC, dle ozn.O22 výkres -Tabulka ostatních výrobků LUS_DPS_D.1.1_607_00 </t>
  </si>
  <si>
    <t>1540393562</t>
  </si>
  <si>
    <t>393</t>
  </si>
  <si>
    <t>767228r</t>
  </si>
  <si>
    <t xml:space="preserve">D+M dilatační lišta podlahových krytin 800mm - keramická dlažba/PVC, dle ozn.O23 výkres -Tabulka ostatních výrobků LUS_DPS_D.1.1_607_00 </t>
  </si>
  <si>
    <t>-1877084375</t>
  </si>
  <si>
    <t>394</t>
  </si>
  <si>
    <t>767229r</t>
  </si>
  <si>
    <t xml:space="preserve">D+M dilatační lišta podlahových krytin 900mm - keramická dlažba/PVC, dle ozn.O24 výkres -Tabulka ostatních výrobků LUS_DPS_D.1.1_607_00 </t>
  </si>
  <si>
    <t>1941724110</t>
  </si>
  <si>
    <t>395</t>
  </si>
  <si>
    <t>767230r</t>
  </si>
  <si>
    <t xml:space="preserve">D+M dilatační lišta podlahových krytin 1000mm - keramická dlažba/PVC, dle ozn.O25 výkres -Tabulka ostatních výrobků LUS_DPS_D.1.1_607_00 </t>
  </si>
  <si>
    <t>-149853015</t>
  </si>
  <si>
    <t>396</t>
  </si>
  <si>
    <t>767231r</t>
  </si>
  <si>
    <t xml:space="preserve">D+M dilatační lišta podlahových krytin 1400mm - keramická dlažba/PVC, dle ozn.O27 výkres -Tabulka ostatních výrobků LUS_DPS_D.1.1_607_00 </t>
  </si>
  <si>
    <t>1768297553</t>
  </si>
  <si>
    <t>397</t>
  </si>
  <si>
    <t>767232r</t>
  </si>
  <si>
    <t xml:space="preserve">D+M dilatační lišta podlahových krytin 1600mm - keramická dlažba/PVC, dle ozn.O28 výkres -Tabulka ostatních výrobků LUS_DPS_D.1.1_607_00 </t>
  </si>
  <si>
    <t>1575675331</t>
  </si>
  <si>
    <t>398</t>
  </si>
  <si>
    <t>767233r</t>
  </si>
  <si>
    <t xml:space="preserve">D+M dilatační lišta podlahových krytin 1350mm - keramická dlažba/PVC, dle ozn.O28a výkres -Tabulka ostatních výrobků LUS_DPS_D.1.1_607_00 </t>
  </si>
  <si>
    <t>1620084655</t>
  </si>
  <si>
    <t>399</t>
  </si>
  <si>
    <t>767234r</t>
  </si>
  <si>
    <t xml:space="preserve">D+M čistící zóna (interiér) 1640x3655mm, dle ozn.O29 výkres -Tabulka ostatních výrobků LUS_DPS_D.1.1_607_00 </t>
  </si>
  <si>
    <t>-1418202956</t>
  </si>
  <si>
    <t>400</t>
  </si>
  <si>
    <t>767235r</t>
  </si>
  <si>
    <t xml:space="preserve">D+M čistící zóna (interiér) 2650x2700mm, dle ozn.O30 výkres -Tabulka ostatních výrobků LUS_DPS_D.1.1_607_00 </t>
  </si>
  <si>
    <t>1976478622</t>
  </si>
  <si>
    <t>401</t>
  </si>
  <si>
    <t>767236r</t>
  </si>
  <si>
    <t xml:space="preserve">D+M čistící zóna (interiér) 1780x2550mm, dle ozn.O31 výkres -Tabulka ostatních výrobků LUS_DPS_D.1.1_607_00 </t>
  </si>
  <si>
    <t>-1536029574</t>
  </si>
  <si>
    <t>402</t>
  </si>
  <si>
    <t>767237r</t>
  </si>
  <si>
    <t xml:space="preserve">D+M roleta - jídelna, dle ozn.O32 výkres -Tabulka ostatních výrobků LUS_DPS_D.1.1_607_00 </t>
  </si>
  <si>
    <t>-425752672</t>
  </si>
  <si>
    <t>403</t>
  </si>
  <si>
    <t>767238r</t>
  </si>
  <si>
    <t xml:space="preserve">D+M vchodová stříška 2220x1075mm, dle ozn.O33 výkres -Tabulka ostatních výrobků LUS_DPS_D.1.1_607_00 </t>
  </si>
  <si>
    <t>-560886503</t>
  </si>
  <si>
    <t>404</t>
  </si>
  <si>
    <t>767239r</t>
  </si>
  <si>
    <t xml:space="preserve">D+M vchodová stříška 2280x1000mm, dle ozn.O34 výkres -Tabulka ostatních výrobků LUS_DPS_D.1.1_607_00 </t>
  </si>
  <si>
    <t>1284221748</t>
  </si>
  <si>
    <t>405</t>
  </si>
  <si>
    <t>767240r</t>
  </si>
  <si>
    <t xml:space="preserve">D+M vybavení hygienického zázemí, dle ozn.O35 výkres -Tabulka ostatních výrobků LUS_DPS_D.1.1_607_00 </t>
  </si>
  <si>
    <t>1755997680</t>
  </si>
  <si>
    <t>406</t>
  </si>
  <si>
    <t>767241r</t>
  </si>
  <si>
    <t xml:space="preserve">D+M vybavení hygienického zázemí, dle ozn.O36 výkres -Tabulka ostatních výrobků LUS_DPS_D.1.1_607_00 </t>
  </si>
  <si>
    <t>-1709509296</t>
  </si>
  <si>
    <t>407</t>
  </si>
  <si>
    <t>767242r</t>
  </si>
  <si>
    <t xml:space="preserve">D+M vybavení hygienického zázemí, dle ozn.O37 výkres -Tabulka ostatních výrobků LUS_DPS_D.1.1_607_00 </t>
  </si>
  <si>
    <t>2014368076</t>
  </si>
  <si>
    <t>408</t>
  </si>
  <si>
    <t>767243r</t>
  </si>
  <si>
    <t xml:space="preserve">D+M vybavení asistované lázně, dle ozn.O38 výkres -Tabulka ostatních výrobků LUS_DPS_D.1.1_607_00 </t>
  </si>
  <si>
    <t>1215664521</t>
  </si>
  <si>
    <t>409</t>
  </si>
  <si>
    <t>767244r</t>
  </si>
  <si>
    <t xml:space="preserve">D+M vybavení hygienického zázemí, dle ozn.O39 výkres -Tabulka ostatních výrobků LUS_DPS_D.1.1_607_00 </t>
  </si>
  <si>
    <t>-1519828063</t>
  </si>
  <si>
    <t>410</t>
  </si>
  <si>
    <t>767245r</t>
  </si>
  <si>
    <t xml:space="preserve">D+M sprchový žlab rohový, dle ozn.O40 výkres -Tabulka ostatních výrobků LUS_DPS_D.1.1_607_00 </t>
  </si>
  <si>
    <t>1673813041</t>
  </si>
  <si>
    <t>411</t>
  </si>
  <si>
    <t>767246r</t>
  </si>
  <si>
    <t xml:space="preserve">D+M sprchový žlab liniový, dle ozn.O41 výkres -Tabulka ostatních výrobků LUS_DPS_D.1.1_607_00 </t>
  </si>
  <si>
    <t>-503226406</t>
  </si>
  <si>
    <t>412</t>
  </si>
  <si>
    <t>767247r</t>
  </si>
  <si>
    <t xml:space="preserve">D+M podlahová vpusť, dle ozn.O42 výkres -Tabulka ostatních výrobků LUS_DPS_D.1.1_607_00 </t>
  </si>
  <si>
    <t>-79870083</t>
  </si>
  <si>
    <t>413</t>
  </si>
  <si>
    <t>767248r</t>
  </si>
  <si>
    <t xml:space="preserve">D+M sprchové dveře, dle ozn.O43 výkres -Tabulka ostatních výrobků LUS_DPS_D.1.1_607_00 </t>
  </si>
  <si>
    <t>908899204</t>
  </si>
  <si>
    <t>414</t>
  </si>
  <si>
    <t>767249r</t>
  </si>
  <si>
    <t xml:space="preserve">D+M přenosný hasící přístroj včetně kovového držáku pro upevnění na zeď, dle ozn.O44 výkres -Tabulka ostatních výrobků LUS_DPS_D.1.1_607_00 </t>
  </si>
  <si>
    <t>605801685</t>
  </si>
  <si>
    <t>415</t>
  </si>
  <si>
    <t>767250r</t>
  </si>
  <si>
    <t xml:space="preserve">D+M nika pro hasicí přístroje, dle ozn.O45 výkres -Tabulka ostatních výrobků LUS_DPS_D.1.1_607_00 </t>
  </si>
  <si>
    <t>-385704149</t>
  </si>
  <si>
    <t>416</t>
  </si>
  <si>
    <t>767251r</t>
  </si>
  <si>
    <t xml:space="preserve">D+M požární hydrant pro instalaci do niky, dle ozn.O46 výkres -Tabulka ostatních výrobků LUS_DPS_D.1.1_607_00 </t>
  </si>
  <si>
    <t>883107194</t>
  </si>
  <si>
    <t>417</t>
  </si>
  <si>
    <t>767252r</t>
  </si>
  <si>
    <t xml:space="preserve">D+M nika pro požární hydrant, dle ozn.O47 výkres -Tabulka ostatních výrobků LUS_DPS_D.1.1_607_00 </t>
  </si>
  <si>
    <t>656916102</t>
  </si>
  <si>
    <t>418</t>
  </si>
  <si>
    <t>767253r</t>
  </si>
  <si>
    <t xml:space="preserve">D+M okopová lišta stěn na chodbách, dle ozn.O50 výkres -Tabulka ostatních výrobků LUS_DPS_D.1.1_607_00 </t>
  </si>
  <si>
    <t>739963093</t>
  </si>
  <si>
    <t>419</t>
  </si>
  <si>
    <t>767254r</t>
  </si>
  <si>
    <t xml:space="preserve">D+M Výstražné a bezpečnostní značky, dle ozn.O51 výkres -Tabulka ostatních výrobků LUS_DPS_D.1.1_607_00 </t>
  </si>
  <si>
    <t>-98594215</t>
  </si>
  <si>
    <t>420</t>
  </si>
  <si>
    <t>767271r</t>
  </si>
  <si>
    <t>D+M Výtah dle PD</t>
  </si>
  <si>
    <t>1974641135</t>
  </si>
  <si>
    <t>421</t>
  </si>
  <si>
    <t>76739r</t>
  </si>
  <si>
    <t xml:space="preserve">D+M dilatační lišta - otvor mezi kcemi výtahové šachty, dle ozn.O66 výkres -Tabulka ostatních výrobků LUS_DPS_D.1.1_607_00 </t>
  </si>
  <si>
    <t>-1311748207</t>
  </si>
  <si>
    <t>16+16+8</t>
  </si>
  <si>
    <t>422</t>
  </si>
  <si>
    <t>76740r</t>
  </si>
  <si>
    <t xml:space="preserve">D+M revizní dvířka do SDK podhledu, dle ozn.O67 výkres -Tabulka ostatních výrobků LUS_DPS_D.1.1_607_00 </t>
  </si>
  <si>
    <t>1686195575</t>
  </si>
  <si>
    <t>423</t>
  </si>
  <si>
    <t>76741r</t>
  </si>
  <si>
    <t xml:space="preserve">D+M revizní dvířka k čistícímu kusu,s požární odolností EI 30 DP1, dle ozn.O68  výkres -Tabulka ostatních výrobků LUS_DPS_D.1.1_607_00 </t>
  </si>
  <si>
    <t>-618940376</t>
  </si>
  <si>
    <t>424</t>
  </si>
  <si>
    <t>76742r</t>
  </si>
  <si>
    <t xml:space="preserve">D+M revizní dvířka k vodovodním armaturám / čistícím kusům, dle ozn.O69  výkres -Tabulka ostatních výrobků LUS_DPS_D.1.1_607_00 </t>
  </si>
  <si>
    <t>1302815004</t>
  </si>
  <si>
    <t>425</t>
  </si>
  <si>
    <t>76743r</t>
  </si>
  <si>
    <t xml:space="preserve">D+M revizní revizní dvířka k čistícímu kusu, s požární odolností REI 15 DP1, dle ozn.O70  výkres -Tabulka ostatních výrobků LUS_DPS_D.1.1_607_00 </t>
  </si>
  <si>
    <t>-1271543183</t>
  </si>
  <si>
    <t>426</t>
  </si>
  <si>
    <t>76744r</t>
  </si>
  <si>
    <t xml:space="preserve">D+M revizní dvířka k čistícímu kusu, dle ozn.O71  výkres -Tabulka ostatních výrobků LUS_DPS_D.1.1_607_00 </t>
  </si>
  <si>
    <t>223887584</t>
  </si>
  <si>
    <t>427</t>
  </si>
  <si>
    <t>76752r</t>
  </si>
  <si>
    <t xml:space="preserve">D+M Systémové těsnící prostupky hydroizolaci, dle ozn.O72 výkres -Tabulka ostatních výrobků LUS_DPS_D.1.1_607_00 </t>
  </si>
  <si>
    <t>-1364078765</t>
  </si>
  <si>
    <t>428</t>
  </si>
  <si>
    <t>998767202</t>
  </si>
  <si>
    <t>Přesun hmot procentní pro zámečnické konstrukce v objektech v přes 6 do 12 m</t>
  </si>
  <si>
    <t>-1018806484</t>
  </si>
  <si>
    <t>771</t>
  </si>
  <si>
    <t>Podlahy z dlaždic</t>
  </si>
  <si>
    <t>429</t>
  </si>
  <si>
    <t>771574154</t>
  </si>
  <si>
    <t>Montáž podlah keramických velkoformátových hladkých lepených flexibilním lepidlem přes 4 do 6 ks/m2</t>
  </si>
  <si>
    <t>1314224172</t>
  </si>
  <si>
    <t>Skladba P.11 vč. spárovaní silikonem</t>
  </si>
  <si>
    <t>20,6+90,4+6,9+6,7+10,4+1,6+15,1+9,9+6,6+5,5+6,4+7,2+3,9+2+1,6+8,4+3,7+3+5,5+6,2+13,6+6,1</t>
  </si>
  <si>
    <t>430</t>
  </si>
  <si>
    <t>59761007</t>
  </si>
  <si>
    <t>dlažba velkoformátová keramická slinutá hladká do interiéru i exteriéru přes 4 do 6ks/m2</t>
  </si>
  <si>
    <t>1122719609</t>
  </si>
  <si>
    <t>241,3*1,05 'Přepočtené koeficientem množství</t>
  </si>
  <si>
    <t>431</t>
  </si>
  <si>
    <t>998771202</t>
  </si>
  <si>
    <t>Přesun hmot procentní pro podlahy z dlaždic v objektech v přes 6 do 12 m</t>
  </si>
  <si>
    <t>2071902044</t>
  </si>
  <si>
    <t>776</t>
  </si>
  <si>
    <t>Podlahy povlakové</t>
  </si>
  <si>
    <t>432</t>
  </si>
  <si>
    <t>776121112</t>
  </si>
  <si>
    <t>Vodou ředitelná penetrace savého podkladu povlakových podlah</t>
  </si>
  <si>
    <t>-1853978253</t>
  </si>
  <si>
    <t>p1+p2+p3+p4+p7+p8+p9+10+p11+p6+121,66*0,32+121,66*0,154+p12</t>
  </si>
  <si>
    <t>433</t>
  </si>
  <si>
    <t>776141224</t>
  </si>
  <si>
    <t>Vyrovnání podkladu povlakových podlah schodišťových stupňů samonivelační stěrkou pevnosti 350,5-20mm</t>
  </si>
  <si>
    <t>-2078785504</t>
  </si>
  <si>
    <t>p6+121,66*0,32+121,66*0,154</t>
  </si>
  <si>
    <t>434</t>
  </si>
  <si>
    <t>776201811</t>
  </si>
  <si>
    <t>Demontáž lepených povlakových podlah bez podložky ručně</t>
  </si>
  <si>
    <t>-1150592692</t>
  </si>
  <si>
    <t>435</t>
  </si>
  <si>
    <t>776231111</t>
  </si>
  <si>
    <t xml:space="preserve">Lepení lamel a čtverců z vinylu </t>
  </si>
  <si>
    <t>1639270598</t>
  </si>
  <si>
    <t>Skladba  vč. soklu</t>
  </si>
  <si>
    <t>Skladba P.1</t>
  </si>
  <si>
    <t>87,8-30+81+23,4+38,8+30,2*3+10,9+37,8+4,3+4,3+8,4+97,4</t>
  </si>
  <si>
    <t>Skladba P.2</t>
  </si>
  <si>
    <t>4,9+4,9+7,1+1,8+8,4+1,8+1,7+20,2+6,1*5+2,1+1,6+2+1,6+5,2+7,6</t>
  </si>
  <si>
    <t>Skladba P.3</t>
  </si>
  <si>
    <t>30,8+9,8+108,2+20,7+38,7+30,2*4+8,6+37,8*2+38,9+6,6+77+6</t>
  </si>
  <si>
    <t>20,2+6,1*6+6+11,8+2,1+1,6+2+1,6+5,2+2,4+2,1+1,5+2+1,5</t>
  </si>
  <si>
    <t>Skladba P.6- mezipodesty (stupně samostatně)</t>
  </si>
  <si>
    <t>1,6*1,61+3,2*1,5</t>
  </si>
  <si>
    <t>436</t>
  </si>
  <si>
    <t>RMAT0001</t>
  </si>
  <si>
    <t>vinyl-ze skladby  P.1 -dle výběru investora</t>
  </si>
  <si>
    <t>-1575817082</t>
  </si>
  <si>
    <t>454,7*1,05 'Přepočtené koeficientem množství</t>
  </si>
  <si>
    <t>437</t>
  </si>
  <si>
    <t>RMAT0002</t>
  </si>
  <si>
    <t>vinyl-ze skladby  P.2 -dle výběru investora</t>
  </si>
  <si>
    <t>2131366701</t>
  </si>
  <si>
    <t>101,4*1,05 'Přepočtené koeficientem množství</t>
  </si>
  <si>
    <t>438</t>
  </si>
  <si>
    <t>RMAT0003</t>
  </si>
  <si>
    <t>vinyl-ze skladby P.3 -dle výběru investora</t>
  </si>
  <si>
    <t>836652301</t>
  </si>
  <si>
    <t>541,7*1,05 'Přepočtené koeficientem množství</t>
  </si>
  <si>
    <t>439</t>
  </si>
  <si>
    <t>RMAT0004</t>
  </si>
  <si>
    <t>vinyl-ze skladby P.4 -dle výběru investora</t>
  </si>
  <si>
    <t>-844781028</t>
  </si>
  <si>
    <t>96,6*1,05 'Přepočtené koeficientem množství</t>
  </si>
  <si>
    <t>440</t>
  </si>
  <si>
    <t>RMAT0005</t>
  </si>
  <si>
    <t>vinyl-ze skladby P.8 -dle výběru investora</t>
  </si>
  <si>
    <t>-1449547574</t>
  </si>
  <si>
    <t>30*1,05 'Přepočtené koeficientem množství</t>
  </si>
  <si>
    <t>441</t>
  </si>
  <si>
    <t>RMAT0006</t>
  </si>
  <si>
    <t>vinyl-ze skladby P.12 -dle výběru investora</t>
  </si>
  <si>
    <t>-1565565029</t>
  </si>
  <si>
    <t>78,7*1,05 'Přepočtené koeficientem množství</t>
  </si>
  <si>
    <t>442</t>
  </si>
  <si>
    <t>RMAT00026</t>
  </si>
  <si>
    <t>vinyl-ze skladby P.6 -dle výběru investora</t>
  </si>
  <si>
    <t>282402985</t>
  </si>
  <si>
    <t>7,376*1,05 'Přepočtené koeficientem množství</t>
  </si>
  <si>
    <t>443</t>
  </si>
  <si>
    <t>RMAT0007</t>
  </si>
  <si>
    <t>vinyl-sokl</t>
  </si>
  <si>
    <t>334143621</t>
  </si>
  <si>
    <t xml:space="preserve">sokl vč. schodiště </t>
  </si>
  <si>
    <t>1*1,1 'Přepočtené koeficientem množství</t>
  </si>
  <si>
    <t>444</t>
  </si>
  <si>
    <t>776231111r</t>
  </si>
  <si>
    <t>Lepení lamel a čtverců z vinylu  antistatického</t>
  </si>
  <si>
    <t>-1389146648</t>
  </si>
  <si>
    <t>10+21,9</t>
  </si>
  <si>
    <t>445</t>
  </si>
  <si>
    <t>RMAT0010</t>
  </si>
  <si>
    <t>vinyl antistatický-ze skladby P.9 -dle výběru investora</t>
  </si>
  <si>
    <t>-917632017</t>
  </si>
  <si>
    <t>446</t>
  </si>
  <si>
    <t>RMAT0011</t>
  </si>
  <si>
    <t>vinyl antistatický-ze skladby P.10 -dle výběru investora</t>
  </si>
  <si>
    <t>-372691072</t>
  </si>
  <si>
    <t>6,5*1,05 'Přepočtené koeficientem množství</t>
  </si>
  <si>
    <t>447</t>
  </si>
  <si>
    <t>RMAT0046</t>
  </si>
  <si>
    <t>-1650933063</t>
  </si>
  <si>
    <t>448</t>
  </si>
  <si>
    <t>RMAT0012</t>
  </si>
  <si>
    <t xml:space="preserve">vinyl-  sokl </t>
  </si>
  <si>
    <t>-691503849</t>
  </si>
  <si>
    <t>449</t>
  </si>
  <si>
    <t>776341112</t>
  </si>
  <si>
    <t>Montáž podlahovin ze sametového vinylu na stupnice šířky přes 300 mm</t>
  </si>
  <si>
    <t>-718237644</t>
  </si>
  <si>
    <t>(1,61*6+14*1,6+6*1,6+24*1,6)+(1,6*26)</t>
  </si>
  <si>
    <t>450</t>
  </si>
  <si>
    <t>RMAT0018</t>
  </si>
  <si>
    <t xml:space="preserve">vinyl </t>
  </si>
  <si>
    <t>-1388917188</t>
  </si>
  <si>
    <t>121,66*0,4 'Přepočtené koeficientem množství</t>
  </si>
  <si>
    <t>451</t>
  </si>
  <si>
    <t>776341121</t>
  </si>
  <si>
    <t>Montáž podlahovin ze sametového vinylu na podstupnice výšky do 200 mm</t>
  </si>
  <si>
    <t>-783417215</t>
  </si>
  <si>
    <t>1,61*6+14*1,6+6*1,6+24*1,6+(1,6*26)</t>
  </si>
  <si>
    <t>452</t>
  </si>
  <si>
    <t>RMAT0019</t>
  </si>
  <si>
    <t>vinyl</t>
  </si>
  <si>
    <t>-1298528384</t>
  </si>
  <si>
    <t>121,66*0,22 'Přepočtené koeficientem množství</t>
  </si>
  <si>
    <t>781</t>
  </si>
  <si>
    <t>Dokončovací práce - obklady</t>
  </si>
  <si>
    <t>453</t>
  </si>
  <si>
    <t>781121011</t>
  </si>
  <si>
    <t>Nátěr penetrační na stěnu</t>
  </si>
  <si>
    <t>444131165</t>
  </si>
  <si>
    <t>obk+s6+s7+s6+s7</t>
  </si>
  <si>
    <t>454</t>
  </si>
  <si>
    <t>781131112</t>
  </si>
  <si>
    <t>Izolace pod obklad nátěrem nebo stěrkou ve dvou vrstvách</t>
  </si>
  <si>
    <t>-652764977</t>
  </si>
  <si>
    <t>vč. pásek a rohů</t>
  </si>
  <si>
    <t>obk+s6</t>
  </si>
  <si>
    <t>455</t>
  </si>
  <si>
    <t>781474152</t>
  </si>
  <si>
    <t>Montáž obkladů vnitřních keramických velkoformátových hladkých přes 0,5 do 2 ks/m2 lepených flexibilním lepidlem</t>
  </si>
  <si>
    <t>-59525754</t>
  </si>
  <si>
    <t>(6,025+0,2+1,815+0,2+1,57+1,5)*0,85</t>
  </si>
  <si>
    <t>456</t>
  </si>
  <si>
    <t>RMAT0026</t>
  </si>
  <si>
    <t>obklad keramický skladba S.6</t>
  </si>
  <si>
    <t>1866527042</t>
  </si>
  <si>
    <t>9,614*1,15 'Přepočtené koeficientem množství</t>
  </si>
  <si>
    <t>457</t>
  </si>
  <si>
    <t>781474153</t>
  </si>
  <si>
    <t>Montáž obkladů vnitřních keramických velkoformátových hladkých do 4 ks/m2 lepených flexibilním lepidlem</t>
  </si>
  <si>
    <t>412273007</t>
  </si>
  <si>
    <t>"1.06"(3,4*+2,4+2,4)*2,2-0,8*2,2</t>
  </si>
  <si>
    <t>"1.07"(2,25*2+2,4*2)*2,2-1*2,2</t>
  </si>
  <si>
    <t>"1.08"(2,25*2+2,4*2)*2,2-1*2,2</t>
  </si>
  <si>
    <t>"1.10"(1,67*2+1,05*2)*2,2-0,9*2,2-0,8*2,2</t>
  </si>
  <si>
    <t>"1.11"(1,67*2+1,05*2)*2,2-0,8*2,2</t>
  </si>
  <si>
    <t>"1.12"(1,67*2+1,05*2)*2,2-0,9*2,2-0,8*2,2</t>
  </si>
  <si>
    <t>"1.13"(1,67*2+1,05*2)*2,2-0,8*2,2</t>
  </si>
  <si>
    <t>"1.17"(6,43*2+3,14*2)*2,2-1,25*2-1,5*2,2+(2,2*2*0,15)</t>
  </si>
  <si>
    <t>"1.20"(2,1*2+2,55*2)*3-1*2,2</t>
  </si>
  <si>
    <t>"1.22"(2,1*2+2,55*2)*3-1*2,2</t>
  </si>
  <si>
    <t>"1.24"(2,1*2+2,55*2)*3-1*2,2</t>
  </si>
  <si>
    <t>"1.26"(2,1*2+2,55*2)*3-1*2,2</t>
  </si>
  <si>
    <t>"1.31"(2,55*2+2,41*2)*3-1*2</t>
  </si>
  <si>
    <t>"1.32"(1,75*2+1,2*2)*2,2-0,9*2,2-0,8*2,2</t>
  </si>
  <si>
    <t>"1.33"(1,75*2+1*2)*2,2-0,9*2,2</t>
  </si>
  <si>
    <t>"1.34"(1,75*2+1,2*2)*2,2-0,9*2,2-0,8*2,2</t>
  </si>
  <si>
    <t>"1.35"(1,75*2+1*2)*2,2-0,9*2,2</t>
  </si>
  <si>
    <t>"1.36"(2,3*2+2,4*2)*2,2-1*2,2</t>
  </si>
  <si>
    <t>"1.37"(1,8*2+2,4*2)*2,2-1*2,2</t>
  </si>
  <si>
    <t>"1.38"(1,8*2+2,4*2)*2,2-1*2,2</t>
  </si>
  <si>
    <t>"1.39"(3,56+2,4+0,7+1+1,245+1,385+1,3)*2,2-1*2,2</t>
  </si>
  <si>
    <t>"1.42"(2,65+3,14+0,375+0,325+0,4+2,29+0,2)*2,02+(0,2+4,8)*0,85-1,2*2,02+(2,02*0,15)</t>
  </si>
  <si>
    <t>"1.43, 1.62"(0,325+0,375+3,54+3,3+1,45+6,75+0,1+1,5+0,95+3,09+0,3+2,94+1,75+1,1+2,05+1,47+2,05+1,7+0,4+0,875*2+0,25*2+0,3)*2,02</t>
  </si>
  <si>
    <t>"1.43, 1.62"+(3,22+3,5+0,9+0,2+0,7+0,9+3,8+0,3+1,1+2,33+0,22*3*2)*2,2+1,5*0,85+1,1*2,2-0,7*2,02-0,9*2,02-1,45*2,02-1,5*2,02-1,2*2,2+2,2*2*0,15</t>
  </si>
  <si>
    <t>"1.44"(3,73*2+1,85*2)*2,2-1,5*2,2-1,1*2</t>
  </si>
  <si>
    <t>"1.47"2,54*0,6</t>
  </si>
  <si>
    <t>"1.48"((0,28+1,2+1,02+1+0,8+2,5+0,82+0,9+0,72)*2+2,1*2)*2,02-(0,8+0,9*2+1*3+1,1+1,45*2,02)*2,02-1,45*2,4</t>
  </si>
  <si>
    <t>"1.49"(4,1*2+2,35*2)*2,02-1*2,02*2-1,06*2,2</t>
  </si>
  <si>
    <t>"1.50"(2,55*2+0,4)*2,02</t>
  </si>
  <si>
    <t>"1.51-1.52"(6,4+2,32*2+0,1*2+0,21*2)*2,02-2,1*2,02*1,06*2,02</t>
  </si>
  <si>
    <t>"1.54"(2,74*2+1,57*2)*2,75-0,9*2,02</t>
  </si>
  <si>
    <t>"1.55"(1,05*2+2*2)*2,02-0,8*2,202*2</t>
  </si>
  <si>
    <t>"1.56"(1,05*2+1,65*2)*2,02-0,8*2,02</t>
  </si>
  <si>
    <t>"1.57"(3,74*2+2,35*2)*2,02-1*2,02*2</t>
  </si>
  <si>
    <t>"1.58"(1,85*2+2*2)*2,02-1*2,02</t>
  </si>
  <si>
    <t>"1.60"(1,5*2+3,74*2)*2,02-0,9*2,02</t>
  </si>
  <si>
    <t>"2.05"(2,54*2+3,88*2+0,3)*2,2-0,9*2,2</t>
  </si>
  <si>
    <t>"2.07a"(2,55*2+2,41*2)*2,2-1*2,2</t>
  </si>
  <si>
    <t>"2.08"(6,4*2+3,14*2)*2,2-1,25*2-1,5*2,2+2,2*2*0,15</t>
  </si>
  <si>
    <t>"2.11"(2,41*2+2,65*2)*2,65-1*2,2</t>
  </si>
  <si>
    <t>"2.13"(2,41*2+2,65*2)*2,65-1*2,2</t>
  </si>
  <si>
    <t>"2.15"(2,41*2+2,65*2)*2,65-1*2,2</t>
  </si>
  <si>
    <t>"2.17"(2,41*2+2,65*2)*2,65-1*2,2</t>
  </si>
  <si>
    <t>"2.21"(2,55*2+2,41*2)*2,65-1*2,2</t>
  </si>
  <si>
    <t>"2.23"(2,55*2+2,41*2)*2,65-1*2,2</t>
  </si>
  <si>
    <t>"2.25"(2,55*2+2,35*2)*2,65-1*2,2</t>
  </si>
  <si>
    <t>"2.26"(3,2*2+3,7*2)*2,2--1*2,2</t>
  </si>
  <si>
    <t>"2.27"(3,7*2+1,775*2)*2,2-1*2,2</t>
  </si>
  <si>
    <t>"2.28"(1,2*2+1,75*2)*2,2-0,9*2,2-0,8*2,2</t>
  </si>
  <si>
    <t>"2.29"(1*2+1,75*2)*2,2-0,8*2,2</t>
  </si>
  <si>
    <t>"2.30"(1,2*2+1,75*2)*2,2-0,9*2,2-0,8*2,2</t>
  </si>
  <si>
    <t>"2.31"(1*2+1,75*2)*2,2-0,8*2,2</t>
  </si>
  <si>
    <t>"2.32"3,525*0,8</t>
  </si>
  <si>
    <t>"2.33"(2,3*2+2,25*2)*2,2-1*2,2</t>
  </si>
  <si>
    <t>"2.34"(2,25+0,8+0,8+1,095+0,33+0,33+1,2+0,38)*2,2-0,8*2,2</t>
  </si>
  <si>
    <t>"2.35"(1,75*2+1,2*2)*2,2-0,9*2,2-0,7*2,2</t>
  </si>
  <si>
    <t>"2.36"(1,75*2+0,95*2)*2,2-0,8*2,2</t>
  </si>
  <si>
    <t>"2.37"(1,775*2+1,2*2)*2,2-0,9*2,2-0,7*2,2</t>
  </si>
  <si>
    <t>"2.38"(1,775*2+0,95*2)*2,2-0,8*2,2</t>
  </si>
  <si>
    <t>458</t>
  </si>
  <si>
    <t>59761002r</t>
  </si>
  <si>
    <t>obklad velkoformátový keramický</t>
  </si>
  <si>
    <t>1301325593</t>
  </si>
  <si>
    <t>459</t>
  </si>
  <si>
    <t>781495115</t>
  </si>
  <si>
    <t>Spárování vnitřních obkladů silikonem</t>
  </si>
  <si>
    <t>-1008047454</t>
  </si>
  <si>
    <t>460</t>
  </si>
  <si>
    <t>78193r</t>
  </si>
  <si>
    <t>D+M Obkad HPL desky s finální povrchovou úpravou lakování vč. dřevotřískové desky, pozink rošt</t>
  </si>
  <si>
    <t>-1136690332</t>
  </si>
  <si>
    <t>(0,2*0,2+1,57)*1,9</t>
  </si>
  <si>
    <t>461</t>
  </si>
  <si>
    <t>998781202</t>
  </si>
  <si>
    <t>Přesun hmot procentní pro obklady keramické v objektech v přes 6 do 12 m</t>
  </si>
  <si>
    <t>665418264</t>
  </si>
  <si>
    <t>783</t>
  </si>
  <si>
    <t>Dokončovací práce - nátěry</t>
  </si>
  <si>
    <t>462</t>
  </si>
  <si>
    <t>783803100</t>
  </si>
  <si>
    <t>Provedení penetračního nátěru hladkých betonových povrchů</t>
  </si>
  <si>
    <t>1642603004</t>
  </si>
  <si>
    <t>Bezprašný nátěr na strop</t>
  </si>
  <si>
    <t>c1+c1m+c3+c4</t>
  </si>
  <si>
    <t>463</t>
  </si>
  <si>
    <t>RMAT0017</t>
  </si>
  <si>
    <t>lak</t>
  </si>
  <si>
    <t>kg</t>
  </si>
  <si>
    <t>-1733761021</t>
  </si>
  <si>
    <t>1528,4*0,12 'Přepočtené koeficientem množství</t>
  </si>
  <si>
    <t>464</t>
  </si>
  <si>
    <t>783913161</t>
  </si>
  <si>
    <t>Penetrační syntetický nátěr pórovitých betonových podlah</t>
  </si>
  <si>
    <t>-1448904263</t>
  </si>
  <si>
    <t>2,315*3,32</t>
  </si>
  <si>
    <t>sokl P.5</t>
  </si>
  <si>
    <t>(2,315*2+3,32*2)*0,2</t>
  </si>
  <si>
    <t>skladby ostatní na beton</t>
  </si>
  <si>
    <t>465</t>
  </si>
  <si>
    <t>783947161</t>
  </si>
  <si>
    <t>Krycí dvojnásobný polyuretanový vodou ředitelný nátěr betonové podlahy</t>
  </si>
  <si>
    <t>-159411870</t>
  </si>
  <si>
    <t>sokl</t>
  </si>
  <si>
    <t>784</t>
  </si>
  <si>
    <t>Dokončovací práce - malby a tapety</t>
  </si>
  <si>
    <t>466</t>
  </si>
  <si>
    <t>784181121</t>
  </si>
  <si>
    <t>Hloubková jednonásobná penetrace podkladu v místnostech výšky do 3,80 m</t>
  </si>
  <si>
    <t>-735007597</t>
  </si>
  <si>
    <t>(5,53+1,3+2,41*4+1,2*4+2,41+1,2+0,875+1,05+1,1+2,35+2,4+2,25*2+1,05+2,4)*1,68</t>
  </si>
  <si>
    <t>(5,53+1,3+2,41*4+1,2*4+2,41*2+1,2*2+2,35+1,2+3,7+1*2+1,2+1,2*1*2+2,25*2+0,2+0,825)*1,05</t>
  </si>
  <si>
    <t>om+s3+c1+c1m+c5+(2,55+2,7)*0,75</t>
  </si>
  <si>
    <t>s5+11,4*0,75</t>
  </si>
  <si>
    <t>467</t>
  </si>
  <si>
    <t>784221101</t>
  </si>
  <si>
    <t>Dvojnásobné bílé malby ze směsí za sucha dobře otěruvzdorných v místnostech do 3,80 m</t>
  </si>
  <si>
    <t>-606854509</t>
  </si>
  <si>
    <t>468</t>
  </si>
  <si>
    <t>784221101r</t>
  </si>
  <si>
    <t>Interiérová malba omyvatelná , vhodná do gastroprovozu</t>
  </si>
  <si>
    <t>-1778481311</t>
  </si>
  <si>
    <t>Systém ochrany osob proti pádu</t>
  </si>
  <si>
    <t>469</t>
  </si>
  <si>
    <t>7866201r</t>
  </si>
  <si>
    <t>Montáž systému ochrany osob proti pádu</t>
  </si>
  <si>
    <t>-1518103115</t>
  </si>
  <si>
    <t>470</t>
  </si>
  <si>
    <t>5534201</t>
  </si>
  <si>
    <t>kotvicí zařízení typu C dle ČSN EN 795 - samostatný/průběžný prvek</t>
  </si>
  <si>
    <t>1824962872</t>
  </si>
  <si>
    <t>471</t>
  </si>
  <si>
    <t>5534202r</t>
  </si>
  <si>
    <t>kotvicí zařízení typu C dle ČSN EN 795, koncový, rohový prvek</t>
  </si>
  <si>
    <t>1666711230</t>
  </si>
  <si>
    <t>472</t>
  </si>
  <si>
    <t>5534203r</t>
  </si>
  <si>
    <t>ID štítek</t>
  </si>
  <si>
    <t>-1415323418</t>
  </si>
  <si>
    <t>473</t>
  </si>
  <si>
    <t>5534204r</t>
  </si>
  <si>
    <t>poddajné kotvicí vedení - nerezové lano 7 mm</t>
  </si>
  <si>
    <t>-1849178705</t>
  </si>
  <si>
    <t>787</t>
  </si>
  <si>
    <t xml:space="preserve">Dokončovací práce </t>
  </si>
  <si>
    <t>474</t>
  </si>
  <si>
    <t>7871201r</t>
  </si>
  <si>
    <t xml:space="preserve">D+M ŽIDLE - sezení na chodby, dle ozn.80 výkres -Tabulka vybavení LUS_DPS_D.1.1_612_00 </t>
  </si>
  <si>
    <t>932535482</t>
  </si>
  <si>
    <t>475</t>
  </si>
  <si>
    <t>7871202r</t>
  </si>
  <si>
    <t xml:space="preserve">D+M ČISTIČKA VZDUCHU, dle ozn.61 výkres -Tabulka vybavení LUS_DPS_D.1.1_612_00 </t>
  </si>
  <si>
    <t>-1303487015</t>
  </si>
  <si>
    <t>476</t>
  </si>
  <si>
    <t>7871203r</t>
  </si>
  <si>
    <t xml:space="preserve">D+M VOZÍK S DÁVKOVAČEM PROSTŘEDKŮ, dle ozn.60 výkres -Tabulka vybavení LUS_DPS_D.1.1_612_00 </t>
  </si>
  <si>
    <t>-216794226</t>
  </si>
  <si>
    <t>477</t>
  </si>
  <si>
    <t>7871204r</t>
  </si>
  <si>
    <t xml:space="preserve">D+M PROMÍTACÍ PLÁTNO, dle ozn.50 výkres -Tabulka vybavení LUS_DPS_D.1.1_612_00 </t>
  </si>
  <si>
    <t>-1997509278</t>
  </si>
  <si>
    <t>478</t>
  </si>
  <si>
    <t>7871205r</t>
  </si>
  <si>
    <t xml:space="preserve">D+M PROJEKTOR NA PLÁTNO, dle ozn.51 výkres -Tabulka vybavení LUS_DPS_D.1.1_612_00 </t>
  </si>
  <si>
    <t>-1244680153</t>
  </si>
  <si>
    <t>479</t>
  </si>
  <si>
    <t>7871206r</t>
  </si>
  <si>
    <t xml:space="preserve">D+M STROPNÍ DRŽÁK PROJEKTORU, dle ozn.52 výkres -Tabulka vybavení LUS_DPS_D.1.1_612_00 </t>
  </si>
  <si>
    <t>753641152</t>
  </si>
  <si>
    <t>480</t>
  </si>
  <si>
    <t>7871207r</t>
  </si>
  <si>
    <t xml:space="preserve">D+M TELEVIZE, dle ozn.79 výkres -Tabulka vybavení LUS_DPS_D.1.1_612_00 </t>
  </si>
  <si>
    <t>519473038</t>
  </si>
  <si>
    <t>481</t>
  </si>
  <si>
    <t>7871208r</t>
  </si>
  <si>
    <t xml:space="preserve">D+M MALÁ LEDNICE, dle ozn.18 výkres -Tabulka vybavení LUS_DPS_D.1.1_612_00 </t>
  </si>
  <si>
    <t>-993130070</t>
  </si>
  <si>
    <t>482</t>
  </si>
  <si>
    <t>7871209r</t>
  </si>
  <si>
    <t xml:space="preserve">D+MUZAVÍRATELNÁ SKŘÍŇKA NA POMŮCKY dle ozn.44 výkres -Tabulka vybavení LUS_DPS_D.1.1_612_00 </t>
  </si>
  <si>
    <t>-1287873779</t>
  </si>
  <si>
    <t>483</t>
  </si>
  <si>
    <t>7871210r</t>
  </si>
  <si>
    <t xml:space="preserve">D+M MULTIFUNKČNÍ VOZÍK dle ozn.46 výkres -Tabulka vybavení LUS_DPS_D.1.1_612_00 </t>
  </si>
  <si>
    <t>-219542216</t>
  </si>
  <si>
    <t>484</t>
  </si>
  <si>
    <t>7871211r</t>
  </si>
  <si>
    <t xml:space="preserve">D+M MYČKA PODLOŽNÍCH MÍS dle ozn.45 výkres -Tabulka vybavení LUS_DPS_D.1.1_612_00 </t>
  </si>
  <si>
    <t>460981693</t>
  </si>
  <si>
    <t>485</t>
  </si>
  <si>
    <t>7871212r</t>
  </si>
  <si>
    <t xml:space="preserve">D+M VOZÍK NA PODLOŽNÍ MÍSY A NÁDOBY NA MOČ dle ozn.70 výkres -Tabulka vybavení LUS_DPS_D.1.1_612_00 </t>
  </si>
  <si>
    <t>1581496788</t>
  </si>
  <si>
    <t>486</t>
  </si>
  <si>
    <t>7871213r</t>
  </si>
  <si>
    <t xml:space="preserve">D+M KOŠ NA PLENY - BIODPAD dle ozn.47 výkres -Tabulka vybavení LUS_DPS_D.1.1_612_00 </t>
  </si>
  <si>
    <t>-1299183009</t>
  </si>
  <si>
    <t>487</t>
  </si>
  <si>
    <t>7871214r</t>
  </si>
  <si>
    <t xml:space="preserve">D+M GARNYŽ+KROUŽKY+VITRÁŽOVÁ ZÁCLONKA dle ozn.17 výkres -Tabulka vybavení LUS_DPS_D.1.1_612_00 </t>
  </si>
  <si>
    <t>-413249833</t>
  </si>
  <si>
    <t>488</t>
  </si>
  <si>
    <t>7871215r</t>
  </si>
  <si>
    <t xml:space="preserve">D+M KŘESLO dle ozn.3a,15a výkres -Tabulka vybavení LUS_DPS_D.1.1_612_00 </t>
  </si>
  <si>
    <t>-1510091350</t>
  </si>
  <si>
    <t>489</t>
  </si>
  <si>
    <t>7871216r</t>
  </si>
  <si>
    <t xml:space="preserve">D+M STOLEK PRO DVĚ OSOBY dle ozn.3b výkres -Tabulka vybavení LUS_DPS_D.1.1_612_00 </t>
  </si>
  <si>
    <t>1996423157</t>
  </si>
  <si>
    <t>490</t>
  </si>
  <si>
    <t>7871217r</t>
  </si>
  <si>
    <t xml:space="preserve">D+M JÍDELNÍ STOLEK dle ozn.13 výkres -Tabulka vybavení LUS_DPS_D.1.1_612_00 </t>
  </si>
  <si>
    <t>501130401</t>
  </si>
  <si>
    <t>491</t>
  </si>
  <si>
    <t>7871218r</t>
  </si>
  <si>
    <t xml:space="preserve">D+M POSTEL dle ozn.12 výkres -Tabulka vybavení LUS_DPS_D.1.1_612_00 </t>
  </si>
  <si>
    <t>1805095439</t>
  </si>
  <si>
    <t>492</t>
  </si>
  <si>
    <t>7871219r</t>
  </si>
  <si>
    <t xml:space="preserve">D+M PARAVAN dle ozn.14 výkres -Tabulka vybavení LUS_DPS_D.1.1_612_00 </t>
  </si>
  <si>
    <t>133101632</t>
  </si>
  <si>
    <t>493</t>
  </si>
  <si>
    <t>7871220r</t>
  </si>
  <si>
    <t xml:space="preserve">D+M KULATÝ STOLEK dle ozn.3b výkres -Tabulka vybavení LUS_DPS_D.1.1_612_00 </t>
  </si>
  <si>
    <t>ksl</t>
  </si>
  <si>
    <t>729540781</t>
  </si>
  <si>
    <t>494</t>
  </si>
  <si>
    <t>7871221r</t>
  </si>
  <si>
    <t xml:space="preserve">D+M JÍDELNÍ STŮL PRO 4 OSOBY dle ozn.2b, 67b výkres -Tabulka vybavení LUS_DPS_D.1.1_612_00 </t>
  </si>
  <si>
    <t>-334161257</t>
  </si>
  <si>
    <t>495</t>
  </si>
  <si>
    <t>7871222r</t>
  </si>
  <si>
    <t xml:space="preserve">D+M NÁSTĚNNÝ STOLEK K PÓDIU dle ozn.49 výkres -Tabulka vybavení LUS_DPS_D.1.1_612_00 </t>
  </si>
  <si>
    <t>1249986966</t>
  </si>
  <si>
    <t>496</t>
  </si>
  <si>
    <t>7871223r</t>
  </si>
  <si>
    <t xml:space="preserve">D+M ŽIDLE (01) dle ozn.2a výkres -Tabulka vybavení LUS_DPS_D.1.1_612_00 </t>
  </si>
  <si>
    <t>1898147176</t>
  </si>
  <si>
    <t>497</t>
  </si>
  <si>
    <t>7871224r</t>
  </si>
  <si>
    <t xml:space="preserve">D+M ŽIDLE (03) dle ozn.67a výkres -Tabulka vybavení LUS_DPS_D.1.1_612_00 </t>
  </si>
  <si>
    <t>-1612603162</t>
  </si>
  <si>
    <t>498</t>
  </si>
  <si>
    <t>7871225r</t>
  </si>
  <si>
    <t xml:space="preserve">D+M ODKLÁDACÍ STOLEK dle ozn.68a výkres -Tabulka vybavení LUS_DPS_D.1.1_612_00 </t>
  </si>
  <si>
    <t>223445334</t>
  </si>
  <si>
    <t>499</t>
  </si>
  <si>
    <t>7871226r</t>
  </si>
  <si>
    <t xml:space="preserve">D+M TŘÍMÍSTNÁ POHOVKA dle ozn.5a výkres -Tabulka vybavení LUS_DPS_D.1.1_612_00 </t>
  </si>
  <si>
    <t>-1252386194</t>
  </si>
  <si>
    <t>500</t>
  </si>
  <si>
    <t>7871227r</t>
  </si>
  <si>
    <t xml:space="preserve">D+M TABURET dle ozn.5c výkres -Tabulka vybavení LUS_DPS_D.1.1_612_00 </t>
  </si>
  <si>
    <t>1509622010</t>
  </si>
  <si>
    <t>501</t>
  </si>
  <si>
    <t>7871228r</t>
  </si>
  <si>
    <t xml:space="preserve">D+M KONFERENČNÍ STOLEK dle ozn. míst 1.18 výkres -Tabulka vybavení LUS_DPS_D.1.1_612_00 </t>
  </si>
  <si>
    <t>-464233744</t>
  </si>
  <si>
    <t>502</t>
  </si>
  <si>
    <t>7871229r</t>
  </si>
  <si>
    <t xml:space="preserve">D+M JÍDELNÍ STŮL PRO 6 LIDÍ dle ozn.10a výkres -Tabulka vybavení LUS_DPS_D.1.1_612_00 </t>
  </si>
  <si>
    <t>-2030736326</t>
  </si>
  <si>
    <t>503</t>
  </si>
  <si>
    <t>7871230r</t>
  </si>
  <si>
    <t xml:space="preserve">D+M ŽIDLE (02) dle ozn.10b výkres -Tabulka vybavení LUS_DPS_D.1.1_612_00 </t>
  </si>
  <si>
    <t>337336642</t>
  </si>
  <si>
    <t>504</t>
  </si>
  <si>
    <t>7871231r</t>
  </si>
  <si>
    <t xml:space="preserve">D+M NÁSTĚNKA dle ozn.9  výkres -Tabulka vybavení LUS_DPS_D.1.1_612_00 </t>
  </si>
  <si>
    <t>-323568113</t>
  </si>
  <si>
    <t>505</t>
  </si>
  <si>
    <t>7871232r</t>
  </si>
  <si>
    <t xml:space="preserve">D+M VĚŠÁKOVÝ HÁK dle ozn.8b  výkres -Tabulka vybavení LUS_DPS_D.1.1_612_00 </t>
  </si>
  <si>
    <t>1376463506</t>
  </si>
  <si>
    <t>506</t>
  </si>
  <si>
    <t>7871233r</t>
  </si>
  <si>
    <t xml:space="preserve">D+M KANCELÁŘSKÁ ŽIDLE dle ozn.7  výkres -Tabulka vybavení LUS_DPS_D.1.1_612_00 </t>
  </si>
  <si>
    <t>-797676819</t>
  </si>
  <si>
    <t>507</t>
  </si>
  <si>
    <t>7871234r</t>
  </si>
  <si>
    <t xml:space="preserve">D+M NÁSTĚNKA dle ozn.54  výkres -Tabulka vybavení LUS_DPS_D.1.1_612_00 </t>
  </si>
  <si>
    <t>-6161584</t>
  </si>
  <si>
    <t>508</t>
  </si>
  <si>
    <t>7871235r</t>
  </si>
  <si>
    <t xml:space="preserve">D+M VYŠETŘOVACÍ KŘESLO dle ozn.56  výkres -Tabulka vybavení LUS_DPS_D.1.1_612_00 </t>
  </si>
  <si>
    <t>2066590374</t>
  </si>
  <si>
    <t>509</t>
  </si>
  <si>
    <t>7871236r</t>
  </si>
  <si>
    <t xml:space="preserve">D+M LAVICE dle ozn.79  výkres -Tabulka vybavení LUS_DPS_D.1.1_612_00 </t>
  </si>
  <si>
    <t>-786073369</t>
  </si>
  <si>
    <t>510</t>
  </si>
  <si>
    <t>7871237r</t>
  </si>
  <si>
    <t>D+M matrace dle kusovníku, celkem 20 ks</t>
  </si>
  <si>
    <t>-1479468832</t>
  </si>
  <si>
    <t>511</t>
  </si>
  <si>
    <t>998787202</t>
  </si>
  <si>
    <t>Přesun hmot procentní pro zasklívání v objektech v přes 6 do 12 m</t>
  </si>
  <si>
    <t>-1269137745</t>
  </si>
  <si>
    <t>VRN</t>
  </si>
  <si>
    <t>Vedlejší rozpočtové náklady</t>
  </si>
  <si>
    <t>VRN1</t>
  </si>
  <si>
    <t>Průzkumné, geodetické a projektové práce</t>
  </si>
  <si>
    <t>512</t>
  </si>
  <si>
    <t>011434000</t>
  </si>
  <si>
    <t xml:space="preserve">Měření hluku ve vnitřním chráněném prostoru stavby </t>
  </si>
  <si>
    <t>1024</t>
  </si>
  <si>
    <t>117671618</t>
  </si>
  <si>
    <t>513</t>
  </si>
  <si>
    <t>011434001</t>
  </si>
  <si>
    <t xml:space="preserve">Měření hluku ve venkovním chráněném prostoru stavby - viz podmímka hyg. stanice v dokladové části E  </t>
  </si>
  <si>
    <t>-823964996</t>
  </si>
  <si>
    <t>514</t>
  </si>
  <si>
    <t>013254000</t>
  </si>
  <si>
    <t>Dokumentace skutečného provedení stavby</t>
  </si>
  <si>
    <t>1987433044</t>
  </si>
  <si>
    <t>VRN3</t>
  </si>
  <si>
    <t>Zařízení staveniště</t>
  </si>
  <si>
    <t>515</t>
  </si>
  <si>
    <t>030001000</t>
  </si>
  <si>
    <t>1321838613</t>
  </si>
  <si>
    <t>VRN4</t>
  </si>
  <si>
    <t>Inženýrská činnost</t>
  </si>
  <si>
    <t>516</t>
  </si>
  <si>
    <t>045002000</t>
  </si>
  <si>
    <t>Kompletační a koordinační činnost</t>
  </si>
  <si>
    <t>1248942114</t>
  </si>
  <si>
    <t>VRN6</t>
  </si>
  <si>
    <t>Územní vlivy</t>
  </si>
  <si>
    <t>517</t>
  </si>
  <si>
    <t>060001000</t>
  </si>
  <si>
    <t>110196249</t>
  </si>
  <si>
    <t>VRN7</t>
  </si>
  <si>
    <t>Provozní vlivy</t>
  </si>
  <si>
    <t>518</t>
  </si>
  <si>
    <t>070001000</t>
  </si>
  <si>
    <t>-178415097</t>
  </si>
  <si>
    <t>zas</t>
  </si>
  <si>
    <t>zásyp</t>
  </si>
  <si>
    <t>278,1</t>
  </si>
  <si>
    <t>odvz_1</t>
  </si>
  <si>
    <t>odvoz</t>
  </si>
  <si>
    <t>636,041</t>
  </si>
  <si>
    <t>os</t>
  </si>
  <si>
    <t>opěrná stěna</t>
  </si>
  <si>
    <t>42,966</t>
  </si>
  <si>
    <t>SO2 - Venkovní úpravy</t>
  </si>
  <si>
    <t xml:space="preserve">    1 - Zemní práce</t>
  </si>
  <si>
    <t xml:space="preserve">    5 - Komunikace pozemní</t>
  </si>
  <si>
    <t xml:space="preserve">    VRN9 - Ostatní náklady</t>
  </si>
  <si>
    <t>Zemní práce</t>
  </si>
  <si>
    <t>111301111</t>
  </si>
  <si>
    <t>Sejmutí drnu tl do 100 mm s přemístěním do 50 m nebo naložením na dopravní prostředek</t>
  </si>
  <si>
    <t>-2139210794</t>
  </si>
  <si>
    <t>112101101</t>
  </si>
  <si>
    <t>Odstranění stromů listnatých průměru kmene přes 100 do 300 mm</t>
  </si>
  <si>
    <t>1180023837</t>
  </si>
  <si>
    <t>112101103</t>
  </si>
  <si>
    <t>Odstranění stromů listnatých průměru kmene přes 500 do 700 mm</t>
  </si>
  <si>
    <t>2118248438</t>
  </si>
  <si>
    <t>112101104</t>
  </si>
  <si>
    <t>Odstranění stromů listnatých průměru kmene přes 700 do 900 mm</t>
  </si>
  <si>
    <t>1760666136</t>
  </si>
  <si>
    <t>112101105</t>
  </si>
  <si>
    <t>Odstranění stromů listnatých průměru kmene přes 900 do 1100 mm</t>
  </si>
  <si>
    <t>-273968048</t>
  </si>
  <si>
    <t>112101106</t>
  </si>
  <si>
    <t>Odstranění stromů listnatých průměru kmene přes 1100 do 1300 mm</t>
  </si>
  <si>
    <t>197011847</t>
  </si>
  <si>
    <t>112101127</t>
  </si>
  <si>
    <t>Odstranění stromů jehličnatých průměru kmene přes 1300 do 1500 mm</t>
  </si>
  <si>
    <t>141018221</t>
  </si>
  <si>
    <t>112251101</t>
  </si>
  <si>
    <t>Odstranění pařezů D přes 100 do 300 mm</t>
  </si>
  <si>
    <t>348861483</t>
  </si>
  <si>
    <t>112251103</t>
  </si>
  <si>
    <t>Odstranění pařezů D přes 500 do 700 mm</t>
  </si>
  <si>
    <t>-1817917675</t>
  </si>
  <si>
    <t>112251104</t>
  </si>
  <si>
    <t>Odstranění pařezů D přes 700 do 900 mm</t>
  </si>
  <si>
    <t>1383858670</t>
  </si>
  <si>
    <t>112251105</t>
  </si>
  <si>
    <t>Odstranění pařezů D přes 900 do 1100 mm</t>
  </si>
  <si>
    <t>-2073167008</t>
  </si>
  <si>
    <t>112251108</t>
  </si>
  <si>
    <t>Odstranění pařezů D přes 1300 do 1500 mm</t>
  </si>
  <si>
    <t>1962312658</t>
  </si>
  <si>
    <t>121151123</t>
  </si>
  <si>
    <t>Sejmutí ornice plochy přes 500 m2 tl vrstvy do 200 mm strojně</t>
  </si>
  <si>
    <t>-789816612</t>
  </si>
  <si>
    <t>122251105</t>
  </si>
  <si>
    <t>Odkopávky a prokopávky nezapažené v hornině třídy těžitelnosti I skupiny 3 objem do 1000 m3 strojně</t>
  </si>
  <si>
    <t>-835924683</t>
  </si>
  <si>
    <t>648,3</t>
  </si>
  <si>
    <t>132251104</t>
  </si>
  <si>
    <t>Hloubení rýh nezapažených š do 800 mm v hornině třídy těžitelnosti I skupiny 3 objem přes 100 m3 strojně</t>
  </si>
  <si>
    <t>1391586794</t>
  </si>
  <si>
    <t>162251102</t>
  </si>
  <si>
    <t>Vodorovné přemístění přes 20 do 50 m výkopku/sypaniny z horniny třídy těžitelnosti I skupiny 1 až 3</t>
  </si>
  <si>
    <t>424503032</t>
  </si>
  <si>
    <t>zemina na zásyp</t>
  </si>
  <si>
    <t>zemina  vytěžená (uskladnění na pozemku)</t>
  </si>
  <si>
    <t>648,3+174,431+96,41</t>
  </si>
  <si>
    <t>162351103</t>
  </si>
  <si>
    <t xml:space="preserve">Vodorovné přemístění přes 50 do 500 m výkopku/sypaniny </t>
  </si>
  <si>
    <t>2003212357</t>
  </si>
  <si>
    <t>162751117</t>
  </si>
  <si>
    <t>Vodorovné přemístění přes 9 000 do 10000 m výkopku/sypaniny</t>
  </si>
  <si>
    <t>-601985492</t>
  </si>
  <si>
    <t>914,141-zas</t>
  </si>
  <si>
    <t>167151111</t>
  </si>
  <si>
    <t>Nakládání výkopku  přes 100 m3</t>
  </si>
  <si>
    <t>-1541250916</t>
  </si>
  <si>
    <t>zemina pro zásyp</t>
  </si>
  <si>
    <t>171201231</t>
  </si>
  <si>
    <t>Poplatek za uložení zeminy a kamení na recyklační skládce (skládkovné) kód odpadu 17 05 04</t>
  </si>
  <si>
    <t>-432859051</t>
  </si>
  <si>
    <t>odvz_1*1,8</t>
  </si>
  <si>
    <t>174101101</t>
  </si>
  <si>
    <t>Zásyp jam, šachet rýh nebo kolem objektů sypaninou se zhutněním</t>
  </si>
  <si>
    <t>1121325349</t>
  </si>
  <si>
    <t>181151321</t>
  </si>
  <si>
    <t>Plošná úprava terénu přes 500 m2 zemina skupiny 1 až 4 nerovnosti přes 100 do 150 mm v rovinně a svahu do 1:5</t>
  </si>
  <si>
    <t>-1608782968</t>
  </si>
  <si>
    <t>181351103</t>
  </si>
  <si>
    <t>Rozprostření ornice tl vrstvy do 200 mm pl přes 100 do 500 m2 v rovině nebo ve svahu do 1:5 strojně</t>
  </si>
  <si>
    <t>-805371685</t>
  </si>
  <si>
    <t>181411131</t>
  </si>
  <si>
    <t>Založení parkového trávníku výsevem pl do 1000 m2 v rovině a ve svahu do 1:5</t>
  </si>
  <si>
    <t>1924681059</t>
  </si>
  <si>
    <t>00572472</t>
  </si>
  <si>
    <t>osivo směs travní krajinná-rovinná</t>
  </si>
  <si>
    <t>666909699</t>
  </si>
  <si>
    <t>3200*0,05 'Přepočtené koeficientem množství</t>
  </si>
  <si>
    <t>183101121r</t>
  </si>
  <si>
    <t>Sázení stromů vč. výkopu a zásypu</t>
  </si>
  <si>
    <t>1267139370</t>
  </si>
  <si>
    <t>02660321</t>
  </si>
  <si>
    <t>katalpa trubačovitá - min. výška 3 m</t>
  </si>
  <si>
    <t>218925323</t>
  </si>
  <si>
    <t>02660322r</t>
  </si>
  <si>
    <t>jinan dvoulaločný - min. výška 3 m</t>
  </si>
  <si>
    <t>-706736144</t>
  </si>
  <si>
    <t>02660323r</t>
  </si>
  <si>
    <t>šácholán japonský - min. výška 3 m</t>
  </si>
  <si>
    <t>847623616</t>
  </si>
  <si>
    <t>02660324r</t>
  </si>
  <si>
    <t>hloh obecný - min. výška 3 m</t>
  </si>
  <si>
    <t>-1311885675</t>
  </si>
  <si>
    <t>02660325r</t>
  </si>
  <si>
    <t>ovocný strom. - např meruňka - min. výška 3 m</t>
  </si>
  <si>
    <t>-357140699</t>
  </si>
  <si>
    <t>02660326r</t>
  </si>
  <si>
    <t>borovice kleč - min. výška 3 m</t>
  </si>
  <si>
    <t>-1864776912</t>
  </si>
  <si>
    <t>02660327r</t>
  </si>
  <si>
    <t>borovice černá "nana" - min. výška 3 m</t>
  </si>
  <si>
    <t>-1730532826</t>
  </si>
  <si>
    <t>18320501r</t>
  </si>
  <si>
    <t>Založení záhonu  ozn. SZ1 (11,5m2, falešný jasmín 3ks, lískovníček 1ks, proso 15ks, ostřice 12ks, pomněnkovec modrý 13ks) dle kusovníku_ext_vybavení vč. zálivky a hnojení</t>
  </si>
  <si>
    <t>-1329794453</t>
  </si>
  <si>
    <t>18320502r</t>
  </si>
  <si>
    <t>Založení záhonu  ozn. SZ2 (40m2, hortenzie lantnatá 20 ks) dle kusovníku_ext_vybavení vč. zálivky a hnojení</t>
  </si>
  <si>
    <t>-2017351671</t>
  </si>
  <si>
    <t>18320503r</t>
  </si>
  <si>
    <t>Založení záhonu  ozn. SZ3 (50m2, hortenzie lantnatá 35 ks) dle kusovníku_ext_vybavení vč. zálivky a hnojení</t>
  </si>
  <si>
    <t>738069517</t>
  </si>
  <si>
    <t>18320504r</t>
  </si>
  <si>
    <t>Založení záhonu  ozn. SZ4 (100m2, hortenzie stromečkovitá 20 ks) dle kusovníku_ext_vybavení vč. zálivky a hnojení</t>
  </si>
  <si>
    <t>-815516697</t>
  </si>
  <si>
    <t>18320505r</t>
  </si>
  <si>
    <t>Založení záhonu  ozn. SZ5 (12m2, hortenzie stromečkovitá 5 ks) dle kusovníku_ext_vybavení vč. zálivky a hnojení</t>
  </si>
  <si>
    <t>-1164585338</t>
  </si>
  <si>
    <t>18320508r</t>
  </si>
  <si>
    <t>Založení popíavé dřeviny  ozn. 8 (10m  - hortenzie popínavá) dle kusovníku_ext_vybavení vč. zálivky a hnojení</t>
  </si>
  <si>
    <t>516944448</t>
  </si>
  <si>
    <t>18320509r</t>
  </si>
  <si>
    <t>Založení živého plotu  ozn. 9 (25m+45m -živý plot - habr obecný, min výška 1 m) dle kusovníku_ext_vybavení vč. zálivky a hnojení</t>
  </si>
  <si>
    <t>-1766695981</t>
  </si>
  <si>
    <t>184802611</t>
  </si>
  <si>
    <t>Chemické odplevelení po založení kultury postřikem na široko v rovině a svahu do 1:5</t>
  </si>
  <si>
    <t>1443423838</t>
  </si>
  <si>
    <t>1463908507</t>
  </si>
  <si>
    <t>279321348</t>
  </si>
  <si>
    <t>Základová zeď ze ŽB bez zvýšených nároků na prostředí tř. C 30/37 bez výztuže</t>
  </si>
  <si>
    <t>67241255</t>
  </si>
  <si>
    <t>komplet opěrná stěna</t>
  </si>
  <si>
    <t>(40,62+2,5)*1,25*0,25</t>
  </si>
  <si>
    <t>(3,1275*2,1+(0,25+3,855+0,02+8*3+2,635+0,25+0,69+0,25)*2,7+(6,435+0,25)*3,45+0,25*2*2,12+0,655*1,54)*0,25</t>
  </si>
  <si>
    <t>279351121</t>
  </si>
  <si>
    <t>Zřízení oboustranného bednění základových zdí</t>
  </si>
  <si>
    <t>1331987249</t>
  </si>
  <si>
    <t>(3,1275*2,1+(0,25+3,855+0,02+8*3+2,635+0,25+0,69+0,25)*2,7+(6,435+0,25)*3,45+0,25*2*2,12+0,655*1,54)*2</t>
  </si>
  <si>
    <t>279351122</t>
  </si>
  <si>
    <t>Odstranění oboustranného bednění základových zdí</t>
  </si>
  <si>
    <t>-756261271</t>
  </si>
  <si>
    <t>-1127166831</t>
  </si>
  <si>
    <t>os*130/1000</t>
  </si>
  <si>
    <t>Komunikace pozemní</t>
  </si>
  <si>
    <t>564251011</t>
  </si>
  <si>
    <t>Komunikace, zpěvněné plochy, ČTU -samostatný rozpočet</t>
  </si>
  <si>
    <t>112259927</t>
  </si>
  <si>
    <t>637211321</t>
  </si>
  <si>
    <t>Okapový chodník z betonových vymývaných dlaždic do tl 50 mm kladených do písku se zalitím spár MC</t>
  </si>
  <si>
    <t>-1444682052</t>
  </si>
  <si>
    <t>(18,055-2+3,7+2,22+3,52+6,5+11+1,2+1,075+5,53)*0,45+3*0,08</t>
  </si>
  <si>
    <t>637311131</t>
  </si>
  <si>
    <t>Okapový chodník z betonových záhonových obrubníků lože beton</t>
  </si>
  <si>
    <t>1292517988</t>
  </si>
  <si>
    <t>obruby k okapovému chodníku (ke skladbě PE.2)</t>
  </si>
  <si>
    <t>18,055-2+0,45*8+3,7+2,22+3,52+6,5+11+1,2+1,075+5,53</t>
  </si>
  <si>
    <t>Likvidace stromů a pařezu vč. polatku za skládku</t>
  </si>
  <si>
    <t>-1458450448</t>
  </si>
  <si>
    <t>-595372262</t>
  </si>
  <si>
    <t>7221R</t>
  </si>
  <si>
    <t>Přeložka venkovní dešťové kanalizace-samostatný rozpočet</t>
  </si>
  <si>
    <t>128541900</t>
  </si>
  <si>
    <t>74142185r</t>
  </si>
  <si>
    <t>AO -samostatný rozpočet</t>
  </si>
  <si>
    <t>252821483</t>
  </si>
  <si>
    <t>767195r</t>
  </si>
  <si>
    <t>D+M venkovní oplocení, dle ozn.Z26, výkres -Tabulka zámečnických výrobků LUS_DPS_D.1.1_606_00 a LUS_DPS_D.1.1_501_00 vč. zemních prací a základu</t>
  </si>
  <si>
    <t>1887906572</t>
  </si>
  <si>
    <t>197075411</t>
  </si>
  <si>
    <t>7871101r</t>
  </si>
  <si>
    <t>D+M Skleník dle kusovníku a ozn.  výrobku  v tabulce venkovních objektů M3</t>
  </si>
  <si>
    <t>1168379300</t>
  </si>
  <si>
    <t>7871102r</t>
  </si>
  <si>
    <t>D+M Sestava dovu pergol dle kusovníku a ozn.  výrobku  v tabulce venkovních objektů M4</t>
  </si>
  <si>
    <t>2139526683</t>
  </si>
  <si>
    <t>7871103r</t>
  </si>
  <si>
    <t>D+M posezení do pergoly - židle- dle kusovníku a ozn.  výrobku  v tabulce venkovních objektů M6</t>
  </si>
  <si>
    <t>-1407018330</t>
  </si>
  <si>
    <t>7871104r</t>
  </si>
  <si>
    <t>D+M posezení do pergoly - zahradní stůl- dle kusovníku a ozn.  výrobku  v tabulce venkovních objektů M5</t>
  </si>
  <si>
    <t>58982822</t>
  </si>
  <si>
    <t>7871105r</t>
  </si>
  <si>
    <t>D+M pobytové posezení do zahrady - lavička- dle kusovníku a ozn.  výrobku  v tabulce venkovních objektů M7</t>
  </si>
  <si>
    <t>-1307884853</t>
  </si>
  <si>
    <t>7871106r</t>
  </si>
  <si>
    <t>D+M stávající krb - demontáž a zpětná montáž - dle kusovníku a ozn.  výrobku  v tabulce venkovních objektů M10</t>
  </si>
  <si>
    <t>497477297</t>
  </si>
  <si>
    <t>7871107r</t>
  </si>
  <si>
    <t>D+M stávající posilovací stroje - demontáž a zpětná montáž- dle kusovníku a ozn.  výrobku  v tabulce venkovních objektů M11</t>
  </si>
  <si>
    <t>-676312165</t>
  </si>
  <si>
    <t>7871108r</t>
  </si>
  <si>
    <t>D+M dřevěný zahradní domek na nářadí- dle kusovníku a ozn.  výrobku  v tabulce venkovních objektů M11</t>
  </si>
  <si>
    <t>-207780259</t>
  </si>
  <si>
    <t>7871109r</t>
  </si>
  <si>
    <t>D+M květník -  (3x Lechuza) bez podnože- dle kusovníku a ozn.  výrobku  v tabulce venkovních objektů M9</t>
  </si>
  <si>
    <t>-1450982856</t>
  </si>
  <si>
    <t>7871110r</t>
  </si>
  <si>
    <t>D+M parkování pro kola- dle kusovníku a ozn.  výrobku  v tabulce venkovních objektů M8</t>
  </si>
  <si>
    <t>1445305081</t>
  </si>
  <si>
    <t>7871111r</t>
  </si>
  <si>
    <t>D+M liniový žlab - délka 6 m- dle kusovníku a ozn.  výrobku  v tabulce venkovních objektů M1</t>
  </si>
  <si>
    <t>1680692765</t>
  </si>
  <si>
    <t>7871112r</t>
  </si>
  <si>
    <t>D+M liniový žlab - délka 26,5 m- dle kusovníku a ozn.  výrobku  v tabulce venkovních objektů M2</t>
  </si>
  <si>
    <t>1864374209</t>
  </si>
  <si>
    <t>536749543</t>
  </si>
  <si>
    <t>VRN9</t>
  </si>
  <si>
    <t>Ostatní náklady</t>
  </si>
  <si>
    <t>090001000</t>
  </si>
  <si>
    <t xml:space="preserve">Ostatní náklady-Zpevnění stávající účelové komunikace panely </t>
  </si>
  <si>
    <t>822324813</t>
  </si>
  <si>
    <t>090001002</t>
  </si>
  <si>
    <t>Ostatní náklady-Lividace zpěvnění komunikace a uvedení komunikace do původního stavu</t>
  </si>
  <si>
    <t>1668932352</t>
  </si>
  <si>
    <t>SEZNAM FIGUR</t>
  </si>
  <si>
    <t>Výměra</t>
  </si>
  <si>
    <t>dlmpo</t>
  </si>
  <si>
    <t>dlažba mezipodesta</t>
  </si>
  <si>
    <t>dlspo</t>
  </si>
  <si>
    <t>dlažba společné prostory</t>
  </si>
  <si>
    <t>"skladba P7"7,1+6+30,2</t>
  </si>
  <si>
    <t>stropy</t>
  </si>
  <si>
    <t>vb</t>
  </si>
  <si>
    <t>větší byty</t>
  </si>
  <si>
    <t>"1.NP"3+1</t>
  </si>
  <si>
    <t>"2. a 3.NP"4*2</t>
  </si>
  <si>
    <t>"4.NP"2</t>
  </si>
  <si>
    <t xml:space="preserve"> SO1</t>
  </si>
  <si>
    <t>Použití figury:</t>
  </si>
  <si>
    <t xml:space="preserve"> SO2</t>
  </si>
  <si>
    <t>M3</t>
  </si>
  <si>
    <t>ULOŽENÍ SYPANINY DO NÁSYPŮ SE ZHUTNĚNÍM Z NAKUPOVANÝCH MATERIÁLŮ</t>
  </si>
  <si>
    <t>VOZOVKOVÉ VÝZTUŽNÉ VRSTVY Z TEXTILIE
separační geotextilie 300 g/m2</t>
  </si>
  <si>
    <t>M2</t>
  </si>
  <si>
    <t>ÚPRAVA PLÁNĚ SE ZHUTNĚNÍM V HORNINĚ TŘÍDY I
přehutnění pláně</t>
  </si>
  <si>
    <t>POPLATKY ZA SKLÁDKU TYP S-IO (INERTNÍ ODPAD)</t>
  </si>
  <si>
    <t>ODKOP PRO SPOD STAVBU SILNIC A ŽELEZNIC TŘ. I, ODVOZ DO 20KM
PRO VÝMĚNU AZ</t>
  </si>
  <si>
    <t>Tyto položky mohou být čerpány na základě svolení TDI dle výsledků zatěžovacích zkoušek v úrovni pláně zpevněných ploch</t>
  </si>
  <si>
    <t xml:space="preserve">Výměna zeminy </t>
  </si>
  <si>
    <t>TRATIVODY KOMPL Z TRUB Z PLAST HM DN 150MM, RÝHA TŘ II</t>
  </si>
  <si>
    <t xml:space="preserve">KUS       </t>
  </si>
  <si>
    <t>VPUSŤ KANALIZAČNÍ ULIČNÍ KOMPLETNÍ Z BETONOVÝCH DÍLCŮ
ULIČNÍ VPUSŤ PREFA DN 500, POKLOP LITINOVÝ 500/500MM, D400</t>
  </si>
  <si>
    <t>Odvodnění</t>
  </si>
  <si>
    <t>VÝŠKOVÉ VYROVNÁNÍ POKLOPŮ ŠACHET</t>
  </si>
  <si>
    <t>DRENÁŽNÍ TRATIVOD PVC DN 120</t>
  </si>
  <si>
    <t>VPUSŤ KANALIZAČNÍ KOMPLETNÍ Z BET. DÍLCŮ, VČ KŘÍŽE 500 X 500 D400 A KOŠE NA SPLANVENINY</t>
  </si>
  <si>
    <t>LINIOVÝ ODVODŇOVACÍ ŽLAB  190/190MM, C250, S MŘÍŽÍ S POZINK. ÚPRAVOU</t>
  </si>
  <si>
    <t xml:space="preserve">M2        </t>
  </si>
  <si>
    <t>VODOROVNÉ DOPRAVNÍ ZNAČEN, ČÁRY DLAŽEBNÍMI PRVKY
Bet. dl. šedá 200/200/80mm</t>
  </si>
  <si>
    <t>VODOROVNÉ DOPRAVNÍ ZNAČENÍ HLADKÉ, ČÁRY BÍLOU SILNIČNÍ BARVOU</t>
  </si>
  <si>
    <t>KS</t>
  </si>
  <si>
    <t>VODOROVNÉ DOPRAVNÍ ZNAČENÍ - PŘEDEM PŘIPRAVENÉ SYMBOLY</t>
  </si>
  <si>
    <t>SLOUPKY A STOJKY DOPRAVNÍCH ZNAČEK Z OCEL TRUBEK SE ZABETONOVÁNÍM - DODÁVKA A MO</t>
  </si>
  <si>
    <t>DOPR ZNAČ ZÁKL VEL HLINÍK FÓLIE TŘ 3 - DOD A MONT, dodatkové tabulky</t>
  </si>
  <si>
    <t>DOPR ZNAČ ZÁKL VEL HLINÍK FÓLIE TŘ 3 - DOD A MONT, Tabule</t>
  </si>
  <si>
    <t>ZÁHONOVÉ OBRUBY Z BETONOVÝCH OBRUBNÍKŮ ŠÍŘ 50MM</t>
  </si>
  <si>
    <t>SILNIČNÍ A CHODNÍKOVÉ OBRUBY Z BETONOVÝCH OBRUBNÍKŮ ŠÍŘ 100MM
100/250/1000</t>
  </si>
  <si>
    <t>VÝŠKOVÉ VYROVNÝNÍ REVIZNÍCH ŠACHET A POVRCHOVÝCH ZNAKŮ IS</t>
  </si>
  <si>
    <t>DEMONTÁŽ ZÁVOROVÉHO PARKOVACÍHO SYSTÉMU</t>
  </si>
  <si>
    <t xml:space="preserve">DEMONTÁŽ SVISLÉHO DOPR ZNAČ ZÁKL VEL </t>
  </si>
  <si>
    <t>Ostatní komunikace a práce</t>
  </si>
  <si>
    <t>KRYTY Z BETON DLAŽDIC BAREV RELIÉF TL 60MM DO LOŽE Z KAM
červená betonová dlažba 10x20cm tl. 6cm</t>
  </si>
  <si>
    <t>KRYTY Z BETON DLAŽDIC BAREV RELIÉF TL 80MM DO LOŽE Z KAM
červená betonová dlažba 10x20cm tl. 8cm</t>
  </si>
  <si>
    <t>INFILTREČNÍ POSTŘIK Z ASF. EMULZE PI,A, 0,6kg/m2
KONSTRUKCE 1</t>
  </si>
  <si>
    <t>SPOJOVACÍ POSTŘIK Z MODIFIKOVANÉ EMULZE PS,A, 0,2kg/m2
KONSTRUKCE 1</t>
  </si>
  <si>
    <t>ASFALTOVÝ BETON PRO PODKLADNÍ VRSTVY ACP 16, TL. 50MM
KONSTRUKCE 1</t>
  </si>
  <si>
    <t>ASFALTOVÝ BETON PRO OBRUSNÉ VRSTVY ACO 11,  TL. 40MM
KONSTRUKCE 1</t>
  </si>
  <si>
    <t>VOZOVKOVÉ VRSTVY ZE ŠTĚRKODRTI
KONSTRUKCE 1, 2 a 5, 150mm, 
KONSTRUKCE 3 a 4, 250mm</t>
  </si>
  <si>
    <t>DLÁŽDĚNÉ KRYTY Z BETONOVÝCH DLAŽDIC ŠEDÝCH 100/200mm, TL. 60MM DO LOŽE Z KAMENIVA
Konstrukce 4 - chodník</t>
  </si>
  <si>
    <t>DLÁŽDĚNÉ KRYTY Z BET. VEGETAČNÍCH DLAŽDIC ČERNÝCH 200/200MM SE SPÁROU 30MM, TL. 80MM DO LOŽE Z KAMENIVA
Konstrukce 4 - PARKOVACÍ PLOCHA 
vč. výplně spar humźní zeminou s příměsí travního semenea osetí</t>
  </si>
  <si>
    <t>DLÁŽDĚNÉ KRYTY Z BETONOVÝCH DLAŽDIC ČERNÝCH 200/200MM, TL. 80MM DO LOŽE Z KAMENIVA
Konstrukce 3 - PARKOVACÍ PLOCHA ZTP</t>
  </si>
  <si>
    <t>DLÁŽDĚNÉ KRYTY Z BETONOVÝCH DLAŽDIC ŠEDÝCH 200/200MM, TL. 80MM DO LOŽE Z KAMENIVA
Konstrukce 2 - KOMUNIKACE AREÁLOVÁ</t>
  </si>
  <si>
    <t>KAMENIVO ZPEVNĚNÉ CEMENTEM
SC 0-32 C8/10, KONSTRUKCE 1 - KOMUNIKACE MIMOAREÁLOVÁ, 120mm
SC 0-32 C8/10, KONSTRUKCE 2 - KOMUNIKACE AREÁLOVÁ, 150mm</t>
  </si>
  <si>
    <t>Komunikace</t>
  </si>
  <si>
    <t>Základy</t>
  </si>
  <si>
    <t>POPLATKY ZA SKLÁDKU TYP SI
betonové prvky</t>
  </si>
  <si>
    <t>POPLATKY ZA SKLÁDKU TYP SI
inertní materiál</t>
  </si>
  <si>
    <t>POPLATKY ZA SKLÁDKU TYP SII
asfaltové vrstvy</t>
  </si>
  <si>
    <t>ULOŽENÍ SYPANINY DO NÁSYPŮ SE ZHUTNĚNÍM NA 96% PS 
Včetně nákupu materiálu a dopravy</t>
  </si>
  <si>
    <t>DEMOLICE BET. LIN. ŽLABU, ODVOZ DO 20KM
Délka žlabu 5m</t>
  </si>
  <si>
    <t>ODKOP PRO SPOD STAVBU SILNIC A ŽELEZNIC TŘ. I, ODVOZ DO 20KM
výkop pro konstrukci zp. Ploch</t>
  </si>
  <si>
    <t>ODSTRANĚNÍ OPĚRNÉ STĚNY Z BET. PALISÁD, ODVOZ DO 20KM
Průměr prvků 200mm, výška prdvků 0,5m - 1,5m
Neobsahuje poplatky za skládku</t>
  </si>
  <si>
    <t>ODSTRANĚNÍ ZÁHONOVÝCH OBRUBNÍKŮ BETONOVÝCH, ODVOZ DO 20KM
Neobsahuje poplatky za skládku</t>
  </si>
  <si>
    <t>ODSTRANĚNÍ CHODNÍKOVÝCH OBRUBNÍKŮ BETONOVÝCH, ODVOZ DO 20KM
Neobsahuje poplatky za skládku</t>
  </si>
  <si>
    <t>UROVNÁNÍ POVRCHŮ SROVNÁNÍM ÚZEMÍ V TL. DO 0,5M</t>
  </si>
  <si>
    <t>SEJMUTÍ ORNICE NEBO LESNÍ PŮDY, ULOŽENÍ NA DOČASNÉ SKLÁDCE V PROSTORU STAVENIŠTĚ. 
150mm</t>
  </si>
  <si>
    <t>ODSTRANĚNÍ KRYTU ZPEVNĚNÝCH PLOCH Z BET. DLAŽBY T. 40MM, ODVOZ DO 20KM</t>
  </si>
  <si>
    <t>ODSTRANĚNÍ KRYTU ZPEVNĚNÝCH PLOCH Z BET. DLAŽBY TL. 80MM, ODVOZ DO 20KM</t>
  </si>
  <si>
    <t>ODSTRANĚNÍ PODKLADU ZPEVNĚNÝCH PLOCH S KAMENIVA NESTMEL, ODVOZ DO 20KM 
ŠD tl. 150mm</t>
  </si>
  <si>
    <t>ODSTRANĚNÍ PODKLADU ZPEVNĚNÝCH PLOCH S CEMENTOVÝM POJIVEM, ODVOZ DO 20KM 
SC 15cm</t>
  </si>
  <si>
    <t>ODSTRANĚNÍ PODKLADU ZPEVNĚNÝCH PLOCH S ASF. POJIVEM, ODVOZ DO 20KM 
OK 10cm</t>
  </si>
  <si>
    <t xml:space="preserve">ROZEBRÁNÍ ŽIVIČNÉHO KRYTU, ODVOZ DO 20KM </t>
  </si>
  <si>
    <t>ŘEZÁNÍ ASF. KRYTU VOZOVEK TL. DO 100MM</t>
  </si>
  <si>
    <t>Zemní práce a demolice</t>
  </si>
  <si>
    <t>Celkem cena za příslušnou profesi</t>
  </si>
  <si>
    <t>Cena celkem</t>
  </si>
  <si>
    <t>jednotková cena</t>
  </si>
  <si>
    <t>množství</t>
  </si>
  <si>
    <t>Poř.</t>
  </si>
  <si>
    <t>SO.01 KOM DOPRAVNÍ ŘEŠENÍ</t>
  </si>
  <si>
    <t>Rozšíření objektu Domov u Anežky Luštěnice
D.2.1 - ZPEVNĚNÉ PLOCHY, KOMUNIKACE, ČTÚ</t>
  </si>
  <si>
    <t xml:space="preserve"> </t>
  </si>
  <si>
    <t xml:space="preserve"> Dodávka celkem bez DPH</t>
  </si>
  <si>
    <t xml:space="preserve"> Cena za dopravu, montáž, montážní materiál a zaškolení</t>
  </si>
  <si>
    <t xml:space="preserve"> Cena za technologii bez DPH celkem</t>
  </si>
  <si>
    <t xml:space="preserve"> Cenová rekapitulace</t>
  </si>
  <si>
    <t>Kontrolní mezisoučty</t>
  </si>
  <si>
    <t xml:space="preserve">kvalita materiálu:  potravinářská nemagnetická chromniklová nerezová ocel ČSN 17240 tj. AISI 304, síla plechu minimálně 1,0 mm, vrchní deska stolů tloušťky min. 40 mm celoplošně podlepená dřevotřískovou deskou opatřenou zdravotně nezávadným nátěrem !!!, nohy z jeklu 40x40mm, každý stůl s uzemňovacími šrouby na zadních nohách, plné nerez police tl. 40mm, pracovní desky </t>
  </si>
  <si>
    <t xml:space="preserve">Požadovaná kvalita materiálu nerezového nábytku ve specifikaci zařízení </t>
  </si>
  <si>
    <t>1700x500x1800</t>
  </si>
  <si>
    <t>Skladový regál, 4x roštová police, nosná konstrukce z jeklů 40/40 mm, tuhá, pevná, svařovaná konstrukce, celonerezové provedení</t>
  </si>
  <si>
    <t>X6</t>
  </si>
  <si>
    <t>1300x500x1800</t>
  </si>
  <si>
    <t>X5</t>
  </si>
  <si>
    <t>150x200x1200</t>
  </si>
  <si>
    <t xml:space="preserve">Sprcha s baterií nástěnná a s napouštěcím ramínkem, nerezová tlaková hadice, vyrovnávací pružina, tlaková sprcha s pákovým ovladačem </t>
  </si>
  <si>
    <t>X4</t>
  </si>
  <si>
    <t>900x700x850</t>
  </si>
  <si>
    <t>Mycí stůl, 1x vevařený lisovaný dřez o rozměru 800x500x375mm, prolamovaná pracovní deska, kapotáž dřezu z čela a obou boků, výškově nastavitelné nožičky, zadní lem, nerezové provedení</t>
  </si>
  <si>
    <t>X3</t>
  </si>
  <si>
    <t>350x350</t>
  </si>
  <si>
    <r>
      <t>Podlahová vpusť, s protizápachovou uzávěrou k zalití do podlahy, vč. pochůzného podlahového vyjímatelného roštu -</t>
    </r>
    <r>
      <rPr>
        <b/>
        <sz val="10"/>
        <color rgb="FF000000"/>
        <rFont val="Arial"/>
        <family val="2"/>
      </rPr>
      <t xml:space="preserve"> dodávka stavby</t>
    </r>
  </si>
  <si>
    <t>X2</t>
  </si>
  <si>
    <t>400x400x230</t>
  </si>
  <si>
    <t xml:space="preserve">Celonerezové nástěnné umyvadlo s kolením ovládáním, sifonem a vodovodní baterií, odnímatelný zadní lem </t>
  </si>
  <si>
    <t>X1</t>
  </si>
  <si>
    <t xml:space="preserve">Mytí thermoportů </t>
  </si>
  <si>
    <t>X</t>
  </si>
  <si>
    <r>
      <t xml:space="preserve">Nástěnná vodovodní baterie - </t>
    </r>
    <r>
      <rPr>
        <b/>
        <sz val="10"/>
        <color rgb="FF000000"/>
        <rFont val="Arial"/>
        <family val="2"/>
      </rPr>
      <t>dodávka stavby</t>
    </r>
  </si>
  <si>
    <t>W3</t>
  </si>
  <si>
    <t>250x480</t>
  </si>
  <si>
    <t>Buben samonavijecí s hadící, samonavíjecí hadice a vodící válečky, délka 15 metrů, materiál nerez a NBR, teplo do 90°C, max tlak 10 bar, pistole vodící rozprašovací</t>
  </si>
  <si>
    <t>W2</t>
  </si>
  <si>
    <t>700x500</t>
  </si>
  <si>
    <t>W1</t>
  </si>
  <si>
    <t>Sanitace vozíků</t>
  </si>
  <si>
    <t>W</t>
  </si>
  <si>
    <t>1000x400x1800 DOMĚREK</t>
  </si>
  <si>
    <t>Skladový regál, 4x plná police, každá police opatřena podélnými výztuhami, nosná konstrukce z jeklů 40/40 mm, tuhá, pevná, svařovaná konstrukce, celonerezové provedení</t>
  </si>
  <si>
    <t>V2</t>
  </si>
  <si>
    <t>830x550x850</t>
  </si>
  <si>
    <t>Servírovací vozík dvoupolicový, každá police s prolisovanou deskou, nosnost každé police 50 kg/police, tuhá, pevná, svařovaná konstrukce, nerezové provedení</t>
  </si>
  <si>
    <t>V1</t>
  </si>
  <si>
    <t xml:space="preserve">Rozebírání tabletů </t>
  </si>
  <si>
    <t>V</t>
  </si>
  <si>
    <t>530x370</t>
  </si>
  <si>
    <t>1)Plastový polypropylenový izotermický spodní díl
tabletového systému Combiset.
Rozměry (mm): 530x370x35 mm
Barva: šedá                                                                                                                     2)Plastový polypropylenový izotermický kryt, vrchní díl
tabletového systému Combiset.
Rozměry (mm): 435x345x65
Barva: šedá                                                                                                                               3)TALÍŘ JEDNODÍLNÝ 260 MĚLKÝ PORCELÁN                                                                                  Rozměry: výška/průměr (mm): 30/260                                                                                  4)MISKA NA POLÉVKU S VÍČKEM PLAST                                                                                Objem (ml): 300
Výška (mm): 80
Průměr (mm): 109
POLYPROPYLEN
DVOUPLÁŠŤ                                                                                                                           5)MISKA NA PŘÍLOHY                                                                                                            Rozměry (mm): 175x110
Výška (mm): 37
Objem (L): 0,2                                                                                                                                   6)MISKA NA SALÁT 120×90 PORCELÁN                                                                                  Rozměr (mm): 120×90×30 (d×š×v)
Objem (l): 0,1</t>
  </si>
  <si>
    <t>U2</t>
  </si>
  <si>
    <t>1100x750x1395</t>
  </si>
  <si>
    <t xml:space="preserve"> Vozík na tablety kapacita 2x8 tabletů, douplášťové provedení, CNS provedení
Spodní nárazník obvodový, horní rohové
Dvoubodový uzávěr dveří
Kapacita: 16 tabletů 530×370 mm
4 kolečka pozink prům. 160 mm, z toho 2 pevná + 2 otočná
s brzdou
Lisované vsuny s roztečí 115 mm
Svislá madla nerezové provedení</t>
  </si>
  <si>
    <t>U1</t>
  </si>
  <si>
    <t xml:space="preserve">Parkoviště tabletových vozíků </t>
  </si>
  <si>
    <t>U</t>
  </si>
  <si>
    <t>660x595x1100</t>
  </si>
  <si>
    <t>Transportní vozík pro přepravu tabletů, celonerezové provedení, 2x sloupec zásuvů na tablety, každý sloupec obsahuje 8x pár zásuvů,  trubkové madlo na krátké straně vozíku rohové nárazníky 4 otočná kolečka, každé o průměru 125mm, z toho dvě kolečka opatřeny aretační brzdou</t>
  </si>
  <si>
    <t>T6</t>
  </si>
  <si>
    <t>1,4kW/230V</t>
  </si>
  <si>
    <t>860x660x900</t>
  </si>
  <si>
    <t>Vyhřívaná výdejní vodní lázeň, dělená, pojízdná, kapacita 2x GN 1/1-200, nerezové provedení, 4x kolečka, každé o průměru min. 100 mm z toho 2x bržděná, každá vana disponuje samostatným topným tělesem, samostatným termostatem pro regulaci teploty až do +90°C a samostatným vypouštěcím ventilem, 1x plná police</t>
  </si>
  <si>
    <t>T5</t>
  </si>
  <si>
    <t>560x590x900</t>
  </si>
  <si>
    <t>Pojízdný vozík na podávaní košů se skleničkami na nápoje a miskami na polévku, celonerezová konstrukce, 4x kolečka o průměru 100mm, dvě z nich opatřena aretační brzdou, pohyblivá plošina o rozměru 520x520mm uložená na kuličkových ložiskách, regulace výšky výdeje košů, kapacita vozíku 5 ks košů 500x500mm</t>
  </si>
  <si>
    <t>T4</t>
  </si>
  <si>
    <t>0,66kW/230V</t>
  </si>
  <si>
    <t>960x490x900</t>
  </si>
  <si>
    <t>Pojízdný talířový zásobník, dvoubusový, s ohřevem, kapacita min. 2x 60 talířů, max průměr talířů min. 320mm, nerezové provedení, zásobník disponuje topným tělesem a termostatem pro regulaci teploty až do 90°C, pojízdné provedení 4x kolečka, každé o pr min. 100 mm, dvě z koleček opatřeny aretační brzdou</t>
  </si>
  <si>
    <t>T3</t>
  </si>
  <si>
    <t>650x500x900</t>
  </si>
  <si>
    <t>Pracovní stůl, bez lemů, nerezové provedení, určený pro plnění tabletů</t>
  </si>
  <si>
    <t>T2</t>
  </si>
  <si>
    <t>1675x650x900</t>
  </si>
  <si>
    <t>Pracovní stůl, bez lemů, nerezové provedení, určený pro plnění tabletů, součástí stolu 4x elektrická zásuvka na 230V s krytím proti vodě</t>
  </si>
  <si>
    <t>T1</t>
  </si>
  <si>
    <t xml:space="preserve">Plnění tabletů </t>
  </si>
  <si>
    <t>T</t>
  </si>
  <si>
    <t>700x800x1800 DOMĚREK</t>
  </si>
  <si>
    <t>S11</t>
  </si>
  <si>
    <t>S10</t>
  </si>
  <si>
    <t>1200x800x850 DOMĚREK</t>
  </si>
  <si>
    <t>Pracovní stůl, 1x roštová police, pracovní deska s odkapem - horní odkládací plocha tvořena děrovaným plechem s otvory pr. 6mm (bez výztuh), pod odkládací plochou zapuštěná sběrná vanička výšky cca 35mm s odvodem vody, výškově nastavitelné nožičky, zadní lem, levý lem, nerezové provedení, konstrukce stolu z jaklu min. 40x40mm</t>
  </si>
  <si>
    <t>Sprcha samonavijecí, délka 1,7 m, uzavíratelná pákovým mechanismem, 2x voda /teplá a studená, určena pro sanitaci granulové myčky nádobí, připevněná na výstupním stole</t>
  </si>
  <si>
    <t>S8</t>
  </si>
  <si>
    <t>Sada příslušenství k granulové myčce: 1x standartní mycí koš, 1x držák mís a hrnců s košem na naběračky, 1x vložka na tácy a víka, 1x koš na velké hrnce, 1x sada 2 flexibilních držáků</t>
  </si>
  <si>
    <t>S7</t>
  </si>
  <si>
    <t>17kW/ 400V</t>
  </si>
  <si>
    <t>850x1002x2340</t>
  </si>
  <si>
    <r>
      <rPr>
        <b/>
        <sz val="10"/>
        <color rgb="FFFF0000"/>
        <rFont val="Arial"/>
        <family val="2"/>
      </rPr>
      <t xml:space="preserve">Granulová myčka provozního nádobí, kapacita myčky min. 156 GN 1/1 / 1 hodina - myčka vhodná pro provoz s přípravou až 1000 jídel denně, průchozí provedení umožňující zakládání košů s nádobím z čela nebo z pravého boku myčky nebo z levého boku myčky - výstup koše s umytým nádobím jinaým směrem než-li vstup koše se špinavým nádobím, mytí bez nutnosti předmytí či předmáčení nádobí se 100% výsledkem na 1 cyklus, automatické spouštění a zdvih kapoty na konci mycího cyklu, mytí pomocí vody, chemických detergentů a plastových granulí tězších než voda - </t>
    </r>
    <r>
      <rPr>
        <b/>
        <sz val="10"/>
        <color rgb="FF000000"/>
        <rFont val="Arial"/>
        <family val="2"/>
      </rPr>
      <t>používané granule musí být otestovány a schváleny pro styk s potravinami</t>
    </r>
    <r>
      <rPr>
        <sz val="10"/>
        <color rgb="FF000000"/>
        <rFont val="Arial"/>
        <family val="2"/>
      </rPr>
      <t>,</t>
    </r>
    <r>
      <rPr>
        <b/>
        <sz val="10"/>
        <color rgb="FFFF0000"/>
        <rFont val="Arial"/>
        <family val="2"/>
      </rPr>
      <t xml:space="preserve"> možnost mytí bez použití granulí - vhodné pro křehčí nádobí nebo mytí s použitím granulí</t>
    </r>
    <r>
      <rPr>
        <sz val="10"/>
        <color rgb="FF000000"/>
        <rFont val="Arial"/>
        <family val="2"/>
      </rPr>
      <t xml:space="preserve">, </t>
    </r>
    <r>
      <rPr>
        <b/>
        <sz val="10"/>
        <color rgb="FFFF0000"/>
        <rFont val="Arial"/>
        <family val="2"/>
      </rPr>
      <t>atmosferický izolovaný boiler v kombinaci s oplachovým čerpadlem</t>
    </r>
    <r>
      <rPr>
        <sz val="10"/>
        <color rgb="FF000000"/>
        <rFont val="Arial"/>
        <family val="2"/>
      </rPr>
      <t xml:space="preserve">, </t>
    </r>
    <r>
      <rPr>
        <b/>
        <sz val="10"/>
        <color rgb="FFFF0000"/>
        <rFont val="Arial"/>
        <family val="2"/>
      </rPr>
      <t>elektronický ovládací panel s grafickým displejem ve výšce očí</t>
    </r>
    <r>
      <rPr>
        <sz val="10"/>
        <color rgb="FF000000"/>
        <rFont val="Arial"/>
        <family val="2"/>
      </rPr>
      <t xml:space="preserve">, </t>
    </r>
    <r>
      <rPr>
        <b/>
        <sz val="10"/>
        <color rgb="FFFF0000"/>
        <rFont val="Arial"/>
        <family val="2"/>
      </rPr>
      <t xml:space="preserve">spotřeba vody 8 lt / cyklus, vypouštění mycí nádrže bez nutnosti vytahování přepadového  špuntu  mycího tanku, nerezové mycí čerpadlo, příkon mycího čerpadla 2,6kW, USB Port pro stahování dat HACCP </t>
    </r>
    <r>
      <rPr>
        <sz val="10"/>
        <color rgb="FF000000"/>
        <rFont val="Arial"/>
        <family val="2"/>
      </rPr>
      <t xml:space="preserve">  objem nákladového prostoru min. 215 lt, objem mycí nádrže min. 83 lt, objem granulí min. 7,5 lt, teplota mycí vody min. 65°C, teplota oplachové vody 85°C, možnost nastavení mytí s nebo bez granulí, min. 6x mycí program z tohot 3x pro mytí s granulemi a 3x pro mytí bez granulí, maximální délka nejkratšího mycího programu 2 min., maximální délka nejdelšího mycího programu 6 min.,  </t>
    </r>
    <r>
      <rPr>
        <b/>
        <sz val="10"/>
        <color rgb="FFFF0000"/>
        <rFont val="Arial"/>
        <family val="2"/>
      </rPr>
      <t>max. spotřeba oplachové vody 8 lt / cyklus</t>
    </r>
    <r>
      <rPr>
        <sz val="10"/>
        <color rgb="FF000000"/>
        <rFont val="Arial"/>
        <family val="2"/>
      </rPr>
      <t xml:space="preserve">, </t>
    </r>
    <r>
      <rPr>
        <b/>
        <sz val="10"/>
        <color rgb="FFFF0000"/>
        <rFont val="Arial"/>
        <family val="2"/>
      </rPr>
      <t>připojitelná na studenou vodu</t>
    </r>
    <r>
      <rPr>
        <sz val="10"/>
        <color rgb="FF000000"/>
        <rFont val="Arial"/>
        <family val="2"/>
      </rPr>
      <t>, granulová náplň s životností min. 2000 mycích cyklů, součástí zařízení externí dávkovač mycího prostředků a externí dávkovač oplachového prostředku, ovládací panel s displejem, komunikace na displeji pro základní obsluhu v ČJ, HACCP s možností výstupu na USB, součástí zařízení : 1x standardní mycí koš s kapacitou až 6x GN 1/1-65mm, 1x škrabka pro odstranění zbytků stravy, 1x sběrná nádrž na sběr granulí po skončení mytí, 1x základní sada granulí o objemu 8 lt, dvouletá servisní sada</t>
    </r>
  </si>
  <si>
    <t>S6</t>
  </si>
  <si>
    <r>
      <t xml:space="preserve">Nástěnná vodovodní baterie s loketním ovládáním a delším ramínkem - </t>
    </r>
    <r>
      <rPr>
        <b/>
        <sz val="10"/>
        <color rgb="FF000000"/>
        <rFont val="Arial"/>
        <family val="2"/>
      </rPr>
      <t>dodávka stavby</t>
    </r>
  </si>
  <si>
    <t>S5</t>
  </si>
  <si>
    <t>1200x950x900</t>
  </si>
  <si>
    <t>Mycí stůl, 1x vevařený lisovaný dřez o rozměru 860x500x375mm, prolamovaná pracovní deska, kapotáž dřezu z čela a obou boků, výškově nastavitelné nožičky, zadní lem, nerezové provedení</t>
  </si>
  <si>
    <t>S4</t>
  </si>
  <si>
    <t>1400x700x1800 DOMĚREK</t>
  </si>
  <si>
    <t>S3</t>
  </si>
  <si>
    <t>Stojánková vodovodní baterie, hygienické pákové loketní ovládání "CLINIC"</t>
  </si>
  <si>
    <t>S2</t>
  </si>
  <si>
    <t>500x700x850</t>
  </si>
  <si>
    <t>Nerezová kombinovaná výlevka, rozměr výlevky 400x400x200mm, rozměr umyvadla 440x280x140mm, 1x otvor pro stojánkovou baterii</t>
  </si>
  <si>
    <t>S1</t>
  </si>
  <si>
    <t xml:space="preserve">Mytí provozního nádobí </t>
  </si>
  <si>
    <t>S</t>
  </si>
  <si>
    <t>1400x350x600 DOMĚREK</t>
  </si>
  <si>
    <t>Nástěnná skřínka, uzavřená, uvnitř 1x plná stavitelná police, opláštěné oba boky, opláštěná záda, z čela skříňka přístupnou formou posuvných dvířek, nerezové provedení</t>
  </si>
  <si>
    <t>R19</t>
  </si>
  <si>
    <t>2150x500x900 DOMĚREK</t>
  </si>
  <si>
    <t>Pracovní stůl, 1x plná police, zadní lem, pravý lem, nerezové provedení</t>
  </si>
  <si>
    <t>R18</t>
  </si>
  <si>
    <t>R17</t>
  </si>
  <si>
    <t>R16</t>
  </si>
  <si>
    <t>R15</t>
  </si>
  <si>
    <t>délka 2100mm</t>
  </si>
  <si>
    <t>Výstupní stůl od myčky, válečkový, plné válečky v dráze, ve spodním prostoru 3x sekce pro umístění košů 500x500mm, nerezové provedení, stůl doporučený a garantovaný výrobcem myčky</t>
  </si>
  <si>
    <t>R14</t>
  </si>
  <si>
    <t>Příslušenství k průchozí myčce - sada pro připojení předmyčky a myčky</t>
  </si>
  <si>
    <t>R13</t>
  </si>
  <si>
    <t>0,05kW/230V</t>
  </si>
  <si>
    <t>320x662x635</t>
  </si>
  <si>
    <r>
      <t xml:space="preserve">Změkčovač vody pro myčku nádobí, konvektomat, kávovar, provedení </t>
    </r>
    <r>
      <rPr>
        <b/>
        <u val="single"/>
        <sz val="10"/>
        <color rgb="FF000000"/>
        <rFont val="Arial CE"/>
        <family val="2"/>
      </rPr>
      <t xml:space="preserve">automatické s možností objemového nebo časového řízení regenerace </t>
    </r>
    <r>
      <rPr>
        <sz val="8"/>
        <rFont val="Arial CE"/>
        <family val="2"/>
      </rPr>
      <t>, teplota vody max. 43°C, kapacita zásobníku 20 kg, objem pryskyřice 10 lt</t>
    </r>
  </si>
  <si>
    <t>R12</t>
  </si>
  <si>
    <t>Vypuštěno</t>
  </si>
  <si>
    <t>R11</t>
  </si>
  <si>
    <t>cca 27kW/400V</t>
  </si>
  <si>
    <t>1295x815x1719/2380</t>
  </si>
  <si>
    <t>Průchozí myčka nádobí kombinovaná pro 2 mycí koše 500x500 mm, možnost mytí provozního i stolního nádobí, dvojité opláštění stroje, tepelná a hluková izolace, možnost napojení na automatický předmycí stroj + poz. R4, rychlé manuální přepnutí alespoň 2 násobku výkonu na spodní ramena, break tank s oplachovým čerpadlem z důvodu kolísání tlaku vstupní vody ve vodovodním řadu, vstupní výška 600 mm, rozměr koše 2x 500 x 500 mm, připojení na studenou vodu, 3 mycí programy, individuální nastavení mycího a oplachového času pro každý program, individuální nastavení teploty mytí a teploty oplachové vody na každý program, samočistící sanitační proces v závěru při vypnutí stroje, robustní celonerezové provedení včetně mycích ramen a sít, mycí čerpadla 2x 1,5 kW, oplachové čerpadlo 0,58 kW, ergonomické automatické otevírání a zavírání kapoty, hluboká svařovaná nádrž s hygienicky provedenými sváry ošetřenými pasivací, objem nádrže 100 litrů, rozměr vnitřní části určené pro mytí 1240 x 650 mm, příkon bojleru 15 kW, příkon tělesa v nádrži 9 kW, diagnostické funkce stroje, ukládání HACCP dat a tvorba reportů, zabudovaný dávkovač oplachového prostředku, součástí myčky je sklopná police opatřena stavitelnými nerezovými trny pro zakládání provozního nádobí, v případě ponechání trnů ve sklopené poloze je umožněno mytí s využitím klasických košů 500 x 500 mm, vhodná pro pekařské přepravky 400 x 600 mm, kapacita 3x přepravka 400x600 mm.</t>
  </si>
  <si>
    <t>R10</t>
  </si>
  <si>
    <t>R9</t>
  </si>
  <si>
    <t>600x710</t>
  </si>
  <si>
    <t>Spojovací mezidílec pro přímé propojení předmyčky s myčkou - díl je určený pro přímou
instalaci v šířce 600 mm, součástí zadní lem jako ochrana proti stříkající vodě.</t>
  </si>
  <si>
    <t>R8</t>
  </si>
  <si>
    <t>Příslušenství k předmývacímu stroji - otočení ovládacího panelu na opačnou stranu</t>
  </si>
  <si>
    <t>R7</t>
  </si>
  <si>
    <t>Příslušenství k předmývacímu stroji - čerpadlo booster pump pro automatický zdvih kapoty s předmyčky</t>
  </si>
  <si>
    <t>R6</t>
  </si>
  <si>
    <t>Příslušenství k předmývacímu stroji - automatické otevírání a zavírání kapoty, v kombinaci s automatickým spouštěním cyklu dochází k zavírání kapoty spolu s vložením koše do myčky.</t>
  </si>
  <si>
    <t>R5</t>
  </si>
  <si>
    <t>400V/0,9kW</t>
  </si>
  <si>
    <t>760x658x2084* výška po otevření kapoty</t>
  </si>
  <si>
    <r>
      <t xml:space="preserve">Předmývací stroj - předmyčka - náhrada odmáčení a ručního sprchování, snížení spotřeby vody a elektrické energie. Zároveň poskytuje lepší pracovní prostředí, které vzniká tím, že eliminuje zátěž manuálním oplachování chemickými prostředky, kapacita 120 košů / 1 hod., výkon čerpadla 0,9 kW, objem mycí nádrže 45lt, </t>
    </r>
    <r>
      <rPr>
        <b/>
        <sz val="10"/>
        <color rgb="FFFF0000"/>
        <rFont val="Arial"/>
        <family val="2"/>
      </rPr>
      <t>bez přívodu vody, respektive přívod vody zajištěn napojením na myčku nadobí  - unikátní recyklace vody z myčky nádobí zajišťující výraznou úsporu vody</t>
    </r>
    <r>
      <rPr>
        <sz val="10"/>
        <color rgb="FF000000"/>
        <rFont val="Arial"/>
        <family val="2"/>
      </rPr>
      <t>.</t>
    </r>
  </si>
  <si>
    <t>R4</t>
  </si>
  <si>
    <t xml:space="preserve">Sprcha s baterií ze stolu a s napouštěcím ramínkem, nerezová tlaková hadice, vyrovnávací pružina, tlaková sprcha s pákovým ovladačem </t>
  </si>
  <si>
    <t>R3</t>
  </si>
  <si>
    <t>2100x750x850</t>
  </si>
  <si>
    <t>Vstupní stůl k myčce, prolis pro vedení na koše 500x500mm, 1x otvor pro stojánkovou sprchu, 1x vevařený lisovaný dřez o rozměru 450x450x250 mm, zvýšený zadní lem - oplachová stěna výšky 150mm, vsutpní stůl levý - dřez vč. závěsu umístěna vpravo, nerezové provedení</t>
  </si>
  <si>
    <t>R2</t>
  </si>
  <si>
    <t>1400x500x40</t>
  </si>
  <si>
    <t>Pracovní deska základní, bez lemů, plně podlepená, nerezové provedení</t>
  </si>
  <si>
    <t>R1</t>
  </si>
  <si>
    <t>Mytí stolního nádobí</t>
  </si>
  <si>
    <t>R</t>
  </si>
  <si>
    <t>8100x350</t>
  </si>
  <si>
    <t>Pojezdová dráha trubková, vč. konzol, pro zavěšení na výdejní linku, nerezové provedení</t>
  </si>
  <si>
    <t>Q29</t>
  </si>
  <si>
    <t>Filtr na vodu, zajišťující ihličitanovou tvrdost v pitné vody, fintrační médium zachycuje ionty kovů, vícenásobná filtrace - předfiltrace, redukce uhličitanové tvrdosti vody, fitrace aktivním uhlím, jemná filtrace, součástí kartuše a hlavice filtru</t>
  </si>
  <si>
    <t>Q28</t>
  </si>
  <si>
    <t>1250x350x600 DOMĚREK</t>
  </si>
  <si>
    <t>Q27</t>
  </si>
  <si>
    <t xml:space="preserve">Stojánková vodovodní baterie, pákové ovládání </t>
  </si>
  <si>
    <t>Q26</t>
  </si>
  <si>
    <t>1600x700x850 DOMĚREK</t>
  </si>
  <si>
    <t>Mycí stůl, 1x vevařený lisovaný dřez o rozměru 340x400x200mm, dřez umístěný vpravo, 1x otvor pro baterii, zadní lem + pravý lem, nerezové provedení, opláštěná záda a oba boky, zadní stěna částečné otevřená kvůli instlacím ke dřezu, 1x plná police - dno, pod pracovní deskou vlevo zabudovaná výsuvná zásuvka na  1x GN 1/1, z čela stůl přístupní formou posuvných dveří, pravý přesah desky + v pravém zadním pravého roku</t>
  </si>
  <si>
    <t>Q25</t>
  </si>
  <si>
    <t>0,2kW/230V</t>
  </si>
  <si>
    <t>770x700x1895</t>
  </si>
  <si>
    <r>
      <t xml:space="preserve">Profesionální chladnička, objem 570 lt, </t>
    </r>
    <r>
      <rPr>
        <b/>
        <sz val="10"/>
        <color rgb="FFFF0000"/>
        <rFont val="Arial"/>
        <family val="2"/>
      </rPr>
      <t>nerezové opláštění, 1x prosklené dveře</t>
    </r>
    <r>
      <rPr>
        <sz val="10"/>
        <color rgb="FF000000"/>
        <rFont val="Arial"/>
        <family val="2"/>
      </rPr>
      <t>, ventilované cirkulační chlazení, digitální termostat, automatické odtávání, integrovaný zámek dveří, teplotní rozsah -2°C až +8°C, vnitřní prostor uzpůsobený pro vložení přepravky 600x400mm</t>
    </r>
  </si>
  <si>
    <t>Q24</t>
  </si>
  <si>
    <t>dle výrobníku</t>
  </si>
  <si>
    <t>Podstavec pod výrobník čaje, nerezové provedení</t>
  </si>
  <si>
    <t>Q23</t>
  </si>
  <si>
    <t>9,2kW/400V</t>
  </si>
  <si>
    <t>1095x500x895</t>
  </si>
  <si>
    <t>Výrobník čaje a kávy, součástí výrobníku 2x vyhřívaný termos, kapacita 2x 20 lt  průtoková jednotka s výkonem horké vody až 90 l/h, výška kohoutku u termosů 185 mm, příprava vody 14min/20 lt, udržovací teplota 80 až 85°C, LCD Touch ovládání, černý design, automatické přerušení cyklu při odendání termosu, čistící program, počítadlo denního a celkového výdeje, termos vybaven hladinoměrem s ryskou</t>
  </si>
  <si>
    <t>Q22</t>
  </si>
  <si>
    <r>
      <t xml:space="preserve">Postmix - </t>
    </r>
    <r>
      <rPr>
        <b/>
        <sz val="10"/>
        <color rgb="FF000000"/>
        <rFont val="Arial"/>
        <family val="2"/>
      </rPr>
      <t>dodávka investora</t>
    </r>
  </si>
  <si>
    <t>Q21</t>
  </si>
  <si>
    <t>0,1kW/230V</t>
  </si>
  <si>
    <t>355x515</t>
  </si>
  <si>
    <r>
      <t xml:space="preserve">Termos elektricky vyhřívaný, objem 20 lt, obsah až 160 šálků o objemu 125ml, výška kohoutku 120 mm, udržovací teplota 80 až 85°C automaticky, celonerezové dvouplášťové izolovoné provedení včetně víka, kohout s Led osvětlením, vodoznak s ryskou, ergonomická madla, </t>
    </r>
    <r>
      <rPr>
        <b/>
        <sz val="10"/>
        <color rgb="FF000000"/>
        <rFont val="Arial"/>
        <family val="2"/>
      </rPr>
      <t xml:space="preserve">kompatibilní s výrobníkem čaje na pozici </t>
    </r>
  </si>
  <si>
    <t>Q20</t>
  </si>
  <si>
    <t>615x615x740</t>
  </si>
  <si>
    <t>Podávací šachta na koše se skleničkami, vnitřní rozměr uzpůsoben pro zakládání košů 500x500mm, kapacita 6 košů, nerezové provedení, vestavná, určena k zabudování do pracovního stolu na poz. Q18</t>
  </si>
  <si>
    <t>Q19</t>
  </si>
  <si>
    <t>1800x700x850</t>
  </si>
  <si>
    <t>Pracovní stůl, 1x otvor pro zabudování podávací šachty na koše - viz poz. Q19, bez lemů, 1x plná police, nerezové provedení,  zadní přesah desky 150mm</t>
  </si>
  <si>
    <t>Q18</t>
  </si>
  <si>
    <t>0,240kW/230V</t>
  </si>
  <si>
    <t>1000x700x650</t>
  </si>
  <si>
    <t>Chladící vitrína, podvěšený chladící agregát, samoobslužné provedení (3x 3 dvířka) digitální termostat s regulací teploty, regulace teploty od +4°C, dynamické ventilované chlazení, materiál sklo/nerez, izolační dvojskla, posuvná dvířka že strany obsluhy (demontovatelná), 2x police z kaleného skla, 1x rozměr police 922x350 mm a 1x rozměr police 922x400 mm, výškově nastavitelné police, LED osvětlení, ze strany zákazníka vitrína zkosená</t>
  </si>
  <si>
    <t>Q17</t>
  </si>
  <si>
    <t>1100x700x850</t>
  </si>
  <si>
    <t>Pracovní stůl, 1x otvor pro zabudování podvěšeného agregátu chladící vitríny - viz poz. Q17, 1 bez lemů, 1x plná police, nerezové provedení, zadní přesah desky 150mm</t>
  </si>
  <si>
    <t>Q16</t>
  </si>
  <si>
    <t>1500x300x350</t>
  </si>
  <si>
    <t xml:space="preserve">Dechová  clona, nerezové konzole, horní sklo kalené, čelní svislé sklo kalené, síla horního skla min. 8mm, síla čelního skla min. 6mm </t>
  </si>
  <si>
    <t>Q15</t>
  </si>
  <si>
    <t>2,8kW/230V</t>
  </si>
  <si>
    <t>1500x700x850</t>
  </si>
  <si>
    <t>Vyhřívaná výdejní lázeň, dělená, pevná - stacionární, kapacita min. 4x GN 1/1-200, nerezové provedení, každá vana disponuje samostatným topným tělesem, samostatným termostatem pro regulaci teploty až do +90°C a samostatným vypouštěcím ventilem,1x plná police, , příprava pro upevnění dechové clony viz poz. Q15,provedení lázní s pevným připojením na vodu a odpad - možnost centrální napoustění a vypouštění lázní, zadní přesah desky 150mm</t>
  </si>
  <si>
    <t>Q14</t>
  </si>
  <si>
    <t>Q13</t>
  </si>
  <si>
    <t>500x300x350</t>
  </si>
  <si>
    <t>Q12</t>
  </si>
  <si>
    <t>300x250x850</t>
  </si>
  <si>
    <t>Výdejní stěna, nerezové provedení, příprava pro upevnění dechové clony, příprava pro možnost ukotvení stěny do podlahy, zadní přesah desky 150mm</t>
  </si>
  <si>
    <t>Q11</t>
  </si>
  <si>
    <t>Q10</t>
  </si>
  <si>
    <t>1500x850x850</t>
  </si>
  <si>
    <t>Vyhřívaná výdejní lázeň, dělená, pevná - stacionární, kapacita min. 4x GN 1/1-200, nerezové provedení, každá vana disponuje samostatným topným tělesem, samostatným termostatem pro regulaci teploty až do +90°C a samostatným vypouštěcím ventilem,1x plná police, , oplášěný levý bok vč. soklu až na zem, příprava pro upevnění dechové clony viz poz. Q10, provedení lázní s pevným připojením na vodu a odpad - možnost centrální napoustění a vypouštění lázní, zadní přesah desky 150mm</t>
  </si>
  <si>
    <t>Q9</t>
  </si>
  <si>
    <t>Q8</t>
  </si>
  <si>
    <t>Q7</t>
  </si>
  <si>
    <t>550x250x850</t>
  </si>
  <si>
    <t>Q6</t>
  </si>
  <si>
    <t>500x500x350</t>
  </si>
  <si>
    <t xml:space="preserve">Dechová středová clona, nerezové konzole, horní sklo kalené, síla skla min. 8mm </t>
  </si>
  <si>
    <t>Q5</t>
  </si>
  <si>
    <t>0,75kW/230V</t>
  </si>
  <si>
    <t>440x640</t>
  </si>
  <si>
    <t>Výdejní vestavná lázeň, kapacita min. 1x GN 1/1-200mm, určená k zabudování do stolu a pozici Q2, lisovaná vana, regulace teploty termostatem až do 90°C, vypustný ventil, nerezové provedení</t>
  </si>
  <si>
    <t>Q4</t>
  </si>
  <si>
    <t>390x390x745</t>
  </si>
  <si>
    <t>Podávací šachta na misky, určená k zabudování do stolu na pozici Q2, kapacita 76 misek o pr 120 mm,  nerezové provedení</t>
  </si>
  <si>
    <t>Q3</t>
  </si>
  <si>
    <t>1000x700x850</t>
  </si>
  <si>
    <t>Pracovní stůl, 1x otvor pro zabudování podavače na misky - viz poz. Q3, 1x otvor pro zabudování vyhřívané lázně GN 1/1 - viz poz. Q2, příprava pro uchycení stojen dechové galerie - viz poz. Q5, bez lemů, nerezové provedení,  zadní přehah desky 150mm</t>
  </si>
  <si>
    <t>Q2</t>
  </si>
  <si>
    <t>750x600x1300</t>
  </si>
  <si>
    <t>Pojízdný zásobník táců a příborů, 2x prolisované plato - určeno pro odkládání podnosů, příborník osazený 4x GN 1/4 o hl 150 mm, 4x kolečka o pr 75 mm, z toho 2x bržděná, celonerezové provedení</t>
  </si>
  <si>
    <t>Q1</t>
  </si>
  <si>
    <t xml:space="preserve">Výdej jídel </t>
  </si>
  <si>
    <t>Q</t>
  </si>
  <si>
    <t>750x600x900</t>
  </si>
  <si>
    <t xml:space="preserve">Pracovní stůl, 1x plná police, bez zadního lemu, pojízdné provedení - 4x otočné kolečko pr. 120mm, z nichž dvě opatřena aretační brzdou, nerezové provedení. </t>
  </si>
  <si>
    <t>P3</t>
  </si>
  <si>
    <t>1100x700x900</t>
  </si>
  <si>
    <t xml:space="preserve">Pracovní stůl, 1x plná police, zadní lem, pod pracovní deskou umístěna 2x výsuvná zásuvka, kapacita zásuvky 1x GN 1/1 - 150, nerezové provedení. </t>
  </si>
  <si>
    <t>P2</t>
  </si>
  <si>
    <t>P1</t>
  </si>
  <si>
    <t xml:space="preserve">Porcování jídel </t>
  </si>
  <si>
    <t>P</t>
  </si>
  <si>
    <t>850x600x1800</t>
  </si>
  <si>
    <t>O21</t>
  </si>
  <si>
    <t>950x350x600</t>
  </si>
  <si>
    <t>O20</t>
  </si>
  <si>
    <t>1350x350x600</t>
  </si>
  <si>
    <t>Nástěnná skřínka, otevřená, uvnitř 1x plná stavitelná police, opláštěné oba boky, opláštěná záda, nerezové provedení</t>
  </si>
  <si>
    <t>O19</t>
  </si>
  <si>
    <t>850x350x600</t>
  </si>
  <si>
    <t>O18</t>
  </si>
  <si>
    <t>Stojánková vodovodní baterie, pákové ovládání</t>
  </si>
  <si>
    <t>O17</t>
  </si>
  <si>
    <t>1342x700x850</t>
  </si>
  <si>
    <r>
      <t xml:space="preserve">Chlazený stůl dvousekcový, 2x zásuvka,1x dvířka,  objem 274 litrů, celonerezové provedení, perforované koše zásuvek z nerezové oceli pro velikost GN 1/1,  stůl osazený pracovní deskou s lisovaným dřezem 330x330x200 mm nad agregátem, chladivo R-600a, bez CFC, chlazení s nucenou cirkulací, pracovní teplota -2 °C až +8 °C při okolní teplotě 43 °C,  digitální displej pro elektronické řízení teploty a odmražování, stupeň ochrany IPX5, tlakově vtřikovaná polyuretanová izolace o síle 50 mm a hustotě 40kg/m3 výškově stavitelné nožičky, </t>
    </r>
    <r>
      <rPr>
        <b/>
        <sz val="10"/>
        <color rgb="FFFF0000"/>
        <rFont val="Arial"/>
        <family val="2"/>
      </rPr>
      <t>pozor chladící jednotka vlevo</t>
    </r>
  </si>
  <si>
    <t>O16</t>
  </si>
  <si>
    <t>13,5kW/400V</t>
  </si>
  <si>
    <t>1300x700x900</t>
  </si>
  <si>
    <r>
      <t xml:space="preserve">Multifunkční indukční sporák, 3x plotna čtvercová o rozměru 370x297 mm, </t>
    </r>
    <r>
      <rPr>
        <b/>
        <sz val="10"/>
        <color rgb="FFFF0000"/>
        <rFont val="Arial"/>
        <family val="2"/>
      </rPr>
      <t>součástí sporáku 2x externí sonda pro měření a regulaci teploty polrmů, součástí sporáku 1x napoustěcí rameno zabudované ve sporáku, kolem celého obvodu pracoví desky žlab pro odtékání přetečeného varného obsahu s odtokem, zásuvka pro připojení el. příslušenství, pracovní deska o síle 2 mm z materiálu AISI 304,</t>
    </r>
    <r>
      <rPr>
        <sz val="10"/>
        <color rgb="FF000000"/>
        <rFont val="Arial"/>
        <family val="2"/>
      </rPr>
      <t xml:space="preserve">, </t>
    </r>
    <r>
      <rPr>
        <b/>
        <sz val="10"/>
        <color rgb="FFFF0000"/>
        <rFont val="Arial"/>
        <family val="2"/>
      </rPr>
      <t>1x plotna o výkonu 3,5kW, 1x plotna o výkonu 3,5kW, 1x plotna o výkonu 6kW</t>
    </r>
    <r>
      <rPr>
        <sz val="10"/>
        <color rgb="FF000000"/>
        <rFont val="Arial"/>
        <family val="2"/>
      </rPr>
      <t>, síla skleněné plotny 3,8mm</t>
    </r>
    <r>
      <rPr>
        <b/>
        <sz val="10"/>
        <color rgb="FFFF0000"/>
        <rFont val="Arial"/>
        <family val="2"/>
      </rPr>
      <t>, každá plotna vybavena vlastním generátorem,</t>
    </r>
    <r>
      <rPr>
        <sz val="10"/>
        <color rgb="FF000000"/>
        <rFont val="Arial"/>
        <family val="2"/>
      </rPr>
      <t xml:space="preserve"> </t>
    </r>
    <r>
      <rPr>
        <b/>
        <sz val="10"/>
        <color rgb="FFFF0000"/>
        <rFont val="Arial"/>
        <family val="2"/>
      </rPr>
      <t>kažná indukční deska spíná od 120 mm velikosti varné nádoby</t>
    </r>
    <r>
      <rPr>
        <sz val="10"/>
        <color rgb="FF000000"/>
        <rFont val="Arial"/>
        <family val="2"/>
      </rPr>
      <t>, 10 výkonových varných úrovní, 7 udržovacích úrovní teplot( 35, 40, 50, 60, 70, 80, 90°C), 230V , nerezové nohy 150mm, maximální zatížení jedné skleněné desky 60 kg, tepelná ochrana varné desky, hlavní vypínač přímo na zařízení, nerezové provedení</t>
    </r>
  </si>
  <si>
    <t>O15</t>
  </si>
  <si>
    <t>1400x700x850 DOMĚREK</t>
  </si>
  <si>
    <t xml:space="preserve">Pracovní stůl, 1x plná police, zadní lem, pravý lem, pod pracovní deskou umístěna 3x výsuvná zásuvka, vnitřní kapacita každé zásuvky GN 1/1-150, nerezové provedení </t>
  </si>
  <si>
    <t>O14</t>
  </si>
  <si>
    <t>1050x900x850 DOMĚREK</t>
  </si>
  <si>
    <t xml:space="preserve">Pracovní stůl, 2x plná police, zadní lem, levý lem, nerezové provedení </t>
  </si>
  <si>
    <t>O13</t>
  </si>
  <si>
    <t xml:space="preserve">Příslušenství k multifunkční pánvi na poz. O4 - čistící houba SCOTCHBRICK na pánve </t>
  </si>
  <si>
    <t>O12</t>
  </si>
  <si>
    <t xml:space="preserve">Příslušenství k multifunkční pánvi na poz. O4- síto </t>
  </si>
  <si>
    <t>O11</t>
  </si>
  <si>
    <t>Příslušenství k multifunkční pánvi na poz. O4 - rošt na dno pánve</t>
  </si>
  <si>
    <t>O10</t>
  </si>
  <si>
    <t>Příslušenství k multifunkční pánvi na poz. O4 - špachtle</t>
  </si>
  <si>
    <t>O9</t>
  </si>
  <si>
    <t xml:space="preserve">Příslušenství k multifunkční pánvi na poz. O4 - fritovací koš </t>
  </si>
  <si>
    <t>O8</t>
  </si>
  <si>
    <t xml:space="preserve">Příslušenství k multifunkční pánvi na poz. O4 - varný koš </t>
  </si>
  <si>
    <t>O7</t>
  </si>
  <si>
    <t>Příslušenství k multifunkční pánvi na poz. O4 - rameno pro zvedání a spouštění košů</t>
  </si>
  <si>
    <t>O6</t>
  </si>
  <si>
    <t>Podstavec pod multifuknční pánev, celonerezové provedení, 2x výsuv pro umístění nádob, 2x sloupec vsunů na plechy GN 1/1</t>
  </si>
  <si>
    <t>O5</t>
  </si>
  <si>
    <t>14kW/400V</t>
  </si>
  <si>
    <t>1100x756x485</t>
  </si>
  <si>
    <r>
      <rPr>
        <sz val="10"/>
        <color rgb="FF000000"/>
        <rFont val="Arial"/>
        <family val="2"/>
      </rPr>
      <t xml:space="preserve">Elektrická multifunkční pánev, </t>
    </r>
    <r>
      <rPr>
        <b/>
        <sz val="10"/>
        <color rgb="FFFF0000"/>
        <rFont val="Arial"/>
        <family val="2"/>
      </rPr>
      <t>kapacita vany min. 2x 17 lt</t>
    </r>
    <r>
      <rPr>
        <sz val="10"/>
        <color rgb="FF000000"/>
        <rFont val="Arial"/>
        <family val="2"/>
      </rPr>
      <t>, plocha dna min. 2x13 dm</t>
    </r>
    <r>
      <rPr>
        <vertAlign val="superscript"/>
        <sz val="10"/>
        <color rgb="FF000000"/>
        <rFont val="Arial"/>
        <family val="2"/>
      </rPr>
      <t>2</t>
    </r>
    <r>
      <rPr>
        <sz val="10"/>
        <color rgb="FF000000"/>
        <rFont val="Arial"/>
        <family val="2"/>
      </rPr>
      <t>,</t>
    </r>
    <r>
      <rPr>
        <b/>
        <sz val="10"/>
        <color rgb="FF000000"/>
        <rFont val="Arial"/>
        <family val="2"/>
      </rPr>
      <t xml:space="preserve"> </t>
    </r>
    <r>
      <rPr>
        <b/>
        <sz val="10"/>
        <color rgb="FFFF0000"/>
        <rFont val="Arial"/>
        <family val="2"/>
      </rPr>
      <t>topný systém s celoplošnými topnými keramickými destičkami</t>
    </r>
    <r>
      <rPr>
        <sz val="10"/>
        <color rgb="FF000000"/>
        <rFont val="Arial"/>
        <family val="2"/>
      </rPr>
      <t xml:space="preserve">, </t>
    </r>
    <r>
      <rPr>
        <b/>
        <sz val="10"/>
        <color rgb="FFFF0000"/>
        <rFont val="Arial"/>
        <family val="2"/>
      </rPr>
      <t>třívrstvé dno pánve z neoddělitelných ocelových vrstev</t>
    </r>
    <r>
      <rPr>
        <sz val="10"/>
        <color rgb="FF000000"/>
        <rFont val="Arial"/>
        <family val="2"/>
      </rPr>
      <t xml:space="preserve">, </t>
    </r>
    <r>
      <rPr>
        <b/>
        <sz val="10"/>
        <color rgb="FFFF0000"/>
        <rFont val="Arial"/>
        <family val="2"/>
      </rPr>
      <t>sonda teploty jádra s min. 6-ti měřícími body, dvě na sobě nezávisle pracující nádoby, vypouštění vody po vaření a čištění přímo vestavěným odtokem v nádobě</t>
    </r>
    <r>
      <rPr>
        <sz val="10"/>
        <color rgb="FF000000"/>
        <rFont val="Arial"/>
        <family val="2"/>
      </rPr>
      <t xml:space="preserve">, 6 provozních režimů : maso, ryby, zelenina a přílohy, pokrmy z vajec, polévky a omáčky, mléčné a sladké pokrmy nebo 5 postupů přípravy vaření, smažení, pečení, grilování a funkce Finishing, </t>
    </r>
    <r>
      <rPr>
        <b/>
        <sz val="10"/>
        <color rgb="FFFF0000"/>
        <rFont val="Arial"/>
        <family val="2"/>
      </rPr>
      <t>Vaření při nízké teplotě (i přes noc), konfitování, vaření sous-vide, flexibilní rozdělení dna pánve na zóny s rozdílnými teplotami (teploty se mohou lišit až o 130°C)</t>
    </r>
    <r>
      <rPr>
        <b/>
        <sz val="10"/>
        <color rgb="FF000000"/>
        <rFont val="Arial"/>
        <family val="2"/>
      </rPr>
      <t>,</t>
    </r>
    <r>
      <rPr>
        <sz val="10"/>
        <color rgb="FF000000"/>
        <rFont val="Arial"/>
        <family val="2"/>
      </rPr>
      <t xml:space="preserve"> Manuální režim: vaření pomocí volně nastavitelné teploty tekutiny, teploty dna pánve nebo teploty oleje, Teplotní rozsah 30 °C–250 °C, Možnost volného programování a pojmenování 1 200 programů s až 12 kroky,</t>
    </r>
    <r>
      <rPr>
        <b/>
        <sz val="10"/>
        <color rgb="FF000000"/>
        <rFont val="Arial"/>
        <family val="2"/>
      </rPr>
      <t xml:space="preserve"> </t>
    </r>
    <r>
      <rPr>
        <b/>
        <sz val="10"/>
        <color rgb="FFFF0000"/>
        <rFont val="Arial"/>
        <family val="2"/>
      </rPr>
      <t>zařízení pro automatické zvedání a spouštění pro vaření v koších</t>
    </r>
    <r>
      <rPr>
        <sz val="10"/>
        <color rgb="FF000000"/>
        <rFont val="Arial"/>
        <family val="2"/>
      </rPr>
      <t xml:space="preserve">, vaření s teplotním rozdílem k šetrné přípravě velkých kusů masa, </t>
    </r>
    <r>
      <rPr>
        <b/>
        <sz val="10"/>
        <color rgb="FFFF0000"/>
        <rFont val="Arial"/>
        <family val="2"/>
      </rPr>
      <t>ergonomicky ovládaná ruční sprcha s automatickým zpětným navíjením do zařízení přepínatelným proudem</t>
    </r>
    <r>
      <rPr>
        <sz val="10"/>
        <color rgb="FF000000"/>
        <rFont val="Arial"/>
        <family val="2"/>
      </rPr>
      <t xml:space="preserve"> (bodový a sprchovací proud) a integrovanou funkcí uzavření vody, integrovaná zásuvka 1 NAC 230V, magnetický držák sondy vnitřní teploty, pánev naklonitelná pomocí elektrického válce, víko se otvírá manuálně, </t>
    </r>
    <r>
      <rPr>
        <b/>
        <sz val="10"/>
        <color rgb="FFFF0000"/>
        <rFont val="Arial"/>
        <family val="2"/>
      </rPr>
      <t>víko s integrovaným přívodem vody, Automatické plnění nádoby vodou s přesností na litry</t>
    </r>
    <r>
      <rPr>
        <b/>
        <sz val="10"/>
        <color rgb="FF000000"/>
        <rFont val="Arial"/>
        <family val="2"/>
      </rPr>
      <t xml:space="preserve"> </t>
    </r>
    <r>
      <rPr>
        <sz val="10"/>
        <color rgb="FF000000"/>
        <rFont val="Arial"/>
        <family val="2"/>
      </rPr>
      <t xml:space="preserve">systém SDS - Servisní diagnostický systém s automatickým zobrazováním servisních hlášení, Indikátor provozního stavu a výstražné indikátory např horkého oleje při fritování, Rozhraní USB pro export dat HACCP, servisních dat a varných programů, bezpečnostní omezovač teploty, servisní přístup ze předu, Hygienická pánev beze spár se zaoblenými rohy, </t>
    </r>
    <r>
      <rPr>
        <b/>
        <sz val="10"/>
        <color rgb="FFFF0000"/>
        <rFont val="Arial"/>
        <family val="2"/>
      </rPr>
      <t>barevný skleněný TFT diplej o velikosti  min.10"</t>
    </r>
    <r>
      <rPr>
        <sz val="10"/>
        <color rgb="FFFF0000"/>
        <rFont val="Arial"/>
        <family val="2"/>
      </rPr>
      <t xml:space="preserve">, </t>
    </r>
    <r>
      <rPr>
        <b/>
        <sz val="10"/>
        <color rgb="FFFF0000"/>
        <rFont val="Arial"/>
        <family val="2"/>
      </rPr>
      <t>centrální ovládací kolečko s možností stlačení určené k potvrzení</t>
    </r>
    <r>
      <rPr>
        <sz val="10"/>
        <color rgb="FF000000"/>
        <rFont val="Arial"/>
        <family val="2"/>
      </rPr>
      <t>, zobrazení skutečných a požadovaných hodnot, sledování zařízení z PC, chytrého telefonu nebo tabletu</t>
    </r>
  </si>
  <si>
    <t>O4</t>
  </si>
  <si>
    <t>400x800x850</t>
  </si>
  <si>
    <t>Pracovní stůl, 1x plná police, zadní lem, nerezové provedení</t>
  </si>
  <si>
    <t>O3</t>
  </si>
  <si>
    <t>dle konvektomatu</t>
  </si>
  <si>
    <t>Podstavec pod konvektomat, celonerezové provedení, 2x sloupec zásuvů pro GN 1/1, plně kompatibilní s konvektomatem na poz. O1</t>
  </si>
  <si>
    <t>O2</t>
  </si>
  <si>
    <t>10,8kW/400V</t>
  </si>
  <si>
    <t>850x804x842</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</si>
  <si>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6x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t>
    </r>
  </si>
  <si>
    <t>O1</t>
  </si>
  <si>
    <t>Dieta</t>
  </si>
  <si>
    <t>O</t>
  </si>
  <si>
    <t>výška vozíku 1750mm</t>
  </si>
  <si>
    <t>Vozík na GN 2/1, nerezové provedení, kapacita každého vsunu - 2x GN 1/1, 12x pár vsunů, celková kapacita vozíku 24x GN 1/1, 4x kolečka, dvě ze čtyř koleček opatřeny aretační brzdou</t>
  </si>
  <si>
    <t>N28</t>
  </si>
  <si>
    <t>230V</t>
  </si>
  <si>
    <t>780x600x990</t>
  </si>
  <si>
    <r>
      <t xml:space="preserve">Příslušenství k multifunkční pánvi na poz. N4 - </t>
    </r>
    <r>
      <rPr>
        <b/>
        <sz val="10"/>
        <color rgb="FFFF0000"/>
        <rFont val="Arial"/>
        <family val="2"/>
      </rPr>
      <t>elektro-bateriový zdvižný vozík</t>
    </r>
    <r>
      <rPr>
        <sz val="10"/>
        <color rgb="FF000000"/>
        <rFont val="Arial"/>
        <family val="2"/>
      </rPr>
      <t>, pro snadnou manipulaci při vyprazdňování pánve, zdvih 400-750 mm, kapacita GN 1/1, nosnost 40 Kg</t>
    </r>
  </si>
  <si>
    <t>N27</t>
  </si>
  <si>
    <t>7,5kW/400V</t>
  </si>
  <si>
    <t>1200x700x900</t>
  </si>
  <si>
    <r>
      <t xml:space="preserve">Multifunkční indukční sporák, 2x plotna čtvercová o rozměru 370x297 mm, </t>
    </r>
    <r>
      <rPr>
        <b/>
        <sz val="10"/>
        <color rgb="FFFF0000"/>
        <rFont val="Arial"/>
        <family val="2"/>
      </rPr>
      <t>součástí sporáku 1x externí sonda pro měření a regulaci teploty polrmů, součástí sporáku 1x napoustěcí rameno zabudované ve sporáku, kolem celého obvodu pracoví desky žlab pro odtékání přetečeného varného obsahu s odtokem, zásuvka pro připojení el. příslušenství, pracovní deska o síle 2 mm z materiálu AISI 304,</t>
    </r>
    <r>
      <rPr>
        <sz val="10"/>
        <color rgb="FF000000"/>
        <rFont val="Arial"/>
        <family val="2"/>
      </rPr>
      <t xml:space="preserve">, síla skleněné plotny 3,8mm, </t>
    </r>
    <r>
      <rPr>
        <b/>
        <sz val="10"/>
        <color rgb="FFFF0000"/>
        <rFont val="Arial"/>
        <family val="2"/>
      </rPr>
      <t>každá o výkonu 3,5kW, každá plotna vybavena vlastním generátorem,</t>
    </r>
    <r>
      <rPr>
        <sz val="10"/>
        <color rgb="FF000000"/>
        <rFont val="Arial"/>
        <family val="2"/>
      </rPr>
      <t xml:space="preserve"> </t>
    </r>
    <r>
      <rPr>
        <b/>
        <sz val="10"/>
        <color rgb="FFFF0000"/>
        <rFont val="Arial"/>
        <family val="2"/>
      </rPr>
      <t>kažná indukční deska spíná od 120 mm velikosti varné nádoby</t>
    </r>
    <r>
      <rPr>
        <sz val="10"/>
        <color rgb="FF000000"/>
        <rFont val="Arial"/>
        <family val="2"/>
      </rPr>
      <t xml:space="preserve">, 10 výkonových varných úrovní, 7 udržovacích úrovní teplot( 35, 40, 50, 60, 70, 80, 90°C), 230V , nerezové nohy 150mm, maximální zatížení jedné skleněné desky 60 kg, tepelná ochrana varné desky, hlavní vypínač přímo na zařízení, nerezové provedení, </t>
    </r>
  </si>
  <si>
    <t>N26</t>
  </si>
  <si>
    <t>Podstavec pod konvektomat, celonerezové provedení, 2x sloupec zásuvů pro GN 1/1, plně kompatibilní s konvektomatem na poz. N24</t>
  </si>
  <si>
    <t>N25</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</si>
  <si>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6x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  otočené dveře - panty vlevo, klika vpravo</t>
    </r>
  </si>
  <si>
    <t>N24</t>
  </si>
  <si>
    <t>400x800</t>
  </si>
  <si>
    <r>
      <rPr>
        <b/>
        <sz val="10"/>
        <color rgb="FF000000"/>
        <rFont val="Arial"/>
        <family val="2"/>
      </rPr>
      <t>Podlahová vpusť, s protizápachovou uzávěrou</t>
    </r>
    <r>
      <rPr>
        <sz val="10"/>
        <color rgb="FF000000"/>
        <rFont val="Arial"/>
        <family val="2"/>
      </rPr>
      <t xml:space="preserve"> k zalití do podlahy,</t>
    </r>
    <r>
      <rPr>
        <b/>
        <sz val="10"/>
        <color rgb="FF000000"/>
        <rFont val="Arial"/>
        <family val="2"/>
      </rPr>
      <t>, materiál nerez</t>
    </r>
    <r>
      <rPr>
        <sz val="10"/>
        <color rgb="FF000000"/>
        <rFont val="Arial"/>
        <family val="2"/>
      </rPr>
      <t xml:space="preserve">, vana ohýbaný nerezový plech, doplněný bočními úchyty do betonu, zemnící šroub, pochůzný rošt, - </t>
    </r>
    <r>
      <rPr>
        <b/>
        <sz val="10"/>
        <color rgb="FF000000"/>
        <rFont val="Arial"/>
        <family val="2"/>
      </rPr>
      <t xml:space="preserve">Dodávka stavby </t>
    </r>
    <r>
      <rPr>
        <sz val="10"/>
        <color rgb="FF000000"/>
        <rFont val="Arial"/>
        <family val="2"/>
      </rPr>
      <t xml:space="preserve"> </t>
    </r>
  </si>
  <si>
    <t>N23</t>
  </si>
  <si>
    <t>Příslušenství k výklopnému kotli na poz. N14 - samostatné připojení a změkčenou vodu</t>
  </si>
  <si>
    <t>N22</t>
  </si>
  <si>
    <t>Příslušenství k výklopnému kotli na poz. N14 - čistící rotační kartáč k připojení k míchacímu ramenu pro snadné mytí</t>
  </si>
  <si>
    <t>N21</t>
  </si>
  <si>
    <t>Příslušenství k výklopnému kotli na poz. N14 - odměrná tyč 60 lt</t>
  </si>
  <si>
    <t>N20</t>
  </si>
  <si>
    <t>Příslušenství k výklopnému kotli na poz. N14 - sprcha ke kotli, určená pro rychlou sanitaci či oplach</t>
  </si>
  <si>
    <t>N19</t>
  </si>
  <si>
    <t>Příslušenství k výklopnému kotli na poz. N14 - cedící síto - nástavec  pro osazení na kotel při vyklápění pro kotel 40-60 lt</t>
  </si>
  <si>
    <t>N18</t>
  </si>
  <si>
    <t>Příslušenství k výklopnému kotli na poz. N14 - instalační příruby</t>
  </si>
  <si>
    <t>N17</t>
  </si>
  <si>
    <r>
      <t xml:space="preserve">Příslušenství k výklopnému kotli na poz. N14 - plně izolovaný dvojitý plášť </t>
    </r>
    <r>
      <rPr>
        <b/>
        <u val="single"/>
        <sz val="11"/>
        <color rgb="FFFF0000"/>
        <rFont val="Arial"/>
        <family val="2"/>
      </rPr>
      <t>PUR pěnou !!!</t>
    </r>
    <r>
      <rPr>
        <sz val="11"/>
        <color rgb="FF000000"/>
        <rFont val="Arial"/>
        <family val="2"/>
      </rPr>
      <t xml:space="preserve"> Izolace je kryta nerezovým plechem </t>
    </r>
    <r>
      <rPr>
        <b/>
        <sz val="11"/>
        <color rgb="FFFF0000"/>
        <rFont val="Arial"/>
        <family val="2"/>
      </rPr>
      <t>o síle 1,5 mm</t>
    </r>
    <r>
      <rPr>
        <sz val="11"/>
        <color rgb="FF000000"/>
        <rFont val="Arial"/>
        <family val="2"/>
      </rPr>
      <t xml:space="preserve">. </t>
    </r>
    <r>
      <rPr>
        <b/>
        <sz val="11"/>
        <color rgb="FF000000"/>
        <rFont val="Arial"/>
        <family val="2"/>
      </rPr>
      <t>Izolace těchto parametrů zkracuje dobu ohřevu a snižuje spotřebu energie. Také zabraňuje pronikání vlhkosti do izolovaného prostoru.</t>
    </r>
  </si>
  <si>
    <t>N16</t>
  </si>
  <si>
    <r>
      <t>Příslušenství k výklopnému kotli na poz. N14</t>
    </r>
    <r>
      <rPr>
        <b/>
        <sz val="11"/>
        <color rgb="FF000000"/>
        <rFont val="Arial"/>
        <family val="2"/>
      </rPr>
      <t xml:space="preserve"> - instalační rám s regulovatelnými nohami pro skupinovou instalaci - </t>
    </r>
    <r>
      <rPr>
        <sz val="11"/>
        <color rgb="FF000000"/>
        <rFont val="Arial"/>
        <family val="2"/>
      </rPr>
      <t xml:space="preserve">pro instalaci na podlahu s možností bezproblémové sanitace a lepšího servisního přístupu - pro skupinovou instalaci </t>
    </r>
  </si>
  <si>
    <t>N15</t>
  </si>
  <si>
    <t>Výpustný ventil D1-std</t>
  </si>
  <si>
    <t>N14a</t>
  </si>
  <si>
    <t>18kW/400V</t>
  </si>
  <si>
    <t>1047x720x900/1535</t>
  </si>
  <si>
    <r>
      <t xml:space="preserve">Elektrický výklopný kotel </t>
    </r>
    <r>
      <rPr>
        <b/>
        <sz val="10"/>
        <color rgb="FFFF0000"/>
        <rFont val="Arial"/>
        <family val="2"/>
      </rPr>
      <t>s integrovaným mixérem, kapacita min. 60 lt</t>
    </r>
    <r>
      <rPr>
        <sz val="10"/>
        <color rgb="FFFF0000"/>
        <rFont val="Arial"/>
        <family val="2"/>
      </rPr>
      <t xml:space="preserve">, </t>
    </r>
    <r>
      <rPr>
        <b/>
        <sz val="10"/>
        <color rgb="FFFF0000"/>
        <rFont val="Arial"/>
        <family val="2"/>
      </rPr>
      <t>nastavitelná rychlost míchání - min. 15 otáček až 140 otáček/min, celonerezová konstrukce vč. rámu - z důvodu hygieny a životnosti, síla použitého materiálu u nádoby min. 4mm, nádoba svařovaná - ne lisovaná !!!, CERTIFIKOVÁNO PRO PROVOZ BEZ DOZORU - nutné především pro noční úpravy, pracovní tlak v plášti min. 1 bar, elektronické digitální - ovládací panel na pilíři s dotykovým displejem - odděleně pro snadné ovládání a mimo obvyklou čistící zónu pro mokré čištění,  vnitřní nádoba z kyselino-odolné oceli, elektrické nebo hydraulické vyklápění nádoby kotle</t>
    </r>
    <r>
      <rPr>
        <sz val="10"/>
        <color rgb="FF000000"/>
        <rFont val="Arial"/>
        <family val="2"/>
      </rPr>
      <t xml:space="preserve">, </t>
    </r>
    <r>
      <rPr>
        <b/>
        <sz val="10"/>
        <color rgb="FFFF0000"/>
        <rFont val="Arial"/>
        <family val="2"/>
      </rPr>
      <t xml:space="preserve">PROVEDENÍ KOTLE BEZ RÁMU PRO KOTVENÍ DO PODLAHY, </t>
    </r>
    <r>
      <rPr>
        <sz val="10"/>
        <color rgb="FF000000"/>
        <rFont val="Arial"/>
        <family val="2"/>
      </rPr>
      <t xml:space="preserve">teplotní rozsah min. 30°C - 120 °C, autoreverz - zpětný chod míchacího ramene, </t>
    </r>
    <r>
      <rPr>
        <b/>
        <sz val="10"/>
        <color rgb="FFFF0000"/>
        <rFont val="Arial"/>
        <family val="2"/>
      </rPr>
      <t>výška hrany nádoby kotle max. 1000mm - z důvodu bezpečnosti</t>
    </r>
    <r>
      <rPr>
        <sz val="10"/>
        <color rgb="FF000000"/>
        <rFont val="Arial"/>
        <family val="2"/>
      </rPr>
      <t xml:space="preserve">, </t>
    </r>
    <r>
      <rPr>
        <b/>
        <sz val="10"/>
        <color rgb="FFFF0000"/>
        <rFont val="Arial"/>
        <family val="2"/>
      </rPr>
      <t>světlá výška při vyklopení kotle min. 600mm</t>
    </r>
    <r>
      <rPr>
        <sz val="10"/>
        <color rgb="FF000000"/>
        <rFont val="Arial"/>
        <family val="2"/>
      </rPr>
      <t>, mutifunkční časovač, programování na dotykovém displeji, programy na základní pokrmy a mycí programy, skutečné ovládání teploty porkmu jídla a samostatné ovládání teploty v plášti, vyklápění kotle současně s mícháním /snadné vyprazdňování obsahu kotle/, umožnujě například vaření při nízkých teplotách SOUS-VIDE, kynutí, nebo udržování, vaření Delta-T, automatické plnění vodou, USB port pro ovládací panel na aktualizace programu a ukládání HACCP dat, diagnostika pro údržbu, možnost připojení zařízení na integrovaný bezdrátový monitoring</t>
    </r>
  </si>
  <si>
    <t>N14</t>
  </si>
  <si>
    <t>850x450</t>
  </si>
  <si>
    <t>N13</t>
  </si>
  <si>
    <t>PŘÍSLUŠENSTVÍ:
-síto odpadu pro vypouštění odpadní vody s měrkou
-síto výpustného ventilu pro vypouštění vařených potravin
-2 ks roštu na dno pánve
-špachtle velká
-lopata děrovaná
-lopata plná
-stěrka na čištění
-2x děrovaná vložka GN 1/1 se klopnými držadly
-sada kartáčů pro čistění a údržbu</t>
  </si>
  <si>
    <t>N12</t>
  </si>
  <si>
    <t>27,5 kW/400 V</t>
  </si>
  <si>
    <t>1100*890*1100</t>
  </si>
  <si>
    <r>
      <t xml:space="preserve">Multifunkční varné zařízení, </t>
    </r>
    <r>
      <rPr>
        <b/>
        <sz val="10"/>
        <color rgb="FFFF0000"/>
        <rFont val="Arial"/>
        <family val="2"/>
      </rPr>
      <t>využitelný objem nádoby pro vaření minimálně 100 lt</t>
    </r>
    <r>
      <rPr>
        <sz val="10"/>
        <color rgb="FF000000"/>
        <rFont val="Arial"/>
        <family val="2"/>
      </rPr>
      <t xml:space="preserve">, minimální plocha dna 37 dm2.  Kapacita  při vaření v GN min. 2xGN 1/1-200. Ovládání pomocí dotykové obrazovky (rezistivní nebo kapacitní) v českém jazyce. Spodní hrana ovladacího displeje umístěna v min. výšce 850 mm pro snažší obsluhu .  Možnost ukladaní receptur v českém jazyce. </t>
    </r>
    <r>
      <rPr>
        <b/>
        <sz val="10"/>
        <color rgb="FFFF0000"/>
        <rFont val="Arial"/>
        <family val="2"/>
      </rPr>
      <t>Stroj řízen microprocesorem</t>
    </r>
    <r>
      <rPr>
        <sz val="10"/>
        <color rgb="FF000000"/>
        <rFont val="Arial"/>
        <family val="2"/>
      </rPr>
      <t xml:space="preserve">. </t>
    </r>
    <r>
      <rPr>
        <b/>
        <sz val="10"/>
        <color rgb="FFFF0000"/>
        <rFont val="Arial"/>
        <family val="2"/>
      </rPr>
      <t>teplotní vpichová potravinová sonda</t>
    </r>
    <r>
      <rPr>
        <sz val="10"/>
        <color rgb="FF000000"/>
        <rFont val="Arial"/>
        <family val="2"/>
      </rPr>
      <t xml:space="preserve">.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v minimálním rozsahu 50 - 250°C. Automatické napouštění vody s přednastavením množství s přesností min. na 1 lt vody. STOP Tlačítko ,USB Port pro aktualizací software   </t>
    </r>
    <r>
      <rPr>
        <b/>
        <sz val="10"/>
        <color rgb="FFFF0000"/>
        <rFont val="Arial"/>
        <family val="2"/>
      </rPr>
      <t>Výpustný ventil 2" (umístěný vlevo nebo vpravo varné nádoby) z nerezové oceli AISI 316 s pojistkou proti otevření</t>
    </r>
    <r>
      <rPr>
        <sz val="10"/>
        <color rgb="FF000000"/>
        <rFont val="Arial"/>
        <family val="2"/>
      </rPr>
      <t xml:space="preserve">, včetně EPDM těsnění, s plynulou regulací proudu vypouštěného obsahu zabraňující rozstřik vypouštěné tekutiny. </t>
    </r>
    <r>
      <rPr>
        <b/>
        <sz val="10"/>
        <color rgb="FF000000"/>
        <rFont val="Arial"/>
        <family val="2"/>
      </rPr>
      <t>Izolované dvouplášťové víko s těsněním. Celonerezová vana z materiálu min. AISI 304 o síle min. 10mm</t>
    </r>
    <r>
      <rPr>
        <sz val="10"/>
        <color rgb="FF000000"/>
        <rFont val="Arial"/>
        <family val="2"/>
      </rPr>
      <t xml:space="preserve">, Integrovaná elektrická zásuvka 230V s příkonem 0,5kW. Sprcha pro čištění stroje, </t>
    </r>
    <r>
      <rPr>
        <b/>
        <sz val="10"/>
        <color rgb="FFFF0000"/>
        <rFont val="Arial"/>
        <family val="2"/>
      </rPr>
      <t>elektromechanický vypouštění odpadní vody z varné nádoby přímo do odpadu, nerezová vrchní deska s prolisem a přepadem o síle 2,5mm</t>
    </r>
  </si>
  <si>
    <t>N11</t>
  </si>
  <si>
    <t>Příslušenství k multifunkční pánvi na poz. N4 - čistící houba SCOTCHBRICK na pánve</t>
  </si>
  <si>
    <t>N10</t>
  </si>
  <si>
    <t>Příslušenství k multifunkční pánvi na poz. N4 - síto</t>
  </si>
  <si>
    <t>N9</t>
  </si>
  <si>
    <t>Příslušenství k multifunkční pánvi na poz. N4 - rošt na dno pánve</t>
  </si>
  <si>
    <t>N8</t>
  </si>
  <si>
    <t>Příslušenství k multifunkční pánvi na poz. N4 - velká špachtle bez držadla</t>
  </si>
  <si>
    <t>N7</t>
  </si>
  <si>
    <t>Příslušenství k multifunkční pánvi na poz. N4 - fritovací koš</t>
  </si>
  <si>
    <t>N6</t>
  </si>
  <si>
    <t>Příslušenství k multifunkční pánvi na poz. N4 - varný koš</t>
  </si>
  <si>
    <t>N5</t>
  </si>
  <si>
    <t>Příslušenství k multifunkční pánvi na poz. N4 - rameno pro zvedání a spouštění košů</t>
  </si>
  <si>
    <t>N4</t>
  </si>
  <si>
    <t>27,5kW/400V</t>
  </si>
  <si>
    <t>1580x850x1050</t>
  </si>
  <si>
    <r>
      <t>Elektrická multifunkční pánev,</t>
    </r>
    <r>
      <rPr>
        <sz val="10"/>
        <color rgb="FF000000"/>
        <rFont val="Arial"/>
        <family val="2"/>
      </rPr>
      <t xml:space="preserve"> </t>
    </r>
    <r>
      <rPr>
        <b/>
        <sz val="10"/>
        <color rgb="FFFF0000"/>
        <rFont val="Arial"/>
        <family val="2"/>
      </rPr>
      <t>objem pánve min. 2x 49 lt</t>
    </r>
    <r>
      <rPr>
        <sz val="10"/>
        <color rgb="FF000000"/>
        <rFont val="Arial"/>
        <family val="2"/>
      </rPr>
      <t>, kapacita 2x GN 1/1, rozměr dna 2x 375x580 mm, hloubka vany 220mm, užitná plocha 2x 22 dm</t>
    </r>
    <r>
      <rPr>
        <vertAlign val="superscript"/>
        <sz val="10"/>
        <color rgb="FF000000"/>
        <rFont val="Arial"/>
        <family val="2"/>
      </rPr>
      <t>2</t>
    </r>
    <r>
      <rPr>
        <sz val="10"/>
        <color rgb="FF000000"/>
        <rFont val="Arial"/>
        <family val="2"/>
      </rPr>
      <t xml:space="preserve">, pánev umožňuje vaření, intenzívní a šetrné, smažení, fritování, dušení, nízkoteplotní úpravy, grilování, restování, opékání, konfitování, úprava sous – vide (vaření ve vakuu při konstantní nízké teplotě). </t>
    </r>
    <r>
      <rPr>
        <b/>
        <sz val="10"/>
        <color rgb="FFFF0000"/>
        <rFont val="Arial"/>
        <family val="2"/>
      </rPr>
      <t xml:space="preserve">Rozsah teplot: 30 °C až 250 °C, Automatický a manuální režim úpravy pokrmů, dotyková barevná 10“ obrazovka s HD rozlišením </t>
    </r>
    <r>
      <rPr>
        <sz val="10"/>
        <color rgb="FF000000"/>
        <rFont val="Arial"/>
        <family val="2"/>
      </rPr>
      <t xml:space="preserve">a intuitivním ovládáním, možnost uložení vlastních programů, paměť pro min. </t>
    </r>
    <r>
      <rPr>
        <b/>
        <sz val="10"/>
        <color rgb="FFFF0000"/>
        <rFont val="Arial"/>
        <family val="2"/>
      </rPr>
      <t xml:space="preserve">350 programů o 20 krocích, </t>
    </r>
    <r>
      <rPr>
        <sz val="10"/>
        <color rgb="FF000000"/>
        <rFont val="Arial"/>
        <family val="2"/>
      </rPr>
      <t xml:space="preserve">zobrazování průběhu úprav na displeji, přesné senzorické měření teplot, indikace nastavených a skutečných hodnot, </t>
    </r>
    <r>
      <rPr>
        <b/>
        <sz val="10"/>
        <color rgb="FFFF0000"/>
        <rFont val="Arial"/>
        <family val="2"/>
      </rPr>
      <t xml:space="preserve">krytí displeje IPX5, </t>
    </r>
    <r>
      <rPr>
        <sz val="10"/>
        <color rgb="FF000000"/>
        <rFont val="Arial"/>
        <family val="2"/>
      </rPr>
      <t xml:space="preserve">Konstrukce stroje kompletně v provedení AISI 304, minimální síla materiálu 3 mm, materiál vany AISI 316, Speciální vakuově lisované, sendvičové dno o síle 31 mm, dvojité robustní izolované </t>
    </r>
    <r>
      <rPr>
        <b/>
        <sz val="10"/>
        <color rgb="FFFF0000"/>
        <rFont val="Arial"/>
        <family val="2"/>
      </rPr>
      <t>víko s motorickým zdvihem</t>
    </r>
    <r>
      <rPr>
        <sz val="10"/>
        <color rgb="FF000000"/>
        <rFont val="Arial"/>
        <family val="2"/>
      </rPr>
      <t xml:space="preserve">, bezpečnostní proces spouštění zabraňující úrazu, </t>
    </r>
    <r>
      <rPr>
        <b/>
        <sz val="10"/>
        <color rgb="FFFF0000"/>
        <rFont val="Arial"/>
        <family val="2"/>
      </rPr>
      <t>odvod nadbytečné páry otvorem ve středu víka, topný systém SUPER BLOCK JPX 17</t>
    </r>
    <r>
      <rPr>
        <sz val="10"/>
        <color rgb="FF000000"/>
        <rFont val="Arial"/>
        <family val="2"/>
      </rPr>
      <t xml:space="preserve">, roznášecí hliníkový blok s celoplošnými topnými tělesy z nerez materiálu, automatický systém napouštění vany - dávkování vody s přesností na 1dcl, </t>
    </r>
    <r>
      <rPr>
        <b/>
        <sz val="10"/>
        <color rgb="FFFF0000"/>
        <rFont val="Arial"/>
        <family val="2"/>
      </rPr>
      <t xml:space="preserve">vyklápění pánve s proměnlivou rychlostí, </t>
    </r>
    <r>
      <rPr>
        <sz val="10"/>
        <color rgb="FF000000"/>
        <rFont val="Arial"/>
        <family val="2"/>
      </rPr>
      <t xml:space="preserve">bez trhavých pohybů i při maximálním naplnění. Osa sklápění umožňuje vyklopení vany pro kompletní vyprázdnění pánve, mechanismus vyklápění vyroben kompletně z nerezové oceli, </t>
    </r>
    <r>
      <rPr>
        <b/>
        <sz val="10"/>
        <color rgb="FFFF0000"/>
        <rFont val="Arial"/>
        <family val="2"/>
      </rPr>
      <t>vícebodová sonda pro měření teploty jádra suroviny</t>
    </r>
    <r>
      <rPr>
        <sz val="10"/>
        <color rgb="FF000000"/>
        <rFont val="Arial"/>
        <family val="2"/>
      </rPr>
      <t xml:space="preserve">, integrovaný odpad ve dně vany pánve s automatickým uzávěrem, </t>
    </r>
    <r>
      <rPr>
        <b/>
        <sz val="10"/>
        <color rgb="FFFF0000"/>
        <rFont val="Arial"/>
        <family val="2"/>
      </rPr>
      <t>automatický zdvih košů se samostatným pohonem – možnost použití pánve i se zavřeným víkem včetně ramene s koši</t>
    </r>
    <r>
      <rPr>
        <sz val="10"/>
        <color rgb="FF000000"/>
        <rFont val="Arial"/>
        <family val="2"/>
      </rPr>
      <t xml:space="preserve">,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t>
    </r>
    <r>
      <rPr>
        <b/>
        <sz val="10"/>
        <color rgb="FFFF0000"/>
        <rFont val="Arial"/>
        <family val="2"/>
      </rPr>
      <t xml:space="preserve">servisní přístup z přední části stroje, jednoduše výsuvný panel el. výstroje v pravé noze, umožňující sestavení více pánví do bloku bez mezer, </t>
    </r>
    <r>
      <rPr>
        <sz val="10"/>
        <color rgb="FF000000"/>
        <rFont val="Arial"/>
        <family val="2"/>
      </rPr>
      <t xml:space="preserve">centrální připojení vody, odpadu a elektřiny na stěnu i do podlahy,, Certifikační značka CE, TUV-SUD </t>
    </r>
  </si>
  <si>
    <t>N3</t>
  </si>
  <si>
    <t>Podstavec pod konvektomat, celonerezové provedení, 2x sloupec zásuvů pro GN 1/1, plně kompatibilní s konvektomatem na poz. N1</t>
  </si>
  <si>
    <t>N2</t>
  </si>
  <si>
    <t>18,9kW/400V</t>
  </si>
  <si>
    <t>850x842x1014</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</si>
  <si>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10x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t>
    </r>
  </si>
  <si>
    <t>N1</t>
  </si>
  <si>
    <t xml:space="preserve">Varna </t>
  </si>
  <si>
    <t>N</t>
  </si>
  <si>
    <t>2350x350x40 DOMĚREK</t>
  </si>
  <si>
    <t>Parapetní deska, plně podlepená, bez lemů, nerezové provedení</t>
  </si>
  <si>
    <t>M10</t>
  </si>
  <si>
    <t>1,5kW/400V</t>
  </si>
  <si>
    <t>265x340x570</t>
  </si>
  <si>
    <t xml:space="preserve">Stolní blixér, nádoba kůtru 7,5 litru, jednorázově zpracované množství 0,6kg až 4,8 kg, kovový motorový blok, pulsní tlačítko, timer pro nastavení času mixování,  dodáváno s jemným zubatým nožem a stíracím zařízením nádoby a víka, otvor umožnuje přidávat potraviny i za chodu stroje, zařízení vybaveno motorovou brzdou, magnetické bezpečnostní pojistkou, dvě rychlosti 1500/3000 ot./min, </t>
  </si>
  <si>
    <t>M9</t>
  </si>
  <si>
    <t>0,3kW/230V</t>
  </si>
  <si>
    <t>350x470x376</t>
  </si>
  <si>
    <r>
      <t xml:space="preserve">Nářezový stroj, šnekový převod, </t>
    </r>
    <r>
      <rPr>
        <b/>
        <sz val="10"/>
        <color rgb="FFFF0000"/>
        <rFont val="Arial"/>
        <family val="2"/>
      </rPr>
      <t>uložení stolu vodorovné - ne šikmé</t>
    </r>
    <r>
      <rPr>
        <sz val="10"/>
        <color rgb="FF000000"/>
        <rFont val="Arial"/>
        <family val="2"/>
      </rPr>
      <t xml:space="preserve">, průměr nože min. 300 mm, </t>
    </r>
    <r>
      <rPr>
        <b/>
        <sz val="10"/>
        <color rgb="FFFF0000"/>
        <rFont val="Arial"/>
        <family val="2"/>
      </rPr>
      <t>úprava nože hladký min. CERA 3</t>
    </r>
    <r>
      <rPr>
        <sz val="10"/>
        <color rgb="FF000000"/>
        <rFont val="Arial"/>
        <family val="2"/>
      </rPr>
      <t xml:space="preserve">, nastavitelná síla řezu min. 0-20 mm, </t>
    </r>
    <r>
      <rPr>
        <b/>
        <sz val="10"/>
        <color rgb="FFFF0000"/>
        <rFont val="Arial"/>
        <family val="2"/>
      </rPr>
      <t>hybridní druh pohonu</t>
    </r>
    <r>
      <rPr>
        <sz val="10"/>
        <color rgb="FF000000"/>
        <rFont val="Arial"/>
        <family val="2"/>
      </rPr>
      <t>, maximální průměr řezu min. 230x170 mm, upínací délka vozíku min. 250 mm, možné zatížení „kontinuální chod“, drážka pro odvod tekutin z opěrné desky</t>
    </r>
  </si>
  <si>
    <t>M8</t>
  </si>
  <si>
    <t>Sada 6 disků ke krouhači zeleniny, sada obsahuje : 1x plátkovač 2mm, 1x plátkovač 4mm, 1x strouhač 1,5mm, 1x nudličkovač 4x4mm, 1x kostičkovač 14x14x14 mm ( složen ze 2 disků - kostičkovač a mřížka)</t>
  </si>
  <si>
    <t>M7</t>
  </si>
  <si>
    <t>0,55kW/400V</t>
  </si>
  <si>
    <t>380x305x595</t>
  </si>
  <si>
    <r>
      <t xml:space="preserve">Krouhač zeleniny,  výkon min. 250 kg/h, krouhač umožňuje plátkování, strouhání, vlnkování, nudličkování, kostičkování a hranolkování, indukční asynchronní motor, nerezová hřídel, magentický bezpečnostní systém přeruší chod zařízení při otevření víka nebo při zvednutí přítlačné páky, automatický restart, </t>
    </r>
    <r>
      <rPr>
        <b/>
        <sz val="10"/>
        <color rgb="FFFF0000"/>
        <rFont val="Arial"/>
        <family val="2"/>
      </rPr>
      <t xml:space="preserve">celonerezový kryt motorového bloku, </t>
    </r>
    <r>
      <rPr>
        <sz val="10"/>
        <color rgb="FF000000"/>
        <rFont val="Arial"/>
        <family val="2"/>
      </rPr>
      <t>součástí zařízení krouhací hlava s přítlačnou pákou,</t>
    </r>
    <r>
      <rPr>
        <b/>
        <sz val="10"/>
        <color rgb="FFFF0000"/>
        <rFont val="Arial"/>
        <family val="2"/>
      </rPr>
      <t xml:space="preserve"> hlava s přítlačnou pákou je tvořena kovovou mechanickou krouhací hlavou s kruhovým násypným otvorem o ploše min. 130 cm</t>
    </r>
    <r>
      <rPr>
        <b/>
        <vertAlign val="superscript"/>
        <sz val="10"/>
        <color rgb="FFFF0000"/>
        <rFont val="Arial"/>
        <family val="2"/>
      </rPr>
      <t>2</t>
    </r>
    <r>
      <rPr>
        <b/>
        <sz val="10"/>
        <color rgb="FFFF0000"/>
        <rFont val="Arial"/>
        <family val="2"/>
      </rPr>
      <t xml:space="preserve"> a s kruhovým integrovaným tubusem o průměru min. 55 mm</t>
    </r>
  </si>
  <si>
    <t>M6</t>
  </si>
  <si>
    <t>346x442x579</t>
  </si>
  <si>
    <t>Univerzální kuchyňský robot, objem nádoby min.8 lt, min. 3 rychlosti otáček, planetové uložení nástavců, dokonalé promísení obsahu nádoby bez její rotace, odnímatelná nerezová nádoba, total stop, snadno vyměnitelně nástroje, bezpečnostní mikrospínače, kryt pracovního prostoru</t>
  </si>
  <si>
    <t>M5</t>
  </si>
  <si>
    <t>M4</t>
  </si>
  <si>
    <t>1792x700x850</t>
  </si>
  <si>
    <r>
      <t xml:space="preserve">Chlazený stůl třísekcový, první sekce vybavena křídlovými dvířky, druhá sekce vybavena křídlovými dvířky, třetí sekce vybavena 2x výsuvnou zásuvkou, objem 428 litrů, nerezové provedení, stůl osazený pracovní deskou s lisovaným dřezem 330x330x200mm, perforované koše zásuvek z nerezové oceli,vnitřní prostor chlazeného stolu uzpůsoben pro umístění gastronádob velikosti GN 1/1, chladivo R-600a, bez CFC, ventilované cirkulační chlazení, </t>
    </r>
    <r>
      <rPr>
        <b/>
        <sz val="10"/>
        <color rgb="FFFF0000"/>
        <rFont val="Arial"/>
        <family val="2"/>
      </rPr>
      <t>pracovní teplota -2 °C až +8 °C při okolní teplotě do 43 °C</t>
    </r>
    <r>
      <rPr>
        <sz val="10"/>
        <color rgb="FF000000"/>
        <rFont val="Arial"/>
        <family val="2"/>
      </rPr>
      <t>,  digitální displej pro elektronické řízení teploty a odmražování, stupeň ochrany IPX5, tlakově vtřikovaná polyuretanová izolace o síle 50 mm a hustotě 40kg/m3,  výškově stavitelné nožičky, chladící jednotka umístěna vlevo</t>
    </r>
  </si>
  <si>
    <t>1950x700x850</t>
  </si>
  <si>
    <t xml:space="preserve">Mycí stůl, 1x vevařený lisovaný dřez o rozměru 400x400x250mm, dřez umístěný vpravo, 1x otvor pro stojánkovou baterii, zadní lem, nerezové provedení, vlevo pod pracovní deskou umístěna 2x výsuvná zásuvka, vnitřní kapacita zásuvky 1x GN 1/1-150, kapotáž dřezu z čela a obou boků </t>
  </si>
  <si>
    <t>M1</t>
  </si>
  <si>
    <t>Čistá příprava zeleniny a studené kuchyně</t>
  </si>
  <si>
    <t>0,18kW/230V</t>
  </si>
  <si>
    <t>410x510x1300</t>
  </si>
  <si>
    <t>Dělička těsta, velikost porcí 35-100 g, robustní provedení pro trvalý provoz,  max počet 36 porcí, výklopná hlava stroje, kapacita 700 ks / hod., maximální vsádka těsta 3600 g, dvojitá vodící hřídel, pojízdné provedení - 4x otočná kolečka pro snadnou manipulaci</t>
  </si>
  <si>
    <t>L4</t>
  </si>
  <si>
    <t>2450x900x850 DOMĚREK</t>
  </si>
  <si>
    <t xml:space="preserve">Pracovní stůl, dřevěná ( buková) pracovní deska, 1x zsávukový blok obsahující 3x výsuvnou zásuvku umístěnou nad sebou, vnitřní kapacita každé zásuvky 1x GN 1/1 - 150, 1x plná police, levý přesah pracovní desky, v levém přesahu úkos pracovní desky - seřízlý levý přední roh, nerezové provedení </t>
  </si>
  <si>
    <t>L3</t>
  </si>
  <si>
    <t xml:space="preserve">Pracovní stůl, dřevěná ( buková) pracovní deska,,3x zásuvka pod pracovní deskou, vnitřní kapacita každé zásuvky 1x GN 1/1 - 150, 1x plná police, nerezové provedení </t>
  </si>
  <si>
    <t>L2</t>
  </si>
  <si>
    <t>2,8kW/400V</t>
  </si>
  <si>
    <t>570x1070x1150</t>
  </si>
  <si>
    <r>
      <t xml:space="preserve">Univerzální kuchyňský robot, objem kotlíku: min. 60 lt, vč. nástavců na míchání, hnětání a šlehání, min. 3 rychlosti otáček nebo nastavitelá rychlost otáček, rameno planety, planetové uložení nástavců pro dokonalé promísení nádoby bez její rotace,  </t>
    </r>
    <r>
      <rPr>
        <b/>
        <sz val="10"/>
        <color rgb="FFFF0000"/>
        <rFont val="Arial"/>
        <family val="2"/>
      </rPr>
      <t>automatický zdvih nádoby - posun kotlíku nahoru a dolu je z důvodu bezpečnostni, rychlosti a námahy  zajišťován elektrickou převodovkou - obsluha nemusí točit kolem !!! , ochrana kotlíku  váha min. 330 kg - snižuje otřesy a hlučnost při chodu přístroje při plné zatěží, z čela robota náboj pro připojení přípojných strojků na mletí masa nebo krouhání zeleniny</t>
    </r>
  </si>
  <si>
    <t>L1</t>
  </si>
  <si>
    <t>Příprava těsta</t>
  </si>
  <si>
    <t>L</t>
  </si>
  <si>
    <t>1800x350x600</t>
  </si>
  <si>
    <t>Nástěnná skříňka, uzavřené oba boky + uzavřená záda, uvnitř 1x plná police, z čela skříňka přístupná formou posuvných dvířek, celonerezové provedení, vnitřní stavitelná prostřední police, pod spodní police umístěny kořenky - 5x GN 1/4</t>
  </si>
  <si>
    <t>K8</t>
  </si>
  <si>
    <r>
      <t xml:space="preserve">Příslušenství k robotu </t>
    </r>
    <r>
      <rPr>
        <b/>
        <sz val="10"/>
        <color rgb="FF000000"/>
        <rFont val="Arial"/>
        <family val="2"/>
      </rPr>
      <t xml:space="preserve">na pozici L1, </t>
    </r>
    <r>
      <rPr>
        <sz val="10"/>
        <color rgb="FF000000"/>
        <rFont val="Arial"/>
        <family val="2"/>
      </rPr>
      <t xml:space="preserve">příslušenství obsahuje </t>
    </r>
    <r>
      <rPr>
        <b/>
        <sz val="10"/>
        <color rgb="FF000000"/>
        <rFont val="Arial"/>
        <family val="2"/>
      </rPr>
      <t>:</t>
    </r>
    <r>
      <rPr>
        <sz val="10"/>
        <color rgb="FF000000"/>
        <rFont val="Arial"/>
        <family val="2"/>
      </rPr>
      <t xml:space="preserve"> 1x kotlík o objemu 60 litrů, 1x hnětací hák, 1x míchač, 1x šlehací metla, 1x vozík, 1x podstavec</t>
    </r>
  </si>
  <si>
    <t>K7</t>
  </si>
  <si>
    <t>350x250x300</t>
  </si>
  <si>
    <r>
      <t>Příslušenství k robotu na pozici L1 - přípojný masomlýnek,</t>
    </r>
    <r>
      <rPr>
        <b/>
        <sz val="10"/>
        <color rgb="FF000000"/>
        <rFont val="Arial"/>
        <family val="2"/>
      </rPr>
      <t xml:space="preserve"> </t>
    </r>
    <r>
      <rPr>
        <sz val="10"/>
        <color rgb="FF000000"/>
        <rFont val="Arial"/>
        <family val="2"/>
      </rPr>
      <t>průměr matice min. 98 mm, dvojsložení, kompatibilní s univerzálním robotem na poz. L1, masomlýnek doporučený a garantovaný výrobcem robota na poz. L1</t>
    </r>
  </si>
  <si>
    <t>K6</t>
  </si>
  <si>
    <t>K5</t>
  </si>
  <si>
    <t>K4</t>
  </si>
  <si>
    <t>700x700x900</t>
  </si>
  <si>
    <t>Špalek na maso, bukový</t>
  </si>
  <si>
    <t>K3</t>
  </si>
  <si>
    <r>
      <t>Nástěnná vovodní baterie -</t>
    </r>
    <r>
      <rPr>
        <b/>
        <sz val="10"/>
        <color rgb="FF000000"/>
        <rFont val="Arial"/>
        <family val="2"/>
      </rPr>
      <t xml:space="preserve"> dodávka stavby </t>
    </r>
  </si>
  <si>
    <t>K2</t>
  </si>
  <si>
    <t>700x700x850</t>
  </si>
  <si>
    <t>Mycí stůl, 1x vevařený lisovaný dřez o rozměru 600x500x300mm, kapotáž dřezu z čela a obou boků, zadní lem, prolamovaná pracovní deska, nerezové provedení</t>
  </si>
  <si>
    <t>K1</t>
  </si>
  <si>
    <t xml:space="preserve">Příprava masa </t>
  </si>
  <si>
    <t>1050x600x1800</t>
  </si>
  <si>
    <t>J8</t>
  </si>
  <si>
    <t>1250x600x1800 DOMĚREK</t>
  </si>
  <si>
    <t>J7</t>
  </si>
  <si>
    <t>J6</t>
  </si>
  <si>
    <t>1350x700x850 DOMĚREK</t>
  </si>
  <si>
    <t xml:space="preserve">Mycí stůl, 1x vevařený lisovaný dřez o rozměru 800x500x375mm, kapotáž dřezu z čela a obou boků, 1x roštová police, zadní lem, prolamovaná pracovní deska, nerezové provedení </t>
  </si>
  <si>
    <t>J5</t>
  </si>
  <si>
    <t>J4</t>
  </si>
  <si>
    <t>320x320x320</t>
  </si>
  <si>
    <t>Lapač škrobu a šlupek, nerezové provedení, kompatibilní se škrabkou brambor na poz. J2</t>
  </si>
  <si>
    <t>J3</t>
  </si>
  <si>
    <t>0,75kW/400V</t>
  </si>
  <si>
    <t>700x700x950</t>
  </si>
  <si>
    <r>
      <t xml:space="preserve">Škrabka brambor a kořenové zeleniny, </t>
    </r>
    <r>
      <rPr>
        <b/>
        <sz val="10"/>
        <color rgb="FFFF0000"/>
        <rFont val="Arial"/>
        <family val="2"/>
      </rPr>
      <t>nerezové opláštění,</t>
    </r>
    <r>
      <rPr>
        <sz val="10"/>
        <color rgb="FF000000"/>
        <rFont val="Arial"/>
        <family val="2"/>
      </rPr>
      <t xml:space="preserve"> objem jedné náplně min. 12 kg bambor, teoretická kapacita min. 200 kg brambor / 1 hod. </t>
    </r>
  </si>
  <si>
    <t>J2</t>
  </si>
  <si>
    <t xml:space="preserve">Celonerezové nástěné umyvadlo s kolením ovládáním, součástí umyvadla sifone a vodovodní baterie, součást umyvadla zvýšený zadní lem - odnímatelný </t>
  </si>
  <si>
    <t>J1</t>
  </si>
  <si>
    <t>Hrubá příprava zeleniny</t>
  </si>
  <si>
    <t>J</t>
  </si>
  <si>
    <t>1400x600x1800 DOMĚREK</t>
  </si>
  <si>
    <t>H6</t>
  </si>
  <si>
    <t>1650x600x1550 DOMĚREK</t>
  </si>
  <si>
    <r>
      <t xml:space="preserve">Skladový regál, 4x plná police, každá police opatřena podélnými výztuhami, nosná konstrukce z jeklů 40/40 mm, tuhá, pevná, svařovaná konstrukce, celonerezové provedení, </t>
    </r>
    <r>
      <rPr>
        <b/>
        <sz val="10"/>
        <color rgb="FF000000"/>
        <rFont val="Arial"/>
        <family val="2"/>
      </rPr>
      <t>pozor snížený kvůli výparníku v boxu</t>
    </r>
  </si>
  <si>
    <t>H5</t>
  </si>
  <si>
    <t>950x600x1800</t>
  </si>
  <si>
    <t>H4</t>
  </si>
  <si>
    <t>1400x300x1800 DOMĚREK</t>
  </si>
  <si>
    <t>H3</t>
  </si>
  <si>
    <t>2,7kW/400V a 1kW/230V</t>
  </si>
  <si>
    <t>Splitová jednotka a výparník k boxu na pozici H1, dostatečně dimenzovaný s ohledem na velikost boxu, vzdálenost jednotky od výparníku max. 12 metrů</t>
  </si>
  <si>
    <t>H2</t>
  </si>
  <si>
    <t>vnitřní rozměr 2670x2060x2400</t>
  </si>
  <si>
    <t xml:space="preserve">Chladící box, podlaha opatřena hliníkovým protiskluzovým plechem, panel boxu tl. izolace 60mm, 1x chladírenské dveře 800/2000mm, bezprahové provedení, s konstrukčním zámkem pospojování/lakované komaxit;
vnitřní strana těchto dveří musí být vybavena bezpečnostní klikou a kliku na vnější straně, dveře opatřeny zámkem dveří, verze chladírenské dveře se zdvihacími panty. dodávka vč. lemovacích a krycích liš, vč. kompletního kotevního a spojovacího materiálu, osvětlení LED zářivkové těleso, délky 120cm </t>
  </si>
  <si>
    <t>H1</t>
  </si>
  <si>
    <t>Chlazený box - maso</t>
  </si>
  <si>
    <t>H</t>
  </si>
  <si>
    <t>1700x600x1800</t>
  </si>
  <si>
    <t>G6</t>
  </si>
  <si>
    <t>1150x600x1800 DOMĚREK</t>
  </si>
  <si>
    <t>G5</t>
  </si>
  <si>
    <t>900x600x1800</t>
  </si>
  <si>
    <t>G4</t>
  </si>
  <si>
    <t>1000x600x1550 DOMĚREK</t>
  </si>
  <si>
    <t>G3</t>
  </si>
  <si>
    <t>Splitová jednotka a výparník k boxu na pozici G1, dostatečně dimenzovaný s ohledem na velikost boxu, vzdálenost jednotky od výparníku max. 12 metrů</t>
  </si>
  <si>
    <t>G2</t>
  </si>
  <si>
    <t>vnitřní rozměr 3410x2060x2400</t>
  </si>
  <si>
    <t xml:space="preserve">Chladící box, podlaha opatřena hliníkovým protiskluzovým plechem, panel boxu tl. izolace min. 60mm, 1x chladírenské dveře 800/2000mm, bezprahové provedení, s konstrukčním zámkem pospojování/lakované komaxit;
vnitřní strana těchto dveří musí být vybavena bezpečnostní klikou a kliku na vnější straně, dveře opatřeny zámkem dveří, verze chladírenské dveře se zdvihacími panty. dodávka vč. lemovacích a krycích liš, vč. kompletního kotevního a spojovacího materiálu, osvětlení LED zářivkové těleso, délky 120cm </t>
  </si>
  <si>
    <t>G1</t>
  </si>
  <si>
    <t>Chlazený box - mléko</t>
  </si>
  <si>
    <t>G</t>
  </si>
  <si>
    <r>
      <t xml:space="preserve">Keramická výlevka - </t>
    </r>
    <r>
      <rPr>
        <b/>
        <sz val="10"/>
        <color rgb="FF000000"/>
        <rFont val="Arial"/>
        <family val="2"/>
      </rPr>
      <t>dodávka stavby</t>
    </r>
  </si>
  <si>
    <t>F2</t>
  </si>
  <si>
    <t>900x300x2000 DOMĚREK</t>
  </si>
  <si>
    <t>Skladový regál, 4x plná police, barevné provedení polic - bílý komaxit, barevné provedení stojen - bilý komaxit, regál montovaný, regál vč. spojovacího materiálu</t>
  </si>
  <si>
    <t>F1</t>
  </si>
  <si>
    <t>Úklidová komora</t>
  </si>
  <si>
    <t>F</t>
  </si>
  <si>
    <t>0,35kW/230V</t>
  </si>
  <si>
    <t>775x720x1820</t>
  </si>
  <si>
    <r>
      <t xml:space="preserve">Profesionální mraznička, objem 590 lt, </t>
    </r>
    <r>
      <rPr>
        <b/>
        <sz val="10"/>
        <color rgb="FFFF0000"/>
        <rFont val="Arial"/>
        <family val="2"/>
      </rPr>
      <t>celonerezové provedení - nerezové provedení unitř i vně</t>
    </r>
    <r>
      <rPr>
        <sz val="10"/>
        <color rgb="FF000000"/>
        <rFont val="Arial"/>
        <family val="2"/>
      </rPr>
      <t>, 1x plné dveře, ventilované cirkulační chlazení, digitální termostat, integrovaný zámek dveří, teplotní rozsah -10°C až -25°C, vnitřní prostor uzpůsoben pro vložení přepravky 600x400mm</t>
    </r>
  </si>
  <si>
    <t>E2</t>
  </si>
  <si>
    <t>0,235kW/230V</t>
  </si>
  <si>
    <r>
      <t xml:space="preserve">Profesionální chladnička, objem 590 lt, </t>
    </r>
    <r>
      <rPr>
        <b/>
        <sz val="10"/>
        <color rgb="FFFF0000"/>
        <rFont val="Arial"/>
        <family val="2"/>
      </rPr>
      <t>celonerezové provedení - nerezové provedení unitř i vně</t>
    </r>
    <r>
      <rPr>
        <sz val="10"/>
        <color rgb="FF000000"/>
        <rFont val="Arial"/>
        <family val="2"/>
      </rPr>
      <t>, 1x plné dveře, ventilované cirkulační chlazení, digitální termostat, automatické odtávání, integrovaný zámek dveří, teplotní rozsah 2°C až +8°C, vnitřní prostor uzpůsoben pro vložení gastronádoby GN 2/1 nebo přepravky 600x400mm</t>
    </r>
  </si>
  <si>
    <t>E1</t>
  </si>
  <si>
    <t xml:space="preserve">Chlazené potraviny </t>
  </si>
  <si>
    <t>E</t>
  </si>
  <si>
    <t>1800x2000 DOMĚREK</t>
  </si>
  <si>
    <t xml:space="preserve">Dřevěný rošt na uskladnění brambor a kořenové zeleniny </t>
  </si>
  <si>
    <t>D3</t>
  </si>
  <si>
    <t>Vypustěno</t>
  </si>
  <si>
    <t>D2</t>
  </si>
  <si>
    <t>D1</t>
  </si>
  <si>
    <t xml:space="preserve">Skladování zeleniny </t>
  </si>
  <si>
    <t>1050x600x2000 DOMĚREK</t>
  </si>
  <si>
    <t>C4</t>
  </si>
  <si>
    <t xml:space="preserve">1300x600x2000 </t>
  </si>
  <si>
    <t>C3</t>
  </si>
  <si>
    <t>1150x600x2000 DOMĚREK</t>
  </si>
  <si>
    <t>C2</t>
  </si>
  <si>
    <t xml:space="preserve">1200x600x2000 </t>
  </si>
  <si>
    <t>C1</t>
  </si>
  <si>
    <t xml:space="preserve">Suchý sklad </t>
  </si>
  <si>
    <t>C</t>
  </si>
  <si>
    <t>4kW/400V</t>
  </si>
  <si>
    <t>1960x890x1250</t>
  </si>
  <si>
    <t xml:space="preserve">Kompostér, vnejší část, kompostovací nádrž a všechny kritické komponenty z nerezové oceli, možnost nastavení průběhu procesu kompostování, použitá metoda - aerobní kompostování, kapacita 30 000 kg/ rok (cca 82 kg/den), proces kompostování (zpracování) odpadu probíhá bez nutnosti průběžného přidávání dodatečného materiálu - nejsou žádné další provozní náklady kromě el. energie, délka redukce 24 hodin ( k dosažení 85 - 90% redukce odpadu), , rotační lopatky se zastaví, pokud dojde k otevření víka, display s automatickou kontrolou procesu recyklace, lze recyklovat - zeleninu, ryby, pečivo, maso, rybí a druběží kosti, a další organické potraviny, nelze recyklovat - kov, plast, sklo, chemikálie, velké zvířecí kosti, velké mušle, atd., vystupující materiál je využitelný jako organické hnojivo, Splnění legislativních požadavků na zpracování vedlejších živočišných produktů – hygienizace materiálu 3. kategorie s ohledem na požadavky (EU) 1069/2009. </t>
  </si>
  <si>
    <t>B3</t>
  </si>
  <si>
    <t>500x500</t>
  </si>
  <si>
    <t>B2</t>
  </si>
  <si>
    <t>B1</t>
  </si>
  <si>
    <t xml:space="preserve">Sklad odpadků </t>
  </si>
  <si>
    <t>B</t>
  </si>
  <si>
    <t>450x670x750</t>
  </si>
  <si>
    <t xml:space="preserve">Příjmová váha, váživost min. 150 kg, rozměr vážní plochy min. 450x550mm, provedení litina / nerez, LCD displej, fukce- vážení, pořčítání kusů, navažování, certifikace  pro obchodní vážení - ES ověření </t>
  </si>
  <si>
    <t>A1</t>
  </si>
  <si>
    <t xml:space="preserve">Příjem zboží </t>
  </si>
  <si>
    <t>A</t>
  </si>
  <si>
    <t>Cena celkem bez DPH</t>
  </si>
  <si>
    <t>Cena/kus bez DPH</t>
  </si>
  <si>
    <t>Ks</t>
  </si>
  <si>
    <t>Napětí</t>
  </si>
  <si>
    <t>Rozměry</t>
  </si>
  <si>
    <t>Předmět - název</t>
  </si>
  <si>
    <t>poz.</t>
  </si>
  <si>
    <t>Datum :</t>
  </si>
  <si>
    <t>AKCE : Rozšíření objektu Domov u Anežky Luštěnice</t>
  </si>
  <si>
    <t>Rozpočet na dodávku a montáž gastronomického zařízení</t>
  </si>
  <si>
    <t>CELKEM bez DPH</t>
  </si>
  <si>
    <t>hod</t>
  </si>
  <si>
    <t>Technický dozor na stavbě</t>
  </si>
  <si>
    <t>4.</t>
  </si>
  <si>
    <t>Drobné stavební úpravy</t>
  </si>
  <si>
    <t>3.</t>
  </si>
  <si>
    <t>Vnitrostaveništní přemístění</t>
  </si>
  <si>
    <t>2.</t>
  </si>
  <si>
    <t>Zprovoznění a zkoušky zařízení</t>
  </si>
  <si>
    <t>1.</t>
  </si>
  <si>
    <t>OSTATNÍ</t>
  </si>
  <si>
    <t>závěsy</t>
  </si>
  <si>
    <t>spojovací materiál</t>
  </si>
  <si>
    <t>objímky</t>
  </si>
  <si>
    <t>Ostatní</t>
  </si>
  <si>
    <t>1.10</t>
  </si>
  <si>
    <r>
      <t>m</t>
    </r>
    <r>
      <rPr>
        <vertAlign val="superscript"/>
        <sz val="10"/>
        <rFont val="Arial CE"/>
        <family val="2"/>
      </rPr>
      <t>2</t>
    </r>
  </si>
  <si>
    <t>EI 30</t>
  </si>
  <si>
    <t>potrubí vedené v istalační šachtea dále naspol.hhodbu</t>
  </si>
  <si>
    <t>Požární izolace potrubí</t>
  </si>
  <si>
    <t>1.09</t>
  </si>
  <si>
    <t>tl.25mm samolepící</t>
  </si>
  <si>
    <t>Tepelná izolace na chlad na přívodním potrubí</t>
  </si>
  <si>
    <t>1.08</t>
  </si>
  <si>
    <t>tl.25mm</t>
  </si>
  <si>
    <t>pro potrubí vedené ve venkovním prostředí</t>
  </si>
  <si>
    <t>Tepelná izolace s oplechování</t>
  </si>
  <si>
    <t>1.07</t>
  </si>
  <si>
    <t>do obvodu 3600mm</t>
  </si>
  <si>
    <t xml:space="preserve">Tvarovky čtyřhranné potrubí zhotovené z pozinkovaného ocelového plechu </t>
  </si>
  <si>
    <t>1.06</t>
  </si>
  <si>
    <t>900x710</t>
  </si>
  <si>
    <t>800x500</t>
  </si>
  <si>
    <t>800x630</t>
  </si>
  <si>
    <t>provedení doměru délky na stavbě  (min. 300 mm).</t>
  </si>
  <si>
    <r>
      <t xml:space="preserve">Díly označené </t>
    </r>
    <r>
      <rPr>
        <b/>
        <sz val="12"/>
        <rFont val="Arial CE"/>
        <family val="2"/>
      </rPr>
      <t>+</t>
    </r>
    <r>
      <rPr>
        <sz val="10"/>
        <rFont val="Arial CE"/>
        <family val="2"/>
      </rPr>
      <t xml:space="preserve"> – volný spoj - obsahují délkovou montážní rezervu na</t>
    </r>
  </si>
  <si>
    <t>Nástavce, pokud není uvedeno jinak, jsou v podélné ose trubního dílu.</t>
  </si>
  <si>
    <t xml:space="preserve">(spoje budou těsněny pryžovým profilem).                             </t>
  </si>
  <si>
    <t xml:space="preserve">lištovými spoji jednotlivých montážních dílů s běžným stupněm těsnosti       </t>
  </si>
  <si>
    <t xml:space="preserve">Čtyřhranné potrubí zhotovené z pozinkovaného ocelového plechu vybavené                                               </t>
  </si>
  <si>
    <t>1.05</t>
  </si>
  <si>
    <t>900x800 - 1500</t>
  </si>
  <si>
    <t>Tlumič hluku</t>
  </si>
  <si>
    <t>1.04</t>
  </si>
  <si>
    <r>
      <t>m</t>
    </r>
    <r>
      <rPr>
        <vertAlign val="superscript"/>
        <sz val="9"/>
        <rFont val="Arial"/>
        <family val="2"/>
      </rPr>
      <t>3</t>
    </r>
    <r>
      <rPr>
        <sz val="9"/>
        <rFont val="Arial"/>
        <family val="2"/>
      </rPr>
      <t>/h</t>
    </r>
  </si>
  <si>
    <t xml:space="preserve"> Odvod vzduchu</t>
  </si>
  <si>
    <t xml:space="preserve"> Přívod vzduchu</t>
  </si>
  <si>
    <r>
      <t>m</t>
    </r>
    <r>
      <rPr>
        <vertAlign val="superscript"/>
        <sz val="9"/>
        <rFont val="Arial"/>
        <family val="2"/>
      </rPr>
      <t>2</t>
    </r>
  </si>
  <si>
    <t xml:space="preserve">plocha </t>
  </si>
  <si>
    <t>Atyp. vzt. odsávaný kuchňský strop</t>
  </si>
  <si>
    <t>1.03</t>
  </si>
  <si>
    <t>napětí</t>
  </si>
  <si>
    <t>kW</t>
  </si>
  <si>
    <t>příkon</t>
  </si>
  <si>
    <t>potřebný topný výkon</t>
  </si>
  <si>
    <t>jmen. výkon</t>
  </si>
  <si>
    <t>800X900</t>
  </si>
  <si>
    <t>El. ohřívač zduchu</t>
  </si>
  <si>
    <t>1.02</t>
  </si>
  <si>
    <t>disp. tlak</t>
  </si>
  <si>
    <t>odvod</t>
  </si>
  <si>
    <t>max. chladiící  výkon</t>
  </si>
  <si>
    <t>max. topný výkon</t>
  </si>
  <si>
    <t>přívod</t>
  </si>
  <si>
    <t>dB(A)</t>
  </si>
  <si>
    <t>akustický tlak v 3m</t>
  </si>
  <si>
    <t>účinnost rekuperace</t>
  </si>
  <si>
    <t>hmotnost</t>
  </si>
  <si>
    <t>mm</t>
  </si>
  <si>
    <t>2395x1790x3850</t>
  </si>
  <si>
    <t xml:space="preserve">rozměry: </t>
  </si>
  <si>
    <t xml:space="preserve"> filtr vzduchu, včetně regulace, atd</t>
  </si>
  <si>
    <t>Nástřešní vzt. jednotka s rekuperací vzduchu a s el. ohřevem vzduchu a chlazením vzduchu</t>
  </si>
  <si>
    <t>1.01</t>
  </si>
  <si>
    <t>ZAŘÍZENÍ Č.1 - přívod a odvod vzduchu do kuchyně</t>
  </si>
  <si>
    <t xml:space="preserve"> ks </t>
  </si>
  <si>
    <t xml:space="preserve"> cena </t>
  </si>
  <si>
    <t xml:space="preserve"> montáž </t>
  </si>
  <si>
    <t xml:space="preserve"> materiál </t>
  </si>
  <si>
    <t>ROZPOČET</t>
  </si>
  <si>
    <t>Celkem bez DPH</t>
  </si>
  <si>
    <t>Přesné typy vodovodních baterii a zařizovacích předmětů bude upřesněn investorem a v archtektonickém řešení.</t>
  </si>
  <si>
    <t>Technický dozor</t>
  </si>
  <si>
    <t>5.</t>
  </si>
  <si>
    <t xml:space="preserve"> Vnitrostaveništní přemístění</t>
  </si>
  <si>
    <t>Výkop pro potrubí</t>
  </si>
  <si>
    <t>CY  2,5</t>
  </si>
  <si>
    <t>Signalizační vodič</t>
  </si>
  <si>
    <t>Signalizační folie</t>
  </si>
  <si>
    <t xml:space="preserve">napětí </t>
  </si>
  <si>
    <t>max výška</t>
  </si>
  <si>
    <t>m3/h</t>
  </si>
  <si>
    <t>max. průtok</t>
  </si>
  <si>
    <t>Ponorné čerpadlo</t>
  </si>
  <si>
    <t>ZAŘÍZENÍ</t>
  </si>
  <si>
    <t>do DN 50</t>
  </si>
  <si>
    <t>Tlaková zkouška a proplach</t>
  </si>
  <si>
    <t>50x4,6</t>
  </si>
  <si>
    <t>32x3</t>
  </si>
  <si>
    <t>PE100 SDR 11</t>
  </si>
  <si>
    <t>včetně tvarovek</t>
  </si>
  <si>
    <t xml:space="preserve"> Potrubí </t>
  </si>
  <si>
    <t>POTRUBÍ</t>
  </si>
  <si>
    <t>VENKOVNÍ VODOVOD - POŽÁRNÍ VODOVOD A DOPOUŠTNÍ NÁDRŽE</t>
  </si>
  <si>
    <t>Doprava a vnitrostaveništní přemístění</t>
  </si>
  <si>
    <t>Zkouška těsnosti</t>
  </si>
  <si>
    <t>400x400-160</t>
  </si>
  <si>
    <t>Uliční deštová vpus´t s pojezdovým poklopem</t>
  </si>
  <si>
    <t>DN 600/200</t>
  </si>
  <si>
    <t>pojízdný poklop DN 600 -B125</t>
  </si>
  <si>
    <t>manžeta teleskopu</t>
  </si>
  <si>
    <t>teleskop pro poklop</t>
  </si>
  <si>
    <t>šachtové dno DN 600</t>
  </si>
  <si>
    <t>šachtová truba DN 600</t>
  </si>
  <si>
    <t xml:space="preserve">Revizní šachta </t>
  </si>
  <si>
    <t>DN 125-200</t>
  </si>
  <si>
    <t>Litinový lapač střešních splavenin</t>
  </si>
  <si>
    <t>d200</t>
  </si>
  <si>
    <t>d160</t>
  </si>
  <si>
    <t>d125</t>
  </si>
  <si>
    <t xml:space="preserve">PVC KGEN SN 4 </t>
  </si>
  <si>
    <t>Potrubí PVC</t>
  </si>
  <si>
    <t>filtrační geotextilie</t>
  </si>
  <si>
    <t>odvětrávací hlavice</t>
  </si>
  <si>
    <t>zakončení</t>
  </si>
  <si>
    <t xml:space="preserve">vsakovací blok </t>
  </si>
  <si>
    <t>Vsak deštových vod</t>
  </si>
  <si>
    <t>objem 26 m3</t>
  </si>
  <si>
    <t>Retenčně akumulační nádrže</t>
  </si>
  <si>
    <t>Zařízení</t>
  </si>
  <si>
    <t xml:space="preserve"> VENKOVNÍ DEŠŤOVÁ KANALIZACE</t>
  </si>
  <si>
    <t>9.</t>
  </si>
  <si>
    <t xml:space="preserve"> Napojení do stávající kanalizace</t>
  </si>
  <si>
    <t>8.</t>
  </si>
  <si>
    <t>7.</t>
  </si>
  <si>
    <t>6.</t>
  </si>
  <si>
    <t>NS 4  - Qmax= 4l/s</t>
  </si>
  <si>
    <t xml:space="preserve"> Odlučovač tuku s poklppem</t>
  </si>
  <si>
    <t>1,</t>
  </si>
  <si>
    <t>DN 1000/200</t>
  </si>
  <si>
    <t>Revizní šachta -BETON</t>
  </si>
  <si>
    <t>Revizní šachta -PLAST</t>
  </si>
  <si>
    <t xml:space="preserve"> VENKOVNÍ SPLAŠKOVÁ KANALIZACE</t>
  </si>
  <si>
    <t>Čistící kus</t>
  </si>
  <si>
    <t>dodávka stavby</t>
  </si>
  <si>
    <t>Střešní vyhřívaná vpusť</t>
  </si>
  <si>
    <t>VNITŘNÍ DEŠŤOVÁ KANALIZACE</t>
  </si>
  <si>
    <t xml:space="preserve"> hod </t>
  </si>
  <si>
    <t>d110</t>
  </si>
  <si>
    <t>Podlahová vpusť</t>
  </si>
  <si>
    <t>d75</t>
  </si>
  <si>
    <t>Odvětrávací hlavice</t>
  </si>
  <si>
    <t>d40</t>
  </si>
  <si>
    <t>Pračkový sifon - zásobníky, klimatizace</t>
  </si>
  <si>
    <t>Dřezový sifon</t>
  </si>
  <si>
    <t xml:space="preserve"> Umyvadlový sifon - pro imobilní</t>
  </si>
  <si>
    <t>d50</t>
  </si>
  <si>
    <t>Vanový sifon</t>
  </si>
  <si>
    <t>d40 - 750mm</t>
  </si>
  <si>
    <t>Nerezový sprchový žlábek</t>
  </si>
  <si>
    <t xml:space="preserve"> Umyvadlový sifon - chrom</t>
  </si>
  <si>
    <t>Potrubí HT</t>
  </si>
  <si>
    <t>VNITŘNÍ SPLAŠKOVÁ KANALIZACE</t>
  </si>
  <si>
    <t xml:space="preserve">hod </t>
  </si>
  <si>
    <t>Napojení do stávající vodovod</t>
  </si>
  <si>
    <t>50/13</t>
  </si>
  <si>
    <t>40/13</t>
  </si>
  <si>
    <t>32/13</t>
  </si>
  <si>
    <t>63/30</t>
  </si>
  <si>
    <t>50/30</t>
  </si>
  <si>
    <t>40/30</t>
  </si>
  <si>
    <t>32/30</t>
  </si>
  <si>
    <t>25/13</t>
  </si>
  <si>
    <t>20/13</t>
  </si>
  <si>
    <t>Izolace PP</t>
  </si>
  <si>
    <t>IZOLACE POTRUBÍ</t>
  </si>
  <si>
    <t>DN 15</t>
  </si>
  <si>
    <t>Rohový ventil se zpětnou klapkou a filtrem</t>
  </si>
  <si>
    <t>12.</t>
  </si>
  <si>
    <t>DN 10</t>
  </si>
  <si>
    <t>Pancéřová hadička</t>
  </si>
  <si>
    <t>11.</t>
  </si>
  <si>
    <t>Ventil rohový</t>
  </si>
  <si>
    <t>10.</t>
  </si>
  <si>
    <t>Vypouštěcí kulový kohout</t>
  </si>
  <si>
    <t>DN 20-6bar</t>
  </si>
  <si>
    <t>Pojistný ventil</t>
  </si>
  <si>
    <t>DN 50</t>
  </si>
  <si>
    <t>DN 25</t>
  </si>
  <si>
    <t>Zpětná klapka</t>
  </si>
  <si>
    <t>Kulový kohout s vypouštěním</t>
  </si>
  <si>
    <t>DN 32</t>
  </si>
  <si>
    <t>DN 20</t>
  </si>
  <si>
    <t>Kulový kohout</t>
  </si>
  <si>
    <t>Cirkulační vyvažovací ventil s regulací teploty</t>
  </si>
  <si>
    <t>DN 25 - dopravní výška 7m</t>
  </si>
  <si>
    <t>Cirkulační nerezové čerpadlo</t>
  </si>
  <si>
    <t xml:space="preserve">objem </t>
  </si>
  <si>
    <t>Expanzní nádob s vakem</t>
  </si>
  <si>
    <t>dodávka UT</t>
  </si>
  <si>
    <t>Nepřímo ohřívaný zásobník TV</t>
  </si>
  <si>
    <t xml:space="preserve">ARMATURY </t>
  </si>
  <si>
    <t>DN 50 - 54x1,5</t>
  </si>
  <si>
    <t>DN 40 - 42x1,5</t>
  </si>
  <si>
    <t>DN 32 - 35x1</t>
  </si>
  <si>
    <t>Potrubí z uhlíkové oceli</t>
  </si>
  <si>
    <t>d63x10,5</t>
  </si>
  <si>
    <t>d50x8,3</t>
  </si>
  <si>
    <t>d40x6,7</t>
  </si>
  <si>
    <t>d32x4,6</t>
  </si>
  <si>
    <t>PN 20</t>
  </si>
  <si>
    <t>d25x3,5</t>
  </si>
  <si>
    <t>d20x2,8</t>
  </si>
  <si>
    <t>PN 16</t>
  </si>
  <si>
    <t>Potrubí PPr</t>
  </si>
  <si>
    <t>s keramickou kartuší</t>
  </si>
  <si>
    <t>Dřezová - stojánková</t>
  </si>
  <si>
    <t>Umyvadlová - stojánková pro imobilní</t>
  </si>
  <si>
    <t>se sprchovou sadou</t>
  </si>
  <si>
    <t>Vanová baterie</t>
  </si>
  <si>
    <t>Sprchová baterie</t>
  </si>
  <si>
    <t>s prodlouženým ramínkem</t>
  </si>
  <si>
    <t>Nástěnná umyvadlová pro výlevku</t>
  </si>
  <si>
    <t>Umyvadlová - stojánková s automatickou zátkou</t>
  </si>
  <si>
    <t>VODOVODNÍ BATERIE</t>
  </si>
  <si>
    <t>dodá GASTRO</t>
  </si>
  <si>
    <t xml:space="preserve">Zařízení kuchyně dřezy, baterie,roháčky, sifon, podlahové vpustě atd </t>
  </si>
  <si>
    <t>součástí dodávky denních místností a altánu</t>
  </si>
  <si>
    <t xml:space="preserve">Dřez </t>
  </si>
  <si>
    <t>D25-30m</t>
  </si>
  <si>
    <t>Hydrant</t>
  </si>
  <si>
    <t>zrcadlo nastavitelné</t>
  </si>
  <si>
    <t>sprchová sedačka</t>
  </si>
  <si>
    <t>madlo do sprchy</t>
  </si>
  <si>
    <t>madlo toaletní sklopné s držákem toal. pap. 834 mm</t>
  </si>
  <si>
    <t>madlo toaletní  800 mm</t>
  </si>
  <si>
    <t>madlo univerzální 600 mm</t>
  </si>
  <si>
    <t>Příslušenství pro WC pro imobilní</t>
  </si>
  <si>
    <t>Umyvadlo pro imobilní</t>
  </si>
  <si>
    <t>tlačíky</t>
  </si>
  <si>
    <t>závěsný modul</t>
  </si>
  <si>
    <t>sedátko</t>
  </si>
  <si>
    <t>Závěsné WC pro imobilní</t>
  </si>
  <si>
    <t>Volně stojící výlevka (d110)</t>
  </si>
  <si>
    <t>180x80</t>
  </si>
  <si>
    <t>Vana pro imobilní s dviřky</t>
  </si>
  <si>
    <t>45cm</t>
  </si>
  <si>
    <t>Keramické umyvadlo malé</t>
  </si>
  <si>
    <t>60cm</t>
  </si>
  <si>
    <t>Keramické umyvadlo</t>
  </si>
  <si>
    <t>Závěsné WC</t>
  </si>
  <si>
    <t>ZAŘIZOVACÍ PŘEDMĚTY</t>
  </si>
  <si>
    <t>VNITŘNÍ VODOVOD</t>
  </si>
  <si>
    <t>DN 1000/300</t>
  </si>
  <si>
    <t>KAM 300</t>
  </si>
  <si>
    <t>Potrubí Z kameniny</t>
  </si>
  <si>
    <t>PŘELOŽKA VENKOVNÍ DEŠŤOVÉ KANALIZACE</t>
  </si>
  <si>
    <t>Zaregulování a topná zkouška</t>
  </si>
  <si>
    <t>Prostupy potrubí</t>
  </si>
  <si>
    <t>do 6 m</t>
  </si>
  <si>
    <t>Pásky spojky , lepidlo</t>
  </si>
  <si>
    <t>54/30</t>
  </si>
  <si>
    <t>42/30</t>
  </si>
  <si>
    <t>35/20</t>
  </si>
  <si>
    <t>28/13</t>
  </si>
  <si>
    <t>16/13</t>
  </si>
  <si>
    <t>Návleková izolace</t>
  </si>
  <si>
    <t>IZOLACE</t>
  </si>
  <si>
    <t>500W</t>
  </si>
  <si>
    <t>300W</t>
  </si>
  <si>
    <t>El. topná tyč s regulací</t>
  </si>
  <si>
    <t>KLCM 1820.750</t>
  </si>
  <si>
    <t>KLCM 1220.600</t>
  </si>
  <si>
    <t>typ bude upřesněn investorem dle návrhu koupelen</t>
  </si>
  <si>
    <t>Trubkové otopné těleso</t>
  </si>
  <si>
    <t>22VK-900/1200</t>
  </si>
  <si>
    <t>Deskové otopné těleso</t>
  </si>
  <si>
    <t>OTOPNÁ TĚLESA</t>
  </si>
  <si>
    <t>G 3/4 - rohový</t>
  </si>
  <si>
    <t>Sada termostatického ventilu  a šroubení pro připojení trubkovéhootopného tělesa v provedení VK</t>
  </si>
  <si>
    <t>Sada termostatického ventilu  a šroubení pro připojení otopného tělesa v provedení VK</t>
  </si>
  <si>
    <t>RADIÁTOROVÉ ARMATURY</t>
  </si>
  <si>
    <t>Dilatační páska</t>
  </si>
  <si>
    <t>13 okruhů</t>
  </si>
  <si>
    <t>12 okruhů</t>
  </si>
  <si>
    <t>11 okruhů</t>
  </si>
  <si>
    <t>6 okruhů</t>
  </si>
  <si>
    <t>včetně průtokoměrů a s vestavěnou skříní</t>
  </si>
  <si>
    <t xml:space="preserve">Kompletní set rozdělovače pro podlahové vytápění </t>
  </si>
  <si>
    <t>tl.  50mm</t>
  </si>
  <si>
    <t>Systémová deska s výstupky</t>
  </si>
  <si>
    <t>PODLAHOVÉ VYTÁPĚNÍ</t>
  </si>
  <si>
    <t>potrubí  Cu</t>
  </si>
  <si>
    <t>potrubí Pex</t>
  </si>
  <si>
    <t>Tlakové zkoušky potrubí</t>
  </si>
  <si>
    <t>54x2</t>
  </si>
  <si>
    <t>42x1,5</t>
  </si>
  <si>
    <t>35x1,5</t>
  </si>
  <si>
    <t>28x1</t>
  </si>
  <si>
    <t>tvrdých</t>
  </si>
  <si>
    <t>včetně tvarovek, fitinek a objímek</t>
  </si>
  <si>
    <t>Potrubí Cu</t>
  </si>
  <si>
    <t>26x3</t>
  </si>
  <si>
    <t>16x2</t>
  </si>
  <si>
    <t>Potrubí Pex-Al-Pex</t>
  </si>
  <si>
    <t>Automatický odvdušňovací ventil se zpětnou klapkou</t>
  </si>
  <si>
    <t>Filtr</t>
  </si>
  <si>
    <t>ALPHA 2.1 32-60</t>
  </si>
  <si>
    <t>DN 32+ - kvs 11 m3/h</t>
  </si>
  <si>
    <t>Čerpadlová skupina nesměšovaná</t>
  </si>
  <si>
    <t>MAGNA 3 32-60</t>
  </si>
  <si>
    <t>DN 32 - kvs 7,4 m3/h</t>
  </si>
  <si>
    <t>Čerpadlová skupina směšovaná</t>
  </si>
  <si>
    <t>do 100kW DN 32</t>
  </si>
  <si>
    <t>Hydraulická vyhybka</t>
  </si>
  <si>
    <t>rozteč 220mm DN 32</t>
  </si>
  <si>
    <t>do 100kW dva okruhy</t>
  </si>
  <si>
    <t xml:space="preserve">Rozdělovač a sběrač včetně konzolí </t>
  </si>
  <si>
    <t>El. příkomn vložky</t>
  </si>
  <si>
    <t>výkon UT</t>
  </si>
  <si>
    <t>objem TV</t>
  </si>
  <si>
    <t>s el. topnpou vložkou</t>
  </si>
  <si>
    <t xml:space="preserve">ZAŘÍZENÍ A ARMATURY </t>
  </si>
  <si>
    <t>cena</t>
  </si>
  <si>
    <t>montáž</t>
  </si>
  <si>
    <t>materiál</t>
  </si>
  <si>
    <t>Děkujeme za Vaši zakázku. Těšíme se na další spolupráci.</t>
  </si>
  <si>
    <t>(*) byl upraven z důvodu zaokrouhlení</t>
  </si>
  <si>
    <t>Celkem:</t>
  </si>
  <si>
    <t>Sazba 21,00%</t>
  </si>
  <si>
    <t>Celkem s DPH</t>
  </si>
  <si>
    <t>Základ DPH (*)</t>
  </si>
  <si>
    <t>REKAPITULACE CELKEM</t>
  </si>
  <si>
    <t>Σ</t>
  </si>
  <si>
    <t>CELKEM VRN</t>
  </si>
  <si>
    <t>GZS 2,50% z C21M a navázaného materiálu</t>
  </si>
  <si>
    <t>VEDLEJŠÍ ROZPOČTOVÉ NÁKLADY</t>
  </si>
  <si>
    <t>B.</t>
  </si>
  <si>
    <t>CELKEM URN</t>
  </si>
  <si>
    <t xml:space="preserve">   Podružný materiál 5,00%</t>
  </si>
  <si>
    <t>MATERIÁL</t>
  </si>
  <si>
    <t>Stavební přípomoc, demontáž  -  MONTÁŽ</t>
  </si>
  <si>
    <t>Revize, DSPS, zkoušky  -  MONTÁŽ</t>
  </si>
  <si>
    <t xml:space="preserve">   Podíl přidružených výkonů 4,80% z C21M a navázaného materiálu</t>
  </si>
  <si>
    <t>C21M - Elektromontáže  -  MONTÁŽ</t>
  </si>
  <si>
    <t>UPRAVENÉ ROZPOČTOVÉ NÁKLADY</t>
  </si>
  <si>
    <t>A.</t>
  </si>
  <si>
    <t>Základ 21,00%</t>
  </si>
  <si>
    <t>Základ DPH</t>
  </si>
  <si>
    <t>Popis položky</t>
  </si>
  <si>
    <t>Kap.</t>
  </si>
  <si>
    <t>Rekapitulace</t>
  </si>
  <si>
    <t>EPS</t>
  </si>
  <si>
    <t>Luštěnice</t>
  </si>
  <si>
    <t>Název:</t>
  </si>
  <si>
    <t>Z-2022/0165</t>
  </si>
  <si>
    <t>Zakázka číslo:</t>
  </si>
  <si>
    <t xml:space="preserve">Zpracováno programem firmy SELPO Broumy, tel. +420 603 525768 </t>
  </si>
  <si>
    <t>Prořez 5,00%</t>
  </si>
  <si>
    <t>Cena:</t>
  </si>
  <si>
    <t>Celkem za materiály:</t>
  </si>
  <si>
    <t>Základ 21,00% DPH:</t>
  </si>
  <si>
    <t>J-Y(St)Y 1x2x0,8mm - červený (EPS)</t>
  </si>
  <si>
    <t>34058</t>
  </si>
  <si>
    <t>2x 2x0,8 B2ca s1d1a1 P90-R</t>
  </si>
  <si>
    <t>33918</t>
  </si>
  <si>
    <t>20x 2x0,8 B2ca s1d1a1 P90-R</t>
  </si>
  <si>
    <t>5x 2x0,8 B2ca s1d1a1 P90-R</t>
  </si>
  <si>
    <t>CXKH-V-O 2x1,5 P60-R</t>
  </si>
  <si>
    <t>33912</t>
  </si>
  <si>
    <t>vstupně/výstupní modul</t>
  </si>
  <si>
    <t>01063</t>
  </si>
  <si>
    <t>siréna EPS</t>
  </si>
  <si>
    <t>maják EPS</t>
  </si>
  <si>
    <t>tlačítkový hlasíč</t>
  </si>
  <si>
    <t>optokouřový hlásič</t>
  </si>
  <si>
    <t>multisenzorový hlásič vč. patice</t>
  </si>
  <si>
    <t>trubka ohebná instal. PVC 2320 průměr 20mm</t>
  </si>
  <si>
    <t>00201</t>
  </si>
  <si>
    <t>KTPO</t>
  </si>
  <si>
    <t>000002</t>
  </si>
  <si>
    <t>OPPO</t>
  </si>
  <si>
    <t>Ústředna EPS vč. zdroje, rozšiřujících karet a vč. vybavení</t>
  </si>
  <si>
    <t>Celkem [Kč]</t>
  </si>
  <si>
    <t>Jedn.</t>
  </si>
  <si>
    <t>Cena/jedn. [Kč]</t>
  </si>
  <si>
    <t>Číslo pol.</t>
  </si>
  <si>
    <t>Poř.č.</t>
  </si>
  <si>
    <t>Materiály</t>
  </si>
  <si>
    <t>Kč</t>
  </si>
  <si>
    <t>Celkem za ceník:</t>
  </si>
  <si>
    <t>Montáž celkem:</t>
  </si>
  <si>
    <t>Provrtání do vel. 40</t>
  </si>
  <si>
    <t>0000000001</t>
  </si>
  <si>
    <t>Drážkování</t>
  </si>
  <si>
    <t>Stavební přípomoc, demontáž</t>
  </si>
  <si>
    <t>1,00</t>
  </si>
  <si>
    <t>320410002</t>
  </si>
  <si>
    <t>ZDP (vč. dodavatelské dokumentace, měření, instalace, připojení)</t>
  </si>
  <si>
    <t>Sledování zařízení EPS ve 14ti denním zkušebním provozu</t>
  </si>
  <si>
    <t>Revize, DSPS, zkoušky</t>
  </si>
  <si>
    <t>připojení monitorovaného zařázení</t>
  </si>
  <si>
    <t>4600000003</t>
  </si>
  <si>
    <t>montáž tabla obsluhy vč. zapojení</t>
  </si>
  <si>
    <t>4600000003.1</t>
  </si>
  <si>
    <t>montáž KTPO vč. zapojení</t>
  </si>
  <si>
    <t>montáž OPPO vč. zapojení</t>
  </si>
  <si>
    <t>montáž ústředny EPS vč. zapojení</t>
  </si>
  <si>
    <t>montáž prvku EPS</t>
  </si>
  <si>
    <t>CXKH-V (J) P60-R 2x1,5</t>
  </si>
  <si>
    <t>210800105</t>
  </si>
  <si>
    <t>J-Y(St)Y 1x2x0,8 mm, červený (EPS)</t>
  </si>
  <si>
    <t>trubka plastová ohebná instalační průměr 23mm (PO)</t>
  </si>
  <si>
    <t>210010002</t>
  </si>
  <si>
    <t>C21M - Elektromontáže</t>
  </si>
  <si>
    <t>dne:</t>
  </si>
  <si>
    <t>kaja.sommer@email.cz</t>
  </si>
  <si>
    <t>e-mail:</t>
  </si>
  <si>
    <t>Karel Sommer</t>
  </si>
  <si>
    <t>vypracoval:</t>
  </si>
  <si>
    <t>Revize, DSPS,  geo. zaměření  -  MONTÁŽ</t>
  </si>
  <si>
    <t xml:space="preserve">   Podíl přidružených výkonů 1,60% z C46M</t>
  </si>
  <si>
    <t>C46M - Zemní práce  -  MONTÁŽ</t>
  </si>
  <si>
    <t>Areálové osvětlení</t>
  </si>
  <si>
    <t>AO Luštěnice</t>
  </si>
  <si>
    <t>Z-2022/0170</t>
  </si>
  <si>
    <t>CYKY 3Bx1.5mm2 (CYKY 3J1.5)</t>
  </si>
  <si>
    <t>CY  6mm2 (H07V-U) zelenožlutý</t>
  </si>
  <si>
    <t>33746</t>
  </si>
  <si>
    <t>pojistkový spodek 2110-30 E27</t>
  </si>
  <si>
    <t>15101</t>
  </si>
  <si>
    <t>pojistková hlavice 2310-11 E27</t>
  </si>
  <si>
    <t>15100</t>
  </si>
  <si>
    <t>výstražná fólie 330 mm červená</t>
  </si>
  <si>
    <t>02944</t>
  </si>
  <si>
    <t>CYKY 4Bx10mm2 (CYKY 4J10)</t>
  </si>
  <si>
    <t>spojka epoxidová SVpe 1 1kV</t>
  </si>
  <si>
    <t>01562</t>
  </si>
  <si>
    <t>stožárové pouzdro</t>
  </si>
  <si>
    <t>01473</t>
  </si>
  <si>
    <t>připojovací svorka SS spojovací pro lana</t>
  </si>
  <si>
    <t>FeZn průměr 10mm</t>
  </si>
  <si>
    <t>01403</t>
  </si>
  <si>
    <t>elektrovýzbroj stožáru pro 1 okruh</t>
  </si>
  <si>
    <t>01154</t>
  </si>
  <si>
    <t>stožár sadový ocelový - 133/60, výška 4 m</t>
  </si>
  <si>
    <t>stožár sadový ocelový - 133/89/60, výška 7 m</t>
  </si>
  <si>
    <t>LED svítidlo - 15 W</t>
  </si>
  <si>
    <t>00909</t>
  </si>
  <si>
    <t>LED svítidlo - 40 W</t>
  </si>
  <si>
    <t>pojistková vložka E27/20A</t>
  </si>
  <si>
    <t>beton C25/20</t>
  </si>
  <si>
    <t>pojistkový dotyk 20A</t>
  </si>
  <si>
    <t>00906</t>
  </si>
  <si>
    <t>trubka ohebná KOPODUR 50</t>
  </si>
  <si>
    <t>00240</t>
  </si>
  <si>
    <t>recyklační poplatky</t>
  </si>
  <si>
    <t>460620002</t>
  </si>
  <si>
    <t>Měř.zemn.odporu pro zem.sít do 500m pásku</t>
  </si>
  <si>
    <t>320410021</t>
  </si>
  <si>
    <t>montážní plošina</t>
  </si>
  <si>
    <t>320410001</t>
  </si>
  <si>
    <t>geodetické zaměření</t>
  </si>
  <si>
    <t>dokumentace skutečného provedení stavby</t>
  </si>
  <si>
    <t>celk.prohl.el.zaříz.a vyhot.rev.zp.do 50.tis.mont.</t>
  </si>
  <si>
    <t>Revize, DSPS,  geo. zaměření</t>
  </si>
  <si>
    <t>Zásyp rýh ručně šířky 35 cm, hloubky 60 cm, z horniny tř. 3</t>
  </si>
  <si>
    <t>460560143</t>
  </si>
  <si>
    <t>Hloubení kabelových nezapažených rýh ručně š. 35 cm, hl. 80 cm, v hornině tř. 3</t>
  </si>
  <si>
    <t>460200163</t>
  </si>
  <si>
    <t>betonový základ do bednění</t>
  </si>
  <si>
    <t>460050005</t>
  </si>
  <si>
    <t>zához jámy zem.tř. 3-4</t>
  </si>
  <si>
    <t>460050003.1</t>
  </si>
  <si>
    <t>ruční výkop jámy zem.tř.3-4</t>
  </si>
  <si>
    <t>km</t>
  </si>
  <si>
    <t>Vytyčení trati vedení kabelového podzemního v zástavbě</t>
  </si>
  <si>
    <t>460010024</t>
  </si>
  <si>
    <t>křižovatka se silovým kabelem (potrubí)</t>
  </si>
  <si>
    <t>4600000002</t>
  </si>
  <si>
    <t>kabel.lože z kop.písku rýha 65cm tl.10cm</t>
  </si>
  <si>
    <t>4600000001</t>
  </si>
  <si>
    <t>C46M - Zemní práce</t>
  </si>
  <si>
    <t>fólie výstražná z PVC šířky 33cm</t>
  </si>
  <si>
    <t>označovací štítek na kabel(navíc proti ČSN)</t>
  </si>
  <si>
    <t>210950101</t>
  </si>
  <si>
    <t>CYKY-CYKYm 4Bx10mm2 (CYKY 4J10) 750V (VU)</t>
  </si>
  <si>
    <t>210810013</t>
  </si>
  <si>
    <t>CYKY-CYKYm 3Bx1.5mm2 (CYKY 3J1.5) 750V (VU)</t>
  </si>
  <si>
    <t>210810005</t>
  </si>
  <si>
    <t>CY 6mm2 (H07V-U) zelenožlutý (VU)</t>
  </si>
  <si>
    <t>210800527</t>
  </si>
  <si>
    <t>uzemění v zemi FeZn průměru 8-10mm vč. svorek, propojení a izolace spojů</t>
  </si>
  <si>
    <t>210220022</t>
  </si>
  <si>
    <t>elektrovýzbroj stožáru pro 1okruh</t>
  </si>
  <si>
    <t>210204201</t>
  </si>
  <si>
    <t>stožár sadový</t>
  </si>
  <si>
    <t>210204002</t>
  </si>
  <si>
    <t>demontáž stožár sadový ocelový</t>
  </si>
  <si>
    <t>montáž svítidla</t>
  </si>
  <si>
    <t>210202011.1</t>
  </si>
  <si>
    <t>demontáž svítidla</t>
  </si>
  <si>
    <t>pojistka včetně vložek E 27 do 25 A</t>
  </si>
  <si>
    <t>210120001</t>
  </si>
  <si>
    <t>spojka epoxid. pro celoplastové kabely do 4x25mm2/1kV</t>
  </si>
  <si>
    <t>210102001</t>
  </si>
  <si>
    <t>ukončení vodiče v rozvaděči vč. zapojení a koncovky do 16mm2</t>
  </si>
  <si>
    <t>210100003</t>
  </si>
  <si>
    <t>ukončení vodiče v rozvaděči vč. zapojení a koncovky do 6mm2</t>
  </si>
  <si>
    <t>210100002</t>
  </si>
  <si>
    <t>ukončení vodiče v rozvaděči vč. zapojení a koncovky do 2.5mm2</t>
  </si>
  <si>
    <t>210100001</t>
  </si>
  <si>
    <t>trubka KOPODUR 50, volně</t>
  </si>
  <si>
    <t>210010046</t>
  </si>
  <si>
    <t>13.</t>
  </si>
  <si>
    <t>Zaučení obsluhy</t>
  </si>
  <si>
    <t>do 16m</t>
  </si>
  <si>
    <t xml:space="preserve">drážky pro potrubí, průchody </t>
  </si>
  <si>
    <t>Provozní zkouška</t>
  </si>
  <si>
    <t>Konzole pro venkovní jednotku</t>
  </si>
  <si>
    <t>objímky, konzole, šrouby</t>
  </si>
  <si>
    <t>Pomocný materiál</t>
  </si>
  <si>
    <t>ohebné potrubí PE 25</t>
  </si>
  <si>
    <t>Odvod kondenzátu</t>
  </si>
  <si>
    <t>10x9</t>
  </si>
  <si>
    <t>6x9</t>
  </si>
  <si>
    <t>Návleková izolace pro chlad</t>
  </si>
  <si>
    <t>Potřebné množstvi chladiva pro doplněni</t>
  </si>
  <si>
    <t>10x1</t>
  </si>
  <si>
    <t>6x1</t>
  </si>
  <si>
    <t>POTRUBÍ, IZOLACE OSTATNÍ</t>
  </si>
  <si>
    <t>dB(A) v 1m</t>
  </si>
  <si>
    <t>19-40</t>
  </si>
  <si>
    <t>Akustický tlak</t>
  </si>
  <si>
    <t xml:space="preserve"> m3/h</t>
  </si>
  <si>
    <t>Vzduchový výkon</t>
  </si>
  <si>
    <t>Výkon vytápění</t>
  </si>
  <si>
    <t>Výkon chlazení</t>
  </si>
  <si>
    <t>Nástěnná klimatizační jednotka</t>
  </si>
  <si>
    <t>1.2</t>
  </si>
  <si>
    <t>Příkon</t>
  </si>
  <si>
    <t xml:space="preserve"> dB(A) v 1m</t>
  </si>
  <si>
    <t>36-44</t>
  </si>
  <si>
    <t>Hlučnost v 1 m</t>
  </si>
  <si>
    <t>Venkovní klimatizační jednotka</t>
  </si>
  <si>
    <t>1.1</t>
  </si>
  <si>
    <t>ZAŘÍZENÍ Č.7 - Klimatizace serverovny</t>
  </si>
  <si>
    <t>6.05</t>
  </si>
  <si>
    <t>445x82</t>
  </si>
  <si>
    <t>Dveřní mřížka</t>
  </si>
  <si>
    <t>6.04</t>
  </si>
  <si>
    <t>Protidešťová žaluzie</t>
  </si>
  <si>
    <t>6.03</t>
  </si>
  <si>
    <t>včetně tvarovek do 30%</t>
  </si>
  <si>
    <t>Pevné potrubí</t>
  </si>
  <si>
    <t>6.02</t>
  </si>
  <si>
    <t>akust .tlak v 3m</t>
  </si>
  <si>
    <t>Nástěnný axiální ventilátor</t>
  </si>
  <si>
    <t>6.01</t>
  </si>
  <si>
    <t>ZAŘÍZENÍ Č.6 - Větrání skladů, soc. zařízení</t>
  </si>
  <si>
    <t>5.05</t>
  </si>
  <si>
    <t>5.04</t>
  </si>
  <si>
    <t>d100</t>
  </si>
  <si>
    <t>5.03</t>
  </si>
  <si>
    <t>5.02</t>
  </si>
  <si>
    <t>Nástěnný radiální ventilátor</t>
  </si>
  <si>
    <t>5.01</t>
  </si>
  <si>
    <t>ZAŘÍZENÍ Č.5 - Větrání skladů a zázemí kuchyně</t>
  </si>
  <si>
    <t>4.10</t>
  </si>
  <si>
    <t>4.09</t>
  </si>
  <si>
    <t>4.08</t>
  </si>
  <si>
    <t>Rámeček pro talířový ventil</t>
  </si>
  <si>
    <t>4.07</t>
  </si>
  <si>
    <t>Talířový ventil odvodní - kovový</t>
  </si>
  <si>
    <t>4.06</t>
  </si>
  <si>
    <t>4.05</t>
  </si>
  <si>
    <t>4.04</t>
  </si>
  <si>
    <t>Pružná manžeta</t>
  </si>
  <si>
    <t>4.03</t>
  </si>
  <si>
    <t>4.02</t>
  </si>
  <si>
    <t>4.01</t>
  </si>
  <si>
    <t>ZAŘÍZENÍ Č.4 - Větrání  soc. zařízení u kuchyně</t>
  </si>
  <si>
    <t>28x19</t>
  </si>
  <si>
    <t>16x13</t>
  </si>
  <si>
    <t>16x1</t>
  </si>
  <si>
    <t>14-28</t>
  </si>
  <si>
    <t>Vzt. KIT pro připojení vzt. jednotky</t>
  </si>
  <si>
    <t>3.2</t>
  </si>
  <si>
    <t>Jištění</t>
  </si>
  <si>
    <t>Hmotnost</t>
  </si>
  <si>
    <t>62/64</t>
  </si>
  <si>
    <t>Sestava venkovní klimatizační jednotky</t>
  </si>
  <si>
    <t>3.1</t>
  </si>
  <si>
    <t>Zařízení č.3.1.  KLIMATIZAČNÍ JEDNOTKA PRO CHLAZENÍ VZDUCHU</t>
  </si>
  <si>
    <t>2.16</t>
  </si>
  <si>
    <t>2.15</t>
  </si>
  <si>
    <t>2.14</t>
  </si>
  <si>
    <t>2.13</t>
  </si>
  <si>
    <t>225x75 R1</t>
  </si>
  <si>
    <t>Stěnová přívodní výustka do hranatého potrubí</t>
  </si>
  <si>
    <t>2.12</t>
  </si>
  <si>
    <t>2.11</t>
  </si>
  <si>
    <t>Talířový ventil přívodní - kovový</t>
  </si>
  <si>
    <t>2.10</t>
  </si>
  <si>
    <t>2.09</t>
  </si>
  <si>
    <t>600x600 - 24 lamel</t>
  </si>
  <si>
    <t>Přívodní vyúsť s vířivým výtokem vzduchu</t>
  </si>
  <si>
    <t>2.08</t>
  </si>
  <si>
    <t>2.07</t>
  </si>
  <si>
    <t>Ohebné zvukově a tepelně zaizolované potrubí</t>
  </si>
  <si>
    <t>2.06</t>
  </si>
  <si>
    <t>2.05</t>
  </si>
  <si>
    <t>do obvodu 2500mm</t>
  </si>
  <si>
    <t>2.04</t>
  </si>
  <si>
    <t>630x200</t>
  </si>
  <si>
    <t>500x315</t>
  </si>
  <si>
    <t>500x200</t>
  </si>
  <si>
    <t>400x200</t>
  </si>
  <si>
    <t>315x200</t>
  </si>
  <si>
    <t>200x250</t>
  </si>
  <si>
    <t>200x200</t>
  </si>
  <si>
    <t>2.03</t>
  </si>
  <si>
    <t>2.02</t>
  </si>
  <si>
    <t>1370x2260x1605</t>
  </si>
  <si>
    <t>Nástřešní vzt. jednotka s rekuperací vzduchu a s elohřevem vzduchu a chlazením vzduchu</t>
  </si>
  <si>
    <t>2.01</t>
  </si>
  <si>
    <t>ZAŘÍZENÍ Č.2 - přívod a odvod vzduchu pokoje</t>
  </si>
  <si>
    <t>Hromosvod  -  MONTÁŽ</t>
  </si>
  <si>
    <t>Stavební přípomoce</t>
  </si>
  <si>
    <t>Silnoproud + slaboproud + hromosvod</t>
  </si>
  <si>
    <t>Z-2022/0200</t>
  </si>
  <si>
    <t>Bílá sádra</t>
  </si>
  <si>
    <t>Protipožární ucpávky</t>
  </si>
  <si>
    <t>Demontáže</t>
  </si>
  <si>
    <t>Doplnění a úpravy stáv. rozvody</t>
  </si>
  <si>
    <t>Ústředna sestra pacient</t>
  </si>
  <si>
    <t>Signalizace sestra pacient</t>
  </si>
  <si>
    <t>tahový spínač na 12 V</t>
  </si>
  <si>
    <t>Čtečka RFID</t>
  </si>
  <si>
    <t>Elektrický otvírač 321211 reverzní se signalizací dveří 12V / 170mA</t>
  </si>
  <si>
    <t>WiFi AP</t>
  </si>
  <si>
    <t>IP kamera směrová vč. držáku</t>
  </si>
  <si>
    <t>pohybové čidlo - EZS</t>
  </si>
  <si>
    <t>ústředna EZS vč. baterie</t>
  </si>
  <si>
    <t>klávesnice - EZS</t>
  </si>
  <si>
    <t>magnetické čidlo - EZS</t>
  </si>
  <si>
    <t>TA + satelit vč. konstrukce</t>
  </si>
  <si>
    <t>čtyřrámeček</t>
  </si>
  <si>
    <t>třírámeček</t>
  </si>
  <si>
    <t>dvourámeček</t>
  </si>
  <si>
    <t>ŘJ domácí tlf.</t>
  </si>
  <si>
    <t>zvonkové tablo</t>
  </si>
  <si>
    <t>domácí tlf. - video</t>
  </si>
  <si>
    <t>CXKH-V-J P60-R 4x10</t>
  </si>
  <si>
    <t>CXKH-V-J P60-R 3x4</t>
  </si>
  <si>
    <t>CXKH-V-J P60-R 3x2,5</t>
  </si>
  <si>
    <t>CXKH-V-J P60-R 3x1,5</t>
  </si>
  <si>
    <t>CXKH-V-O P60-R 3x1,5</t>
  </si>
  <si>
    <t>vodič JYSTY 2x2x0,6</t>
  </si>
  <si>
    <t>vodič UTP Cat. 6</t>
  </si>
  <si>
    <t>vodič UTP Cat. 5e</t>
  </si>
  <si>
    <t>vodič KOAX</t>
  </si>
  <si>
    <t>1-AY 1x185 zž</t>
  </si>
  <si>
    <t>H05VVHH2 5Cx16mm2</t>
  </si>
  <si>
    <t>H05VVHH2 5Cx10mm2</t>
  </si>
  <si>
    <t xml:space="preserve">H05VVHH2 5Cx6mm2 </t>
  </si>
  <si>
    <t xml:space="preserve">H05VVHH2 5Cx4mm2 </t>
  </si>
  <si>
    <t xml:space="preserve">H05VVHH2 5Cx2.5mm2 </t>
  </si>
  <si>
    <t xml:space="preserve">H05VVHH2 3Cx2.5mm2 </t>
  </si>
  <si>
    <t>1-AY 1x185 černý</t>
  </si>
  <si>
    <t>CYKY 4Cx50mm2</t>
  </si>
  <si>
    <t>CYKY 5Cx16mm2</t>
  </si>
  <si>
    <t>CYKY 5Cx6mm2 (CYKY 5J6)</t>
  </si>
  <si>
    <t>CYKY 5Cx4mm2 (CYKY 5J4)</t>
  </si>
  <si>
    <t>CYKY 5Cx2.5mm2 (CYKY 5J2.5)</t>
  </si>
  <si>
    <t>CYKY 3Cx2.5mm2 (CYKY 3J2.5)</t>
  </si>
  <si>
    <t>CYKY 5Cx1.5mm2 (CYKY 5J1.5)</t>
  </si>
  <si>
    <t>CYKY 3Bx1.5mm2 (CYKY 3J1.5), typ DCA</t>
  </si>
  <si>
    <t>CYKY 3Ax1.5mm2 (CYKY 3O1.5)</t>
  </si>
  <si>
    <t>CYKY 2Ax1.5mm2 (CYKY 2O1.5)</t>
  </si>
  <si>
    <t>CYA 50mm2 (H07V-U) zelenožlutý</t>
  </si>
  <si>
    <t>CY 16mm2 (H07V-U) zelenožlutý</t>
  </si>
  <si>
    <t>CY  4mm2 (H07V-U) zelenožlutý</t>
  </si>
  <si>
    <t>CY  2.5mm2 (H07V-U) zelenožlutý</t>
  </si>
  <si>
    <t>Kabelový žlab 200/60 vč. kotvícího materiálu</t>
  </si>
  <si>
    <t>Kabelový žlab 100/60 vč. kotvícího materiálu</t>
  </si>
  <si>
    <t>gumová podložka pro bet. podstavec</t>
  </si>
  <si>
    <t>ocelová trojnožka</t>
  </si>
  <si>
    <t>betonový podstavec pro JT</t>
  </si>
  <si>
    <t>svorka spojovací SS</t>
  </si>
  <si>
    <t>jímící tyč 5,0 m</t>
  </si>
  <si>
    <t>jímící tyč 4,0 m</t>
  </si>
  <si>
    <t>jímící tyč 2,5 m</t>
  </si>
  <si>
    <t>svorka jímací SJ02</t>
  </si>
  <si>
    <t>podpěra vedení PV 01</t>
  </si>
  <si>
    <t>podpěra vedení PV 32</t>
  </si>
  <si>
    <t>podpěra vedení PV 21</t>
  </si>
  <si>
    <t>označovací štítek</t>
  </si>
  <si>
    <t>gumoasfalt</t>
  </si>
  <si>
    <t>svorka zkušební - SZ</t>
  </si>
  <si>
    <t>svorka SR02 pásek/pásek</t>
  </si>
  <si>
    <t>svorka SR03 pásek/drát</t>
  </si>
  <si>
    <t>systémová průchodka</t>
  </si>
  <si>
    <t>ochranný úhelník vč. ukotvení</t>
  </si>
  <si>
    <t>svorka křížová - SK</t>
  </si>
  <si>
    <t>svorka připojovací SP01</t>
  </si>
  <si>
    <t>FeZn pásek 30/4mm</t>
  </si>
  <si>
    <t>drát AlMgSi 8</t>
  </si>
  <si>
    <t>Nouzový inverter, náhr. zdroj 180 minut</t>
  </si>
  <si>
    <t>LED nástěnné svítidlo</t>
  </si>
  <si>
    <t>nouzové svítidlo se směrem úniku (piktogram) zdroj 60 minut</t>
  </si>
  <si>
    <t>zdroj 230/12 V</t>
  </si>
  <si>
    <t>LED pásek 4000K; 12 V</t>
  </si>
  <si>
    <t>LED svítidlo ozn. Z57 - LED nouzové svítidlo LOVATO 3 P, vestavné, optika otevřený prostor, 2W
2 W ; 380 lm</t>
  </si>
  <si>
    <t>LED svítidlo ozn. Z55 - LED nouzové svítidlo LOVATO P, vestavné, univerzální optika, 1W
1 W ; 125 lm</t>
  </si>
  <si>
    <t>LED svítidlo ozn. H - Vestavné LED svítidlo, mikroprizmatický kryt, UGR&lt;19
32 W ; 4200 lm</t>
  </si>
  <si>
    <t>LED svítidlo ozn. G - Vestavné LED svítidlo, mikroprizmatický kryt, UGR&lt;19
57 W ; 6000 lm</t>
  </si>
  <si>
    <t>LED svítidlo ozn. F - LED downlight, plechové tělo, mikroprizmatický kryt, IP54
36 W ; 3600 lm</t>
  </si>
  <si>
    <t>LED svítidlo ozn. E - Vestavné LED svítidlo, mikroprizmatický kryt, UGR&lt;19
23 W ; 3200 lm</t>
  </si>
  <si>
    <t>LED svítidlo ozn. D - LED downlight, hliníkový korpus, opálový skleněný kryt
28 W ; 3000 lm</t>
  </si>
  <si>
    <t>LED svítidlo ozn. C - LED downlight, hliníkový korpus, opálový skleněný kryt
15 W ; 1500 lm</t>
  </si>
  <si>
    <t>LED svítidlo ozn. B - Kruhové přisazené LED svítidlo, mikroprizmatický kryt, Ø 370mm
28 W ; 2600 lm</t>
  </si>
  <si>
    <t>LED svítidlo ozn. A - LED downlight, hliníkový korpus, opálový skleněný kryt
20 W ; 2100 lm</t>
  </si>
  <si>
    <t>zásuvka R+TA</t>
  </si>
  <si>
    <t>zásuvka datová, 2x RJ 45</t>
  </si>
  <si>
    <t>zásuvka 400 V ; 16 A</t>
  </si>
  <si>
    <t>zásuvka v krabici prost.obyč.10/16A 250V 2P+Z</t>
  </si>
  <si>
    <t>zásuvka 16A, 230 V IP44</t>
  </si>
  <si>
    <t>nouzové tlačítko kuchyň</t>
  </si>
  <si>
    <t>tlačítko I/0 , dvoupolové ovl. gastro technologie</t>
  </si>
  <si>
    <t>tlačítko I/0</t>
  </si>
  <si>
    <t>tlačítkový ovladač pro žaluzie</t>
  </si>
  <si>
    <t>spínač kolébkový č. 7</t>
  </si>
  <si>
    <t>spínač kolébkový č. 6</t>
  </si>
  <si>
    <t>spínač kolébkový č. 1; IP 45</t>
  </si>
  <si>
    <t>spínač kolébkový č. 1</t>
  </si>
  <si>
    <t>krabice KT 250</t>
  </si>
  <si>
    <t>krabice KU 68/1</t>
  </si>
  <si>
    <t>krabice KR 68</t>
  </si>
  <si>
    <t>krabice KO 68</t>
  </si>
  <si>
    <t>miktrotrubička</t>
  </si>
  <si>
    <t>trubka ohebná instal. 40</t>
  </si>
  <si>
    <t>trubka ohebná instal. PVC 2323 průměr 23</t>
  </si>
  <si>
    <t>trubka ohebná instal. PVC 2316 průměr 16mm</t>
  </si>
  <si>
    <t>sada pojistek do přípojkové skříně</t>
  </si>
  <si>
    <t>pohybové čidlo 360°</t>
  </si>
  <si>
    <t>tlačítko CENTRAL STOP</t>
  </si>
  <si>
    <t>tlačítko TOTAL STOP</t>
  </si>
  <si>
    <t>MEB</t>
  </si>
  <si>
    <t>Rozvaděč RACK vč. vybavení</t>
  </si>
  <si>
    <t>Zařízení UPS, 6 kVA, 60 minut, on-line</t>
  </si>
  <si>
    <t>Rozvaděč RPO vč. vybavení; pož. odolnost: EI30-DP1</t>
  </si>
  <si>
    <t>Rozvaděč NR 212 pro 1xET pro vč. vybavení</t>
  </si>
  <si>
    <t>Rozvaděč R2 vč. vybavení</t>
  </si>
  <si>
    <t>Rozvaděč R1 vč. vybavení</t>
  </si>
  <si>
    <t>zemnič</t>
  </si>
  <si>
    <t>Měření zemního odporu pro 1 zemnič</t>
  </si>
  <si>
    <t>320410018</t>
  </si>
  <si>
    <t>Komplexní zkoušky</t>
  </si>
  <si>
    <t>Oživení systému EZS</t>
  </si>
  <si>
    <t>Oživení systému ACS</t>
  </si>
  <si>
    <t>Zaškolení obsluhy</t>
  </si>
  <si>
    <t>Individuální zkoušky</t>
  </si>
  <si>
    <t>Koordinace na stavbě</t>
  </si>
  <si>
    <t>Zprovoznění systému DT</t>
  </si>
  <si>
    <t>Vynesení materiálu do výšky 12 m</t>
  </si>
  <si>
    <t>Provizorní zapojení výměníkové stanice</t>
  </si>
  <si>
    <t>Doprava materiálu</t>
  </si>
  <si>
    <t>Recyklační poplatky</t>
  </si>
  <si>
    <t>Celk.prohl.el.zaříz.a vyhot.rev.zp.do 50.tis.mont. - hromosvod</t>
  </si>
  <si>
    <t>Celk.prohl.el.zaříz.a vyhot.rev.zp.do 500.tis.mont.</t>
  </si>
  <si>
    <t>Poplatky skládka</t>
  </si>
  <si>
    <t>Odvoz vybouraného mat. do 1km</t>
  </si>
  <si>
    <t>Krabice (KP, KO, KR, KT)</t>
  </si>
  <si>
    <t>montáž uzemňovacího drátu AlMgSi průměr 8mm vč. podpěr</t>
  </si>
  <si>
    <t>216220003</t>
  </si>
  <si>
    <t>tvarováni mont. dílu - jímače, ochranné trubky, úhelníky</t>
  </si>
  <si>
    <t>210220431</t>
  </si>
  <si>
    <t>označení svodu štítky smalt/umělá hmota</t>
  </si>
  <si>
    <t>210220401</t>
  </si>
  <si>
    <t>montáž krabice pro SZ</t>
  </si>
  <si>
    <t>210220302</t>
  </si>
  <si>
    <t>svorky hromosvodové nad 2 šrouby (ST, SJ, SK, SZ, SR01, 02)</t>
  </si>
  <si>
    <t>svorky hromosvodové do 2 šroubu (SS, SR 03)</t>
  </si>
  <si>
    <t>210220301</t>
  </si>
  <si>
    <t>jímací tyč nad 1,5m délky vč. upevnění</t>
  </si>
  <si>
    <t>210220201</t>
  </si>
  <si>
    <t>uzemění v zemi FeZn průměru 8-10mm a FeZn 30/4 vč. svorek, propojení a izolace spojů</t>
  </si>
  <si>
    <t>Hromosvod</t>
  </si>
  <si>
    <t>požární ucpávky</t>
  </si>
  <si>
    <t>220730001</t>
  </si>
  <si>
    <t>=</t>
  </si>
  <si>
    <t>montáž pojistkové sady přípojková skříň</t>
  </si>
  <si>
    <t>montáž a zapojení WiFi AP</t>
  </si>
  <si>
    <t>montáž a zapojení ACS</t>
  </si>
  <si>
    <t>montáž a zapojení CCTV</t>
  </si>
  <si>
    <t>montáž a zapojení prvků pro systém sestra ; pacient</t>
  </si>
  <si>
    <t>montáž a zapojení prvků systému EZS</t>
  </si>
  <si>
    <t>montáž zv. tablo ; domací telefon</t>
  </si>
  <si>
    <t>montáž kab. žlabu + žebřík</t>
  </si>
  <si>
    <t>vodič s funkční odolností při požáru</t>
  </si>
  <si>
    <t>210800106</t>
  </si>
  <si>
    <t>TOTAL/CENTRAL STOP/ NOUZ. Tl.</t>
  </si>
  <si>
    <t>215112211</t>
  </si>
  <si>
    <t>CY 6mm2 (H07V-U) zelenožlutý</t>
  </si>
  <si>
    <t>210800526</t>
  </si>
  <si>
    <t>CY 4mm2 (H07V-U) zelenožlutý</t>
  </si>
  <si>
    <t>CY 2.5mm2 (H07V-U) zelenožlutý</t>
  </si>
  <si>
    <t>210800525</t>
  </si>
  <si>
    <t>vodič JYSTY</t>
  </si>
  <si>
    <t>vodič UTP</t>
  </si>
  <si>
    <t>svazkování vodičů</t>
  </si>
  <si>
    <t>1-AY 1x185</t>
  </si>
  <si>
    <t>CYKY 5x16mm2</t>
  </si>
  <si>
    <t>CYKY 5x10mm2</t>
  </si>
  <si>
    <t>CYKY 5Cx6mm2</t>
  </si>
  <si>
    <t>210800115</t>
  </si>
  <si>
    <t>CYKY 5Cx4mm2</t>
  </si>
  <si>
    <t>CYKY 5Cx2,5mm2</t>
  </si>
  <si>
    <t>CYKY 5Cx1.5mm2 (CYKY 5J1.5) 750V</t>
  </si>
  <si>
    <t>CYKY 3Cx2.5mm2 (CYKY 3J2.5) 750V</t>
  </si>
  <si>
    <t>CYKY 3Bx1.5mm2 (CYKY 3J1.5) 750V</t>
  </si>
  <si>
    <t>CYKY 2Ax1.5mm2 (CYKY 2O1.5) 750V</t>
  </si>
  <si>
    <t>210800101</t>
  </si>
  <si>
    <t>montáž pikrogram</t>
  </si>
  <si>
    <t>210200091</t>
  </si>
  <si>
    <t>montáž oceloplech. rozvodnic do 100kg (R-KUCH)</t>
  </si>
  <si>
    <t>montáž oceloplech. rozvodnic do 50kg (RE)</t>
  </si>
  <si>
    <t>montáž oceloplech. rozvodnic do 20kg (RPO, RB, RD, RACK)</t>
  </si>
  <si>
    <t>210190001</t>
  </si>
  <si>
    <t>montáž pohyb. čidla</t>
  </si>
  <si>
    <t>montáž MEB</t>
  </si>
  <si>
    <t>zásuvka STA</t>
  </si>
  <si>
    <t>210111021</t>
  </si>
  <si>
    <t>zásuvka datová 2xRJ45</t>
  </si>
  <si>
    <t>zásuvka v krabici prostředí vlhké 32A 400V</t>
  </si>
  <si>
    <t>zásuvka v krabici prostředí vlhké 10/16A 250V 2P+Z</t>
  </si>
  <si>
    <t>zásuvka v krabici prostředí obyčejné 10/16A 250V 2P+Z</t>
  </si>
  <si>
    <t>tlačítkový ovladač dvoupolový - ovl. gastro. tech.</t>
  </si>
  <si>
    <t>tlačítkový ovladač I/0</t>
  </si>
  <si>
    <t>montáž ovl. žal.</t>
  </si>
  <si>
    <t>střídavý přepínač nástěnný prostředí obyčejné řazení 7</t>
  </si>
  <si>
    <t>střídavý přepínač nástěnný prostředí obyčejné řazení 6</t>
  </si>
  <si>
    <t>210110004</t>
  </si>
  <si>
    <t>spínač nástěnný prostředí vlhké 1-pólový řazení 1</t>
  </si>
  <si>
    <t>spínač nástěnný prostředí obyčejné 1-pólový řazení 1</t>
  </si>
  <si>
    <t>210110001</t>
  </si>
  <si>
    <t>ukončení vodiče v rozvaděči vč. zapojení a koncovky do 240mm2</t>
  </si>
  <si>
    <t>ukončení vodiče v rozvaděči vč. zapojení a koncovky do 50mm2</t>
  </si>
  <si>
    <t>krabice KT250</t>
  </si>
  <si>
    <t>210010321</t>
  </si>
  <si>
    <t>krabice odbočná s víčkem a svork. (1903, KR 68) kruhová vč. zapojení</t>
  </si>
  <si>
    <t>krabice odbočná s víčkem (1902, KO 68, KU 68) kruhová bez zapojení</t>
  </si>
  <si>
    <t>210010311</t>
  </si>
  <si>
    <t>krabice přístrojová (1901, KU 68/1, KP 67, KP 68; KZ 3) bez zapojení</t>
  </si>
  <si>
    <t>210010301</t>
  </si>
  <si>
    <t>mikrotrubička</t>
  </si>
  <si>
    <t>trubka plastová ohebná instalační průměr 40mm (VU)</t>
  </si>
  <si>
    <t>210010006</t>
  </si>
  <si>
    <t>trubka plastová ohebná instalační průměr 23mm  (VU)</t>
  </si>
  <si>
    <t>210010003</t>
  </si>
  <si>
    <t>trubka plastová ohebná instalační průměr 16mm (VU)</t>
  </si>
  <si>
    <t>Sazba 15,00%</t>
  </si>
  <si>
    <t>Základ 15,00%</t>
  </si>
  <si>
    <t>Základ 15,00% DPH:</t>
  </si>
  <si>
    <t>SZ projekce elektro, s.r.o.</t>
  </si>
  <si>
    <t xml:space="preserve"> celkem [Kč]</t>
  </si>
  <si>
    <t>celkem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</si>
</sst>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Kč&quot;_-;\-* #,##0.00\ &quot;Kč&quot;_-;_-* &quot;-&quot;??\ &quot;Kč&quot;_-;_-@_-"/>
    <numFmt numFmtId="164" formatCode="#,##0.00%"/>
    <numFmt numFmtId="165" formatCode="dd\.mm\.yyyy"/>
    <numFmt numFmtId="166" formatCode="#,##0.00000"/>
    <numFmt numFmtId="167" formatCode="#,##0.000"/>
    <numFmt numFmtId="168" formatCode="#,##0.00\ &quot;Kč&quot;"/>
    <numFmt numFmtId="169" formatCode="###,###,###,##0.00"/>
    <numFmt numFmtId="170" formatCode="_(#,##0.0??;\-\ #,##0.0??;&quot;–&quot;???;_(@_)"/>
    <numFmt numFmtId="171" formatCode="_(#,##0.00_);[Red]\-\ #,##0.00_);&quot;–&quot;??;_(@_)"/>
    <numFmt numFmtId="172" formatCode="0.0%"/>
    <numFmt numFmtId="173" formatCode="dd&quot;.&quot;mm&quot;.&quot;yyyy"/>
    <numFmt numFmtId="174" formatCode="_-* #,##0\ &quot;Kč&quot;_-;\-* #,##0\ &quot;Kč&quot;_-;_-* &quot;-&quot;??\ &quot;Kč&quot;_-;_-@_-"/>
    <numFmt numFmtId="175" formatCode="_(&quot;Kč&quot;* #,##0.00_);_(&quot;Kč&quot;* \(#,##0.00\);_(&quot;Kč&quot;* &quot;-&quot;??_);_(@_)"/>
    <numFmt numFmtId="176" formatCode="0.0"/>
    <numFmt numFmtId="177" formatCode="[$-10405]#,##0.00;\-#,##0.00"/>
    <numFmt numFmtId="178" formatCode="#,##0.0\ &quot;Kč&quot;"/>
  </numFmts>
  <fonts count="108">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
      <sz val="9"/>
      <name val="Arial"/>
      <family val="2"/>
    </font>
    <font>
      <sz val="11"/>
      <name val="Calibri"/>
      <family val="2"/>
      <scheme val="minor"/>
    </font>
    <font>
      <b/>
      <sz val="9"/>
      <name val="Arial"/>
      <family val="2"/>
    </font>
    <font>
      <b/>
      <sz val="10"/>
      <name val="Arial"/>
      <family val="2"/>
    </font>
    <font>
      <b/>
      <sz val="12"/>
      <name val="Arial"/>
      <family val="2"/>
    </font>
    <font>
      <b/>
      <sz val="11"/>
      <name val="Arial"/>
      <family val="2"/>
    </font>
    <font>
      <b/>
      <sz val="13"/>
      <name val="Arial"/>
      <family val="2"/>
    </font>
    <font>
      <sz val="10"/>
      <color rgb="FF000000"/>
      <name val="Helv"/>
      <family val="2"/>
    </font>
    <font>
      <sz val="8"/>
      <color rgb="FF000000"/>
      <name val="Helv"/>
      <family val="2"/>
    </font>
    <font>
      <sz val="10"/>
      <color rgb="FF000000"/>
      <name val="Arial CE"/>
      <family val="2"/>
    </font>
    <font>
      <sz val="14"/>
      <color rgb="FF000000"/>
      <name val="Arial"/>
      <family val="2"/>
    </font>
    <font>
      <b/>
      <sz val="12"/>
      <color rgb="FF000000"/>
      <name val="Arial"/>
      <family val="2"/>
    </font>
    <font>
      <sz val="8"/>
      <color rgb="FF000000"/>
      <name val="Arial"/>
      <family val="2"/>
    </font>
    <font>
      <sz val="16"/>
      <color rgb="FF000000"/>
      <name val="Helv"/>
      <family val="2"/>
    </font>
    <font>
      <b/>
      <sz val="14"/>
      <color rgb="FFFF0000"/>
      <name val="Arial"/>
      <family val="2"/>
    </font>
    <font>
      <sz val="14"/>
      <color rgb="FFFF0000"/>
      <name val="Arial"/>
      <family val="2"/>
    </font>
    <font>
      <b/>
      <sz val="14"/>
      <color rgb="FF000000"/>
      <name val="Arial"/>
      <family val="2"/>
    </font>
    <font>
      <sz val="14"/>
      <color rgb="FFFFFFFF"/>
      <name val="Arial"/>
      <family val="2"/>
    </font>
    <font>
      <b/>
      <sz val="8"/>
      <color rgb="FF000000"/>
      <name val="Arial"/>
      <family val="2"/>
    </font>
    <font>
      <b/>
      <sz val="20"/>
      <color rgb="FF000000"/>
      <name val="Arial"/>
      <family val="2"/>
    </font>
    <font>
      <b/>
      <i/>
      <sz val="8"/>
      <color rgb="FF000000"/>
      <name val="Arial"/>
      <family val="2"/>
    </font>
    <font>
      <i/>
      <sz val="8"/>
      <color rgb="FF000000"/>
      <name val="Arial"/>
      <family val="2"/>
    </font>
    <font>
      <b/>
      <i/>
      <sz val="10"/>
      <color rgb="FF000000"/>
      <name val="Arial"/>
      <family val="2"/>
    </font>
    <font>
      <i/>
      <sz val="10"/>
      <color rgb="FF000000"/>
      <name val="Arial"/>
      <family val="2"/>
    </font>
    <font>
      <sz val="10"/>
      <color rgb="FF000000"/>
      <name val="Arial"/>
      <family val="2"/>
    </font>
    <font>
      <b/>
      <sz val="10"/>
      <color rgb="FF000000"/>
      <name val="Arial"/>
      <family val="2"/>
    </font>
    <font>
      <b/>
      <sz val="10"/>
      <color rgb="FFFF0000"/>
      <name val="Arial"/>
      <family val="2"/>
    </font>
    <font>
      <b/>
      <u val="single"/>
      <sz val="10"/>
      <color rgb="FF000000"/>
      <name val="Arial CE"/>
      <family val="2"/>
    </font>
    <font>
      <vertAlign val="superscript"/>
      <sz val="10"/>
      <color rgb="FF000000"/>
      <name val="Arial"/>
      <family val="2"/>
    </font>
    <font>
      <sz val="10"/>
      <color rgb="FFFF0000"/>
      <name val="Arial"/>
      <family val="2"/>
    </font>
    <font>
      <b/>
      <u val="single"/>
      <sz val="10"/>
      <color rgb="FFFF0000"/>
      <name val="Arial"/>
      <family val="2"/>
    </font>
    <font>
      <sz val="11"/>
      <color rgb="FF000000"/>
      <name val="Calibri"/>
      <family val="2"/>
    </font>
    <font>
      <sz val="11"/>
      <color rgb="FF000000"/>
      <name val="Arial"/>
      <family val="2"/>
    </font>
    <font>
      <b/>
      <u val="single"/>
      <sz val="11"/>
      <color rgb="FFFF0000"/>
      <name val="Arial"/>
      <family val="2"/>
    </font>
    <font>
      <b/>
      <sz val="11"/>
      <color rgb="FFFF0000"/>
      <name val="Arial"/>
      <family val="2"/>
    </font>
    <font>
      <b/>
      <sz val="11"/>
      <color rgb="FF000000"/>
      <name val="Arial"/>
      <family val="2"/>
    </font>
    <font>
      <b/>
      <vertAlign val="superscript"/>
      <sz val="10"/>
      <color rgb="FFFF0000"/>
      <name val="Arial"/>
      <family val="2"/>
    </font>
    <font>
      <sz val="9"/>
      <color rgb="FF000000"/>
      <name val="Arial CE"/>
      <family val="2"/>
    </font>
    <font>
      <sz val="16"/>
      <color rgb="FF000000"/>
      <name val="Arial"/>
      <family val="2"/>
    </font>
    <font>
      <sz val="12"/>
      <color rgb="FF000000"/>
      <name val="Arial"/>
      <family val="2"/>
    </font>
    <font>
      <b/>
      <i/>
      <u val="single"/>
      <sz val="13"/>
      <color rgb="FF000000"/>
      <name val="Arial"/>
      <family val="2"/>
    </font>
    <font>
      <b/>
      <sz val="16"/>
      <color rgb="FF000000"/>
      <name val="Arial"/>
      <family val="2"/>
    </font>
    <font>
      <vertAlign val="superscript"/>
      <sz val="10"/>
      <name val="Arial CE"/>
      <family val="2"/>
    </font>
    <font>
      <sz val="10"/>
      <color theme="0"/>
      <name val="Arial CE"/>
      <family val="2"/>
    </font>
    <font>
      <vertAlign val="superscript"/>
      <sz val="9"/>
      <name val="Arial"/>
      <family val="2"/>
    </font>
    <font>
      <b/>
      <sz val="16"/>
      <name val="Arial CE"/>
      <family val="2"/>
    </font>
    <font>
      <sz val="10"/>
      <color theme="1"/>
      <name val="Arial"/>
      <family val="2"/>
    </font>
    <font>
      <b/>
      <sz val="12"/>
      <color theme="1"/>
      <name val="Arial"/>
      <family val="2"/>
    </font>
    <font>
      <b/>
      <sz val="10"/>
      <color theme="1"/>
      <name val="Arial"/>
      <family val="2"/>
    </font>
    <font>
      <b/>
      <sz val="14"/>
      <color theme="1"/>
      <name val="Arial"/>
      <family val="2"/>
    </font>
    <font>
      <sz val="9"/>
      <color theme="1"/>
      <name val="Arial"/>
      <family val="2"/>
    </font>
    <font>
      <b/>
      <sz val="9"/>
      <color theme="1"/>
      <name val="Arial"/>
      <family val="2"/>
    </font>
    <font>
      <sz val="10"/>
      <color theme="1"/>
      <name val="Arial Black"/>
      <family val="2"/>
    </font>
    <font>
      <sz val="16"/>
      <color theme="1"/>
      <name val="Arial Black"/>
      <family val="2"/>
    </font>
    <font>
      <sz val="9"/>
      <color theme="1"/>
      <name val="Arial CE"/>
      <family val="2"/>
    </font>
    <font>
      <sz val="9"/>
      <color rgb="FFFF0000"/>
      <name val="Arial"/>
      <family val="2"/>
    </font>
    <font>
      <sz val="9"/>
      <color indexed="9"/>
      <name val="Arial"/>
      <family val="2"/>
    </font>
    <font>
      <sz val="11"/>
      <color rgb="FF000000"/>
      <name val="Calibri"/>
      <family val="2"/>
      <scheme val="minor"/>
    </font>
    <font>
      <sz val="11"/>
      <name val="Calibri"/>
      <family val="2"/>
    </font>
    <font>
      <sz val="8.25"/>
      <color rgb="FF000000"/>
      <name val="Arial"/>
      <family val="2"/>
    </font>
    <font>
      <b/>
      <sz val="9.75"/>
      <color rgb="FF000000"/>
      <name val="Arial"/>
      <family val="2"/>
    </font>
    <font>
      <b/>
      <sz val="8.25"/>
      <color rgb="FF000000"/>
      <name val="Arial"/>
      <family val="2"/>
    </font>
    <font>
      <b/>
      <sz val="12"/>
      <color rgb="FF0000FF"/>
      <name val="Arial"/>
      <family val="2"/>
    </font>
    <font>
      <b/>
      <sz val="16"/>
      <color rgb="FFFF0000"/>
      <name val="Arial"/>
      <family val="2"/>
    </font>
    <font>
      <b/>
      <sz val="11"/>
      <name val="Calibri"/>
      <family val="2"/>
    </font>
  </fonts>
  <fills count="18">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FFFF00"/>
        <bgColor indexed="64"/>
      </patternFill>
    </fill>
    <fill>
      <patternFill patternType="solid">
        <fgColor rgb="FFFFC000"/>
        <bgColor indexed="64"/>
      </patternFill>
    </fill>
    <fill>
      <patternFill patternType="solid">
        <fgColor rgb="FF99CCFF"/>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00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BEBEBE"/>
        <bgColor indexed="64"/>
      </patternFill>
    </fill>
  </fills>
  <borders count="57">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hair"/>
      <right style="hair"/>
      <top style="hair"/>
      <bottom style="hair"/>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double">
        <color rgb="FF000000"/>
      </left>
      <right/>
      <top style="medium">
        <color rgb="FF000000"/>
      </top>
      <bottom style="double">
        <color rgb="FF000000"/>
      </bottom>
    </border>
    <border>
      <left/>
      <right/>
      <top style="medium">
        <color rgb="FF000000"/>
      </top>
      <bottom style="medium">
        <color rgb="FF000000"/>
      </bottom>
    </border>
    <border>
      <left style="medium">
        <color rgb="FF000000"/>
      </left>
      <right/>
      <top style="medium">
        <color rgb="FF000000"/>
      </top>
      <bottom style="medium">
        <color rgb="FF000000"/>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border>
    <border>
      <left/>
      <right/>
      <top/>
      <bottom style="double"/>
    </border>
    <border>
      <left/>
      <right/>
      <top style="thin">
        <color rgb="FF808080"/>
      </top>
      <bottom style="thin">
        <color rgb="FF808080"/>
      </bottom>
    </border>
    <border>
      <left/>
      <right/>
      <top style="thin"/>
      <bottom style="thin">
        <color rgb="FF80808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medium">
        <color rgb="FF000000"/>
      </bottom>
    </border>
    <border>
      <left style="hair"/>
      <right style="hair"/>
      <top/>
      <bottom style="hair"/>
    </border>
    <border>
      <left style="hair"/>
      <right style="thin"/>
      <top style="hair"/>
      <bottom style="hair"/>
    </border>
    <border>
      <left style="thin"/>
      <right style="hair"/>
      <top style="hair"/>
      <bottom style="hair"/>
    </border>
    <border>
      <left/>
      <right style="hair"/>
      <top style="hair"/>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hair"/>
      <right style="thin"/>
      <top/>
      <bottom style="hair"/>
    </border>
    <border>
      <left style="thin"/>
      <right style="hair"/>
      <top/>
      <bottom style="hair"/>
    </border>
    <border>
      <left/>
      <right style="hair"/>
      <top/>
      <bottom style="hair"/>
    </border>
    <border>
      <left style="thin"/>
      <right/>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border>
    <border>
      <left/>
      <right/>
      <top/>
      <bottom style="hair">
        <color rgb="FF000000"/>
      </bottom>
    </border>
    <border>
      <left style="hair">
        <color rgb="FF969696"/>
      </left>
      <right/>
      <top style="hair">
        <color rgb="FF969696"/>
      </top>
      <bottom/>
    </border>
    <border>
      <left/>
      <right style="hair">
        <color rgb="FF969696"/>
      </right>
      <top style="hair">
        <color rgb="FF969696"/>
      </top>
      <bottom/>
    </border>
    <border>
      <left/>
      <right/>
      <top style="thin">
        <color rgb="FF000000"/>
      </top>
      <bottom style="thin">
        <color rgb="FF000000"/>
      </bottom>
    </border>
    <border>
      <left/>
      <right style="double">
        <color rgb="FF000000"/>
      </right>
      <top style="medium">
        <color rgb="FF000000"/>
      </top>
      <bottom style="double">
        <color rgb="FF000000"/>
      </bottom>
    </border>
  </borders>
  <cellStyleXfs count="35">
    <xf numFmtId="0" fontId="10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0" fontId="2" fillId="0" borderId="0">
      <alignment/>
      <protection/>
    </xf>
    <xf numFmtId="0" fontId="1" fillId="0" borderId="0">
      <alignment/>
      <protection/>
    </xf>
    <xf numFmtId="0" fontId="50" fillId="0" borderId="0" applyNumberFormat="0" applyBorder="0" applyProtection="0">
      <alignment/>
    </xf>
    <xf numFmtId="0" fontId="52" fillId="0" borderId="0">
      <alignment/>
      <protection/>
    </xf>
    <xf numFmtId="0" fontId="74" fillId="0" borderId="0" applyNumberFormat="0" applyBorder="0" applyProtection="0">
      <alignment/>
    </xf>
    <xf numFmtId="0" fontId="4" fillId="0" borderId="0">
      <alignment/>
      <protection/>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alignment/>
      <protection/>
    </xf>
    <xf numFmtId="44" fontId="4" fillId="0" borderId="0" applyFont="0" applyFill="0" applyBorder="0" applyAlignment="0" applyProtection="0"/>
    <xf numFmtId="175" fontId="4" fillId="0" borderId="0" applyFont="0" applyFill="0" applyBorder="0" applyAlignment="0" applyProtection="0"/>
    <xf numFmtId="0" fontId="4" fillId="0" borderId="0">
      <alignment/>
      <protection/>
    </xf>
    <xf numFmtId="0" fontId="100" fillId="0" borderId="0">
      <alignment/>
      <protection/>
    </xf>
  </cellStyleXfs>
  <cellXfs count="755">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3" fillId="0" borderId="0" xfId="0"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165" fontId="4" fillId="0" borderId="0" xfId="0" applyNumberFormat="1" applyFont="1" applyAlignment="1">
      <alignment horizontal="left" vertical="center"/>
    </xf>
    <xf numFmtId="0" fontId="0" fillId="0" borderId="3" xfId="0"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10" fillId="0" borderId="0" xfId="0" applyFont="1" applyProtection="1">
      <protection locked="0"/>
    </xf>
    <xf numFmtId="4" fontId="25" fillId="2" borderId="9" xfId="0" applyNumberFormat="1" applyFont="1" applyFill="1" applyBorder="1" applyAlignment="1" applyProtection="1">
      <alignment vertical="center"/>
      <protection locked="0"/>
    </xf>
    <xf numFmtId="4" fontId="39" fillId="2" borderId="9" xfId="0" applyNumberFormat="1" applyFont="1" applyFill="1" applyBorder="1" applyAlignment="1" applyProtection="1">
      <alignment vertical="center"/>
      <protection locked="0"/>
    </xf>
    <xf numFmtId="167" fontId="25" fillId="2" borderId="9" xfId="0" applyNumberFormat="1" applyFont="1" applyFill="1" applyBorder="1" applyAlignment="1" applyProtection="1">
      <alignment vertical="center"/>
      <protection locked="0"/>
    </xf>
    <xf numFmtId="0" fontId="6" fillId="0" borderId="0" xfId="0" applyFont="1" applyAlignment="1">
      <alignment horizontal="left" vertical="center" wrapText="1"/>
    </xf>
    <xf numFmtId="0" fontId="41" fillId="0" borderId="6" xfId="0" applyFont="1" applyBorder="1" applyAlignment="1">
      <alignment horizontal="left" vertical="center" wrapText="1"/>
    </xf>
    <xf numFmtId="0" fontId="41" fillId="0" borderId="9" xfId="0" applyFont="1" applyBorder="1" applyAlignment="1">
      <alignment horizontal="left" vertical="center" wrapText="1"/>
    </xf>
    <xf numFmtId="0" fontId="41" fillId="0" borderId="9" xfId="0" applyFont="1" applyBorder="1" applyAlignment="1">
      <alignment horizontal="left" vertical="center"/>
    </xf>
    <xf numFmtId="167" fontId="41" fillId="0" borderId="8"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169" fontId="43" fillId="4" borderId="10" xfId="21" applyNumberFormat="1" applyFont="1" applyFill="1" applyBorder="1" applyAlignment="1" applyProtection="1">
      <alignment horizontal="center" vertical="center"/>
      <protection locked="0"/>
    </xf>
    <xf numFmtId="169" fontId="43" fillId="4" borderId="0" xfId="21" applyNumberFormat="1" applyFont="1" applyFill="1" applyAlignment="1" applyProtection="1">
      <alignment horizontal="center" vertical="center"/>
      <protection locked="0"/>
    </xf>
    <xf numFmtId="0" fontId="51" fillId="0" borderId="0" xfId="23" applyFont="1" applyProtection="1">
      <alignment/>
      <protection/>
    </xf>
    <xf numFmtId="0" fontId="51" fillId="0" borderId="0" xfId="23" applyFont="1" applyAlignment="1" applyProtection="1">
      <alignment horizontal="center"/>
      <protection/>
    </xf>
    <xf numFmtId="3" fontId="51" fillId="0" borderId="0" xfId="23" applyNumberFormat="1" applyFont="1" applyAlignment="1" applyProtection="1">
      <alignment horizontal="right"/>
      <protection/>
    </xf>
    <xf numFmtId="0" fontId="51" fillId="0" borderId="0" xfId="23" applyFont="1" applyAlignment="1" applyProtection="1">
      <alignment wrapText="1"/>
      <protection/>
    </xf>
    <xf numFmtId="0" fontId="53" fillId="0" borderId="0" xfId="23" applyFont="1" applyAlignment="1" applyProtection="1">
      <alignment horizontal="center"/>
      <protection/>
    </xf>
    <xf numFmtId="49" fontId="53" fillId="0" borderId="0" xfId="23" applyNumberFormat="1" applyFont="1" applyAlignment="1" applyProtection="1">
      <alignment wrapText="1"/>
      <protection/>
    </xf>
    <xf numFmtId="49" fontId="53" fillId="0" borderId="0" xfId="23" applyNumberFormat="1" applyFont="1" applyAlignment="1" applyProtection="1">
      <alignment horizontal="center"/>
      <protection/>
    </xf>
    <xf numFmtId="49" fontId="53" fillId="0" borderId="0" xfId="23" applyNumberFormat="1" applyFont="1" applyAlignment="1" applyProtection="1">
      <alignment horizontal="left"/>
      <protection/>
    </xf>
    <xf numFmtId="0" fontId="54" fillId="0" borderId="0" xfId="23" applyFont="1" applyAlignment="1" applyProtection="1">
      <alignment wrapText="1"/>
      <protection/>
    </xf>
    <xf numFmtId="0" fontId="51" fillId="0" borderId="0" xfId="23" applyFont="1" applyAlignment="1" applyProtection="1">
      <alignment vertical="center"/>
      <protection/>
    </xf>
    <xf numFmtId="3" fontId="55" fillId="0" borderId="0" xfId="23" applyNumberFormat="1" applyFont="1" applyAlignment="1" applyProtection="1">
      <alignment horizontal="right" vertical="center"/>
      <protection/>
    </xf>
    <xf numFmtId="0" fontId="55" fillId="0" borderId="0" xfId="23" applyFont="1" applyAlignment="1" applyProtection="1">
      <alignment horizontal="center" vertical="center"/>
      <protection/>
    </xf>
    <xf numFmtId="0" fontId="55" fillId="0" borderId="0" xfId="23" applyFont="1" applyAlignment="1" applyProtection="1">
      <alignment vertical="center" wrapText="1"/>
      <protection/>
    </xf>
    <xf numFmtId="0" fontId="56" fillId="0" borderId="0" xfId="23" applyFont="1" applyProtection="1">
      <alignment/>
      <protection/>
    </xf>
    <xf numFmtId="3" fontId="57" fillId="5" borderId="11" xfId="23" applyNumberFormat="1" applyFont="1" applyFill="1" applyBorder="1" applyAlignment="1" applyProtection="1">
      <alignment horizontal="center" vertical="center"/>
      <protection/>
    </xf>
    <xf numFmtId="0" fontId="58" fillId="5" borderId="11" xfId="23" applyFont="1" applyFill="1" applyBorder="1" applyAlignment="1" applyProtection="1">
      <alignment horizontal="center" vertical="center"/>
      <protection/>
    </xf>
    <xf numFmtId="0" fontId="57" fillId="5" borderId="11" xfId="23" applyFont="1" applyFill="1" applyBorder="1" applyAlignment="1" applyProtection="1">
      <alignment vertical="center" wrapText="1"/>
      <protection/>
    </xf>
    <xf numFmtId="3" fontId="59" fillId="0" borderId="11" xfId="23" applyNumberFormat="1" applyFont="1" applyBorder="1" applyAlignment="1" applyProtection="1">
      <alignment horizontal="center" vertical="center"/>
      <protection/>
    </xf>
    <xf numFmtId="0" fontId="53" fillId="0" borderId="11" xfId="23" applyFont="1" applyBorder="1" applyAlignment="1" applyProtection="1">
      <alignment horizontal="center" vertical="center"/>
      <protection/>
    </xf>
    <xf numFmtId="172" fontId="60" fillId="0" borderId="11" xfId="23" applyNumberFormat="1" applyFont="1" applyBorder="1" applyAlignment="1" applyProtection="1">
      <alignment horizontal="center" vertical="center"/>
      <protection/>
    </xf>
    <xf numFmtId="0" fontId="59" fillId="0" borderId="11" xfId="23" applyFont="1" applyBorder="1" applyAlignment="1" applyProtection="1">
      <alignment vertical="center"/>
      <protection/>
    </xf>
    <xf numFmtId="3" fontId="61" fillId="0" borderId="11" xfId="23" applyNumberFormat="1" applyFont="1" applyBorder="1" applyAlignment="1" applyProtection="1">
      <alignment vertical="center"/>
      <protection/>
    </xf>
    <xf numFmtId="0" fontId="55" fillId="0" borderId="11" xfId="23" applyFont="1" applyBorder="1" applyAlignment="1" applyProtection="1">
      <alignment horizontal="center" vertical="center"/>
      <protection/>
    </xf>
    <xf numFmtId="0" fontId="61" fillId="0" borderId="11" xfId="23" applyFont="1" applyBorder="1" applyAlignment="1" applyProtection="1">
      <alignment vertical="center" wrapText="1"/>
      <protection/>
    </xf>
    <xf numFmtId="0" fontId="55" fillId="6" borderId="12" xfId="23" applyFont="1" applyFill="1" applyBorder="1" applyAlignment="1" applyProtection="1">
      <alignment vertical="center"/>
      <protection/>
    </xf>
    <xf numFmtId="0" fontId="55" fillId="6" borderId="12" xfId="23" applyFont="1" applyFill="1" applyBorder="1" applyAlignment="1" applyProtection="1">
      <alignment horizontal="center" vertical="center"/>
      <protection/>
    </xf>
    <xf numFmtId="0" fontId="62" fillId="6" borderId="12" xfId="23" applyFont="1" applyFill="1" applyBorder="1" applyAlignment="1" applyProtection="1">
      <alignment vertical="center" wrapText="1"/>
      <protection/>
    </xf>
    <xf numFmtId="3" fontId="63" fillId="0" borderId="0" xfId="23" applyNumberFormat="1" applyFont="1" applyAlignment="1" applyProtection="1">
      <alignment horizontal="right" vertical="center"/>
      <protection/>
    </xf>
    <xf numFmtId="3" fontId="64" fillId="0" borderId="0" xfId="23" applyNumberFormat="1" applyFont="1" applyAlignment="1" applyProtection="1">
      <alignment horizontal="right" vertical="center"/>
      <protection/>
    </xf>
    <xf numFmtId="0" fontId="64" fillId="0" borderId="0" xfId="23" applyFont="1" applyAlignment="1" applyProtection="1">
      <alignment horizontal="center" vertical="center"/>
      <protection/>
    </xf>
    <xf numFmtId="0" fontId="63" fillId="0" borderId="0" xfId="23" applyFont="1" applyAlignment="1" applyProtection="1">
      <alignment horizontal="left" vertical="center" wrapText="1"/>
      <protection/>
    </xf>
    <xf numFmtId="3" fontId="65" fillId="0" borderId="11" xfId="23" applyNumberFormat="1" applyFont="1" applyBorder="1" applyAlignment="1" applyProtection="1">
      <alignment horizontal="center" vertical="center"/>
      <protection/>
    </xf>
    <xf numFmtId="3" fontId="66" fillId="0" borderId="11" xfId="23" applyNumberFormat="1" applyFont="1" applyBorder="1" applyAlignment="1" applyProtection="1">
      <alignment horizontal="center" vertical="center"/>
      <protection/>
    </xf>
    <xf numFmtId="0" fontId="66" fillId="0" borderId="11" xfId="23" applyFont="1" applyBorder="1" applyAlignment="1" applyProtection="1">
      <alignment horizontal="center" vertical="center"/>
      <protection/>
    </xf>
    <xf numFmtId="0" fontId="65" fillId="0" borderId="13" xfId="23" applyFont="1" applyBorder="1" applyAlignment="1" applyProtection="1">
      <alignment horizontal="left" vertical="center" wrapText="1"/>
      <protection/>
    </xf>
    <xf numFmtId="49" fontId="55" fillId="7" borderId="11" xfId="23" applyNumberFormat="1" applyFont="1" applyFill="1" applyBorder="1" applyAlignment="1" applyProtection="1">
      <alignment horizontal="center" vertical="center"/>
      <protection/>
    </xf>
    <xf numFmtId="0" fontId="51" fillId="0" borderId="0" xfId="23" applyFont="1" applyAlignment="1" applyProtection="1">
      <alignment vertical="center" wrapText="1"/>
      <protection/>
    </xf>
    <xf numFmtId="3" fontId="67" fillId="0" borderId="13" xfId="23" applyNumberFormat="1" applyFont="1" applyBorder="1" applyAlignment="1" applyProtection="1">
      <alignment horizontal="center" vertical="center" wrapText="1"/>
      <protection/>
    </xf>
    <xf numFmtId="3" fontId="67" fillId="0" borderId="11" xfId="23" applyNumberFormat="1" applyFont="1" applyBorder="1" applyAlignment="1" applyProtection="1">
      <alignment horizontal="center" vertical="center" wrapText="1"/>
      <protection/>
    </xf>
    <xf numFmtId="3" fontId="67" fillId="0" borderId="11" xfId="23" applyNumberFormat="1" applyFont="1" applyBorder="1" applyAlignment="1" applyProtection="1">
      <alignment horizontal="right"/>
      <protection/>
    </xf>
    <xf numFmtId="0" fontId="67" fillId="0" borderId="11" xfId="23" applyFont="1" applyBorder="1" applyAlignment="1" applyProtection="1">
      <alignment horizontal="center"/>
      <protection/>
    </xf>
    <xf numFmtId="49" fontId="67" fillId="0" borderId="11" xfId="23" applyNumberFormat="1" applyFont="1" applyBorder="1" applyAlignment="1" applyProtection="1">
      <alignment wrapText="1"/>
      <protection/>
    </xf>
    <xf numFmtId="49" fontId="67" fillId="7" borderId="11" xfId="23" applyNumberFormat="1" applyFont="1" applyFill="1" applyBorder="1" applyAlignment="1" applyProtection="1">
      <alignment horizontal="center" vertical="center"/>
      <protection/>
    </xf>
    <xf numFmtId="0" fontId="67" fillId="7" borderId="11" xfId="23" applyFont="1" applyFill="1" applyBorder="1" applyAlignment="1" applyProtection="1">
      <alignment horizontal="left" vertical="center" wrapText="1"/>
      <protection/>
    </xf>
    <xf numFmtId="0" fontId="67" fillId="0" borderId="11" xfId="23" applyFont="1" applyBorder="1" applyAlignment="1" applyProtection="1">
      <alignment horizontal="center" vertical="center" wrapText="1"/>
      <protection/>
    </xf>
    <xf numFmtId="3" fontId="67" fillId="8" borderId="13" xfId="23" applyNumberFormat="1" applyFont="1" applyFill="1" applyBorder="1" applyAlignment="1" applyProtection="1">
      <alignment horizontal="center" vertical="center" wrapText="1"/>
      <protection/>
    </xf>
    <xf numFmtId="0" fontId="67" fillId="0" borderId="11" xfId="23" applyFont="1" applyBorder="1" applyAlignment="1" applyProtection="1">
      <alignment horizontal="center" vertical="center"/>
      <protection/>
    </xf>
    <xf numFmtId="0" fontId="51" fillId="9" borderId="0" xfId="23" applyFont="1" applyFill="1" applyAlignment="1" applyProtection="1">
      <alignment vertical="center" wrapText="1"/>
      <protection/>
    </xf>
    <xf numFmtId="3" fontId="67" fillId="10" borderId="13" xfId="23" applyNumberFormat="1" applyFont="1" applyFill="1" applyBorder="1" applyAlignment="1" applyProtection="1">
      <alignment horizontal="center" vertical="center" wrapText="1"/>
      <protection/>
    </xf>
    <xf numFmtId="0" fontId="67" fillId="7" borderId="14" xfId="23" applyFont="1" applyFill="1" applyBorder="1" applyAlignment="1" applyProtection="1">
      <alignment horizontal="left" vertical="center" wrapText="1"/>
      <protection/>
    </xf>
    <xf numFmtId="0" fontId="67" fillId="7" borderId="11" xfId="23" applyFont="1" applyFill="1" applyBorder="1" applyAlignment="1" applyProtection="1">
      <alignment horizontal="center" vertical="center" wrapText="1"/>
      <protection/>
    </xf>
    <xf numFmtId="0" fontId="67" fillId="7" borderId="11" xfId="23" applyFont="1" applyFill="1" applyBorder="1" applyAlignment="1" applyProtection="1">
      <alignment horizontal="center" vertical="center"/>
      <protection/>
    </xf>
    <xf numFmtId="0" fontId="75" fillId="0" borderId="15" xfId="25" applyFont="1" applyBorder="1" applyAlignment="1" applyProtection="1">
      <alignment vertical="top" wrapText="1"/>
      <protection/>
    </xf>
    <xf numFmtId="0" fontId="75" fillId="7" borderId="15" xfId="25" applyFont="1" applyFill="1" applyBorder="1" applyAlignment="1" applyProtection="1">
      <alignment vertical="top" wrapText="1"/>
      <protection/>
    </xf>
    <xf numFmtId="0" fontId="67" fillId="0" borderId="11" xfId="23" applyFont="1" applyBorder="1" applyAlignment="1" applyProtection="1">
      <alignment horizontal="left" vertical="center" wrapText="1"/>
      <protection/>
    </xf>
    <xf numFmtId="49" fontId="68" fillId="8" borderId="14" xfId="23" applyNumberFormat="1" applyFont="1" applyFill="1" applyBorder="1" applyAlignment="1" applyProtection="1">
      <alignment horizontal="center" vertical="center" wrapText="1"/>
      <protection/>
    </xf>
    <xf numFmtId="49" fontId="67" fillId="7" borderId="14" xfId="23" applyNumberFormat="1" applyFont="1" applyFill="1" applyBorder="1" applyAlignment="1" applyProtection="1">
      <alignment horizontal="center" vertical="center" wrapText="1"/>
      <protection/>
    </xf>
    <xf numFmtId="0" fontId="67" fillId="0" borderId="14" xfId="23" applyFont="1" applyBorder="1" applyAlignment="1" applyProtection="1">
      <alignment horizontal="left" vertical="center" wrapText="1"/>
      <protection/>
    </xf>
    <xf numFmtId="49" fontId="67" fillId="0" borderId="14" xfId="23" applyNumberFormat="1" applyFont="1" applyBorder="1" applyAlignment="1" applyProtection="1">
      <alignment horizontal="center" vertical="center" wrapText="1"/>
      <protection/>
    </xf>
    <xf numFmtId="0" fontId="67" fillId="8" borderId="11" xfId="23" applyFont="1" applyFill="1" applyBorder="1" applyAlignment="1" applyProtection="1">
      <alignment horizontal="center" vertical="center"/>
      <protection/>
    </xf>
    <xf numFmtId="0" fontId="68" fillId="8" borderId="14" xfId="23" applyFont="1" applyFill="1" applyBorder="1" applyAlignment="1" applyProtection="1">
      <alignment horizontal="left" vertical="center" wrapText="1"/>
      <protection/>
    </xf>
    <xf numFmtId="3" fontId="61" fillId="0" borderId="11" xfId="23" applyNumberFormat="1" applyFont="1" applyBorder="1" applyAlignment="1" applyProtection="1">
      <alignment horizontal="center" vertical="center" wrapText="1"/>
      <protection/>
    </xf>
    <xf numFmtId="3" fontId="61" fillId="0" borderId="13" xfId="23" applyNumberFormat="1" applyFont="1" applyBorder="1" applyAlignment="1" applyProtection="1">
      <alignment horizontal="center" vertical="center" wrapText="1"/>
      <protection/>
    </xf>
    <xf numFmtId="0" fontId="61" fillId="0" borderId="11" xfId="23" applyFont="1" applyBorder="1" applyAlignment="1" applyProtection="1">
      <alignment horizontal="center" vertical="center" wrapText="1"/>
      <protection/>
    </xf>
    <xf numFmtId="0" fontId="61" fillId="0" borderId="11" xfId="23" applyFont="1" applyBorder="1" applyAlignment="1" applyProtection="1">
      <alignment horizontal="center" vertical="center"/>
      <protection/>
    </xf>
    <xf numFmtId="0" fontId="61" fillId="0" borderId="14" xfId="23" applyFont="1" applyBorder="1" applyAlignment="1" applyProtection="1">
      <alignment horizontal="center" vertical="center" wrapText="1"/>
      <protection/>
    </xf>
    <xf numFmtId="49" fontId="61" fillId="0" borderId="14" xfId="23" applyNumberFormat="1" applyFont="1" applyBorder="1" applyAlignment="1" applyProtection="1">
      <alignment horizontal="center" vertical="center" wrapText="1"/>
      <protection/>
    </xf>
    <xf numFmtId="3" fontId="61" fillId="6" borderId="11" xfId="23" applyNumberFormat="1" applyFont="1" applyFill="1" applyBorder="1" applyAlignment="1" applyProtection="1">
      <alignment horizontal="center" vertical="center" wrapText="1"/>
      <protection/>
    </xf>
    <xf numFmtId="0" fontId="61" fillId="6" borderId="11" xfId="23" applyFont="1" applyFill="1" applyBorder="1" applyAlignment="1" applyProtection="1">
      <alignment horizontal="center" vertical="center" wrapText="1"/>
      <protection/>
    </xf>
    <xf numFmtId="0" fontId="61" fillId="6" borderId="11" xfId="23" applyFont="1" applyFill="1" applyBorder="1" applyAlignment="1" applyProtection="1">
      <alignment horizontal="center" vertical="center"/>
      <protection/>
    </xf>
    <xf numFmtId="0" fontId="61" fillId="6" borderId="14" xfId="23" applyFont="1" applyFill="1" applyBorder="1" applyAlignment="1" applyProtection="1">
      <alignment horizontal="center" vertical="center" wrapText="1"/>
      <protection/>
    </xf>
    <xf numFmtId="49" fontId="61" fillId="6" borderId="14" xfId="23" applyNumberFormat="1" applyFont="1" applyFill="1" applyBorder="1" applyAlignment="1" applyProtection="1">
      <alignment horizontal="center" vertical="center" wrapText="1"/>
      <protection/>
    </xf>
    <xf numFmtId="0" fontId="55" fillId="0" borderId="0" xfId="23" applyFont="1" applyAlignment="1" applyProtection="1">
      <alignment vertical="center"/>
      <protection/>
    </xf>
    <xf numFmtId="0" fontId="59" fillId="0" borderId="0" xfId="23" applyFont="1" applyAlignment="1" applyProtection="1">
      <alignment horizontal="left" vertical="center"/>
      <protection/>
    </xf>
    <xf numFmtId="0" fontId="53" fillId="0" borderId="0" xfId="23" applyFont="1" applyAlignment="1" applyProtection="1">
      <alignment vertical="center"/>
      <protection/>
    </xf>
    <xf numFmtId="173" fontId="77" fillId="5" borderId="16" xfId="23" applyNumberFormat="1" applyFont="1" applyFill="1" applyBorder="1" applyAlignment="1" applyProtection="1">
      <alignment horizontal="left" vertical="center"/>
      <protection/>
    </xf>
    <xf numFmtId="0" fontId="81" fillId="0" borderId="0" xfId="23" applyFont="1" applyAlignment="1" applyProtection="1">
      <alignment vertical="center"/>
      <protection/>
    </xf>
    <xf numFmtId="3" fontId="55" fillId="5" borderId="17" xfId="23" applyNumberFormat="1" applyFont="1" applyFill="1" applyBorder="1" applyAlignment="1" applyProtection="1">
      <alignment horizontal="right" vertical="center"/>
      <protection/>
    </xf>
    <xf numFmtId="0" fontId="57" fillId="5" borderId="17" xfId="23" applyFont="1" applyFill="1" applyBorder="1" applyAlignment="1" applyProtection="1">
      <alignment horizontal="left" vertical="center"/>
      <protection/>
    </xf>
    <xf numFmtId="0" fontId="78" fillId="5" borderId="18" xfId="23" applyFont="1" applyFill="1" applyBorder="1" applyAlignment="1" applyProtection="1">
      <alignment horizontal="left" vertical="center"/>
      <protection/>
    </xf>
    <xf numFmtId="0" fontId="81" fillId="0" borderId="0" xfId="23" applyFont="1" applyAlignment="1" applyProtection="1">
      <alignment vertical="center" wrapText="1"/>
      <protection/>
    </xf>
    <xf numFmtId="0" fontId="83" fillId="0" borderId="0" xfId="23" applyFont="1" applyAlignment="1" applyProtection="1">
      <alignment vertical="center"/>
      <protection/>
    </xf>
    <xf numFmtId="0" fontId="84" fillId="0" borderId="0" xfId="23" applyFont="1" applyAlignment="1" applyProtection="1">
      <alignment vertical="center"/>
      <protection/>
    </xf>
    <xf numFmtId="0" fontId="55" fillId="0" borderId="0" xfId="23" applyFont="1" applyProtection="1">
      <alignment/>
      <protection/>
    </xf>
    <xf numFmtId="0" fontId="55" fillId="0" borderId="0" xfId="23" applyFont="1" applyAlignment="1" applyProtection="1">
      <alignment horizontal="center"/>
      <protection/>
    </xf>
    <xf numFmtId="3" fontId="55" fillId="0" borderId="0" xfId="23" applyNumberFormat="1" applyFont="1" applyAlignment="1" applyProtection="1">
      <alignment horizontal="right"/>
      <protection/>
    </xf>
    <xf numFmtId="0" fontId="55" fillId="0" borderId="0" xfId="23" applyFont="1" applyAlignment="1" applyProtection="1">
      <alignment wrapText="1"/>
      <protection/>
    </xf>
    <xf numFmtId="0" fontId="101" fillId="0" borderId="0" xfId="34" applyFont="1">
      <alignment/>
      <protection/>
    </xf>
    <xf numFmtId="168" fontId="103" fillId="0" borderId="0" xfId="0" applyNumberFormat="1" applyFont="1" applyAlignment="1">
      <alignment horizontal="right" vertical="top" wrapText="1" readingOrder="1"/>
    </xf>
    <xf numFmtId="168" fontId="103" fillId="0" borderId="5" xfId="0" applyNumberFormat="1" applyFont="1" applyBorder="1" applyAlignment="1">
      <alignment horizontal="right" vertical="top" wrapText="1" readingOrder="1"/>
    </xf>
    <xf numFmtId="0" fontId="101" fillId="0" borderId="5" xfId="0" applyFont="1" applyBorder="1" applyAlignment="1">
      <alignment vertical="top" wrapText="1"/>
    </xf>
    <xf numFmtId="0" fontId="103" fillId="0" borderId="5" xfId="0" applyFont="1" applyBorder="1" applyAlignment="1">
      <alignment horizontal="right" vertical="top" wrapText="1" readingOrder="1"/>
    </xf>
    <xf numFmtId="0" fontId="101" fillId="11" borderId="0" xfId="0" applyFont="1" applyFill="1" applyAlignment="1">
      <alignment vertical="top" wrapText="1"/>
    </xf>
    <xf numFmtId="0" fontId="101" fillId="7" borderId="0" xfId="0" applyFont="1" applyFill="1" applyAlignment="1">
      <alignment vertical="top" wrapText="1"/>
    </xf>
    <xf numFmtId="0" fontId="101" fillId="7" borderId="19" xfId="0" applyFont="1" applyFill="1" applyBorder="1" applyAlignment="1">
      <alignment vertical="top" wrapText="1"/>
    </xf>
    <xf numFmtId="0" fontId="101" fillId="7" borderId="5" xfId="0" applyFont="1" applyFill="1" applyBorder="1" applyAlignment="1">
      <alignment vertical="top" wrapText="1"/>
    </xf>
    <xf numFmtId="0" fontId="101" fillId="7" borderId="4" xfId="0" applyFont="1" applyFill="1" applyBorder="1" applyAlignment="1">
      <alignment vertical="top" wrapText="1"/>
    </xf>
    <xf numFmtId="0" fontId="101" fillId="7" borderId="20" xfId="0" applyFont="1" applyFill="1" applyBorder="1" applyAlignment="1">
      <alignment vertical="top" wrapText="1"/>
    </xf>
    <xf numFmtId="0" fontId="101" fillId="7" borderId="3" xfId="0" applyFont="1" applyFill="1" applyBorder="1" applyAlignment="1">
      <alignment vertical="top" wrapText="1"/>
    </xf>
    <xf numFmtId="0" fontId="101" fillId="7" borderId="21" xfId="0" applyFont="1" applyFill="1" applyBorder="1" applyAlignment="1">
      <alignment vertical="top" wrapText="1"/>
    </xf>
    <xf numFmtId="0" fontId="101" fillId="7" borderId="2" xfId="0" applyFont="1" applyFill="1" applyBorder="1" applyAlignment="1">
      <alignment vertical="top" wrapText="1"/>
    </xf>
    <xf numFmtId="0" fontId="101" fillId="7" borderId="1" xfId="0" applyFont="1" applyFill="1" applyBorder="1" applyAlignment="1">
      <alignment vertical="top" wrapText="1"/>
    </xf>
    <xf numFmtId="0" fontId="101" fillId="0" borderId="2" xfId="0" applyFont="1" applyBorder="1" applyAlignment="1">
      <alignment vertical="top" wrapText="1"/>
    </xf>
    <xf numFmtId="0" fontId="101" fillId="0" borderId="0" xfId="34" applyFont="1">
      <alignment/>
      <protection/>
    </xf>
    <xf numFmtId="0" fontId="107" fillId="0" borderId="0" xfId="34" applyFont="1">
      <alignment/>
      <protection/>
    </xf>
    <xf numFmtId="178" fontId="103" fillId="0" borderId="0" xfId="0" applyNumberFormat="1" applyFont="1" applyAlignment="1">
      <alignment horizontal="right" vertical="top" wrapText="1" readingOrder="1"/>
    </xf>
    <xf numFmtId="178" fontId="103" fillId="0" borderId="5" xfId="0" applyNumberFormat="1" applyFont="1" applyBorder="1" applyAlignment="1">
      <alignment horizontal="right" vertical="top" wrapText="1" readingOrder="1"/>
    </xf>
    <xf numFmtId="0" fontId="101" fillId="0" borderId="5" xfId="0" applyFont="1" applyBorder="1" applyAlignment="1">
      <alignment vertical="top" wrapText="1"/>
    </xf>
    <xf numFmtId="0" fontId="103" fillId="0" borderId="5" xfId="0" applyFont="1" applyBorder="1" applyAlignment="1">
      <alignment horizontal="right" vertical="top" wrapText="1" readingOrder="1"/>
    </xf>
    <xf numFmtId="0" fontId="101" fillId="11" borderId="0" xfId="0" applyFont="1" applyFill="1" applyAlignment="1">
      <alignment vertical="top" wrapText="1"/>
    </xf>
    <xf numFmtId="0" fontId="101" fillId="7" borderId="0" xfId="0" applyFont="1" applyFill="1" applyAlignment="1">
      <alignment vertical="top" wrapText="1"/>
    </xf>
    <xf numFmtId="0" fontId="101" fillId="7" borderId="19" xfId="0" applyFont="1" applyFill="1" applyBorder="1" applyAlignment="1">
      <alignment vertical="top" wrapText="1"/>
    </xf>
    <xf numFmtId="0" fontId="101" fillId="7" borderId="5" xfId="0" applyFont="1" applyFill="1" applyBorder="1" applyAlignment="1">
      <alignment vertical="top" wrapText="1"/>
    </xf>
    <xf numFmtId="0" fontId="101" fillId="7" borderId="4" xfId="0" applyFont="1" applyFill="1" applyBorder="1" applyAlignment="1">
      <alignment vertical="top" wrapText="1"/>
    </xf>
    <xf numFmtId="0" fontId="101" fillId="7" borderId="20" xfId="0" applyFont="1" applyFill="1" applyBorder="1" applyAlignment="1">
      <alignment vertical="top" wrapText="1"/>
    </xf>
    <xf numFmtId="0" fontId="101" fillId="7" borderId="3" xfId="0" applyFont="1" applyFill="1" applyBorder="1" applyAlignment="1">
      <alignment vertical="top" wrapText="1"/>
    </xf>
    <xf numFmtId="0" fontId="101" fillId="7" borderId="21" xfId="0" applyFont="1" applyFill="1" applyBorder="1" applyAlignment="1">
      <alignment vertical="top" wrapText="1"/>
    </xf>
    <xf numFmtId="0" fontId="101" fillId="7" borderId="2" xfId="0" applyFont="1" applyFill="1" applyBorder="1" applyAlignment="1">
      <alignment vertical="top" wrapText="1"/>
    </xf>
    <xf numFmtId="0" fontId="101" fillId="7" borderId="1" xfId="0" applyFont="1" applyFill="1" applyBorder="1" applyAlignment="1">
      <alignment vertical="top" wrapText="1"/>
    </xf>
    <xf numFmtId="0" fontId="101" fillId="0" borderId="2" xfId="0" applyFont="1" applyBorder="1" applyAlignment="1">
      <alignment vertical="top" wrapText="1"/>
    </xf>
    <xf numFmtId="0" fontId="4" fillId="0" borderId="0" xfId="0" applyFont="1" applyAlignment="1">
      <alignment horizontal="left" vertical="center" wrapText="1"/>
    </xf>
    <xf numFmtId="0" fontId="103" fillId="0" borderId="0" xfId="0" applyFont="1" applyAlignment="1">
      <alignment horizontal="right" vertical="top" wrapText="1" readingOrder="1"/>
    </xf>
    <xf numFmtId="168" fontId="103" fillId="0" borderId="0" xfId="0" applyNumberFormat="1" applyFont="1" applyAlignment="1">
      <alignment horizontal="right" vertical="top" wrapText="1" readingOrder="1"/>
    </xf>
    <xf numFmtId="0" fontId="102" fillId="0" borderId="0" xfId="0" applyFont="1" applyAlignment="1">
      <alignment horizontal="right" vertical="top" wrapText="1" readingOrder="1"/>
    </xf>
    <xf numFmtId="0" fontId="102" fillId="0" borderId="0" xfId="0" applyFont="1" applyAlignment="1">
      <alignment vertical="top" wrapText="1" readingOrder="1"/>
    </xf>
    <xf numFmtId="0" fontId="104" fillId="0" borderId="0" xfId="0" applyFont="1" applyAlignment="1">
      <alignment vertical="top" wrapText="1" readingOrder="1"/>
    </xf>
    <xf numFmtId="0" fontId="104" fillId="0" borderId="0" xfId="0" applyFont="1" applyAlignment="1">
      <alignment vertical="top" wrapText="1" readingOrder="1"/>
    </xf>
    <xf numFmtId="0" fontId="102" fillId="0" borderId="0" xfId="0" applyFont="1" applyAlignment="1">
      <alignment horizontal="right" vertical="top" wrapText="1" readingOrder="1"/>
    </xf>
    <xf numFmtId="0" fontId="102" fillId="0" borderId="0" xfId="0" applyFont="1" applyAlignment="1">
      <alignment vertical="top" wrapText="1" readingOrder="1"/>
    </xf>
    <xf numFmtId="14" fontId="4" fillId="2" borderId="0" xfId="0" applyNumberFormat="1" applyFont="1" applyFill="1" applyAlignment="1" applyProtection="1">
      <alignment horizontal="left" vertical="center"/>
      <protection locked="0"/>
    </xf>
    <xf numFmtId="49" fontId="20" fillId="0" borderId="0" xfId="26" applyNumberFormat="1" applyFont="1" applyAlignment="1">
      <alignment horizontal="left"/>
      <protection/>
    </xf>
    <xf numFmtId="0" fontId="20" fillId="0" borderId="0" xfId="26" applyFont="1">
      <alignment/>
      <protection/>
    </xf>
    <xf numFmtId="2" fontId="20" fillId="0" borderId="0" xfId="27" applyNumberFormat="1" applyFont="1" applyFill="1" applyProtection="1">
      <protection/>
    </xf>
    <xf numFmtId="0" fontId="4" fillId="0" borderId="0" xfId="26">
      <alignment/>
      <protection/>
    </xf>
    <xf numFmtId="49" fontId="4" fillId="0" borderId="0" xfId="26" applyNumberFormat="1" applyAlignment="1">
      <alignment horizontal="left"/>
      <protection/>
    </xf>
    <xf numFmtId="174" fontId="0" fillId="0" borderId="0" xfId="27" applyNumberFormat="1" applyFont="1" applyFill="1" applyProtection="1">
      <protection/>
    </xf>
    <xf numFmtId="2" fontId="0" fillId="0" borderId="0" xfId="27" applyNumberFormat="1" applyFont="1" applyFill="1" applyProtection="1">
      <protection/>
    </xf>
    <xf numFmtId="2" fontId="0" fillId="0" borderId="0" xfId="27" applyNumberFormat="1" applyFont="1" applyFill="1" applyBorder="1" applyProtection="1">
      <protection/>
    </xf>
    <xf numFmtId="2" fontId="0" fillId="0" borderId="22" xfId="27" applyNumberFormat="1" applyFont="1" applyFill="1" applyBorder="1" applyProtection="1">
      <protection/>
    </xf>
    <xf numFmtId="0" fontId="1" fillId="0" borderId="0" xfId="26" applyFont="1">
      <alignment/>
      <protection/>
    </xf>
    <xf numFmtId="49" fontId="20" fillId="0" borderId="0" xfId="26" applyNumberFormat="1" applyFont="1" applyAlignment="1">
      <alignment horizontal="left"/>
      <protection/>
    </xf>
    <xf numFmtId="0" fontId="1" fillId="0" borderId="22" xfId="26" applyFont="1" applyBorder="1">
      <alignment/>
      <protection/>
    </xf>
    <xf numFmtId="0" fontId="46" fillId="0" borderId="22" xfId="26" applyFont="1" applyBorder="1">
      <alignment/>
      <protection/>
    </xf>
    <xf numFmtId="0" fontId="1" fillId="0" borderId="22" xfId="26" applyFont="1" applyBorder="1" applyAlignment="1">
      <alignment horizontal="right"/>
      <protection/>
    </xf>
    <xf numFmtId="2" fontId="43" fillId="0" borderId="0" xfId="27" applyNumberFormat="1" applyFont="1" applyProtection="1">
      <protection/>
    </xf>
    <xf numFmtId="174" fontId="1" fillId="0" borderId="0" xfId="27" applyNumberFormat="1" applyFont="1" applyProtection="1">
      <protection/>
    </xf>
    <xf numFmtId="0" fontId="46" fillId="0" borderId="0" xfId="26" applyFont="1">
      <alignment/>
      <protection/>
    </xf>
    <xf numFmtId="0" fontId="1" fillId="0" borderId="0" xfId="26" applyFont="1" applyAlignment="1">
      <alignment horizontal="right"/>
      <protection/>
    </xf>
    <xf numFmtId="1" fontId="4" fillId="0" borderId="0" xfId="26" applyNumberFormat="1" applyAlignment="1">
      <alignment horizontal="right"/>
      <protection/>
    </xf>
    <xf numFmtId="2" fontId="0" fillId="0" borderId="0" xfId="27" applyNumberFormat="1" applyFont="1" applyProtection="1">
      <protection/>
    </xf>
    <xf numFmtId="0" fontId="4" fillId="0" borderId="0" xfId="26" applyFont="1">
      <alignment/>
      <protection/>
    </xf>
    <xf numFmtId="174" fontId="47" fillId="0" borderId="0" xfId="27" applyNumberFormat="1" applyFont="1" applyProtection="1">
      <protection/>
    </xf>
    <xf numFmtId="0" fontId="47" fillId="0" borderId="0" xfId="26" applyFont="1">
      <alignment/>
      <protection/>
    </xf>
    <xf numFmtId="49" fontId="1" fillId="0" borderId="0" xfId="26" applyNumberFormat="1" applyFont="1" applyAlignment="1">
      <alignment horizontal="left"/>
      <protection/>
    </xf>
    <xf numFmtId="0" fontId="43" fillId="0" borderId="0" xfId="26" applyFont="1" applyAlignment="1">
      <alignment vertical="center"/>
      <protection/>
    </xf>
    <xf numFmtId="0" fontId="43" fillId="0" borderId="0" xfId="26" applyFont="1" applyAlignment="1">
      <alignment horizontal="right" vertical="center"/>
      <protection/>
    </xf>
    <xf numFmtId="0" fontId="4" fillId="0" borderId="0" xfId="26" applyAlignment="1">
      <alignment horizontal="right"/>
      <protection/>
    </xf>
    <xf numFmtId="49" fontId="4" fillId="0" borderId="0" xfId="26" applyNumberFormat="1" applyFont="1">
      <alignment/>
      <protection/>
    </xf>
    <xf numFmtId="0" fontId="4" fillId="0" borderId="0" xfId="26" applyFont="1" applyAlignment="1">
      <alignment horizontal="right"/>
      <protection/>
    </xf>
    <xf numFmtId="49" fontId="4" fillId="0" borderId="0" xfId="26" applyNumberFormat="1" applyFont="1" applyAlignment="1">
      <alignment horizontal="left"/>
      <protection/>
    </xf>
    <xf numFmtId="0" fontId="86" fillId="0" borderId="0" xfId="26" applyFont="1">
      <alignment/>
      <protection/>
    </xf>
    <xf numFmtId="0" fontId="4" fillId="0" borderId="0" xfId="26" applyAlignment="1">
      <alignment horizontal="right" indent="1"/>
      <protection/>
    </xf>
    <xf numFmtId="3" fontId="43" fillId="0" borderId="0" xfId="26" applyNumberFormat="1" applyFont="1" applyAlignment="1">
      <alignment horizontal="right" vertical="center"/>
      <protection/>
    </xf>
    <xf numFmtId="49" fontId="1" fillId="0" borderId="0" xfId="26" applyNumberFormat="1" applyFont="1">
      <alignment/>
      <protection/>
    </xf>
    <xf numFmtId="49" fontId="4" fillId="0" borderId="0" xfId="26" applyNumberFormat="1">
      <alignment/>
      <protection/>
    </xf>
    <xf numFmtId="12" fontId="4" fillId="0" borderId="0" xfId="26" applyNumberFormat="1">
      <alignment/>
      <protection/>
    </xf>
    <xf numFmtId="49" fontId="88" fillId="4" borderId="0" xfId="26" applyNumberFormat="1" applyFont="1" applyFill="1" applyAlignment="1">
      <alignment horizontal="left"/>
      <protection/>
    </xf>
    <xf numFmtId="0" fontId="4" fillId="4" borderId="0" xfId="26" applyFill="1">
      <alignment/>
      <protection/>
    </xf>
    <xf numFmtId="174" fontId="20" fillId="4" borderId="0" xfId="27" applyNumberFormat="1" applyFont="1" applyFill="1" applyAlignment="1" applyProtection="1">
      <alignment horizontal="center"/>
      <protection/>
    </xf>
    <xf numFmtId="49" fontId="4" fillId="4" borderId="0" xfId="26" applyNumberFormat="1" applyFill="1" applyAlignment="1">
      <alignment horizontal="left"/>
      <protection/>
    </xf>
    <xf numFmtId="0" fontId="4" fillId="4" borderId="0" xfId="26" applyFill="1" applyAlignment="1">
      <alignment horizontal="right"/>
      <protection/>
    </xf>
    <xf numFmtId="0" fontId="104" fillId="0" borderId="23" xfId="0" applyFont="1" applyBorder="1" applyAlignment="1">
      <alignment horizontal="right" vertical="center" wrapText="1" readingOrder="1"/>
    </xf>
    <xf numFmtId="0" fontId="101" fillId="0" borderId="23" xfId="0" applyFont="1" applyBorder="1" applyAlignment="1">
      <alignment vertical="top" wrapText="1"/>
    </xf>
    <xf numFmtId="168" fontId="101" fillId="0" borderId="23" xfId="0" applyNumberFormat="1" applyFont="1" applyBorder="1" applyAlignment="1">
      <alignment vertical="top" wrapText="1"/>
    </xf>
    <xf numFmtId="168" fontId="102" fillId="0" borderId="0" xfId="0" applyNumberFormat="1" applyFont="1" applyAlignment="1">
      <alignment horizontal="left" vertical="top" wrapText="1" readingOrder="1"/>
    </xf>
    <xf numFmtId="177" fontId="102" fillId="0" borderId="0" xfId="0" applyNumberFormat="1" applyFont="1" applyAlignment="1">
      <alignment horizontal="right" vertical="top" wrapText="1" readingOrder="1"/>
    </xf>
    <xf numFmtId="0" fontId="104" fillId="0" borderId="23" xfId="0" applyFont="1" applyBorder="1" applyAlignment="1">
      <alignment vertical="center" wrapText="1" readingOrder="1"/>
    </xf>
    <xf numFmtId="0" fontId="104" fillId="0" borderId="23" xfId="0" applyFont="1" applyBorder="1" applyAlignment="1">
      <alignment horizontal="right" vertical="top" wrapText="1" readingOrder="1"/>
    </xf>
    <xf numFmtId="0" fontId="104" fillId="0" borderId="23" xfId="0" applyFont="1" applyBorder="1" applyAlignment="1">
      <alignment vertical="top" wrapText="1" readingOrder="1"/>
    </xf>
    <xf numFmtId="168" fontId="101" fillId="0" borderId="23" xfId="0" applyNumberFormat="1" applyFont="1" applyBorder="1" applyAlignment="1">
      <alignment vertical="top" wrapText="1"/>
    </xf>
    <xf numFmtId="177" fontId="102" fillId="12" borderId="0" xfId="0" applyNumberFormat="1" applyFont="1" applyFill="1" applyAlignment="1">
      <alignment horizontal="right" vertical="top" wrapText="1" readingOrder="1"/>
    </xf>
    <xf numFmtId="0" fontId="102" fillId="12" borderId="0" xfId="0" applyFont="1" applyFill="1" applyAlignment="1">
      <alignment vertical="top" wrapText="1" readingOrder="1"/>
    </xf>
    <xf numFmtId="0" fontId="101" fillId="0" borderId="24" xfId="0" applyFont="1" applyBorder="1" applyAlignment="1">
      <alignment vertical="top" wrapText="1"/>
    </xf>
    <xf numFmtId="168" fontId="107" fillId="0" borderId="24" xfId="0" applyNumberFormat="1" applyFont="1" applyBorder="1" applyAlignment="1">
      <alignment vertical="top" wrapText="1"/>
    </xf>
    <xf numFmtId="168" fontId="107" fillId="0" borderId="0" xfId="34" applyNumberFormat="1" applyFont="1" applyAlignment="1">
      <alignment horizontal="left"/>
      <protection/>
    </xf>
    <xf numFmtId="177" fontId="102" fillId="0" borderId="0" xfId="0" applyNumberFormat="1" applyFont="1" applyAlignment="1">
      <alignment horizontal="right" vertical="top" wrapText="1" readingOrder="1"/>
    </xf>
    <xf numFmtId="0" fontId="101" fillId="0" borderId="23" xfId="0" applyFont="1" applyBorder="1" applyAlignment="1">
      <alignment vertical="top" wrapText="1"/>
    </xf>
    <xf numFmtId="168" fontId="107" fillId="0" borderId="23" xfId="0" applyNumberFormat="1" applyFont="1" applyBorder="1" applyAlignment="1">
      <alignment vertical="top" wrapText="1"/>
    </xf>
    <xf numFmtId="0" fontId="104" fillId="0" borderId="23" xfId="0" applyFont="1" applyBorder="1" applyAlignment="1">
      <alignment horizontal="right" vertical="center" wrapText="1" readingOrder="1"/>
    </xf>
    <xf numFmtId="0" fontId="104" fillId="0" borderId="23" xfId="0" applyFont="1" applyBorder="1" applyAlignment="1">
      <alignment vertical="center" wrapText="1" readingOrder="1"/>
    </xf>
    <xf numFmtId="0" fontId="102" fillId="13" borderId="0" xfId="0" applyFont="1" applyFill="1" applyAlignment="1">
      <alignment horizontal="right" vertical="top" wrapText="1" readingOrder="1"/>
    </xf>
    <xf numFmtId="0" fontId="102" fillId="13" borderId="0" xfId="0" applyFont="1" applyFill="1" applyAlignment="1">
      <alignment vertical="top" wrapText="1" readingOrder="1"/>
    </xf>
    <xf numFmtId="0" fontId="102" fillId="4" borderId="0" xfId="0" applyFont="1" applyFill="1" applyAlignment="1">
      <alignment horizontal="right" vertical="top" wrapText="1" readingOrder="1"/>
    </xf>
    <xf numFmtId="0" fontId="102" fillId="4" borderId="0" xfId="0" applyFont="1" applyFill="1" applyAlignment="1">
      <alignment vertical="top" wrapText="1" readingOrder="1"/>
    </xf>
    <xf numFmtId="0" fontId="104" fillId="0" borderId="23" xfId="0" applyFont="1" applyBorder="1" applyAlignment="1">
      <alignment horizontal="right" vertical="top" wrapText="1" readingOrder="1"/>
    </xf>
    <xf numFmtId="0" fontId="104" fillId="0" borderId="23" xfId="0" applyFont="1" applyBorder="1" applyAlignment="1">
      <alignment vertical="top" wrapText="1" readingOrder="1"/>
    </xf>
    <xf numFmtId="0" fontId="102" fillId="12" borderId="0" xfId="0" applyFont="1" applyFill="1" applyAlignment="1">
      <alignment horizontal="right" vertical="top" wrapText="1" readingOrder="1"/>
    </xf>
    <xf numFmtId="0" fontId="102" fillId="12" borderId="0" xfId="0" applyFont="1" applyFill="1" applyAlignment="1">
      <alignment vertical="top" wrapText="1" readingOrder="1"/>
    </xf>
    <xf numFmtId="0" fontId="101" fillId="0" borderId="23" xfId="0" applyFont="1" applyBorder="1" applyAlignment="1">
      <alignment vertical="top" wrapText="1" readingOrder="1"/>
    </xf>
    <xf numFmtId="168" fontId="107" fillId="0" borderId="23" xfId="0" applyNumberFormat="1" applyFont="1" applyBorder="1" applyAlignment="1">
      <alignment vertical="top" wrapText="1" readingOrder="1"/>
    </xf>
    <xf numFmtId="174" fontId="43" fillId="4" borderId="0" xfId="32" applyNumberFormat="1" applyFont="1" applyFill="1" applyProtection="1">
      <protection locked="0"/>
    </xf>
    <xf numFmtId="49" fontId="43" fillId="0" borderId="22" xfId="26" applyNumberFormat="1" applyFont="1" applyBorder="1">
      <alignment/>
      <protection/>
    </xf>
    <xf numFmtId="0" fontId="43" fillId="0" borderId="22" xfId="26" applyFont="1" applyBorder="1">
      <alignment/>
      <protection/>
    </xf>
    <xf numFmtId="0" fontId="93" fillId="0" borderId="22" xfId="26" applyFont="1" applyBorder="1">
      <alignment/>
      <protection/>
    </xf>
    <xf numFmtId="1" fontId="43" fillId="0" borderId="22" xfId="26" applyNumberFormat="1" applyFont="1" applyBorder="1" applyAlignment="1">
      <alignment horizontal="right"/>
      <protection/>
    </xf>
    <xf numFmtId="174" fontId="43" fillId="0" borderId="22" xfId="32" applyNumberFormat="1" applyFont="1" applyBorder="1" applyProtection="1">
      <protection/>
    </xf>
    <xf numFmtId="2" fontId="43" fillId="0" borderId="22" xfId="32" applyNumberFormat="1" applyFont="1" applyBorder="1" applyProtection="1">
      <protection/>
    </xf>
    <xf numFmtId="174" fontId="43" fillId="0" borderId="0" xfId="32" applyNumberFormat="1" applyFont="1" applyProtection="1">
      <protection/>
    </xf>
    <xf numFmtId="0" fontId="43" fillId="0" borderId="0" xfId="26" applyFont="1">
      <alignment/>
      <protection/>
    </xf>
    <xf numFmtId="49" fontId="45" fillId="0" borderId="0" xfId="26" applyNumberFormat="1" applyFont="1">
      <alignment/>
      <protection/>
    </xf>
    <xf numFmtId="0" fontId="45" fillId="0" borderId="0" xfId="26" applyFont="1">
      <alignment/>
      <protection/>
    </xf>
    <xf numFmtId="0" fontId="94" fillId="0" borderId="0" xfId="26" applyFont="1">
      <alignment/>
      <protection/>
    </xf>
    <xf numFmtId="1" fontId="45" fillId="0" borderId="0" xfId="26" applyNumberFormat="1" applyFont="1" applyAlignment="1">
      <alignment horizontal="right"/>
      <protection/>
    </xf>
    <xf numFmtId="174" fontId="45" fillId="0" borderId="0" xfId="32" applyNumberFormat="1" applyFont="1" applyProtection="1">
      <protection/>
    </xf>
    <xf numFmtId="2" fontId="45" fillId="0" borderId="0" xfId="32" applyNumberFormat="1" applyFont="1" applyProtection="1">
      <protection/>
    </xf>
    <xf numFmtId="49" fontId="43" fillId="0" borderId="0" xfId="26" applyNumberFormat="1" applyFont="1">
      <alignment/>
      <protection/>
    </xf>
    <xf numFmtId="0" fontId="93" fillId="0" borderId="0" xfId="26" applyFont="1">
      <alignment/>
      <protection/>
    </xf>
    <xf numFmtId="1" fontId="43" fillId="0" borderId="0" xfId="26" applyNumberFormat="1" applyFont="1" applyAlignment="1">
      <alignment horizontal="right"/>
      <protection/>
    </xf>
    <xf numFmtId="2" fontId="43" fillId="0" borderId="0" xfId="32" applyNumberFormat="1" applyFont="1" applyProtection="1">
      <protection/>
    </xf>
    <xf numFmtId="49" fontId="46" fillId="0" borderId="0" xfId="26" applyNumberFormat="1" applyFont="1">
      <alignment/>
      <protection/>
    </xf>
    <xf numFmtId="176" fontId="43" fillId="0" borderId="0" xfId="26" applyNumberFormat="1" applyFont="1" applyAlignment="1">
      <alignment horizontal="right"/>
      <protection/>
    </xf>
    <xf numFmtId="0" fontId="43" fillId="0" borderId="0" xfId="26" applyFont="1" applyAlignment="1">
      <alignment horizontal="left"/>
      <protection/>
    </xf>
    <xf numFmtId="49" fontId="25" fillId="0" borderId="0" xfId="26" applyNumberFormat="1" applyFont="1" applyAlignment="1">
      <alignment horizontal="left"/>
      <protection/>
    </xf>
    <xf numFmtId="0" fontId="25" fillId="0" borderId="0" xfId="26" applyFont="1">
      <alignment/>
      <protection/>
    </xf>
    <xf numFmtId="0" fontId="25" fillId="0" borderId="0" xfId="26" applyFont="1">
      <alignment/>
      <protection/>
    </xf>
    <xf numFmtId="0" fontId="25" fillId="0" borderId="0" xfId="26" applyFont="1" applyAlignment="1">
      <alignment horizontal="left"/>
      <protection/>
    </xf>
    <xf numFmtId="0" fontId="98" fillId="0" borderId="0" xfId="26" applyFont="1">
      <alignment/>
      <protection/>
    </xf>
    <xf numFmtId="49" fontId="43" fillId="0" borderId="0" xfId="26" applyNumberFormat="1" applyFont="1" applyAlignment="1">
      <alignment horizontal="left"/>
      <protection/>
    </xf>
    <xf numFmtId="0" fontId="43" fillId="0" borderId="0" xfId="33" applyFont="1">
      <alignment/>
      <protection/>
    </xf>
    <xf numFmtId="0" fontId="4" fillId="0" borderId="0" xfId="33">
      <alignment/>
      <protection/>
    </xf>
    <xf numFmtId="0" fontId="43" fillId="0" borderId="0" xfId="33" applyFont="1" applyAlignment="1">
      <alignment horizontal="left"/>
      <protection/>
    </xf>
    <xf numFmtId="0" fontId="97" fillId="0" borderId="0" xfId="26" applyFont="1">
      <alignment/>
      <protection/>
    </xf>
    <xf numFmtId="1" fontId="25" fillId="0" borderId="0" xfId="26" applyNumberFormat="1" applyFont="1">
      <alignment/>
      <protection/>
    </xf>
    <xf numFmtId="1" fontId="25" fillId="0" borderId="0" xfId="26" applyNumberFormat="1" applyFont="1" applyAlignment="1">
      <alignment horizontal="right"/>
      <protection/>
    </xf>
    <xf numFmtId="0" fontId="93" fillId="0" borderId="0" xfId="26" applyFont="1" applyAlignment="1">
      <alignment horizontal="left"/>
      <protection/>
    </xf>
    <xf numFmtId="1" fontId="43" fillId="0" borderId="0" xfId="26" applyNumberFormat="1" applyFont="1">
      <alignment/>
      <protection/>
    </xf>
    <xf numFmtId="49" fontId="45" fillId="0" borderId="0" xfId="26" applyNumberFormat="1" applyFont="1" applyAlignment="1">
      <alignment horizontal="left"/>
      <protection/>
    </xf>
    <xf numFmtId="0" fontId="99" fillId="0" borderId="0" xfId="26" applyFont="1">
      <alignment/>
      <protection/>
    </xf>
    <xf numFmtId="49" fontId="6" fillId="4" borderId="0" xfId="26" applyNumberFormat="1" applyFont="1" applyFill="1" applyAlignment="1">
      <alignment horizontal="left"/>
      <protection/>
    </xf>
    <xf numFmtId="174" fontId="4" fillId="4" borderId="0" xfId="32" applyNumberFormat="1" applyFont="1" applyFill="1" applyAlignment="1" applyProtection="1">
      <alignment horizontal="center"/>
      <protection/>
    </xf>
    <xf numFmtId="174" fontId="45" fillId="0" borderId="0" xfId="32" applyNumberFormat="1" applyFont="1" applyFill="1" applyProtection="1">
      <protection/>
    </xf>
    <xf numFmtId="174" fontId="25" fillId="0" borderId="0" xfId="32" applyNumberFormat="1" applyFont="1" applyProtection="1">
      <protection/>
    </xf>
    <xf numFmtId="49" fontId="89" fillId="0" borderId="0" xfId="26" applyNumberFormat="1" applyFont="1">
      <alignment/>
      <protection/>
    </xf>
    <xf numFmtId="0" fontId="89" fillId="0" borderId="0" xfId="26" applyFont="1">
      <alignment/>
      <protection/>
    </xf>
    <xf numFmtId="1" fontId="89" fillId="0" borderId="0" xfId="26" applyNumberFormat="1" applyFont="1" applyAlignment="1">
      <alignment horizontal="right"/>
      <protection/>
    </xf>
    <xf numFmtId="174" fontId="89" fillId="0" borderId="0" xfId="27" applyNumberFormat="1" applyFont="1" applyFill="1" applyProtection="1">
      <protection/>
    </xf>
    <xf numFmtId="2" fontId="89" fillId="0" borderId="0" xfId="27" applyNumberFormat="1" applyFont="1" applyFill="1" applyProtection="1">
      <protection/>
    </xf>
    <xf numFmtId="2" fontId="89" fillId="0" borderId="0" xfId="27" applyNumberFormat="1" applyFont="1" applyFill="1" applyBorder="1" applyProtection="1">
      <protection/>
    </xf>
    <xf numFmtId="49" fontId="89" fillId="0" borderId="22" xfId="26" applyNumberFormat="1" applyFont="1" applyBorder="1">
      <alignment/>
      <protection/>
    </xf>
    <xf numFmtId="0" fontId="89" fillId="0" borderId="22" xfId="26" applyFont="1" applyBorder="1">
      <alignment/>
      <protection/>
    </xf>
    <xf numFmtId="1" fontId="89" fillId="0" borderId="22" xfId="26" applyNumberFormat="1" applyFont="1" applyBorder="1" applyAlignment="1">
      <alignment horizontal="right"/>
      <protection/>
    </xf>
    <xf numFmtId="2" fontId="89" fillId="0" borderId="22" xfId="27" applyNumberFormat="1" applyFont="1" applyFill="1" applyBorder="1" applyProtection="1">
      <protection/>
    </xf>
    <xf numFmtId="49" fontId="90" fillId="0" borderId="0" xfId="26" applyNumberFormat="1" applyFont="1">
      <alignment/>
      <protection/>
    </xf>
    <xf numFmtId="0" fontId="90" fillId="0" borderId="0" xfId="26" applyFont="1">
      <alignment/>
      <protection/>
    </xf>
    <xf numFmtId="1" fontId="90" fillId="0" borderId="0" xfId="26" applyNumberFormat="1" applyFont="1" applyAlignment="1">
      <alignment horizontal="right"/>
      <protection/>
    </xf>
    <xf numFmtId="2" fontId="90" fillId="0" borderId="0" xfId="27" applyNumberFormat="1" applyFont="1" applyFill="1" applyProtection="1">
      <protection/>
    </xf>
    <xf numFmtId="174" fontId="89" fillId="0" borderId="0" xfId="27" applyNumberFormat="1" applyFont="1" applyProtection="1">
      <protection/>
    </xf>
    <xf numFmtId="49" fontId="91" fillId="0" borderId="0" xfId="26" applyNumberFormat="1" applyFont="1">
      <alignment/>
      <protection/>
    </xf>
    <xf numFmtId="49" fontId="96" fillId="4" borderId="0" xfId="26" applyNumberFormat="1" applyFont="1" applyFill="1" applyAlignment="1">
      <alignment horizontal="left"/>
      <protection/>
    </xf>
    <xf numFmtId="0" fontId="95" fillId="4" borderId="0" xfId="26" applyFont="1" applyFill="1">
      <alignment/>
      <protection/>
    </xf>
    <xf numFmtId="0" fontId="95" fillId="4" borderId="0" xfId="26" applyFont="1" applyFill="1" applyAlignment="1">
      <alignment horizontal="left"/>
      <protection/>
    </xf>
    <xf numFmtId="174" fontId="94" fillId="4" borderId="0" xfId="31" applyNumberFormat="1" applyFont="1" applyFill="1" applyBorder="1" applyAlignment="1" applyProtection="1">
      <alignment horizontal="center"/>
      <protection/>
    </xf>
    <xf numFmtId="0" fontId="92" fillId="4" borderId="0" xfId="26" applyFont="1" applyFill="1">
      <alignment/>
      <protection/>
    </xf>
    <xf numFmtId="174" fontId="91" fillId="4" borderId="0" xfId="27" applyNumberFormat="1" applyFont="1" applyFill="1" applyAlignment="1" applyProtection="1">
      <alignment horizontal="center"/>
      <protection/>
    </xf>
    <xf numFmtId="49" fontId="92" fillId="0" borderId="0" xfId="26" applyNumberFormat="1" applyFont="1">
      <alignment/>
      <protection/>
    </xf>
    <xf numFmtId="0" fontId="91" fillId="0" borderId="0" xfId="26" applyFont="1">
      <alignment/>
      <protection/>
    </xf>
    <xf numFmtId="1" fontId="89" fillId="0" borderId="0" xfId="26" applyNumberFormat="1" applyFont="1">
      <alignment/>
      <protection/>
    </xf>
    <xf numFmtId="49" fontId="89" fillId="0" borderId="0" xfId="30" applyNumberFormat="1" applyFont="1" applyAlignment="1">
      <alignment horizontal="left"/>
      <protection/>
    </xf>
    <xf numFmtId="0" fontId="89" fillId="0" borderId="0" xfId="30" applyFont="1">
      <alignment/>
      <protection/>
    </xf>
    <xf numFmtId="1" fontId="89" fillId="0" borderId="0" xfId="30" applyNumberFormat="1" applyFont="1">
      <alignment/>
      <protection/>
    </xf>
    <xf numFmtId="3" fontId="67" fillId="4" borderId="13" xfId="23" applyNumberFormat="1" applyFont="1" applyFill="1" applyBorder="1" applyAlignment="1" applyProtection="1">
      <alignment horizontal="center" vertical="center" wrapText="1"/>
      <protection locked="0"/>
    </xf>
    <xf numFmtId="3" fontId="68" fillId="4" borderId="13" xfId="23" applyNumberFormat="1" applyFont="1" applyFill="1" applyBorder="1" applyAlignment="1" applyProtection="1">
      <alignment horizontal="center" vertical="center" wrapText="1"/>
      <protection locked="0"/>
    </xf>
    <xf numFmtId="3" fontId="67" fillId="14" borderId="13" xfId="23" applyNumberFormat="1" applyFont="1" applyFill="1" applyBorder="1" applyAlignment="1" applyProtection="1">
      <alignment horizontal="center" vertical="center" wrapText="1"/>
      <protection locked="0"/>
    </xf>
    <xf numFmtId="0" fontId="67" fillId="14" borderId="11" xfId="24" applyFont="1" applyFill="1" applyBorder="1" applyAlignment="1" applyProtection="1">
      <alignment horizontal="center" vertical="center"/>
      <protection locked="0"/>
    </xf>
    <xf numFmtId="3" fontId="67" fillId="4" borderId="11" xfId="23" applyNumberFormat="1" applyFont="1" applyFill="1" applyBorder="1" applyAlignment="1" applyProtection="1">
      <alignment horizontal="center" vertical="center" wrapText="1"/>
      <protection locked="0"/>
    </xf>
    <xf numFmtId="0" fontId="67" fillId="0" borderId="13" xfId="24" applyFont="1" applyBorder="1" applyAlignment="1">
      <alignment horizontal="left" vertical="center" wrapText="1"/>
      <protection/>
    </xf>
    <xf numFmtId="0" fontId="67" fillId="0" borderId="11" xfId="24" applyFont="1" applyBorder="1" applyAlignment="1">
      <alignment horizontal="center" vertical="center" wrapText="1"/>
      <protection/>
    </xf>
    <xf numFmtId="3" fontId="67" fillId="0" borderId="11" xfId="24" applyNumberFormat="1" applyFont="1" applyBorder="1" applyAlignment="1">
      <alignment horizontal="center" vertical="center" wrapText="1"/>
      <protection/>
    </xf>
    <xf numFmtId="0" fontId="68" fillId="0" borderId="25" xfId="24" applyFont="1" applyBorder="1" applyAlignment="1">
      <alignment vertical="center" wrapText="1"/>
      <protection/>
    </xf>
    <xf numFmtId="0" fontId="67" fillId="0" borderId="26" xfId="24" applyFont="1" applyBorder="1" applyAlignment="1">
      <alignment vertical="center" wrapText="1"/>
      <protection/>
    </xf>
    <xf numFmtId="0" fontId="67" fillId="0" borderId="11" xfId="24" applyFont="1" applyBorder="1">
      <alignment/>
      <protection/>
    </xf>
    <xf numFmtId="0" fontId="52" fillId="0" borderId="0" xfId="24">
      <alignment/>
      <protection/>
    </xf>
    <xf numFmtId="0" fontId="67" fillId="7" borderId="11" xfId="24" applyFont="1" applyFill="1" applyBorder="1" applyAlignment="1">
      <alignment horizontal="center" vertical="center" wrapText="1"/>
      <protection/>
    </xf>
    <xf numFmtId="0" fontId="67" fillId="0" borderId="11" xfId="24" applyFont="1" applyBorder="1" applyAlignment="1">
      <alignment horizontal="left" vertical="center" wrapText="1"/>
      <protection/>
    </xf>
    <xf numFmtId="0" fontId="67" fillId="7" borderId="13" xfId="24" applyFont="1" applyFill="1" applyBorder="1" applyAlignment="1">
      <alignment horizontal="left" vertical="center" wrapText="1"/>
      <protection/>
    </xf>
    <xf numFmtId="0" fontId="68" fillId="8" borderId="11" xfId="24" applyFont="1" applyFill="1" applyBorder="1" applyAlignment="1">
      <alignment horizontal="center" vertical="center" wrapText="1"/>
      <protection/>
    </xf>
    <xf numFmtId="0" fontId="68" fillId="8" borderId="13" xfId="24" applyFont="1" applyFill="1" applyBorder="1" applyAlignment="1">
      <alignment horizontal="left" vertical="center" wrapText="1"/>
      <protection/>
    </xf>
    <xf numFmtId="0" fontId="67" fillId="8" borderId="11" xfId="24" applyFont="1" applyFill="1" applyBorder="1" applyAlignment="1">
      <alignment horizontal="center" vertical="center" wrapText="1"/>
      <protection/>
    </xf>
    <xf numFmtId="0" fontId="67" fillId="7" borderId="27" xfId="24" applyFont="1" applyFill="1" applyBorder="1" applyAlignment="1">
      <alignment horizontal="left" vertical="center" wrapText="1"/>
      <protection/>
    </xf>
    <xf numFmtId="0" fontId="67" fillId="7" borderId="11" xfId="24" applyFont="1" applyFill="1" applyBorder="1" applyAlignment="1">
      <alignment horizontal="left" vertical="center" wrapText="1"/>
      <protection/>
    </xf>
    <xf numFmtId="0" fontId="52" fillId="7" borderId="11" xfId="24" applyFill="1" applyBorder="1">
      <alignment/>
      <protection/>
    </xf>
    <xf numFmtId="0" fontId="67" fillId="0" borderId="11" xfId="24" applyFont="1" applyBorder="1" applyAlignment="1">
      <alignment horizontal="center" vertical="center"/>
      <protection/>
    </xf>
    <xf numFmtId="0" fontId="52" fillId="0" borderId="11" xfId="24" applyBorder="1" applyAlignment="1">
      <alignment vertical="center" wrapText="1"/>
      <protection/>
    </xf>
    <xf numFmtId="0" fontId="67" fillId="10" borderId="11" xfId="24" applyFont="1" applyFill="1" applyBorder="1" applyAlignment="1">
      <alignment horizontal="center" vertical="center" wrapText="1"/>
      <protection/>
    </xf>
    <xf numFmtId="0" fontId="67" fillId="10" borderId="13" xfId="24" applyFont="1" applyFill="1" applyBorder="1" applyAlignment="1">
      <alignment horizontal="left" vertical="center" wrapText="1"/>
      <protection/>
    </xf>
    <xf numFmtId="3" fontId="67" fillId="10" borderId="11" xfId="24" applyNumberFormat="1" applyFont="1" applyFill="1" applyBorder="1" applyAlignment="1">
      <alignment horizontal="center" vertical="center" wrapText="1"/>
      <protection/>
    </xf>
    <xf numFmtId="0" fontId="52" fillId="0" borderId="11" xfId="24" applyBorder="1" applyAlignment="1">
      <alignment vertical="top" wrapText="1"/>
      <protection/>
    </xf>
    <xf numFmtId="0" fontId="52" fillId="0" borderId="27" xfId="24" applyBorder="1" applyAlignment="1">
      <alignment vertical="top" wrapText="1"/>
      <protection/>
    </xf>
    <xf numFmtId="0" fontId="67" fillId="0" borderId="27" xfId="24" applyFont="1" applyBorder="1" applyAlignment="1">
      <alignment horizontal="left" vertical="center" wrapText="1"/>
      <protection/>
    </xf>
    <xf numFmtId="0" fontId="68" fillId="8" borderId="11" xfId="24" applyFont="1" applyFill="1" applyBorder="1" applyAlignment="1">
      <alignment horizontal="left" vertical="center" wrapText="1"/>
      <protection/>
    </xf>
    <xf numFmtId="0" fontId="67" fillId="0" borderId="13" xfId="24" applyFont="1" applyBorder="1" applyAlignment="1">
      <alignment vertical="center" wrapText="1"/>
      <protection/>
    </xf>
    <xf numFmtId="0" fontId="67" fillId="7" borderId="11" xfId="24" applyFont="1" applyFill="1" applyBorder="1" applyAlignment="1">
      <alignment horizontal="center" vertical="center"/>
      <protection/>
    </xf>
    <xf numFmtId="0" fontId="68" fillId="7" borderId="11" xfId="24" applyFont="1" applyFill="1" applyBorder="1" applyAlignment="1">
      <alignment vertical="center" wrapText="1"/>
      <protection/>
    </xf>
    <xf numFmtId="0" fontId="67" fillId="7" borderId="11" xfId="24" applyFont="1" applyFill="1" applyBorder="1" applyAlignment="1">
      <alignment vertical="center" wrapText="1"/>
      <protection/>
    </xf>
    <xf numFmtId="0" fontId="67" fillId="0" borderId="15" xfId="24" applyFont="1" applyBorder="1" applyAlignment="1">
      <alignment horizontal="left" vertical="center" wrapText="1"/>
      <protection/>
    </xf>
    <xf numFmtId="0" fontId="67" fillId="0" borderId="11" xfId="24" applyFont="1" applyBorder="1" applyAlignment="1">
      <alignment wrapText="1"/>
      <protection/>
    </xf>
    <xf numFmtId="0" fontId="68" fillId="0" borderId="11" xfId="24" applyFont="1" applyBorder="1" applyAlignment="1">
      <alignment vertical="center" wrapText="1"/>
      <protection/>
    </xf>
    <xf numFmtId="0" fontId="67" fillId="0" borderId="11" xfId="24" applyFont="1" applyBorder="1" applyAlignment="1">
      <alignment vertical="center" wrapText="1"/>
      <protection/>
    </xf>
    <xf numFmtId="0" fontId="67" fillId="0" borderId="2" xfId="24" applyFont="1" applyBorder="1" applyAlignment="1">
      <alignment vertical="center" wrapText="1"/>
      <protection/>
    </xf>
    <xf numFmtId="1" fontId="67" fillId="0" borderId="11" xfId="24" applyNumberFormat="1" applyFont="1" applyBorder="1" applyAlignment="1">
      <alignment horizontal="left" vertical="center" wrapText="1"/>
      <protection/>
    </xf>
    <xf numFmtId="0" fontId="80" fillId="0" borderId="11" xfId="24" applyFont="1" applyBorder="1" applyAlignment="1">
      <alignment horizontal="center"/>
      <protection/>
    </xf>
    <xf numFmtId="0" fontId="67" fillId="0" borderId="11" xfId="24" applyFont="1" applyBorder="1" applyAlignment="1">
      <alignment horizontal="left" wrapText="1"/>
      <protection/>
    </xf>
    <xf numFmtId="0" fontId="54" fillId="0" borderId="0" xfId="24" applyFont="1" applyAlignment="1">
      <alignment horizontal="left" vertical="center"/>
      <protection/>
    </xf>
    <xf numFmtId="0" fontId="69" fillId="0" borderId="28" xfId="24" applyFont="1" applyBorder="1" applyAlignment="1">
      <alignment horizontal="center" vertical="center" wrapText="1"/>
      <protection/>
    </xf>
    <xf numFmtId="0" fontId="55" fillId="0" borderId="0" xfId="24" applyFont="1" applyAlignment="1">
      <alignment vertical="center" wrapText="1"/>
      <protection/>
    </xf>
    <xf numFmtId="3" fontId="67" fillId="8" borderId="11" xfId="24" applyNumberFormat="1" applyFont="1" applyFill="1" applyBorder="1" applyAlignment="1">
      <alignment horizontal="center" vertical="center" wrapText="1"/>
      <protection/>
    </xf>
    <xf numFmtId="0" fontId="59" fillId="0" borderId="0" xfId="24" applyFont="1" applyAlignment="1">
      <alignment horizontal="left" vertical="center"/>
      <protection/>
    </xf>
    <xf numFmtId="0" fontId="82" fillId="0" borderId="0" xfId="24" applyFont="1" applyAlignment="1">
      <alignment horizontal="left" vertical="center"/>
      <protection/>
    </xf>
    <xf numFmtId="0" fontId="52" fillId="5" borderId="25" xfId="24" applyFill="1" applyBorder="1" applyAlignment="1">
      <alignment vertical="center"/>
      <protection/>
    </xf>
    <xf numFmtId="171" fontId="43" fillId="4" borderId="29" xfId="22" applyNumberFormat="1" applyFont="1" applyFill="1" applyBorder="1" applyAlignment="1" applyProtection="1">
      <alignment horizontal="center" vertical="center"/>
      <protection locked="0"/>
    </xf>
    <xf numFmtId="171" fontId="43" fillId="4" borderId="10" xfId="22" applyNumberFormat="1" applyFont="1" applyFill="1" applyBorder="1" applyAlignment="1" applyProtection="1">
      <alignment horizontal="center" vertical="center"/>
      <protection locked="0"/>
    </xf>
    <xf numFmtId="171" fontId="43" fillId="4" borderId="0" xfId="22" applyNumberFormat="1" applyFont="1" applyFill="1" applyAlignment="1" applyProtection="1">
      <alignment horizontal="center" vertical="center"/>
      <protection locked="0"/>
    </xf>
    <xf numFmtId="0" fontId="2" fillId="0" borderId="0" xfId="21">
      <alignment/>
      <protection/>
    </xf>
    <xf numFmtId="0" fontId="2" fillId="0" borderId="0" xfId="21" applyAlignment="1">
      <alignment horizontal="left"/>
      <protection/>
    </xf>
    <xf numFmtId="0" fontId="43" fillId="0" borderId="10" xfId="21" applyFont="1" applyBorder="1" applyAlignment="1">
      <alignment horizontal="left" vertical="center" wrapText="1" shrinkToFit="1"/>
      <protection/>
    </xf>
    <xf numFmtId="168" fontId="43" fillId="0" borderId="30" xfId="22" applyNumberFormat="1" applyFont="1" applyBorder="1" applyAlignment="1">
      <alignment horizontal="right" vertical="center"/>
      <protection/>
    </xf>
    <xf numFmtId="0" fontId="44" fillId="0" borderId="0" xfId="21" applyFont="1" applyAlignment="1">
      <alignment vertical="center"/>
      <protection/>
    </xf>
    <xf numFmtId="1" fontId="43" fillId="0" borderId="31" xfId="22" applyNumberFormat="1" applyFont="1" applyBorder="1" applyAlignment="1">
      <alignment horizontal="center" vertical="center"/>
      <protection/>
    </xf>
    <xf numFmtId="1" fontId="43" fillId="0" borderId="32" xfId="22" applyNumberFormat="1" applyFont="1" applyBorder="1" applyAlignment="1">
      <alignment horizontal="left" vertical="center"/>
      <protection/>
    </xf>
    <xf numFmtId="0" fontId="43" fillId="0" borderId="10" xfId="21" applyFont="1" applyBorder="1" applyAlignment="1">
      <alignment vertical="center" wrapText="1"/>
      <protection/>
    </xf>
    <xf numFmtId="0" fontId="43" fillId="0" borderId="10" xfId="21" applyFont="1" applyBorder="1" applyAlignment="1">
      <alignment horizontal="center" vertical="center" wrapText="1"/>
      <protection/>
    </xf>
    <xf numFmtId="170" fontId="25" fillId="0" borderId="10" xfId="22" applyNumberFormat="1" applyFont="1" applyBorder="1" applyAlignment="1">
      <alignment horizontal="center" vertical="center"/>
      <protection/>
    </xf>
    <xf numFmtId="2" fontId="43" fillId="0" borderId="10" xfId="22" applyNumberFormat="1" applyFont="1" applyBorder="1" applyAlignment="1">
      <alignment horizontal="left" vertical="center" wrapText="1"/>
      <protection/>
    </xf>
    <xf numFmtId="49" fontId="43" fillId="0" borderId="10" xfId="22" applyNumberFormat="1" applyFont="1" applyBorder="1" applyAlignment="1">
      <alignment horizontal="center" vertical="center"/>
      <protection/>
    </xf>
    <xf numFmtId="1" fontId="46" fillId="15" borderId="33" xfId="22" applyNumberFormat="1" applyFont="1" applyFill="1" applyBorder="1" applyAlignment="1">
      <alignment horizontal="center" vertical="center"/>
      <protection/>
    </xf>
    <xf numFmtId="1" fontId="46" fillId="15" borderId="34" xfId="22" applyNumberFormat="1" applyFont="1" applyFill="1" applyBorder="1" applyAlignment="1">
      <alignment horizontal="left" vertical="center"/>
      <protection/>
    </xf>
    <xf numFmtId="49" fontId="46" fillId="15" borderId="34" xfId="22" applyNumberFormat="1" applyFont="1" applyFill="1" applyBorder="1" applyAlignment="1">
      <alignment horizontal="left" vertical="center" wrapText="1"/>
      <protection/>
    </xf>
    <xf numFmtId="49" fontId="46" fillId="15" borderId="35" xfId="22" applyNumberFormat="1" applyFont="1" applyFill="1" applyBorder="1" applyAlignment="1">
      <alignment horizontal="center" vertical="center"/>
      <protection/>
    </xf>
    <xf numFmtId="170" fontId="46" fillId="15" borderId="35" xfId="22" applyNumberFormat="1" applyFont="1" applyFill="1" applyBorder="1" applyAlignment="1">
      <alignment horizontal="center" vertical="center"/>
      <protection/>
    </xf>
    <xf numFmtId="171" fontId="43" fillId="15" borderId="36" xfId="22" applyNumberFormat="1" applyFont="1" applyFill="1" applyBorder="1" applyAlignment="1">
      <alignment horizontal="center" vertical="center"/>
      <protection/>
    </xf>
    <xf numFmtId="168" fontId="46" fillId="15" borderId="33" xfId="22" applyNumberFormat="1" applyFont="1" applyFill="1" applyBorder="1" applyAlignment="1">
      <alignment horizontal="right" vertical="center"/>
      <protection/>
    </xf>
    <xf numFmtId="0" fontId="45" fillId="0" borderId="10" xfId="21" applyFont="1" applyBorder="1" applyAlignment="1">
      <alignment vertical="center" wrapText="1"/>
      <protection/>
    </xf>
    <xf numFmtId="169" fontId="43" fillId="0" borderId="10" xfId="21" applyNumberFormat="1" applyFont="1" applyBorder="1" applyAlignment="1">
      <alignment horizontal="center" vertical="center"/>
      <protection/>
    </xf>
    <xf numFmtId="168" fontId="43" fillId="0" borderId="37" xfId="22" applyNumberFormat="1" applyFont="1" applyBorder="1" applyAlignment="1">
      <alignment horizontal="right" vertical="center"/>
      <protection/>
    </xf>
    <xf numFmtId="1" fontId="43" fillId="0" borderId="0" xfId="22" applyNumberFormat="1" applyFont="1" applyAlignment="1">
      <alignment horizontal="left" vertical="center"/>
      <protection/>
    </xf>
    <xf numFmtId="0" fontId="43" fillId="0" borderId="0" xfId="21" applyFont="1" applyAlignment="1">
      <alignment vertical="center" wrapText="1"/>
      <protection/>
    </xf>
    <xf numFmtId="0" fontId="43" fillId="0" borderId="0" xfId="21" applyFont="1" applyAlignment="1">
      <alignment horizontal="center" vertical="center" wrapText="1"/>
      <protection/>
    </xf>
    <xf numFmtId="170" fontId="25" fillId="0" borderId="0" xfId="22" applyNumberFormat="1" applyFont="1" applyAlignment="1">
      <alignment horizontal="center" vertical="center"/>
      <protection/>
    </xf>
    <xf numFmtId="0" fontId="44" fillId="15" borderId="0" xfId="21" applyFont="1" applyFill="1" applyAlignment="1">
      <alignment vertical="center"/>
      <protection/>
    </xf>
    <xf numFmtId="168" fontId="43" fillId="0" borderId="38" xfId="22" applyNumberFormat="1" applyFont="1" applyBorder="1" applyAlignment="1">
      <alignment horizontal="right" vertical="center"/>
      <protection/>
    </xf>
    <xf numFmtId="0" fontId="44" fillId="4" borderId="0" xfId="21" applyFont="1" applyFill="1" applyAlignment="1">
      <alignment vertical="center"/>
      <protection/>
    </xf>
    <xf numFmtId="1" fontId="43" fillId="0" borderId="39" xfId="22" applyNumberFormat="1" applyFont="1" applyBorder="1" applyAlignment="1">
      <alignment horizontal="center" vertical="center"/>
      <protection/>
    </xf>
    <xf numFmtId="1" fontId="43" fillId="0" borderId="40" xfId="22" applyNumberFormat="1" applyFont="1" applyBorder="1" applyAlignment="1">
      <alignment horizontal="left" vertical="center"/>
      <protection/>
    </xf>
    <xf numFmtId="2" fontId="43" fillId="0" borderId="29" xfId="22" applyNumberFormat="1" applyFont="1" applyBorder="1" applyAlignment="1">
      <alignment horizontal="left" vertical="center" wrapText="1"/>
      <protection/>
    </xf>
    <xf numFmtId="49" fontId="43" fillId="0" borderId="29" xfId="22" applyNumberFormat="1" applyFont="1" applyBorder="1" applyAlignment="1">
      <alignment horizontal="center" vertical="center"/>
      <protection/>
    </xf>
    <xf numFmtId="170" fontId="25" fillId="0" borderId="29" xfId="22" applyNumberFormat="1" applyFont="1" applyBorder="1" applyAlignment="1">
      <alignment horizontal="center" vertical="center"/>
      <protection/>
    </xf>
    <xf numFmtId="2" fontId="43" fillId="0" borderId="0" xfId="22" applyNumberFormat="1" applyFont="1" applyAlignment="1">
      <alignment horizontal="left" vertical="center" wrapText="1"/>
      <protection/>
    </xf>
    <xf numFmtId="49" fontId="43" fillId="0" borderId="0" xfId="22" applyNumberFormat="1" applyFont="1" applyAlignment="1">
      <alignment horizontal="center" vertical="center"/>
      <protection/>
    </xf>
    <xf numFmtId="0" fontId="44" fillId="16" borderId="0" xfId="21" applyFont="1" applyFill="1" applyAlignment="1">
      <alignment vertical="center"/>
      <protection/>
    </xf>
    <xf numFmtId="1" fontId="45" fillId="0" borderId="33" xfId="22" applyNumberFormat="1" applyFont="1" applyBorder="1" applyAlignment="1">
      <alignment horizontal="center" vertical="center" wrapText="1"/>
      <protection/>
    </xf>
    <xf numFmtId="1" fontId="45" fillId="0" borderId="33" xfId="22" applyNumberFormat="1" applyFont="1" applyBorder="1" applyAlignment="1">
      <alignment horizontal="left" vertical="center" wrapText="1"/>
      <protection/>
    </xf>
    <xf numFmtId="49" fontId="45" fillId="0" borderId="33" xfId="22" applyNumberFormat="1" applyFont="1" applyBorder="1" applyAlignment="1">
      <alignment horizontal="center" vertical="center" wrapText="1"/>
      <protection/>
    </xf>
    <xf numFmtId="168" fontId="45" fillId="0" borderId="33" xfId="22" applyNumberFormat="1" applyFont="1" applyBorder="1" applyAlignment="1">
      <alignment horizontal="center" vertical="center" wrapText="1"/>
      <protection/>
    </xf>
    <xf numFmtId="1" fontId="47" fillId="16" borderId="34" xfId="22" applyNumberFormat="1" applyFont="1" applyFill="1" applyBorder="1" applyAlignment="1">
      <alignment horizontal="center" vertical="center"/>
      <protection/>
    </xf>
    <xf numFmtId="1" fontId="47" fillId="16" borderId="35" xfId="22" applyNumberFormat="1" applyFont="1" applyFill="1" applyBorder="1" applyAlignment="1">
      <alignment horizontal="left" vertical="center"/>
      <protection/>
    </xf>
    <xf numFmtId="49" fontId="47" fillId="16" borderId="35" xfId="22" applyNumberFormat="1" applyFont="1" applyFill="1" applyBorder="1" applyAlignment="1">
      <alignment horizontal="left" vertical="center"/>
      <protection/>
    </xf>
    <xf numFmtId="49" fontId="47" fillId="16" borderId="35" xfId="22" applyNumberFormat="1" applyFont="1" applyFill="1" applyBorder="1" applyAlignment="1">
      <alignment horizontal="center" vertical="center"/>
      <protection/>
    </xf>
    <xf numFmtId="170" fontId="47" fillId="16" borderId="35" xfId="22" applyNumberFormat="1" applyFont="1" applyFill="1" applyBorder="1" applyAlignment="1">
      <alignment horizontal="center" vertical="center"/>
      <protection/>
    </xf>
    <xf numFmtId="171" fontId="46" fillId="16" borderId="36" xfId="22" applyNumberFormat="1" applyFont="1" applyFill="1" applyBorder="1" applyAlignment="1">
      <alignment horizontal="center" vertical="center"/>
      <protection/>
    </xf>
    <xf numFmtId="168" fontId="48" fillId="16" borderId="33" xfId="22" applyNumberFormat="1" applyFont="1" applyFill="1" applyBorder="1" applyAlignment="1">
      <alignment horizontal="right" vertical="center"/>
      <protection/>
    </xf>
    <xf numFmtId="1" fontId="47" fillId="0" borderId="41" xfId="22" applyNumberFormat="1" applyFont="1" applyBorder="1" applyAlignment="1">
      <alignment horizontal="center" vertical="center"/>
      <protection/>
    </xf>
    <xf numFmtId="1" fontId="47" fillId="0" borderId="0" xfId="22" applyNumberFormat="1" applyFont="1" applyAlignment="1">
      <alignment horizontal="left" vertical="center"/>
      <protection/>
    </xf>
    <xf numFmtId="49" fontId="47" fillId="0" borderId="0" xfId="22" applyNumberFormat="1" applyFont="1" applyAlignment="1">
      <alignment horizontal="left" vertical="center"/>
      <protection/>
    </xf>
    <xf numFmtId="49" fontId="47" fillId="0" borderId="0" xfId="22" applyNumberFormat="1" applyFont="1" applyAlignment="1">
      <alignment horizontal="center" vertical="center"/>
      <protection/>
    </xf>
    <xf numFmtId="170" fontId="47" fillId="0" borderId="0" xfId="22" applyNumberFormat="1" applyFont="1" applyAlignment="1">
      <alignment horizontal="center" vertical="center"/>
      <protection/>
    </xf>
    <xf numFmtId="171" fontId="46" fillId="0" borderId="0" xfId="22" applyNumberFormat="1" applyFont="1" applyAlignment="1">
      <alignment horizontal="center" vertical="center"/>
      <protection/>
    </xf>
    <xf numFmtId="168" fontId="46" fillId="0" borderId="37" xfId="22" applyNumberFormat="1" applyFont="1" applyBorder="1" applyAlignment="1">
      <alignment horizontal="right" vertical="center"/>
      <protection/>
    </xf>
    <xf numFmtId="0" fontId="0" fillId="0" borderId="0" xfId="0" applyProtection="1">
      <protection locked="0"/>
    </xf>
    <xf numFmtId="0" fontId="0" fillId="0" borderId="0" xfId="0" applyAlignment="1" applyProtection="1">
      <alignment vertical="center"/>
      <protection locked="0"/>
    </xf>
    <xf numFmtId="165" fontId="4" fillId="0" borderId="0" xfId="0" applyNumberFormat="1" applyFont="1" applyAlignment="1" applyProtection="1">
      <alignment horizontal="left" vertical="center"/>
      <protection locked="0"/>
    </xf>
    <xf numFmtId="4" fontId="25" fillId="0" borderId="9" xfId="0" applyNumberFormat="1" applyFont="1" applyBorder="1" applyAlignment="1">
      <alignment vertical="center"/>
    </xf>
    <xf numFmtId="0" fontId="0" fillId="0" borderId="9" xfId="0" applyBorder="1" applyAlignment="1">
      <alignment vertical="center"/>
    </xf>
    <xf numFmtId="0" fontId="26" fillId="2" borderId="42" xfId="0" applyFont="1" applyFill="1" applyBorder="1" applyAlignment="1">
      <alignment horizontal="left" vertical="center"/>
    </xf>
    <xf numFmtId="0" fontId="26" fillId="0" borderId="0" xfId="0" applyFont="1" applyAlignment="1">
      <alignment horizontal="center" vertical="center"/>
    </xf>
    <xf numFmtId="166" fontId="26" fillId="0" borderId="0" xfId="0" applyNumberFormat="1" applyFont="1" applyAlignment="1">
      <alignment vertical="center"/>
    </xf>
    <xf numFmtId="166" fontId="26" fillId="0" borderId="43" xfId="0" applyNumberFormat="1" applyFont="1" applyBorder="1" applyAlignment="1">
      <alignment vertical="center"/>
    </xf>
    <xf numFmtId="0" fontId="25" fillId="0" borderId="0" xfId="0" applyFont="1" applyAlignment="1">
      <alignment horizontal="left" vertical="center"/>
    </xf>
    <xf numFmtId="4" fontId="0" fillId="0" borderId="0" xfId="0" applyNumberFormat="1" applyAlignment="1">
      <alignment vertical="center"/>
    </xf>
    <xf numFmtId="0" fontId="26" fillId="2" borderId="44" xfId="0" applyFont="1" applyFill="1" applyBorder="1" applyAlignment="1">
      <alignment horizontal="left" vertical="center"/>
    </xf>
    <xf numFmtId="0" fontId="26" fillId="0" borderId="45" xfId="0" applyFont="1" applyBorder="1" applyAlignment="1">
      <alignment horizontal="center" vertical="center"/>
    </xf>
    <xf numFmtId="0" fontId="0" fillId="0" borderId="45" xfId="0" applyBorder="1" applyAlignment="1">
      <alignment vertical="center"/>
    </xf>
    <xf numFmtId="166" fontId="26" fillId="0" borderId="45" xfId="0" applyNumberFormat="1" applyFont="1" applyBorder="1" applyAlignment="1">
      <alignment vertical="center"/>
    </xf>
    <xf numFmtId="166" fontId="26" fillId="0" borderId="46" xfId="0" applyNumberFormat="1" applyFont="1" applyBorder="1" applyAlignment="1">
      <alignment vertical="center"/>
    </xf>
    <xf numFmtId="0" fontId="25" fillId="0" borderId="9" xfId="0" applyFont="1" applyBorder="1" applyAlignment="1">
      <alignment horizontal="center" vertical="center"/>
    </xf>
    <xf numFmtId="49" fontId="25" fillId="0" borderId="9" xfId="0" applyNumberFormat="1" applyFont="1" applyBorder="1" applyAlignment="1">
      <alignment horizontal="left" vertical="center" wrapText="1"/>
    </xf>
    <xf numFmtId="0" fontId="25" fillId="0" borderId="9" xfId="0" applyFont="1" applyBorder="1" applyAlignment="1">
      <alignment horizontal="left" vertical="center" wrapText="1"/>
    </xf>
    <xf numFmtId="0" fontId="25" fillId="0" borderId="9" xfId="0" applyFont="1" applyBorder="1" applyAlignment="1">
      <alignment horizontal="center" vertical="center" wrapText="1"/>
    </xf>
    <xf numFmtId="167" fontId="25" fillId="0" borderId="9" xfId="0" applyNumberFormat="1" applyFont="1" applyBorder="1" applyAlignment="1">
      <alignment vertical="center"/>
    </xf>
    <xf numFmtId="0" fontId="10" fillId="0" borderId="0" xfId="0" applyFont="1"/>
    <xf numFmtId="0" fontId="10" fillId="0" borderId="3" xfId="0" applyFont="1" applyBorder="1"/>
    <xf numFmtId="0" fontId="10" fillId="0" borderId="0" xfId="0" applyFont="1" applyAlignment="1">
      <alignment horizontal="left"/>
    </xf>
    <xf numFmtId="0" fontId="8" fillId="0" borderId="0" xfId="0" applyFont="1" applyAlignment="1">
      <alignment horizontal="left"/>
    </xf>
    <xf numFmtId="4" fontId="8" fillId="0" borderId="0" xfId="0" applyNumberFormat="1" applyFont="1"/>
    <xf numFmtId="0" fontId="10" fillId="0" borderId="42" xfId="0" applyFont="1" applyBorder="1"/>
    <xf numFmtId="166" fontId="10" fillId="0" borderId="0" xfId="0" applyNumberFormat="1" applyFont="1"/>
    <xf numFmtId="166" fontId="10" fillId="0" borderId="43" xfId="0" applyNumberFormat="1" applyFont="1" applyBorder="1"/>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xf numFmtId="0" fontId="11" fillId="0" borderId="0" xfId="0" applyFont="1" applyAlignment="1">
      <alignment vertical="center"/>
    </xf>
    <xf numFmtId="0" fontId="11" fillId="0" borderId="3" xfId="0" applyFont="1" applyBorder="1" applyAlignment="1">
      <alignment vertical="center"/>
    </xf>
    <xf numFmtId="0" fontId="3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42" xfId="0" applyFont="1" applyBorder="1" applyAlignment="1">
      <alignment vertical="center"/>
    </xf>
    <xf numFmtId="0" fontId="11" fillId="0" borderId="43" xfId="0" applyFont="1" applyBorder="1" applyAlignment="1">
      <alignment vertical="center"/>
    </xf>
    <xf numFmtId="0" fontId="12" fillId="0" borderId="0" xfId="0" applyFont="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3" fillId="0" borderId="0" xfId="0" applyFont="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4" fontId="39" fillId="0" borderId="9" xfId="0" applyNumberFormat="1" applyFont="1" applyBorder="1" applyAlignment="1">
      <alignment vertical="center"/>
    </xf>
    <xf numFmtId="0" fontId="40" fillId="0" borderId="9" xfId="0" applyFont="1" applyBorder="1" applyAlignment="1">
      <alignment vertical="center"/>
    </xf>
    <xf numFmtId="0" fontId="40" fillId="0" borderId="3" xfId="0" applyFont="1" applyBorder="1" applyAlignment="1">
      <alignment vertical="center"/>
    </xf>
    <xf numFmtId="0" fontId="39" fillId="2" borderId="42" xfId="0" applyFont="1" applyFill="1" applyBorder="1" applyAlignment="1">
      <alignment horizontal="left" vertical="center"/>
    </xf>
    <xf numFmtId="0" fontId="39" fillId="0" borderId="0" xfId="0" applyFont="1" applyAlignment="1">
      <alignment horizontal="center" vertical="center"/>
    </xf>
    <xf numFmtId="0" fontId="39" fillId="0" borderId="9" xfId="0" applyFont="1" applyBorder="1" applyAlignment="1">
      <alignment horizontal="center" vertical="center"/>
    </xf>
    <xf numFmtId="49" fontId="39" fillId="0" borderId="9" xfId="0" applyNumberFormat="1" applyFont="1" applyBorder="1" applyAlignment="1">
      <alignment horizontal="left" vertical="center" wrapText="1"/>
    </xf>
    <xf numFmtId="0" fontId="39" fillId="0" borderId="9" xfId="0" applyFont="1" applyBorder="1" applyAlignment="1">
      <alignment horizontal="left" vertical="center" wrapText="1"/>
    </xf>
    <xf numFmtId="0" fontId="39" fillId="0" borderId="9" xfId="0" applyFont="1" applyBorder="1" applyAlignment="1">
      <alignment horizontal="center" vertical="center" wrapText="1"/>
    </xf>
    <xf numFmtId="167" fontId="39" fillId="0" borderId="9" xfId="0" applyNumberFormat="1" applyFont="1" applyBorder="1" applyAlignment="1">
      <alignment vertical="center"/>
    </xf>
    <xf numFmtId="0" fontId="4" fillId="0" borderId="0" xfId="0" applyFont="1" applyAlignment="1">
      <alignment horizontal="left" vertical="center"/>
    </xf>
    <xf numFmtId="0" fontId="0" fillId="0" borderId="3" xfId="0" applyBorder="1" applyAlignment="1">
      <alignment vertical="center" wrapText="1"/>
    </xf>
    <xf numFmtId="0" fontId="0" fillId="0" borderId="0" xfId="0" applyAlignment="1">
      <alignment vertical="center" wrapText="1"/>
    </xf>
    <xf numFmtId="0" fontId="0" fillId="0" borderId="47" xfId="0" applyBorder="1" applyAlignment="1">
      <alignment vertical="center"/>
    </xf>
    <xf numFmtId="0" fontId="20" fillId="0" borderId="0" xfId="0" applyFont="1" applyAlignment="1">
      <alignment horizontal="left" vertical="center"/>
    </xf>
    <xf numFmtId="4" fontId="27" fillId="0" borderId="0" xfId="0" applyNumberFormat="1" applyFont="1" applyAlignment="1">
      <alignment vertical="center"/>
    </xf>
    <xf numFmtId="0" fontId="3" fillId="0" borderId="0" xfId="0" applyFont="1" applyAlignment="1">
      <alignment horizontal="right" vertical="center"/>
    </xf>
    <xf numFmtId="0" fontId="24"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3" borderId="0" xfId="0" applyFill="1" applyAlignment="1">
      <alignment vertical="center"/>
    </xf>
    <xf numFmtId="0" fontId="6" fillId="3" borderId="48" xfId="0" applyFont="1" applyFill="1" applyBorder="1" applyAlignment="1">
      <alignment horizontal="left" vertical="center"/>
    </xf>
    <xf numFmtId="0" fontId="0" fillId="3" borderId="49" xfId="0" applyFill="1" applyBorder="1" applyAlignment="1">
      <alignment vertical="center"/>
    </xf>
    <xf numFmtId="0" fontId="6" fillId="3" borderId="49" xfId="0" applyFont="1" applyFill="1" applyBorder="1" applyAlignment="1">
      <alignment horizontal="right" vertical="center"/>
    </xf>
    <xf numFmtId="0" fontId="6" fillId="3" borderId="49" xfId="0" applyFont="1" applyFill="1" applyBorder="1" applyAlignment="1">
      <alignment horizontal="center" vertical="center"/>
    </xf>
    <xf numFmtId="4" fontId="6" fillId="3" borderId="49" xfId="0" applyNumberFormat="1" applyFont="1" applyFill="1" applyBorder="1" applyAlignment="1">
      <alignment vertical="center"/>
    </xf>
    <xf numFmtId="0" fontId="0" fillId="3" borderId="50" xfId="0" applyFill="1" applyBorder="1" applyAlignment="1">
      <alignment vertical="center"/>
    </xf>
    <xf numFmtId="0" fontId="22" fillId="0" borderId="51" xfId="0" applyFont="1" applyBorder="1" applyAlignment="1">
      <alignment horizontal="left" vertical="center"/>
    </xf>
    <xf numFmtId="0" fontId="0" fillId="0" borderId="51" xfId="0" applyBorder="1" applyAlignment="1">
      <alignment vertical="center"/>
    </xf>
    <xf numFmtId="0" fontId="3" fillId="0" borderId="52" xfId="0" applyFont="1" applyBorder="1" applyAlignment="1">
      <alignment horizontal="left" vertical="center"/>
    </xf>
    <xf numFmtId="0" fontId="0" fillId="0" borderId="52" xfId="0" applyBorder="1" applyAlignment="1">
      <alignment vertical="center"/>
    </xf>
    <xf numFmtId="0" fontId="3" fillId="0" borderId="52" xfId="0" applyFont="1" applyBorder="1" applyAlignment="1">
      <alignment horizontal="center" vertical="center"/>
    </xf>
    <xf numFmtId="0" fontId="3" fillId="0" borderId="52" xfId="0" applyFont="1" applyBorder="1"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25" fillId="3" borderId="0" xfId="0" applyFont="1" applyFill="1" applyAlignment="1">
      <alignment horizontal="left" vertical="center"/>
    </xf>
    <xf numFmtId="0" fontId="25" fillId="3" borderId="0" xfId="0" applyFont="1" applyFill="1" applyAlignment="1">
      <alignment horizontal="right" vertical="center"/>
    </xf>
    <xf numFmtId="0" fontId="35" fillId="0" borderId="0" xfId="0" applyFont="1" applyAlignment="1">
      <alignment horizontal="left" vertical="center"/>
    </xf>
    <xf numFmtId="0" fontId="8" fillId="0" borderId="3" xfId="0" applyFont="1" applyBorder="1" applyAlignment="1">
      <alignment vertical="center"/>
    </xf>
    <xf numFmtId="0" fontId="8" fillId="0" borderId="0" xfId="0" applyFont="1" applyAlignment="1">
      <alignment vertical="center"/>
    </xf>
    <xf numFmtId="0" fontId="8" fillId="0" borderId="45" xfId="0" applyFont="1" applyBorder="1" applyAlignment="1">
      <alignment horizontal="left" vertical="center"/>
    </xf>
    <xf numFmtId="0" fontId="8" fillId="0" borderId="45" xfId="0" applyFont="1" applyBorder="1" applyAlignment="1">
      <alignment vertical="center"/>
    </xf>
    <xf numFmtId="4" fontId="8" fillId="0" borderId="45" xfId="0" applyNumberFormat="1"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0" fontId="9" fillId="0" borderId="45" xfId="0" applyFont="1" applyBorder="1" applyAlignment="1">
      <alignment horizontal="left" vertical="center"/>
    </xf>
    <xf numFmtId="0" fontId="9" fillId="0" borderId="45" xfId="0" applyFont="1" applyBorder="1" applyAlignment="1">
      <alignment vertical="center"/>
    </xf>
    <xf numFmtId="4" fontId="9" fillId="0" borderId="45" xfId="0" applyNumberFormat="1" applyFont="1" applyBorder="1" applyAlignment="1">
      <alignment vertical="center"/>
    </xf>
    <xf numFmtId="0" fontId="25" fillId="3" borderId="0" xfId="0" applyFont="1" applyFill="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7" fillId="0" borderId="0" xfId="0" applyFont="1" applyAlignment="1">
      <alignment horizontal="left" vertical="center"/>
    </xf>
    <xf numFmtId="4" fontId="27" fillId="0" borderId="0" xfId="0" applyNumberFormat="1" applyFont="1"/>
    <xf numFmtId="0" fontId="0" fillId="0" borderId="53" xfId="0" applyBorder="1" applyAlignment="1">
      <alignment vertical="center"/>
    </xf>
    <xf numFmtId="166" fontId="36" fillId="0" borderId="47" xfId="0" applyNumberFormat="1" applyFont="1" applyBorder="1"/>
    <xf numFmtId="166" fontId="36" fillId="0" borderId="54" xfId="0" applyNumberFormat="1" applyFont="1" applyBorder="1"/>
    <xf numFmtId="4" fontId="37"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0" fillId="0" borderId="51" xfId="0" applyBorder="1"/>
    <xf numFmtId="0" fontId="20" fillId="0" borderId="52" xfId="0" applyFont="1" applyBorder="1" applyAlignment="1">
      <alignment horizontal="left" vertical="center"/>
    </xf>
    <xf numFmtId="0" fontId="3" fillId="0" borderId="3" xfId="0" applyFont="1" applyBorder="1" applyAlignment="1">
      <alignment vertical="center"/>
    </xf>
    <xf numFmtId="0" fontId="3" fillId="0" borderId="0" xfId="0" applyFont="1" applyAlignment="1">
      <alignment vertical="center"/>
    </xf>
    <xf numFmtId="0" fontId="0" fillId="17" borderId="0" xfId="0" applyFill="1" applyAlignment="1">
      <alignment vertical="center"/>
    </xf>
    <xf numFmtId="0" fontId="6" fillId="17" borderId="48" xfId="0" applyFont="1" applyFill="1" applyBorder="1" applyAlignment="1">
      <alignment horizontal="left" vertical="center"/>
    </xf>
    <xf numFmtId="0" fontId="0" fillId="17" borderId="49" xfId="0" applyFill="1" applyBorder="1" applyAlignment="1">
      <alignment vertical="center"/>
    </xf>
    <xf numFmtId="0" fontId="6" fillId="17" borderId="49" xfId="0" applyFont="1" applyFill="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20" fillId="0" borderId="0" xfId="0" applyFont="1" applyAlignment="1">
      <alignment vertical="center"/>
    </xf>
    <xf numFmtId="0" fontId="0" fillId="0" borderId="54" xfId="0" applyBorder="1" applyAlignment="1">
      <alignment vertical="center"/>
    </xf>
    <xf numFmtId="0" fontId="0" fillId="0" borderId="43" xfId="0" applyBorder="1" applyAlignment="1">
      <alignment vertical="center"/>
    </xf>
    <xf numFmtId="0" fontId="25" fillId="3" borderId="0" xfId="0" applyFont="1" applyFill="1" applyAlignment="1">
      <alignment horizontal="center" vertical="center"/>
    </xf>
    <xf numFmtId="0" fontId="6" fillId="0" borderId="0" xfId="0" applyFont="1" applyAlignment="1">
      <alignment vertical="center"/>
    </xf>
    <xf numFmtId="0" fontId="6" fillId="0" borderId="3" xfId="0" applyFont="1" applyBorder="1" applyAlignment="1">
      <alignment vertical="center"/>
    </xf>
    <xf numFmtId="0" fontId="27" fillId="0" borderId="0" xfId="0" applyFont="1" applyAlignment="1">
      <alignment vertical="center"/>
    </xf>
    <xf numFmtId="0" fontId="6" fillId="0" borderId="0" xfId="0" applyFont="1" applyAlignment="1">
      <alignment horizontal="center" vertical="center"/>
    </xf>
    <xf numFmtId="4" fontId="23" fillId="0" borderId="42" xfId="0" applyNumberFormat="1" applyFont="1" applyBorder="1" applyAlignment="1">
      <alignment vertical="center"/>
    </xf>
    <xf numFmtId="4" fontId="23" fillId="0" borderId="0" xfId="0" applyNumberFormat="1" applyFont="1" applyAlignment="1">
      <alignment vertical="center"/>
    </xf>
    <xf numFmtId="166" fontId="23" fillId="0" borderId="0" xfId="0" applyNumberFormat="1" applyFont="1" applyAlignment="1">
      <alignment vertical="center"/>
    </xf>
    <xf numFmtId="4" fontId="23" fillId="0" borderId="43" xfId="0" applyNumberFormat="1" applyFont="1" applyBorder="1" applyAlignment="1">
      <alignment vertical="center"/>
    </xf>
    <xf numFmtId="0" fontId="6"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pplyProtection="1">
      <alignment horizontal="center" vertical="center"/>
      <protection/>
    </xf>
    <xf numFmtId="0" fontId="7" fillId="0" borderId="3"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5" fillId="0" borderId="0" xfId="0" applyFont="1" applyAlignment="1">
      <alignment horizontal="center" vertical="center"/>
    </xf>
    <xf numFmtId="4" fontId="32" fillId="0" borderId="42" xfId="0" applyNumberFormat="1" applyFont="1" applyBorder="1" applyAlignment="1">
      <alignment vertical="center"/>
    </xf>
    <xf numFmtId="4" fontId="32" fillId="0" borderId="0" xfId="0" applyNumberFormat="1" applyFont="1" applyAlignment="1">
      <alignment vertical="center"/>
    </xf>
    <xf numFmtId="166" fontId="32" fillId="0" borderId="0" xfId="0" applyNumberFormat="1" applyFont="1" applyAlignment="1">
      <alignment vertical="center"/>
    </xf>
    <xf numFmtId="4" fontId="32" fillId="0" borderId="43"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4" fontId="32" fillId="0" borderId="44" xfId="0" applyNumberFormat="1" applyFont="1" applyBorder="1" applyAlignment="1">
      <alignment vertical="center"/>
    </xf>
    <xf numFmtId="4" fontId="32" fillId="0" borderId="45" xfId="0" applyNumberFormat="1" applyFont="1" applyBorder="1" applyAlignment="1">
      <alignment vertical="center"/>
    </xf>
    <xf numFmtId="166" fontId="32" fillId="0" borderId="45" xfId="0" applyNumberFormat="1" applyFont="1" applyBorder="1" applyAlignment="1">
      <alignment vertical="center"/>
    </xf>
    <xf numFmtId="4" fontId="32" fillId="0" borderId="46" xfId="0" applyNumberFormat="1" applyFont="1" applyBorder="1" applyAlignment="1">
      <alignment vertical="center"/>
    </xf>
    <xf numFmtId="0" fontId="33" fillId="0" borderId="0" xfId="0" applyFont="1" applyAlignment="1">
      <alignment horizontal="left" vertical="center" wrapText="1"/>
    </xf>
    <xf numFmtId="0" fontId="14" fillId="0" borderId="3" xfId="0"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67" fontId="14" fillId="0" borderId="0" xfId="0" applyNumberFormat="1" applyFont="1" applyAlignment="1">
      <alignment vertical="center"/>
    </xf>
    <xf numFmtId="0" fontId="14" fillId="0" borderId="42" xfId="0" applyFont="1" applyBorder="1" applyAlignment="1">
      <alignment vertical="center"/>
    </xf>
    <xf numFmtId="0" fontId="14" fillId="0" borderId="43" xfId="0" applyFont="1" applyBorder="1" applyAlignment="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4" fillId="0" borderId="0" xfId="0" applyFont="1" applyAlignment="1">
      <alignment horizontal="left" vertical="center"/>
    </xf>
    <xf numFmtId="0" fontId="0" fillId="0" borderId="0" xfId="0"/>
    <xf numFmtId="0" fontId="5" fillId="0" borderId="0" xfId="0" applyFont="1" applyAlignment="1">
      <alignment horizontal="left" vertical="top" wrapText="1"/>
    </xf>
    <xf numFmtId="49" fontId="4" fillId="2" borderId="0" xfId="0" applyNumberFormat="1" applyFont="1" applyFill="1" applyAlignment="1" applyProtection="1">
      <alignment horizontal="left" vertical="center"/>
      <protection locked="0"/>
    </xf>
    <xf numFmtId="49" fontId="4" fillId="0" borderId="0" xfId="0" applyNumberFormat="1" applyFont="1" applyAlignment="1" applyProtection="1">
      <alignment horizontal="left" vertical="center"/>
      <protection locked="0"/>
    </xf>
    <xf numFmtId="0" fontId="4" fillId="0" borderId="0" xfId="0" applyFont="1" applyAlignment="1">
      <alignment horizontal="left" vertical="center" wrapText="1"/>
    </xf>
    <xf numFmtId="4" fontId="20" fillId="0" borderId="52" xfId="0" applyNumberFormat="1" applyFont="1" applyBorder="1" applyAlignment="1">
      <alignment vertical="center"/>
    </xf>
    <xf numFmtId="0" fontId="0" fillId="0" borderId="52" xfId="0" applyBorder="1" applyAlignment="1">
      <alignment vertical="center"/>
    </xf>
    <xf numFmtId="0" fontId="3" fillId="0" borderId="0" xfId="0" applyFont="1" applyAlignment="1">
      <alignment horizontal="right" vertical="center"/>
    </xf>
    <xf numFmtId="4" fontId="21"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horizontal="left" vertical="center"/>
    </xf>
    <xf numFmtId="0" fontId="6" fillId="17" borderId="49" xfId="0" applyFont="1" applyFill="1" applyBorder="1" applyAlignment="1">
      <alignment horizontal="left" vertical="center"/>
    </xf>
    <xf numFmtId="0" fontId="0" fillId="17" borderId="49" xfId="0" applyFill="1" applyBorder="1" applyAlignment="1">
      <alignment vertical="center"/>
    </xf>
    <xf numFmtId="4" fontId="6" fillId="17" borderId="49" xfId="0" applyNumberFormat="1" applyFont="1" applyFill="1" applyBorder="1" applyAlignment="1">
      <alignment vertical="center"/>
    </xf>
    <xf numFmtId="0" fontId="0" fillId="17" borderId="50" xfId="0" applyFill="1" applyBorder="1" applyAlignment="1">
      <alignment vertical="center"/>
    </xf>
    <xf numFmtId="165" fontId="4" fillId="0" borderId="0" xfId="0" applyNumberFormat="1"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23" fillId="0" borderId="53" xfId="0" applyFont="1" applyBorder="1" applyAlignment="1">
      <alignment horizontal="center" vertical="center"/>
    </xf>
    <xf numFmtId="0" fontId="23" fillId="0" borderId="47" xfId="0" applyFont="1" applyBorder="1" applyAlignment="1">
      <alignment horizontal="left" vertical="center"/>
    </xf>
    <xf numFmtId="0" fontId="24" fillId="0" borderId="42" xfId="0" applyFont="1" applyBorder="1" applyAlignment="1">
      <alignment horizontal="left" vertical="center"/>
    </xf>
    <xf numFmtId="0" fontId="24" fillId="0" borderId="0" xfId="0" applyFont="1" applyAlignment="1">
      <alignment horizontal="left" vertical="center"/>
    </xf>
    <xf numFmtId="4" fontId="31" fillId="0" borderId="0" xfId="0" applyNumberFormat="1" applyFont="1" applyAlignment="1">
      <alignment vertical="center"/>
    </xf>
    <xf numFmtId="0" fontId="31" fillId="0" borderId="0" xfId="0" applyFont="1" applyAlignment="1">
      <alignment vertical="center"/>
    </xf>
    <xf numFmtId="0" fontId="30" fillId="0" borderId="0" xfId="0" applyFont="1" applyAlignment="1">
      <alignment horizontal="left" vertical="center" wrapText="1"/>
    </xf>
    <xf numFmtId="4" fontId="27" fillId="0" borderId="0" xfId="0" applyNumberFormat="1" applyFont="1" applyAlignment="1">
      <alignment horizontal="right" vertical="center"/>
    </xf>
    <xf numFmtId="4" fontId="27" fillId="0" borderId="0" xfId="0" applyNumberFormat="1" applyFont="1" applyAlignment="1">
      <alignment vertical="center"/>
    </xf>
    <xf numFmtId="0" fontId="25" fillId="3" borderId="48" xfId="0" applyFont="1" applyFill="1" applyBorder="1" applyAlignment="1">
      <alignment horizontal="center" vertical="center"/>
    </xf>
    <xf numFmtId="0" fontId="25" fillId="3" borderId="49" xfId="0" applyFont="1" applyFill="1" applyBorder="1" applyAlignment="1">
      <alignment horizontal="left" vertical="center"/>
    </xf>
    <xf numFmtId="0" fontId="25" fillId="3" borderId="49" xfId="0" applyFont="1" applyFill="1" applyBorder="1" applyAlignment="1">
      <alignment horizontal="center" vertical="center"/>
    </xf>
    <xf numFmtId="0" fontId="25" fillId="3" borderId="49" xfId="0" applyFont="1" applyFill="1" applyBorder="1" applyAlignment="1">
      <alignment horizontal="right" vertical="center"/>
    </xf>
    <xf numFmtId="0" fontId="25" fillId="3" borderId="50" xfId="0" applyFont="1" applyFill="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0" fontId="4" fillId="0" borderId="0" xfId="0" applyFont="1" applyAlignment="1" applyProtection="1">
      <alignment horizontal="left" vertical="center"/>
      <protection locked="0"/>
    </xf>
    <xf numFmtId="49" fontId="49" fillId="16" borderId="34" xfId="22" applyNumberFormat="1" applyFont="1" applyFill="1" applyBorder="1" applyAlignment="1">
      <alignment horizontal="center" vertical="center" wrapText="1"/>
      <protection/>
    </xf>
    <xf numFmtId="49" fontId="49" fillId="16" borderId="35" xfId="22" applyNumberFormat="1" applyFont="1" applyFill="1" applyBorder="1" applyAlignment="1">
      <alignment horizontal="center" vertical="center" wrapText="1"/>
      <protection/>
    </xf>
    <xf numFmtId="49" fontId="49" fillId="16" borderId="36" xfId="22" applyNumberFormat="1" applyFont="1" applyFill="1" applyBorder="1" applyAlignment="1">
      <alignment horizontal="center" vertical="center" wrapText="1"/>
      <protection/>
    </xf>
    <xf numFmtId="49" fontId="45" fillId="0" borderId="34" xfId="22" applyNumberFormat="1" applyFont="1" applyBorder="1" applyAlignment="1">
      <alignment horizontal="center" vertical="center" wrapText="1"/>
      <protection/>
    </xf>
    <xf numFmtId="49" fontId="45" fillId="0" borderId="35" xfId="22" applyNumberFormat="1" applyFont="1" applyBorder="1" applyAlignment="1">
      <alignment horizontal="center" vertical="center" wrapText="1"/>
      <protection/>
    </xf>
    <xf numFmtId="49" fontId="45" fillId="0" borderId="36" xfId="22" applyNumberFormat="1" applyFont="1" applyBorder="1" applyAlignment="1">
      <alignment horizontal="center" vertical="center" wrapText="1"/>
      <protection/>
    </xf>
    <xf numFmtId="0" fontId="43" fillId="0" borderId="0" xfId="26" applyFont="1" applyAlignment="1">
      <alignment vertical="center"/>
      <protection/>
    </xf>
    <xf numFmtId="0" fontId="55" fillId="0" borderId="0" xfId="0" applyFont="1" applyAlignment="1">
      <alignment vertical="top" wrapText="1" readingOrder="1"/>
    </xf>
    <xf numFmtId="0" fontId="101" fillId="0" borderId="0" xfId="34" applyFont="1">
      <alignment/>
      <protection/>
    </xf>
    <xf numFmtId="0" fontId="67" fillId="0" borderId="5" xfId="0" applyFont="1" applyBorder="1" applyAlignment="1">
      <alignment vertical="top" wrapText="1" readingOrder="1"/>
    </xf>
    <xf numFmtId="0" fontId="101" fillId="0" borderId="5" xfId="0" applyFont="1" applyBorder="1" applyAlignment="1">
      <alignment vertical="top" wrapText="1"/>
    </xf>
    <xf numFmtId="0" fontId="103" fillId="0" borderId="5" xfId="0" applyFont="1" applyBorder="1" applyAlignment="1">
      <alignment horizontal="right" vertical="top" wrapText="1" readingOrder="1"/>
    </xf>
    <xf numFmtId="168" fontId="103" fillId="0" borderId="5" xfId="0" applyNumberFormat="1" applyFont="1" applyBorder="1" applyAlignment="1">
      <alignment horizontal="right" vertical="top" wrapText="1" readingOrder="1"/>
    </xf>
    <xf numFmtId="0" fontId="103" fillId="0" borderId="0" xfId="0" applyFont="1" applyAlignment="1">
      <alignment horizontal="right" vertical="top" wrapText="1" readingOrder="1"/>
    </xf>
    <xf numFmtId="168" fontId="103" fillId="0" borderId="0" xfId="0" applyNumberFormat="1" applyFont="1" applyAlignment="1">
      <alignment horizontal="right" vertical="top" wrapText="1" readingOrder="1"/>
    </xf>
    <xf numFmtId="0" fontId="102" fillId="0" borderId="0" xfId="0" applyFont="1" applyAlignment="1">
      <alignment horizontal="right" vertical="top" wrapText="1" readingOrder="1"/>
    </xf>
    <xf numFmtId="0" fontId="102" fillId="0" borderId="0" xfId="0" applyFont="1" applyAlignment="1">
      <alignment vertical="top" wrapText="1" readingOrder="1"/>
    </xf>
    <xf numFmtId="168" fontId="102" fillId="0" borderId="0" xfId="0" applyNumberFormat="1" applyFont="1" applyAlignment="1">
      <alignment horizontal="right" vertical="top" wrapText="1" readingOrder="1"/>
    </xf>
    <xf numFmtId="168" fontId="101" fillId="0" borderId="0" xfId="34" applyNumberFormat="1" applyFont="1">
      <alignment/>
      <protection/>
    </xf>
    <xf numFmtId="0" fontId="104" fillId="0" borderId="55" xfId="0" applyFont="1" applyBorder="1" applyAlignment="1">
      <alignment horizontal="left" vertical="center" wrapText="1" readingOrder="1"/>
    </xf>
    <xf numFmtId="0" fontId="101" fillId="0" borderId="55" xfId="0" applyFont="1" applyBorder="1" applyAlignment="1">
      <alignment vertical="top" wrapText="1"/>
    </xf>
    <xf numFmtId="0" fontId="104" fillId="0" borderId="55" xfId="0" applyFont="1" applyBorder="1" applyAlignment="1">
      <alignment vertical="center" wrapText="1" readingOrder="1"/>
    </xf>
    <xf numFmtId="168" fontId="104" fillId="0" borderId="55" xfId="0" applyNumberFormat="1" applyFont="1" applyBorder="1" applyAlignment="1">
      <alignment horizontal="right" vertical="center" wrapText="1" readingOrder="1"/>
    </xf>
    <xf numFmtId="168" fontId="101" fillId="0" borderId="55" xfId="0" applyNumberFormat="1" applyFont="1" applyBorder="1" applyAlignment="1">
      <alignment vertical="top" wrapText="1"/>
    </xf>
    <xf numFmtId="0" fontId="104" fillId="0" borderId="0" xfId="0" applyFont="1" applyAlignment="1">
      <alignment horizontal="left" vertical="top" wrapText="1" readingOrder="1"/>
    </xf>
    <xf numFmtId="0" fontId="104" fillId="0" borderId="0" xfId="0" applyFont="1" applyAlignment="1">
      <alignment vertical="top" wrapText="1" readingOrder="1"/>
    </xf>
    <xf numFmtId="168" fontId="104" fillId="0" borderId="0" xfId="0" applyNumberFormat="1" applyFont="1" applyAlignment="1">
      <alignment horizontal="right" vertical="top" wrapText="1" readingOrder="1"/>
    </xf>
    <xf numFmtId="0" fontId="104" fillId="0" borderId="0" xfId="0" applyFont="1" applyAlignment="1">
      <alignment horizontal="right" vertical="top" wrapText="1" readingOrder="1"/>
    </xf>
    <xf numFmtId="0" fontId="55" fillId="0" borderId="0" xfId="0" applyFont="1" applyAlignment="1">
      <alignment horizontal="right" vertical="top" wrapText="1" readingOrder="1"/>
    </xf>
    <xf numFmtId="0" fontId="54" fillId="7" borderId="0" xfId="0" applyFont="1" applyFill="1" applyAlignment="1">
      <alignment horizontal="right" vertical="top" wrapText="1" readingOrder="1"/>
    </xf>
    <xf numFmtId="0" fontId="101" fillId="7" borderId="0" xfId="0" applyFont="1" applyFill="1" applyAlignment="1">
      <alignment vertical="top" wrapText="1"/>
    </xf>
    <xf numFmtId="0" fontId="82" fillId="7" borderId="0" xfId="0" applyFont="1" applyFill="1" applyAlignment="1">
      <alignment vertical="top" wrapText="1" readingOrder="1"/>
    </xf>
    <xf numFmtId="0" fontId="105" fillId="0" borderId="0" xfId="0" applyFont="1" applyAlignment="1">
      <alignment horizontal="center" vertical="top" wrapText="1" readingOrder="1"/>
    </xf>
    <xf numFmtId="0" fontId="104" fillId="0" borderId="55" xfId="0" applyFont="1" applyBorder="1" applyAlignment="1">
      <alignment horizontal="right" vertical="top" wrapText="1" readingOrder="1"/>
    </xf>
    <xf numFmtId="0" fontId="104" fillId="0" borderId="55" xfId="0" applyFont="1" applyBorder="1" applyAlignment="1">
      <alignment vertical="top" wrapText="1" readingOrder="1"/>
    </xf>
    <xf numFmtId="177" fontId="102" fillId="4" borderId="0" xfId="0" applyNumberFormat="1" applyFont="1" applyFill="1" applyAlignment="1" applyProtection="1">
      <alignment horizontal="right" vertical="top" wrapText="1" readingOrder="1"/>
      <protection locked="0"/>
    </xf>
    <xf numFmtId="0" fontId="101" fillId="4" borderId="0" xfId="34" applyFont="1" applyFill="1" applyProtection="1">
      <alignment/>
      <protection locked="0"/>
    </xf>
    <xf numFmtId="177" fontId="102" fillId="0" borderId="0" xfId="0" applyNumberFormat="1" applyFont="1" applyAlignment="1">
      <alignment horizontal="right" vertical="top" wrapText="1" readingOrder="1"/>
    </xf>
    <xf numFmtId="0" fontId="102" fillId="0" borderId="0" xfId="0" applyFont="1" applyAlignment="1">
      <alignment horizontal="left" vertical="top" wrapText="1" readingOrder="1"/>
    </xf>
    <xf numFmtId="0" fontId="102" fillId="13" borderId="0" xfId="0" applyFont="1" applyFill="1" applyAlignment="1">
      <alignment vertical="top" wrapText="1" readingOrder="1"/>
    </xf>
    <xf numFmtId="0" fontId="101" fillId="13" borderId="0" xfId="34" applyFont="1" applyFill="1">
      <alignment/>
      <protection/>
    </xf>
    <xf numFmtId="177" fontId="102" fillId="13" borderId="0" xfId="0" applyNumberFormat="1" applyFont="1" applyFill="1" applyAlignment="1">
      <alignment horizontal="right" vertical="top" wrapText="1" readingOrder="1"/>
    </xf>
    <xf numFmtId="0" fontId="102" fillId="13" borderId="0" xfId="0" applyFont="1" applyFill="1" applyAlignment="1">
      <alignment horizontal="left" vertical="top" wrapText="1" readingOrder="1"/>
    </xf>
    <xf numFmtId="0" fontId="101" fillId="13" borderId="0" xfId="34" applyFont="1" applyFill="1" applyAlignment="1">
      <alignment horizontal="left"/>
      <protection/>
    </xf>
    <xf numFmtId="0" fontId="102" fillId="4" borderId="0" xfId="0" applyFont="1" applyFill="1" applyAlignment="1">
      <alignment horizontal="left" vertical="top" wrapText="1" readingOrder="1"/>
    </xf>
    <xf numFmtId="0" fontId="102" fillId="4" borderId="0" xfId="0" applyFont="1" applyFill="1" applyAlignment="1">
      <alignment vertical="top" wrapText="1" readingOrder="1"/>
    </xf>
    <xf numFmtId="177" fontId="102" fillId="4" borderId="0" xfId="0" applyNumberFormat="1" applyFont="1" applyFill="1" applyAlignment="1">
      <alignment horizontal="right" vertical="top" wrapText="1" readingOrder="1"/>
    </xf>
    <xf numFmtId="0" fontId="101" fillId="4" borderId="0" xfId="34" applyFont="1" applyFill="1">
      <alignment/>
      <protection/>
    </xf>
    <xf numFmtId="0" fontId="101" fillId="0" borderId="0" xfId="34" applyFont="1" applyAlignment="1">
      <alignment horizontal="left" readingOrder="1"/>
      <protection/>
    </xf>
    <xf numFmtId="177" fontId="103" fillId="0" borderId="0" xfId="0" applyNumberFormat="1" applyFont="1" applyAlignment="1">
      <alignment horizontal="right" vertical="top" wrapText="1" readingOrder="1"/>
    </xf>
    <xf numFmtId="177" fontId="103" fillId="0" borderId="5" xfId="0" applyNumberFormat="1" applyFont="1" applyBorder="1" applyAlignment="1">
      <alignment horizontal="right" vertical="top" wrapText="1" readingOrder="1"/>
    </xf>
    <xf numFmtId="0" fontId="101" fillId="0" borderId="0" xfId="34" applyFont="1" applyAlignment="1">
      <alignment horizontal="left"/>
      <protection/>
    </xf>
    <xf numFmtId="0" fontId="104" fillId="0" borderId="23" xfId="0" applyFont="1" applyBorder="1" applyAlignment="1">
      <alignment vertical="center" wrapText="1" readingOrder="1"/>
    </xf>
    <xf numFmtId="0" fontId="101" fillId="0" borderId="23" xfId="0" applyFont="1" applyBorder="1" applyAlignment="1">
      <alignment vertical="top" wrapText="1"/>
    </xf>
    <xf numFmtId="0" fontId="104" fillId="0" borderId="24" xfId="0" applyFont="1" applyBorder="1" applyAlignment="1">
      <alignment horizontal="right" vertical="center" wrapText="1" readingOrder="1"/>
    </xf>
    <xf numFmtId="0" fontId="104" fillId="0" borderId="23" xfId="0" applyFont="1" applyBorder="1" applyAlignment="1">
      <alignment horizontal="right" vertical="center" wrapText="1" readingOrder="1"/>
    </xf>
    <xf numFmtId="0" fontId="104" fillId="0" borderId="23" xfId="0" applyFont="1" applyBorder="1" applyAlignment="1">
      <alignment horizontal="right" vertical="top" wrapText="1" readingOrder="1"/>
    </xf>
    <xf numFmtId="0" fontId="104" fillId="0" borderId="23" xfId="0" applyFont="1" applyBorder="1" applyAlignment="1">
      <alignment vertical="top" wrapText="1" readingOrder="1"/>
    </xf>
    <xf numFmtId="0" fontId="104" fillId="0" borderId="35" xfId="0" applyFont="1" applyBorder="1" applyAlignment="1">
      <alignment horizontal="right" vertical="center" wrapText="1" readingOrder="1"/>
    </xf>
    <xf numFmtId="0" fontId="102" fillId="13" borderId="0" xfId="0" applyFont="1" applyFill="1" applyAlignment="1">
      <alignment horizontal="right" vertical="top" wrapText="1" readingOrder="1"/>
    </xf>
    <xf numFmtId="0" fontId="102" fillId="12" borderId="0" xfId="0" applyFont="1" applyFill="1" applyAlignment="1">
      <alignment horizontal="right" vertical="top" wrapText="1" readingOrder="1"/>
    </xf>
    <xf numFmtId="0" fontId="101" fillId="12" borderId="0" xfId="34" applyFont="1" applyFill="1">
      <alignment/>
      <protection/>
    </xf>
    <xf numFmtId="177" fontId="102" fillId="12" borderId="0" xfId="0" applyNumberFormat="1" applyFont="1" applyFill="1" applyAlignment="1">
      <alignment horizontal="right" vertical="top" wrapText="1" readingOrder="1"/>
    </xf>
    <xf numFmtId="0" fontId="102" fillId="12" borderId="0" xfId="0" applyFont="1" applyFill="1" applyAlignment="1">
      <alignment vertical="top" wrapText="1" readingOrder="1"/>
    </xf>
    <xf numFmtId="0" fontId="55" fillId="0" borderId="0" xfId="0" applyFont="1" applyAlignment="1">
      <alignment horizontal="right" vertical="top" wrapText="1" readingOrder="1"/>
    </xf>
    <xf numFmtId="0" fontId="101" fillId="0" borderId="0" xfId="34" applyFont="1">
      <alignment/>
      <protection/>
    </xf>
    <xf numFmtId="0" fontId="54" fillId="7" borderId="0" xfId="0" applyFont="1" applyFill="1" applyAlignment="1">
      <alignment horizontal="right" vertical="top" wrapText="1" readingOrder="1"/>
    </xf>
    <xf numFmtId="0" fontId="101" fillId="7" borderId="0" xfId="0" applyFont="1" applyFill="1" applyAlignment="1">
      <alignment vertical="top" wrapText="1"/>
    </xf>
    <xf numFmtId="0" fontId="82" fillId="7" borderId="0" xfId="0" applyFont="1" applyFill="1" applyAlignment="1">
      <alignment vertical="top" wrapText="1" readingOrder="1"/>
    </xf>
    <xf numFmtId="0" fontId="105" fillId="0" borderId="0" xfId="0" applyFont="1" applyAlignment="1">
      <alignment horizontal="center" vertical="top" wrapText="1" readingOrder="1"/>
    </xf>
    <xf numFmtId="0" fontId="104" fillId="0" borderId="55" xfId="0" applyFont="1" applyBorder="1" applyAlignment="1">
      <alignment horizontal="right" vertical="top" wrapText="1" readingOrder="1"/>
    </xf>
    <xf numFmtId="0" fontId="101" fillId="0" borderId="55" xfId="0" applyFont="1" applyBorder="1" applyAlignment="1">
      <alignment vertical="top" wrapText="1"/>
    </xf>
    <xf numFmtId="0" fontId="104" fillId="0" borderId="55" xfId="0" applyFont="1" applyBorder="1" applyAlignment="1">
      <alignment vertical="top" wrapText="1" readingOrder="1"/>
    </xf>
    <xf numFmtId="0" fontId="104" fillId="0" borderId="0" xfId="0" applyFont="1" applyAlignment="1">
      <alignment horizontal="left" vertical="top" wrapText="1" readingOrder="1"/>
    </xf>
    <xf numFmtId="0" fontId="104" fillId="0" borderId="0" xfId="0" applyFont="1" applyAlignment="1">
      <alignment vertical="top" wrapText="1" readingOrder="1"/>
    </xf>
    <xf numFmtId="0" fontId="104" fillId="0" borderId="0" xfId="0" applyFont="1" applyAlignment="1">
      <alignment horizontal="right" vertical="top" wrapText="1" readingOrder="1"/>
    </xf>
    <xf numFmtId="0" fontId="102" fillId="0" borderId="0" xfId="0" applyFont="1" applyAlignment="1">
      <alignment horizontal="right" vertical="top" wrapText="1" readingOrder="1"/>
    </xf>
    <xf numFmtId="0" fontId="102" fillId="0" borderId="0" xfId="0" applyFont="1" applyAlignment="1">
      <alignment vertical="top" wrapText="1" readingOrder="1"/>
    </xf>
    <xf numFmtId="168" fontId="102" fillId="0" borderId="0" xfId="0" applyNumberFormat="1" applyFont="1" applyAlignment="1">
      <alignment horizontal="right" vertical="top" wrapText="1" readingOrder="1"/>
    </xf>
    <xf numFmtId="168" fontId="101" fillId="0" borderId="0" xfId="34" applyNumberFormat="1" applyFont="1">
      <alignment/>
      <protection/>
    </xf>
    <xf numFmtId="168" fontId="104" fillId="0" borderId="0" xfId="0" applyNumberFormat="1" applyFont="1" applyAlignment="1">
      <alignment horizontal="right" vertical="top" wrapText="1" readingOrder="1"/>
    </xf>
    <xf numFmtId="168" fontId="103" fillId="0" borderId="5" xfId="0" applyNumberFormat="1" applyFont="1" applyBorder="1" applyAlignment="1">
      <alignment horizontal="right" vertical="top" wrapText="1" readingOrder="1"/>
    </xf>
    <xf numFmtId="0" fontId="101" fillId="0" borderId="5" xfId="0" applyFont="1" applyBorder="1" applyAlignment="1">
      <alignment vertical="top" wrapText="1"/>
    </xf>
    <xf numFmtId="0" fontId="104" fillId="0" borderId="55" xfId="0" applyFont="1" applyBorder="1" applyAlignment="1">
      <alignment horizontal="left" vertical="center" wrapText="1" readingOrder="1"/>
    </xf>
    <xf numFmtId="0" fontId="104" fillId="0" borderId="55" xfId="0" applyFont="1" applyBorder="1" applyAlignment="1">
      <alignment vertical="center" wrapText="1" readingOrder="1"/>
    </xf>
    <xf numFmtId="168" fontId="104" fillId="0" borderId="55" xfId="0" applyNumberFormat="1" applyFont="1" applyBorder="1" applyAlignment="1">
      <alignment horizontal="right" vertical="center" wrapText="1" readingOrder="1"/>
    </xf>
    <xf numFmtId="168" fontId="101" fillId="0" borderId="55" xfId="0" applyNumberFormat="1" applyFont="1" applyBorder="1" applyAlignment="1">
      <alignment vertical="top" wrapText="1"/>
    </xf>
    <xf numFmtId="0" fontId="67" fillId="0" borderId="5" xfId="0" applyFont="1" applyBorder="1" applyAlignment="1">
      <alignment vertical="top" wrapText="1" readingOrder="1"/>
    </xf>
    <xf numFmtId="0" fontId="103" fillId="0" borderId="5" xfId="0" applyFont="1" applyBorder="1" applyAlignment="1">
      <alignment horizontal="right" vertical="top" wrapText="1" readingOrder="1"/>
    </xf>
    <xf numFmtId="0" fontId="103" fillId="0" borderId="0" xfId="0" applyFont="1" applyAlignment="1">
      <alignment horizontal="right" vertical="top" wrapText="1" readingOrder="1"/>
    </xf>
    <xf numFmtId="168" fontId="103" fillId="0" borderId="0" xfId="0" applyNumberFormat="1" applyFont="1" applyAlignment="1">
      <alignment horizontal="right" vertical="top" wrapText="1" readingOrder="1"/>
    </xf>
    <xf numFmtId="0" fontId="55" fillId="0" borderId="0" xfId="0" applyFont="1" applyAlignment="1">
      <alignment vertical="top" wrapText="1" readingOrder="1"/>
    </xf>
    <xf numFmtId="0" fontId="102" fillId="0" borderId="0" xfId="0" applyFont="1" applyAlignment="1">
      <alignment horizontal="left" vertical="top" wrapText="1" readingOrder="1"/>
    </xf>
    <xf numFmtId="0" fontId="104" fillId="0" borderId="23" xfId="0" applyFont="1" applyBorder="1" applyAlignment="1">
      <alignment horizontal="right" vertical="center" wrapText="1" readingOrder="1"/>
    </xf>
    <xf numFmtId="177" fontId="102" fillId="4" borderId="0" xfId="0" applyNumberFormat="1" applyFont="1" applyFill="1" applyAlignment="1" applyProtection="1">
      <alignment horizontal="right" vertical="top" wrapText="1" readingOrder="1"/>
      <protection locked="0"/>
    </xf>
    <xf numFmtId="0" fontId="101" fillId="4" borderId="0" xfId="34" applyFont="1" applyFill="1" applyProtection="1">
      <alignment/>
      <protection locked="0"/>
    </xf>
    <xf numFmtId="177" fontId="102" fillId="0" borderId="0" xfId="0" applyNumberFormat="1" applyFont="1" applyAlignment="1">
      <alignment horizontal="right" vertical="top" wrapText="1" readingOrder="1"/>
    </xf>
    <xf numFmtId="0" fontId="104" fillId="0" borderId="23" xfId="0" applyFont="1" applyBorder="1" applyAlignment="1">
      <alignment vertical="top" wrapText="1" readingOrder="1"/>
    </xf>
    <xf numFmtId="0" fontId="101" fillId="0" borderId="23" xfId="0" applyFont="1" applyBorder="1" applyAlignment="1">
      <alignment vertical="top" wrapText="1"/>
    </xf>
    <xf numFmtId="0" fontId="104" fillId="0" borderId="23" xfId="0" applyFont="1" applyBorder="1" applyAlignment="1">
      <alignment horizontal="right" vertical="top" wrapText="1" readingOrder="1"/>
    </xf>
    <xf numFmtId="0" fontId="106" fillId="0" borderId="0" xfId="0" applyFont="1" applyAlignment="1">
      <alignment horizontal="center" vertical="top" wrapText="1" readingOrder="1"/>
    </xf>
    <xf numFmtId="177" fontId="102" fillId="12" borderId="0" xfId="0" applyNumberFormat="1" applyFont="1" applyFill="1" applyAlignment="1">
      <alignment horizontal="right" vertical="top" wrapText="1" readingOrder="1"/>
    </xf>
    <xf numFmtId="0" fontId="104" fillId="0" borderId="23" xfId="0" applyFont="1" applyBorder="1" applyAlignment="1">
      <alignment vertical="center" wrapText="1" readingOrder="1"/>
    </xf>
    <xf numFmtId="0" fontId="102" fillId="12" borderId="0" xfId="0" applyFont="1" applyFill="1" applyAlignment="1">
      <alignment vertical="top" wrapText="1" readingOrder="1"/>
    </xf>
    <xf numFmtId="0" fontId="102" fillId="12" borderId="0" xfId="0" applyFont="1" applyFill="1" applyAlignment="1">
      <alignment horizontal="right" vertical="top" wrapText="1" readingOrder="1"/>
    </xf>
    <xf numFmtId="0" fontId="101" fillId="0" borderId="0" xfId="34" applyFont="1" applyAlignment="1">
      <alignment horizontal="left"/>
      <protection/>
    </xf>
    <xf numFmtId="168" fontId="102" fillId="0" borderId="0" xfId="0" applyNumberFormat="1" applyFont="1" applyAlignment="1">
      <alignment horizontal="left" vertical="top" wrapText="1" readingOrder="1"/>
    </xf>
    <xf numFmtId="168" fontId="101" fillId="0" borderId="0" xfId="34" applyNumberFormat="1" applyFont="1" applyAlignment="1">
      <alignment horizontal="left"/>
      <protection/>
    </xf>
    <xf numFmtId="14" fontId="104" fillId="0" borderId="0" xfId="0" applyNumberFormat="1" applyFont="1" applyAlignment="1">
      <alignment vertical="top" wrapText="1" readingOrder="1"/>
    </xf>
    <xf numFmtId="2" fontId="43" fillId="4" borderId="0" xfId="32" applyNumberFormat="1" applyFont="1" applyFill="1" applyProtection="1">
      <protection locked="0"/>
    </xf>
    <xf numFmtId="2" fontId="1" fillId="4" borderId="0" xfId="28" applyNumberFormat="1" applyFont="1" applyFill="1" applyProtection="1">
      <protection locked="0"/>
    </xf>
    <xf numFmtId="2" fontId="89" fillId="4" borderId="0" xfId="27" applyNumberFormat="1" applyFont="1" applyFill="1" applyProtection="1">
      <protection locked="0"/>
    </xf>
    <xf numFmtId="2" fontId="1" fillId="4" borderId="0" xfId="27" applyNumberFormat="1" applyFont="1" applyFill="1" applyProtection="1">
      <protection locked="0"/>
    </xf>
    <xf numFmtId="2" fontId="91" fillId="4" borderId="0" xfId="27" applyNumberFormat="1" applyFont="1" applyFill="1" applyAlignment="1" applyProtection="1">
      <alignment horizontal="center"/>
      <protection/>
    </xf>
    <xf numFmtId="2" fontId="93" fillId="4" borderId="0" xfId="28" applyNumberFormat="1" applyFont="1" applyFill="1" applyProtection="1">
      <protection locked="0"/>
    </xf>
    <xf numFmtId="2" fontId="93" fillId="4" borderId="0" xfId="27" applyNumberFormat="1" applyFont="1" applyFill="1" applyProtection="1">
      <protection locked="0"/>
    </xf>
    <xf numFmtId="2" fontId="89" fillId="4" borderId="0" xfId="29" applyNumberFormat="1" applyFont="1" applyFill="1" applyProtection="1">
      <protection locked="0"/>
    </xf>
    <xf numFmtId="2" fontId="89" fillId="0" borderId="0" xfId="27" applyNumberFormat="1" applyFont="1" applyProtection="1">
      <protection/>
    </xf>
    <xf numFmtId="2" fontId="20" fillId="4" borderId="0" xfId="27" applyNumberFormat="1" applyFont="1" applyFill="1" applyAlignment="1" applyProtection="1">
      <alignment horizontal="center"/>
      <protection/>
    </xf>
    <xf numFmtId="2" fontId="0" fillId="4" borderId="0" xfId="27" applyNumberFormat="1" applyFont="1" applyFill="1" applyProtection="1">
      <protection locked="0"/>
    </xf>
    <xf numFmtId="2" fontId="4" fillId="0" borderId="0" xfId="27" applyNumberFormat="1" applyFont="1" applyProtection="1">
      <protection/>
    </xf>
    <xf numFmtId="2" fontId="1" fillId="0" borderId="22" xfId="27" applyNumberFormat="1" applyFont="1" applyBorder="1" applyProtection="1">
      <protection/>
    </xf>
    <xf numFmtId="2" fontId="0" fillId="4" borderId="0" xfId="27" applyNumberFormat="1" applyFont="1" applyFill="1" applyBorder="1" applyProtection="1">
      <protection locked="0"/>
    </xf>
    <xf numFmtId="2" fontId="0" fillId="0" borderId="22" xfId="27" applyNumberFormat="1" applyFont="1" applyBorder="1" applyProtection="1">
      <protection/>
    </xf>
    <xf numFmtId="173" fontId="77" fillId="5" borderId="56" xfId="23" applyNumberFormat="1" applyFont="1" applyFill="1" applyBorder="1" applyAlignment="1" applyProtection="1">
      <alignment horizontal="center" vertical="center"/>
      <protection/>
    </xf>
    <xf numFmtId="2" fontId="47" fillId="4" borderId="0" xfId="27" applyNumberFormat="1" applyFont="1" applyFill="1" applyProtection="1">
      <protection locked="0"/>
    </xf>
    <xf numFmtId="2" fontId="4" fillId="4" borderId="0" xfId="27" applyNumberFormat="1" applyFont="1" applyFill="1" applyProtection="1">
      <protection locked="0"/>
    </xf>
    <xf numFmtId="2" fontId="0" fillId="4" borderId="22" xfId="27" applyNumberFormat="1" applyFont="1" applyFill="1" applyBorder="1" applyProtection="1">
      <protection locked="0"/>
    </xf>
    <xf numFmtId="2" fontId="4" fillId="4" borderId="0" xfId="27" applyNumberFormat="1" applyFont="1" applyFill="1" applyAlignment="1" applyProtection="1">
      <alignment horizontal="right"/>
      <protection locked="0"/>
    </xf>
    <xf numFmtId="2" fontId="47" fillId="4" borderId="0" xfId="26" applyNumberFormat="1" applyFont="1" applyFill="1" applyProtection="1">
      <alignment/>
      <protection locked="0"/>
    </xf>
    <xf numFmtId="2" fontId="1" fillId="4" borderId="0" xfId="26" applyNumberFormat="1" applyFont="1" applyFill="1" applyProtection="1">
      <alignment/>
      <protection locked="0"/>
    </xf>
    <xf numFmtId="2" fontId="4" fillId="4" borderId="0" xfId="26" applyNumberFormat="1" applyFill="1" applyProtection="1">
      <alignment/>
      <protection locked="0"/>
    </xf>
    <xf numFmtId="2" fontId="1" fillId="0" borderId="0" xfId="27" applyNumberFormat="1" applyFont="1" applyProtection="1">
      <protection/>
    </xf>
  </cellXfs>
  <cellStyles count="21">
    <cellStyle name="Normal" xfId="0"/>
    <cellStyle name="Percent" xfId="15"/>
    <cellStyle name="Currency" xfId="16"/>
    <cellStyle name="Currency [0]" xfId="17"/>
    <cellStyle name="Comma" xfId="18"/>
    <cellStyle name="Comma [0]" xfId="19"/>
    <cellStyle name="Hypertextový odkaz" xfId="20"/>
    <cellStyle name="Normální 3" xfId="21"/>
    <cellStyle name="Normální 2 2" xfId="22"/>
    <cellStyle name="normální_Sešit2" xfId="23"/>
    <cellStyle name="Normální 5" xfId="24"/>
    <cellStyle name="Normální 2 2 2" xfId="25"/>
    <cellStyle name="Normální 4" xfId="26"/>
    <cellStyle name="Měna 2" xfId="27"/>
    <cellStyle name="měny 10 7" xfId="28"/>
    <cellStyle name="Měna 2 2 2" xfId="29"/>
    <cellStyle name="normální 3 2" xfId="30"/>
    <cellStyle name="měny 3 2 2" xfId="31"/>
    <cellStyle name="Měna 3" xfId="32"/>
    <cellStyle name="normální 14" xfId="33"/>
    <cellStyle name="Normální 2" xfId="3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tabSelected="1" workbookViewId="0" topLeftCell="A1">
      <selection activeCell="E14" sqref="E14:AJ14"/>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526" t="s">
        <v>0</v>
      </c>
      <c r="AZ1" s="526" t="s">
        <v>1</v>
      </c>
      <c r="BA1" s="526" t="s">
        <v>2</v>
      </c>
      <c r="BB1" s="526" t="s">
        <v>3</v>
      </c>
      <c r="BT1" s="526" t="s">
        <v>4</v>
      </c>
      <c r="BU1" s="526" t="s">
        <v>4</v>
      </c>
      <c r="BV1" s="526" t="s">
        <v>5</v>
      </c>
    </row>
    <row r="2" spans="44:72" ht="37" customHeight="1">
      <c r="AR2" s="583"/>
      <c r="AS2" s="583"/>
      <c r="AT2" s="583"/>
      <c r="AU2" s="583"/>
      <c r="AV2" s="583"/>
      <c r="AW2" s="583"/>
      <c r="AX2" s="583"/>
      <c r="AY2" s="583"/>
      <c r="AZ2" s="583"/>
      <c r="BA2" s="583"/>
      <c r="BB2" s="583"/>
      <c r="BC2" s="583"/>
      <c r="BD2" s="583"/>
      <c r="BE2" s="583"/>
      <c r="BS2" s="3" t="s">
        <v>6</v>
      </c>
      <c r="BT2" s="3" t="s">
        <v>7</v>
      </c>
    </row>
    <row r="3" spans="2:72" ht="7" customHeight="1">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BS3" s="3" t="s">
        <v>6</v>
      </c>
      <c r="BT3" s="3" t="s">
        <v>8</v>
      </c>
    </row>
    <row r="4" spans="2:71" ht="25" customHeight="1">
      <c r="B4" s="6"/>
      <c r="D4" s="7" t="s">
        <v>9</v>
      </c>
      <c r="AR4" s="6"/>
      <c r="AS4" s="527" t="s">
        <v>10</v>
      </c>
      <c r="BE4" s="528" t="s">
        <v>11</v>
      </c>
      <c r="BS4" s="3" t="s">
        <v>12</v>
      </c>
    </row>
    <row r="5" spans="2:71" ht="12" customHeight="1">
      <c r="B5" s="6"/>
      <c r="D5" s="8" t="s">
        <v>13</v>
      </c>
      <c r="K5" s="582" t="s">
        <v>14</v>
      </c>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R5" s="6"/>
      <c r="BE5" s="579" t="s">
        <v>15</v>
      </c>
      <c r="BS5" s="3" t="s">
        <v>6</v>
      </c>
    </row>
    <row r="6" spans="2:71" ht="37" customHeight="1">
      <c r="B6" s="6"/>
      <c r="D6" s="9" t="s">
        <v>16</v>
      </c>
      <c r="K6" s="584" t="s">
        <v>17</v>
      </c>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R6" s="6"/>
      <c r="BE6" s="580"/>
      <c r="BS6" s="3" t="s">
        <v>6</v>
      </c>
    </row>
    <row r="7" spans="2:71" ht="12" customHeight="1">
      <c r="B7" s="6"/>
      <c r="D7" s="10" t="s">
        <v>18</v>
      </c>
      <c r="K7" s="476" t="s">
        <v>1</v>
      </c>
      <c r="AK7" s="10" t="s">
        <v>19</v>
      </c>
      <c r="AN7" s="476" t="s">
        <v>1</v>
      </c>
      <c r="AR7" s="6"/>
      <c r="BE7" s="580"/>
      <c r="BS7" s="3" t="s">
        <v>6</v>
      </c>
    </row>
    <row r="8" spans="2:71" ht="12" customHeight="1">
      <c r="B8" s="6"/>
      <c r="D8" s="10" t="s">
        <v>20</v>
      </c>
      <c r="K8" s="476" t="s">
        <v>21</v>
      </c>
      <c r="AK8" s="10" t="s">
        <v>22</v>
      </c>
      <c r="AN8" s="164">
        <v>44777</v>
      </c>
      <c r="AR8" s="6"/>
      <c r="BE8" s="580"/>
      <c r="BS8" s="3" t="s">
        <v>6</v>
      </c>
    </row>
    <row r="9" spans="2:71" ht="14.5" customHeight="1">
      <c r="B9" s="6"/>
      <c r="AR9" s="6"/>
      <c r="BE9" s="580"/>
      <c r="BS9" s="3" t="s">
        <v>6</v>
      </c>
    </row>
    <row r="10" spans="2:71" ht="12" customHeight="1">
      <c r="B10" s="6"/>
      <c r="D10" s="10" t="s">
        <v>23</v>
      </c>
      <c r="AK10" s="10" t="s">
        <v>24</v>
      </c>
      <c r="AN10" s="476" t="s">
        <v>1</v>
      </c>
      <c r="AR10" s="6"/>
      <c r="BE10" s="580"/>
      <c r="BS10" s="3" t="s">
        <v>6</v>
      </c>
    </row>
    <row r="11" spans="2:71" ht="18.4" customHeight="1">
      <c r="B11" s="6"/>
      <c r="E11" s="476" t="s">
        <v>25</v>
      </c>
      <c r="AK11" s="10" t="s">
        <v>26</v>
      </c>
      <c r="AN11" s="476" t="s">
        <v>1</v>
      </c>
      <c r="AR11" s="6"/>
      <c r="BE11" s="580"/>
      <c r="BS11" s="3" t="s">
        <v>6</v>
      </c>
    </row>
    <row r="12" spans="2:71" ht="7" customHeight="1">
      <c r="B12" s="6"/>
      <c r="AR12" s="6"/>
      <c r="BE12" s="580"/>
      <c r="BS12" s="3" t="s">
        <v>6</v>
      </c>
    </row>
    <row r="13" spans="2:71" ht="12" customHeight="1">
      <c r="B13" s="6"/>
      <c r="D13" s="10" t="s">
        <v>27</v>
      </c>
      <c r="AE13" s="412"/>
      <c r="AK13" s="10" t="s">
        <v>24</v>
      </c>
      <c r="AN13" s="12" t="s">
        <v>28</v>
      </c>
      <c r="AR13" s="6"/>
      <c r="BE13" s="580"/>
      <c r="BS13" s="3" t="s">
        <v>6</v>
      </c>
    </row>
    <row r="14" spans="2:71" ht="12.5">
      <c r="B14" s="6"/>
      <c r="E14" s="585" t="s">
        <v>28</v>
      </c>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10" t="s">
        <v>26</v>
      </c>
      <c r="AN14" s="12" t="s">
        <v>28</v>
      </c>
      <c r="AR14" s="6"/>
      <c r="BE14" s="580"/>
      <c r="BS14" s="3" t="s">
        <v>6</v>
      </c>
    </row>
    <row r="15" spans="2:71" ht="7" customHeight="1">
      <c r="B15" s="6"/>
      <c r="AR15" s="6"/>
      <c r="BE15" s="580"/>
      <c r="BS15" s="3" t="s">
        <v>4</v>
      </c>
    </row>
    <row r="16" spans="2:71" ht="12" customHeight="1">
      <c r="B16" s="6"/>
      <c r="D16" s="10" t="s">
        <v>29</v>
      </c>
      <c r="AK16" s="10" t="s">
        <v>24</v>
      </c>
      <c r="AN16" s="476" t="s">
        <v>1</v>
      </c>
      <c r="AR16" s="6"/>
      <c r="BE16" s="580"/>
      <c r="BS16" s="3" t="s">
        <v>4</v>
      </c>
    </row>
    <row r="17" spans="2:71" ht="18.4" customHeight="1">
      <c r="B17" s="6"/>
      <c r="E17" s="476" t="s">
        <v>30</v>
      </c>
      <c r="AK17" s="10" t="s">
        <v>26</v>
      </c>
      <c r="AN17" s="476" t="s">
        <v>1</v>
      </c>
      <c r="AR17" s="6"/>
      <c r="BE17" s="580"/>
      <c r="BS17" s="3" t="s">
        <v>31</v>
      </c>
    </row>
    <row r="18" spans="2:71" ht="7" customHeight="1">
      <c r="B18" s="6"/>
      <c r="AR18" s="6"/>
      <c r="BE18" s="580"/>
      <c r="BS18" s="3" t="s">
        <v>6</v>
      </c>
    </row>
    <row r="19" spans="2:71" ht="12" customHeight="1">
      <c r="B19" s="6"/>
      <c r="D19" s="10" t="s">
        <v>32</v>
      </c>
      <c r="AK19" s="10" t="s">
        <v>24</v>
      </c>
      <c r="AN19" s="476" t="s">
        <v>1</v>
      </c>
      <c r="AR19" s="6"/>
      <c r="BE19" s="580"/>
      <c r="BS19" s="3" t="s">
        <v>6</v>
      </c>
    </row>
    <row r="20" spans="2:71" ht="18.4" customHeight="1">
      <c r="B20" s="6"/>
      <c r="E20" s="476" t="s">
        <v>33</v>
      </c>
      <c r="AK20" s="10" t="s">
        <v>26</v>
      </c>
      <c r="AN20" s="476" t="s">
        <v>1</v>
      </c>
      <c r="AR20" s="6"/>
      <c r="BE20" s="580"/>
      <c r="BS20" s="3" t="s">
        <v>31</v>
      </c>
    </row>
    <row r="21" spans="2:57" ht="7" customHeight="1">
      <c r="B21" s="6"/>
      <c r="AR21" s="6"/>
      <c r="BE21" s="580"/>
    </row>
    <row r="22" spans="2:57" ht="12" customHeight="1">
      <c r="B22" s="6"/>
      <c r="D22" s="10" t="s">
        <v>34</v>
      </c>
      <c r="AR22" s="6"/>
      <c r="BE22" s="580"/>
    </row>
    <row r="23" spans="2:57" ht="16.5" customHeight="1">
      <c r="B23" s="6"/>
      <c r="E23" s="587" t="s">
        <v>1</v>
      </c>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R23" s="6"/>
      <c r="BE23" s="580"/>
    </row>
    <row r="24" spans="2:57" ht="7" customHeight="1">
      <c r="B24" s="6"/>
      <c r="AR24" s="6"/>
      <c r="BE24" s="580"/>
    </row>
    <row r="25" spans="2:57" ht="7" customHeight="1">
      <c r="B25" s="6"/>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R25" s="6"/>
      <c r="BE25" s="580"/>
    </row>
    <row r="26" spans="2:57" s="1" customFormat="1" ht="25.9" customHeight="1">
      <c r="B26" s="13"/>
      <c r="D26" s="530" t="s">
        <v>35</v>
      </c>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588">
        <f>ROUND(AG94,2)</f>
        <v>0</v>
      </c>
      <c r="AL26" s="589"/>
      <c r="AM26" s="589"/>
      <c r="AN26" s="589"/>
      <c r="AO26" s="589"/>
      <c r="AR26" s="13"/>
      <c r="BE26" s="580"/>
    </row>
    <row r="27" spans="2:57" s="1" customFormat="1" ht="7" customHeight="1">
      <c r="B27" s="13"/>
      <c r="AR27" s="13"/>
      <c r="BE27" s="580"/>
    </row>
    <row r="28" spans="2:57" s="1" customFormat="1" ht="12.5">
      <c r="B28" s="13"/>
      <c r="L28" s="590" t="s">
        <v>36</v>
      </c>
      <c r="M28" s="590"/>
      <c r="N28" s="590"/>
      <c r="O28" s="590"/>
      <c r="P28" s="590"/>
      <c r="W28" s="590" t="s">
        <v>37</v>
      </c>
      <c r="X28" s="590"/>
      <c r="Y28" s="590"/>
      <c r="Z28" s="590"/>
      <c r="AA28" s="590"/>
      <c r="AB28" s="590"/>
      <c r="AC28" s="590"/>
      <c r="AD28" s="590"/>
      <c r="AE28" s="590"/>
      <c r="AK28" s="590" t="s">
        <v>38</v>
      </c>
      <c r="AL28" s="590"/>
      <c r="AM28" s="590"/>
      <c r="AN28" s="590"/>
      <c r="AO28" s="590"/>
      <c r="AR28" s="13"/>
      <c r="BE28" s="580"/>
    </row>
    <row r="29" spans="2:57" s="532" customFormat="1" ht="14.5" customHeight="1">
      <c r="B29" s="531"/>
      <c r="D29" s="10" t="s">
        <v>39</v>
      </c>
      <c r="F29" s="10" t="s">
        <v>40</v>
      </c>
      <c r="L29" s="593">
        <v>0.21</v>
      </c>
      <c r="M29" s="592"/>
      <c r="N29" s="592"/>
      <c r="O29" s="592"/>
      <c r="P29" s="592"/>
      <c r="W29" s="591">
        <f>ROUND(AZ94,2)</f>
        <v>0</v>
      </c>
      <c r="X29" s="592"/>
      <c r="Y29" s="592"/>
      <c r="Z29" s="592"/>
      <c r="AA29" s="592"/>
      <c r="AB29" s="592"/>
      <c r="AC29" s="592"/>
      <c r="AD29" s="592"/>
      <c r="AE29" s="592"/>
      <c r="AK29" s="591">
        <f>ROUND(AV94,2)</f>
        <v>0</v>
      </c>
      <c r="AL29" s="592"/>
      <c r="AM29" s="592"/>
      <c r="AN29" s="592"/>
      <c r="AO29" s="592"/>
      <c r="AR29" s="531"/>
      <c r="BE29" s="581"/>
    </row>
    <row r="30" spans="2:57" s="532" customFormat="1" ht="14.5" customHeight="1">
      <c r="B30" s="531"/>
      <c r="F30" s="10" t="s">
        <v>41</v>
      </c>
      <c r="L30" s="593">
        <v>0.15</v>
      </c>
      <c r="M30" s="592"/>
      <c r="N30" s="592"/>
      <c r="O30" s="592"/>
      <c r="P30" s="592"/>
      <c r="W30" s="591">
        <f>ROUND(BA94,2)</f>
        <v>0</v>
      </c>
      <c r="X30" s="592"/>
      <c r="Y30" s="592"/>
      <c r="Z30" s="592"/>
      <c r="AA30" s="592"/>
      <c r="AB30" s="592"/>
      <c r="AC30" s="592"/>
      <c r="AD30" s="592"/>
      <c r="AE30" s="592"/>
      <c r="AK30" s="591">
        <f>ROUND(AW94,2)</f>
        <v>0</v>
      </c>
      <c r="AL30" s="592"/>
      <c r="AM30" s="592"/>
      <c r="AN30" s="592"/>
      <c r="AO30" s="592"/>
      <c r="AR30" s="531"/>
      <c r="BE30" s="581"/>
    </row>
    <row r="31" spans="2:57" s="532" customFormat="1" ht="14.5" customHeight="1" hidden="1">
      <c r="B31" s="531"/>
      <c r="F31" s="10" t="s">
        <v>42</v>
      </c>
      <c r="L31" s="593">
        <v>0.21</v>
      </c>
      <c r="M31" s="592"/>
      <c r="N31" s="592"/>
      <c r="O31" s="592"/>
      <c r="P31" s="592"/>
      <c r="W31" s="591">
        <f>ROUND(BB94,2)</f>
        <v>0</v>
      </c>
      <c r="X31" s="592"/>
      <c r="Y31" s="592"/>
      <c r="Z31" s="592"/>
      <c r="AA31" s="592"/>
      <c r="AB31" s="592"/>
      <c r="AC31" s="592"/>
      <c r="AD31" s="592"/>
      <c r="AE31" s="592"/>
      <c r="AK31" s="591">
        <v>0</v>
      </c>
      <c r="AL31" s="592"/>
      <c r="AM31" s="592"/>
      <c r="AN31" s="592"/>
      <c r="AO31" s="592"/>
      <c r="AR31" s="531"/>
      <c r="BE31" s="581"/>
    </row>
    <row r="32" spans="2:57" s="532" customFormat="1" ht="14.5" customHeight="1" hidden="1">
      <c r="B32" s="531"/>
      <c r="F32" s="10" t="s">
        <v>43</v>
      </c>
      <c r="L32" s="593">
        <v>0.15</v>
      </c>
      <c r="M32" s="592"/>
      <c r="N32" s="592"/>
      <c r="O32" s="592"/>
      <c r="P32" s="592"/>
      <c r="W32" s="591">
        <f>ROUND(BC94,2)</f>
        <v>0</v>
      </c>
      <c r="X32" s="592"/>
      <c r="Y32" s="592"/>
      <c r="Z32" s="592"/>
      <c r="AA32" s="592"/>
      <c r="AB32" s="592"/>
      <c r="AC32" s="592"/>
      <c r="AD32" s="592"/>
      <c r="AE32" s="592"/>
      <c r="AK32" s="591">
        <v>0</v>
      </c>
      <c r="AL32" s="592"/>
      <c r="AM32" s="592"/>
      <c r="AN32" s="592"/>
      <c r="AO32" s="592"/>
      <c r="AR32" s="531"/>
      <c r="BE32" s="581"/>
    </row>
    <row r="33" spans="2:57" s="532" customFormat="1" ht="14.5" customHeight="1" hidden="1">
      <c r="B33" s="531"/>
      <c r="F33" s="10" t="s">
        <v>44</v>
      </c>
      <c r="L33" s="593">
        <v>0</v>
      </c>
      <c r="M33" s="592"/>
      <c r="N33" s="592"/>
      <c r="O33" s="592"/>
      <c r="P33" s="592"/>
      <c r="W33" s="591">
        <f>ROUND(BD94,2)</f>
        <v>0</v>
      </c>
      <c r="X33" s="592"/>
      <c r="Y33" s="592"/>
      <c r="Z33" s="592"/>
      <c r="AA33" s="592"/>
      <c r="AB33" s="592"/>
      <c r="AC33" s="592"/>
      <c r="AD33" s="592"/>
      <c r="AE33" s="592"/>
      <c r="AK33" s="591">
        <v>0</v>
      </c>
      <c r="AL33" s="592"/>
      <c r="AM33" s="592"/>
      <c r="AN33" s="592"/>
      <c r="AO33" s="592"/>
      <c r="AR33" s="531"/>
      <c r="BE33" s="581"/>
    </row>
    <row r="34" spans="2:57" s="1" customFormat="1" ht="7" customHeight="1">
      <c r="B34" s="13"/>
      <c r="AR34" s="13"/>
      <c r="BE34" s="580"/>
    </row>
    <row r="35" spans="2:44" s="1" customFormat="1" ht="25.9" customHeight="1">
      <c r="B35" s="13"/>
      <c r="C35" s="533"/>
      <c r="D35" s="534" t="s">
        <v>45</v>
      </c>
      <c r="E35" s="535"/>
      <c r="F35" s="535"/>
      <c r="G35" s="535"/>
      <c r="H35" s="535"/>
      <c r="I35" s="535"/>
      <c r="J35" s="535"/>
      <c r="K35" s="535"/>
      <c r="L35" s="535"/>
      <c r="M35" s="535"/>
      <c r="N35" s="535"/>
      <c r="O35" s="535"/>
      <c r="P35" s="535"/>
      <c r="Q35" s="535"/>
      <c r="R35" s="535"/>
      <c r="S35" s="535"/>
      <c r="T35" s="536" t="s">
        <v>46</v>
      </c>
      <c r="U35" s="535"/>
      <c r="V35" s="535"/>
      <c r="W35" s="535"/>
      <c r="X35" s="594" t="s">
        <v>47</v>
      </c>
      <c r="Y35" s="595"/>
      <c r="Z35" s="595"/>
      <c r="AA35" s="595"/>
      <c r="AB35" s="595"/>
      <c r="AC35" s="535"/>
      <c r="AD35" s="535"/>
      <c r="AE35" s="535"/>
      <c r="AF35" s="535"/>
      <c r="AG35" s="535"/>
      <c r="AH35" s="535"/>
      <c r="AI35" s="535"/>
      <c r="AJ35" s="535"/>
      <c r="AK35" s="596">
        <f>SUM(AK26:AK33)</f>
        <v>0</v>
      </c>
      <c r="AL35" s="595"/>
      <c r="AM35" s="595"/>
      <c r="AN35" s="595"/>
      <c r="AO35" s="597"/>
      <c r="AP35" s="533"/>
      <c r="AQ35" s="533"/>
      <c r="AR35" s="13"/>
    </row>
    <row r="36" spans="2:44" s="1" customFormat="1" ht="7" customHeight="1">
      <c r="B36" s="13"/>
      <c r="AR36" s="13"/>
    </row>
    <row r="37" spans="2:44" s="1" customFormat="1" ht="14.5" customHeight="1">
      <c r="B37" s="13"/>
      <c r="AR37" s="13"/>
    </row>
    <row r="38" spans="2:44" ht="14.5" customHeight="1">
      <c r="B38" s="6"/>
      <c r="AR38" s="6"/>
    </row>
    <row r="39" spans="2:44" ht="14.5" customHeight="1">
      <c r="B39" s="6"/>
      <c r="AR39" s="6"/>
    </row>
    <row r="40" spans="2:44" ht="14.5" customHeight="1">
      <c r="B40" s="6"/>
      <c r="AR40" s="6"/>
    </row>
    <row r="41" spans="2:44" ht="14.5" customHeight="1">
      <c r="B41" s="6"/>
      <c r="AR41" s="6"/>
    </row>
    <row r="42" spans="2:44" ht="14.5" customHeight="1">
      <c r="B42" s="6"/>
      <c r="AR42" s="6"/>
    </row>
    <row r="43" spans="2:44" ht="14.5" customHeight="1">
      <c r="B43" s="6"/>
      <c r="AR43" s="6"/>
    </row>
    <row r="44" spans="2:44" ht="14.5" customHeight="1">
      <c r="B44" s="6"/>
      <c r="AR44" s="6"/>
    </row>
    <row r="45" spans="2:44" ht="14.5" customHeight="1">
      <c r="B45" s="6"/>
      <c r="AR45" s="6"/>
    </row>
    <row r="46" spans="2:44" ht="14.5" customHeight="1">
      <c r="B46" s="6"/>
      <c r="AR46" s="6"/>
    </row>
    <row r="47" spans="2:44" ht="14.5" customHeight="1">
      <c r="B47" s="6"/>
      <c r="AR47" s="6"/>
    </row>
    <row r="48" spans="2:44" ht="14.5" customHeight="1">
      <c r="B48" s="6"/>
      <c r="AR48" s="6"/>
    </row>
    <row r="49" spans="2:44" s="1" customFormat="1" ht="14.5" customHeight="1">
      <c r="B49" s="13"/>
      <c r="D49" s="493" t="s">
        <v>48</v>
      </c>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3" t="s">
        <v>49</v>
      </c>
      <c r="AI49" s="494"/>
      <c r="AJ49" s="494"/>
      <c r="AK49" s="494"/>
      <c r="AL49" s="494"/>
      <c r="AM49" s="494"/>
      <c r="AN49" s="494"/>
      <c r="AO49" s="494"/>
      <c r="AR49" s="13"/>
    </row>
    <row r="50" spans="2:44" ht="12">
      <c r="B50" s="6"/>
      <c r="AR50" s="6"/>
    </row>
    <row r="51" spans="2:44" ht="12">
      <c r="B51" s="6"/>
      <c r="AR51" s="6"/>
    </row>
    <row r="52" spans="2:44" ht="12">
      <c r="B52" s="6"/>
      <c r="AR52" s="6"/>
    </row>
    <row r="53" spans="2:44" ht="12">
      <c r="B53" s="6"/>
      <c r="AR53" s="6"/>
    </row>
    <row r="54" spans="2:44" ht="12">
      <c r="B54" s="6"/>
      <c r="AR54" s="6"/>
    </row>
    <row r="55" spans="2:44" ht="12">
      <c r="B55" s="6"/>
      <c r="AR55" s="6"/>
    </row>
    <row r="56" spans="2:44" ht="12">
      <c r="B56" s="6"/>
      <c r="AR56" s="6"/>
    </row>
    <row r="57" spans="2:44" ht="12">
      <c r="B57" s="6"/>
      <c r="AR57" s="6"/>
    </row>
    <row r="58" spans="2:44" ht="12">
      <c r="B58" s="6"/>
      <c r="AR58" s="6"/>
    </row>
    <row r="59" spans="2:44" ht="12">
      <c r="B59" s="6"/>
      <c r="AR59" s="6"/>
    </row>
    <row r="60" spans="2:44" s="1" customFormat="1" ht="12.5">
      <c r="B60" s="13"/>
      <c r="D60" s="495" t="s">
        <v>50</v>
      </c>
      <c r="E60" s="496"/>
      <c r="F60" s="496"/>
      <c r="G60" s="496"/>
      <c r="H60" s="496"/>
      <c r="I60" s="496"/>
      <c r="J60" s="496"/>
      <c r="K60" s="496"/>
      <c r="L60" s="496"/>
      <c r="M60" s="496"/>
      <c r="N60" s="496"/>
      <c r="O60" s="496"/>
      <c r="P60" s="496"/>
      <c r="Q60" s="496"/>
      <c r="R60" s="496"/>
      <c r="S60" s="496"/>
      <c r="T60" s="496"/>
      <c r="U60" s="496"/>
      <c r="V60" s="495" t="s">
        <v>51</v>
      </c>
      <c r="W60" s="496"/>
      <c r="X60" s="496"/>
      <c r="Y60" s="496"/>
      <c r="Z60" s="496"/>
      <c r="AA60" s="496"/>
      <c r="AB60" s="496"/>
      <c r="AC60" s="496"/>
      <c r="AD60" s="496"/>
      <c r="AE60" s="496"/>
      <c r="AF60" s="496"/>
      <c r="AG60" s="496"/>
      <c r="AH60" s="495" t="s">
        <v>50</v>
      </c>
      <c r="AI60" s="496"/>
      <c r="AJ60" s="496"/>
      <c r="AK60" s="496"/>
      <c r="AL60" s="496"/>
      <c r="AM60" s="495" t="s">
        <v>51</v>
      </c>
      <c r="AN60" s="496"/>
      <c r="AO60" s="496"/>
      <c r="AR60" s="13"/>
    </row>
    <row r="61" spans="2:44" ht="12">
      <c r="B61" s="6"/>
      <c r="AR61" s="6"/>
    </row>
    <row r="62" spans="2:44" ht="12">
      <c r="B62" s="6"/>
      <c r="AR62" s="6"/>
    </row>
    <row r="63" spans="2:44" ht="12">
      <c r="B63" s="6"/>
      <c r="AR63" s="6"/>
    </row>
    <row r="64" spans="2:44" s="1" customFormat="1" ht="13">
      <c r="B64" s="13"/>
      <c r="D64" s="493" t="s">
        <v>52</v>
      </c>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3" t="s">
        <v>53</v>
      </c>
      <c r="AI64" s="494"/>
      <c r="AJ64" s="494"/>
      <c r="AK64" s="494"/>
      <c r="AL64" s="494"/>
      <c r="AM64" s="494"/>
      <c r="AN64" s="494"/>
      <c r="AO64" s="494"/>
      <c r="AR64" s="13"/>
    </row>
    <row r="65" spans="2:44" ht="12">
      <c r="B65" s="6"/>
      <c r="AR65" s="6"/>
    </row>
    <row r="66" spans="2:44" ht="12">
      <c r="B66" s="6"/>
      <c r="AR66" s="6"/>
    </row>
    <row r="67" spans="2:44" ht="12">
      <c r="B67" s="6"/>
      <c r="AR67" s="6"/>
    </row>
    <row r="68" spans="2:44" ht="12">
      <c r="B68" s="6"/>
      <c r="AR68" s="6"/>
    </row>
    <row r="69" spans="2:44" ht="12">
      <c r="B69" s="6"/>
      <c r="AR69" s="6"/>
    </row>
    <row r="70" spans="2:44" ht="12">
      <c r="B70" s="6"/>
      <c r="AR70" s="6"/>
    </row>
    <row r="71" spans="2:44" ht="12">
      <c r="B71" s="6"/>
      <c r="AR71" s="6"/>
    </row>
    <row r="72" spans="2:44" ht="12">
      <c r="B72" s="6"/>
      <c r="AR72" s="6"/>
    </row>
    <row r="73" spans="2:44" ht="12">
      <c r="B73" s="6"/>
      <c r="AR73" s="6"/>
    </row>
    <row r="74" spans="2:44" ht="12">
      <c r="B74" s="6"/>
      <c r="AR74" s="6"/>
    </row>
    <row r="75" spans="2:44" s="1" customFormat="1" ht="12.5">
      <c r="B75" s="13"/>
      <c r="D75" s="495" t="s">
        <v>50</v>
      </c>
      <c r="E75" s="496"/>
      <c r="F75" s="496"/>
      <c r="G75" s="496"/>
      <c r="H75" s="496"/>
      <c r="I75" s="496"/>
      <c r="J75" s="496"/>
      <c r="K75" s="496"/>
      <c r="L75" s="496"/>
      <c r="M75" s="496"/>
      <c r="N75" s="496"/>
      <c r="O75" s="496"/>
      <c r="P75" s="496"/>
      <c r="Q75" s="496"/>
      <c r="R75" s="496"/>
      <c r="S75" s="496"/>
      <c r="T75" s="496"/>
      <c r="U75" s="496"/>
      <c r="V75" s="495" t="s">
        <v>51</v>
      </c>
      <c r="W75" s="496"/>
      <c r="X75" s="496"/>
      <c r="Y75" s="496"/>
      <c r="Z75" s="496"/>
      <c r="AA75" s="496"/>
      <c r="AB75" s="496"/>
      <c r="AC75" s="496"/>
      <c r="AD75" s="496"/>
      <c r="AE75" s="496"/>
      <c r="AF75" s="496"/>
      <c r="AG75" s="496"/>
      <c r="AH75" s="495" t="s">
        <v>50</v>
      </c>
      <c r="AI75" s="496"/>
      <c r="AJ75" s="496"/>
      <c r="AK75" s="496"/>
      <c r="AL75" s="496"/>
      <c r="AM75" s="495" t="s">
        <v>51</v>
      </c>
      <c r="AN75" s="496"/>
      <c r="AO75" s="496"/>
      <c r="AR75" s="13"/>
    </row>
    <row r="76" spans="2:44" s="1" customFormat="1" ht="12">
      <c r="B76" s="13"/>
      <c r="AR76" s="13"/>
    </row>
    <row r="77" spans="2:44" s="1" customFormat="1" ht="7"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3"/>
    </row>
    <row r="81" spans="2:44" s="1" customFormat="1" ht="7" customHeight="1">
      <c r="B81" s="499"/>
      <c r="C81" s="500"/>
      <c r="D81" s="500"/>
      <c r="E81" s="500"/>
      <c r="F81" s="500"/>
      <c r="G81" s="500"/>
      <c r="H81" s="500"/>
      <c r="I81" s="500"/>
      <c r="J81" s="500"/>
      <c r="K81" s="500"/>
      <c r="L81" s="500"/>
      <c r="M81" s="500"/>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0"/>
      <c r="AM81" s="500"/>
      <c r="AN81" s="500"/>
      <c r="AO81" s="500"/>
      <c r="AP81" s="500"/>
      <c r="AQ81" s="500"/>
      <c r="AR81" s="13"/>
    </row>
    <row r="82" spans="2:44" s="1" customFormat="1" ht="25" customHeight="1">
      <c r="B82" s="13"/>
      <c r="C82" s="7" t="s">
        <v>54</v>
      </c>
      <c r="AR82" s="13"/>
    </row>
    <row r="83" spans="2:44" s="1" customFormat="1" ht="7" customHeight="1">
      <c r="B83" s="13"/>
      <c r="AR83" s="13"/>
    </row>
    <row r="84" spans="2:44" s="537" customFormat="1" ht="12" customHeight="1">
      <c r="B84" s="538"/>
      <c r="C84" s="10" t="s">
        <v>13</v>
      </c>
      <c r="L84" s="537" t="str">
        <f>K5</f>
        <v>18</v>
      </c>
      <c r="AR84" s="538"/>
    </row>
    <row r="85" spans="2:44" s="539" customFormat="1" ht="37" customHeight="1">
      <c r="B85" s="540"/>
      <c r="C85" s="541" t="s">
        <v>16</v>
      </c>
      <c r="L85" s="615" t="str">
        <f>K6</f>
        <v>Rozšíření objektu Domov u Anežky Luštěnice</v>
      </c>
      <c r="M85" s="616"/>
      <c r="N85" s="616"/>
      <c r="O85" s="616"/>
      <c r="P85" s="616"/>
      <c r="Q85" s="616"/>
      <c r="R85" s="616"/>
      <c r="S85" s="616"/>
      <c r="T85" s="616"/>
      <c r="U85" s="616"/>
      <c r="V85" s="616"/>
      <c r="W85" s="616"/>
      <c r="X85" s="616"/>
      <c r="Y85" s="616"/>
      <c r="Z85" s="616"/>
      <c r="AA85" s="616"/>
      <c r="AB85" s="616"/>
      <c r="AC85" s="616"/>
      <c r="AD85" s="616"/>
      <c r="AE85" s="616"/>
      <c r="AF85" s="616"/>
      <c r="AG85" s="616"/>
      <c r="AH85" s="616"/>
      <c r="AI85" s="616"/>
      <c r="AJ85" s="616"/>
      <c r="AK85" s="616"/>
      <c r="AL85" s="616"/>
      <c r="AM85" s="616"/>
      <c r="AN85" s="616"/>
      <c r="AO85" s="616"/>
      <c r="AR85" s="540"/>
    </row>
    <row r="86" spans="2:44" s="1" customFormat="1" ht="7" customHeight="1">
      <c r="B86" s="13"/>
      <c r="AR86" s="13"/>
    </row>
    <row r="87" spans="2:44" s="1" customFormat="1" ht="12" customHeight="1">
      <c r="B87" s="13"/>
      <c r="C87" s="10" t="s">
        <v>20</v>
      </c>
      <c r="L87" s="542" t="str">
        <f>IF(K8="","",K8)</f>
        <v>parc.č. st. 443; 462/122, k.ú. Luštěnice</v>
      </c>
      <c r="AI87" s="10" t="s">
        <v>22</v>
      </c>
      <c r="AM87" s="598">
        <f>IF(AN8="","",AN8)</f>
        <v>44777</v>
      </c>
      <c r="AN87" s="598"/>
      <c r="AR87" s="13"/>
    </row>
    <row r="88" spans="2:44" s="1" customFormat="1" ht="7" customHeight="1">
      <c r="B88" s="13"/>
      <c r="AR88" s="13"/>
    </row>
    <row r="89" spans="2:56" s="1" customFormat="1" ht="25.75" customHeight="1">
      <c r="B89" s="13"/>
      <c r="C89" s="10" t="s">
        <v>23</v>
      </c>
      <c r="L89" s="537" t="str">
        <f>IF(E11="","",E11)</f>
        <v xml:space="preserve">Domov u Anežky Luštěnice, poskytovatel sociálních </v>
      </c>
      <c r="AI89" s="10" t="s">
        <v>29</v>
      </c>
      <c r="AM89" s="599" t="str">
        <f>IF(E17="","",E17)</f>
        <v>Sibre s.r.o., Ing. Radek Krýza</v>
      </c>
      <c r="AN89" s="600"/>
      <c r="AO89" s="600"/>
      <c r="AP89" s="600"/>
      <c r="AR89" s="13"/>
      <c r="AS89" s="601" t="s">
        <v>55</v>
      </c>
      <c r="AT89" s="602"/>
      <c r="AU89" s="479"/>
      <c r="AV89" s="479"/>
      <c r="AW89" s="479"/>
      <c r="AX89" s="479"/>
      <c r="AY89" s="479"/>
      <c r="AZ89" s="479"/>
      <c r="BA89" s="479"/>
      <c r="BB89" s="479"/>
      <c r="BC89" s="479"/>
      <c r="BD89" s="543"/>
    </row>
    <row r="90" spans="2:56" s="1" customFormat="1" ht="15.25" customHeight="1">
      <c r="B90" s="13"/>
      <c r="C90" s="10" t="s">
        <v>27</v>
      </c>
      <c r="L90" s="537" t="str">
        <f>IF(E14="Vyplň údaj","",E14)</f>
        <v/>
      </c>
      <c r="AI90" s="10" t="s">
        <v>32</v>
      </c>
      <c r="AM90" s="599" t="str">
        <f>IF(E20="","",E20)</f>
        <v>Ing. M. Locihová</v>
      </c>
      <c r="AN90" s="600"/>
      <c r="AO90" s="600"/>
      <c r="AP90" s="600"/>
      <c r="AR90" s="13"/>
      <c r="AS90" s="603"/>
      <c r="AT90" s="604"/>
      <c r="BD90" s="544"/>
    </row>
    <row r="91" spans="2:56" s="1" customFormat="1" ht="10.9" customHeight="1">
      <c r="B91" s="13"/>
      <c r="AR91" s="13"/>
      <c r="AS91" s="603"/>
      <c r="AT91" s="604"/>
      <c r="BD91" s="544"/>
    </row>
    <row r="92" spans="2:56" s="1" customFormat="1" ht="29.25" customHeight="1">
      <c r="B92" s="13"/>
      <c r="C92" s="610" t="s">
        <v>56</v>
      </c>
      <c r="D92" s="611"/>
      <c r="E92" s="611"/>
      <c r="F92" s="611"/>
      <c r="G92" s="611"/>
      <c r="H92" s="488"/>
      <c r="I92" s="612" t="s">
        <v>57</v>
      </c>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3" t="s">
        <v>58</v>
      </c>
      <c r="AH92" s="611"/>
      <c r="AI92" s="611"/>
      <c r="AJ92" s="611"/>
      <c r="AK92" s="611"/>
      <c r="AL92" s="611"/>
      <c r="AM92" s="611"/>
      <c r="AN92" s="612" t="s">
        <v>59</v>
      </c>
      <c r="AO92" s="611"/>
      <c r="AP92" s="614"/>
      <c r="AQ92" s="545" t="s">
        <v>60</v>
      </c>
      <c r="AR92" s="13"/>
      <c r="AS92" s="515" t="s">
        <v>61</v>
      </c>
      <c r="AT92" s="516" t="s">
        <v>62</v>
      </c>
      <c r="AU92" s="516" t="s">
        <v>63</v>
      </c>
      <c r="AV92" s="516" t="s">
        <v>64</v>
      </c>
      <c r="AW92" s="516" t="s">
        <v>65</v>
      </c>
      <c r="AX92" s="516" t="s">
        <v>66</v>
      </c>
      <c r="AY92" s="516" t="s">
        <v>67</v>
      </c>
      <c r="AZ92" s="516" t="s">
        <v>68</v>
      </c>
      <c r="BA92" s="516" t="s">
        <v>69</v>
      </c>
      <c r="BB92" s="516" t="s">
        <v>70</v>
      </c>
      <c r="BC92" s="516" t="s">
        <v>71</v>
      </c>
      <c r="BD92" s="517" t="s">
        <v>72</v>
      </c>
    </row>
    <row r="93" spans="2:56" s="1" customFormat="1" ht="10.9" customHeight="1">
      <c r="B93" s="13"/>
      <c r="AR93" s="13"/>
      <c r="AS93" s="520"/>
      <c r="AT93" s="479"/>
      <c r="AU93" s="479"/>
      <c r="AV93" s="479"/>
      <c r="AW93" s="479"/>
      <c r="AX93" s="479"/>
      <c r="AY93" s="479"/>
      <c r="AZ93" s="479"/>
      <c r="BA93" s="479"/>
      <c r="BB93" s="479"/>
      <c r="BC93" s="479"/>
      <c r="BD93" s="543"/>
    </row>
    <row r="94" spans="2:90" s="546" customFormat="1" ht="32.5" customHeight="1">
      <c r="B94" s="547"/>
      <c r="C94" s="518" t="s">
        <v>73</v>
      </c>
      <c r="D94" s="548"/>
      <c r="E94" s="548"/>
      <c r="F94" s="548"/>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8"/>
      <c r="AE94" s="548"/>
      <c r="AF94" s="548"/>
      <c r="AG94" s="608">
        <f>ROUND(SUM(AG95:AG96),2)</f>
        <v>0</v>
      </c>
      <c r="AH94" s="608"/>
      <c r="AI94" s="608"/>
      <c r="AJ94" s="608"/>
      <c r="AK94" s="608"/>
      <c r="AL94" s="608"/>
      <c r="AM94" s="608"/>
      <c r="AN94" s="609">
        <f>SUM(AG94,AT94)</f>
        <v>0</v>
      </c>
      <c r="AO94" s="609"/>
      <c r="AP94" s="609"/>
      <c r="AQ94" s="549" t="s">
        <v>1</v>
      </c>
      <c r="AR94" s="547"/>
      <c r="AS94" s="550">
        <f>ROUND(SUM(AS95:AS96),2)</f>
        <v>0</v>
      </c>
      <c r="AT94" s="551">
        <f>ROUND(SUM(AV94:AW94),2)</f>
        <v>0</v>
      </c>
      <c r="AU94" s="552">
        <f>ROUND(SUM(AU95:AU96),5)</f>
        <v>0</v>
      </c>
      <c r="AV94" s="551">
        <f>ROUND(AZ94*L29,2)</f>
        <v>0</v>
      </c>
      <c r="AW94" s="551">
        <f>ROUND(BA94*L30,2)</f>
        <v>0</v>
      </c>
      <c r="AX94" s="551">
        <f>ROUND(BB94*L29,2)</f>
        <v>0</v>
      </c>
      <c r="AY94" s="551">
        <f>ROUND(BC94*L30,2)</f>
        <v>0</v>
      </c>
      <c r="AZ94" s="551">
        <f>ROUND(SUM(AZ95:AZ96),2)</f>
        <v>0</v>
      </c>
      <c r="BA94" s="551">
        <f>ROUND(SUM(BA95:BA96),2)</f>
        <v>0</v>
      </c>
      <c r="BB94" s="551">
        <f>ROUND(SUM(BB95:BB96),2)</f>
        <v>0</v>
      </c>
      <c r="BC94" s="551">
        <f>ROUND(SUM(BC95:BC96),2)</f>
        <v>0</v>
      </c>
      <c r="BD94" s="553">
        <f>ROUND(SUM(BD95:BD96),2)</f>
        <v>0</v>
      </c>
      <c r="BS94" s="554" t="s">
        <v>74</v>
      </c>
      <c r="BT94" s="554" t="s">
        <v>75</v>
      </c>
      <c r="BU94" s="555" t="s">
        <v>76</v>
      </c>
      <c r="BV94" s="554" t="s">
        <v>77</v>
      </c>
      <c r="BW94" s="554" t="s">
        <v>5</v>
      </c>
      <c r="BX94" s="554" t="s">
        <v>78</v>
      </c>
      <c r="CL94" s="554" t="s">
        <v>1</v>
      </c>
    </row>
    <row r="95" spans="1:91" s="565" customFormat="1" ht="16.5" customHeight="1">
      <c r="A95" s="556" t="s">
        <v>79</v>
      </c>
      <c r="B95" s="557"/>
      <c r="C95" s="558"/>
      <c r="D95" s="607" t="s">
        <v>80</v>
      </c>
      <c r="E95" s="607"/>
      <c r="F95" s="607"/>
      <c r="G95" s="607"/>
      <c r="H95" s="607"/>
      <c r="I95" s="559"/>
      <c r="J95" s="607" t="s">
        <v>81</v>
      </c>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5">
        <f>'SO1 - Domov u Anežky Lušt...'!J30</f>
        <v>0</v>
      </c>
      <c r="AH95" s="606"/>
      <c r="AI95" s="606"/>
      <c r="AJ95" s="606"/>
      <c r="AK95" s="606"/>
      <c r="AL95" s="606"/>
      <c r="AM95" s="606"/>
      <c r="AN95" s="605">
        <f>SUM(AG95,AT95)</f>
        <v>0</v>
      </c>
      <c r="AO95" s="606"/>
      <c r="AP95" s="606"/>
      <c r="AQ95" s="560" t="s">
        <v>82</v>
      </c>
      <c r="AR95" s="557"/>
      <c r="AS95" s="561">
        <v>0</v>
      </c>
      <c r="AT95" s="562">
        <f>ROUND(SUM(AV95:AW95),2)</f>
        <v>0</v>
      </c>
      <c r="AU95" s="563">
        <f>'SO1 - Domov u Anežky Lušt...'!P152</f>
        <v>0</v>
      </c>
      <c r="AV95" s="562">
        <f>'SO1 - Domov u Anežky Lušt...'!J33</f>
        <v>0</v>
      </c>
      <c r="AW95" s="562">
        <f>'SO1 - Domov u Anežky Lušt...'!J34</f>
        <v>0</v>
      </c>
      <c r="AX95" s="562">
        <f>'SO1 - Domov u Anežky Lušt...'!J35</f>
        <v>0</v>
      </c>
      <c r="AY95" s="562">
        <f>'SO1 - Domov u Anežky Lušt...'!J36</f>
        <v>0</v>
      </c>
      <c r="AZ95" s="562">
        <f>'SO1 - Domov u Anežky Lušt...'!F33</f>
        <v>0</v>
      </c>
      <c r="BA95" s="562">
        <f>'SO1 - Domov u Anežky Lušt...'!F34</f>
        <v>0</v>
      </c>
      <c r="BB95" s="562">
        <f>'SO1 - Domov u Anežky Lušt...'!F35</f>
        <v>0</v>
      </c>
      <c r="BC95" s="562">
        <f>'SO1 - Domov u Anežky Lušt...'!F36</f>
        <v>0</v>
      </c>
      <c r="BD95" s="564">
        <f>'SO1 - Domov u Anežky Lušt...'!F37</f>
        <v>0</v>
      </c>
      <c r="BT95" s="566" t="s">
        <v>83</v>
      </c>
      <c r="BV95" s="566" t="s">
        <v>77</v>
      </c>
      <c r="BW95" s="566" t="s">
        <v>84</v>
      </c>
      <c r="BX95" s="566" t="s">
        <v>5</v>
      </c>
      <c r="CL95" s="566" t="s">
        <v>1</v>
      </c>
      <c r="CM95" s="566" t="s">
        <v>83</v>
      </c>
    </row>
    <row r="96" spans="1:91" s="565" customFormat="1" ht="16.5" customHeight="1">
      <c r="A96" s="556" t="s">
        <v>79</v>
      </c>
      <c r="B96" s="557"/>
      <c r="C96" s="558"/>
      <c r="D96" s="607" t="s">
        <v>85</v>
      </c>
      <c r="E96" s="607"/>
      <c r="F96" s="607"/>
      <c r="G96" s="607"/>
      <c r="H96" s="607"/>
      <c r="I96" s="559"/>
      <c r="J96" s="607" t="s">
        <v>86</v>
      </c>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5">
        <f>'SO2 - Venkovní úpravy'!J30</f>
        <v>0</v>
      </c>
      <c r="AH96" s="606"/>
      <c r="AI96" s="606"/>
      <c r="AJ96" s="606"/>
      <c r="AK96" s="606"/>
      <c r="AL96" s="606"/>
      <c r="AM96" s="606"/>
      <c r="AN96" s="605">
        <f>SUM(AG96,AT96)</f>
        <v>0</v>
      </c>
      <c r="AO96" s="606"/>
      <c r="AP96" s="606"/>
      <c r="AQ96" s="560" t="s">
        <v>82</v>
      </c>
      <c r="AR96" s="557"/>
      <c r="AS96" s="567">
        <v>0</v>
      </c>
      <c r="AT96" s="568">
        <f>ROUND(SUM(AV96:AW96),2)</f>
        <v>0</v>
      </c>
      <c r="AU96" s="569">
        <f>'SO2 - Venkovní úpravy'!P129</f>
        <v>0</v>
      </c>
      <c r="AV96" s="568">
        <f>'SO2 - Venkovní úpravy'!J33</f>
        <v>0</v>
      </c>
      <c r="AW96" s="568">
        <f>'SO2 - Venkovní úpravy'!J34</f>
        <v>0</v>
      </c>
      <c r="AX96" s="568">
        <f>'SO2 - Venkovní úpravy'!J35</f>
        <v>0</v>
      </c>
      <c r="AY96" s="568">
        <f>'SO2 - Venkovní úpravy'!J36</f>
        <v>0</v>
      </c>
      <c r="AZ96" s="568">
        <f>'SO2 - Venkovní úpravy'!F33</f>
        <v>0</v>
      </c>
      <c r="BA96" s="568">
        <f>'SO2 - Venkovní úpravy'!F34</f>
        <v>0</v>
      </c>
      <c r="BB96" s="568">
        <f>'SO2 - Venkovní úpravy'!F35</f>
        <v>0</v>
      </c>
      <c r="BC96" s="568">
        <f>'SO2 - Venkovní úpravy'!F36</f>
        <v>0</v>
      </c>
      <c r="BD96" s="570">
        <f>'SO2 - Venkovní úpravy'!F37</f>
        <v>0</v>
      </c>
      <c r="BT96" s="566" t="s">
        <v>83</v>
      </c>
      <c r="BV96" s="566" t="s">
        <v>77</v>
      </c>
      <c r="BW96" s="566" t="s">
        <v>87</v>
      </c>
      <c r="BX96" s="566" t="s">
        <v>5</v>
      </c>
      <c r="CL96" s="566" t="s">
        <v>1</v>
      </c>
      <c r="CM96" s="566" t="s">
        <v>88</v>
      </c>
    </row>
    <row r="97" spans="2:44" s="1" customFormat="1" ht="30" customHeight="1">
      <c r="B97" s="13"/>
      <c r="AR97" s="13"/>
    </row>
    <row r="98" spans="2:44" s="1" customFormat="1" ht="7" customHeight="1">
      <c r="B98" s="14"/>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3"/>
    </row>
  </sheetData>
  <sheetProtection algorithmName="SHA-512" hashValue="AWYfXk9rxIrak+2J5NAoKz9+KPj0XI0sAGGlDdPwtWBj19WTyGntPGJDx/j8vRipv6JK20xRaUg66x/SZLdqRw==" saltValue="YgxNvp1u7zpzzHJR39xl8w==" spinCount="100000" sheet="1" selectLockedCells="1" autoFilter="0" pivotTables="0"/>
  <protectedRanges>
    <protectedRange sqref="E14:AJ14" name="Oblast2"/>
    <protectedRange sqref="E14 AN8 AN13 AN14" name="Oblast1"/>
  </protectedRanges>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1 - Domov u Anežky Lušt...'!C2" display="/"/>
    <hyperlink ref="A96" location="'SO2 - Venkovní úpravy'!C2" display="/"/>
  </hyperlink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B6010-6ADD-4080-9DEF-40DC36995DFE}">
  <dimension ref="A1:P113"/>
  <sheetViews>
    <sheetView view="pageBreakPreview" zoomScale="120" zoomScaleSheetLayoutView="120" workbookViewId="0" topLeftCell="A1">
      <pane ySplit="2" topLeftCell="A91" activePane="bottomLeft" state="frozen"/>
      <selection pane="bottomLeft" activeCell="M95" sqref="M95"/>
    </sheetView>
  </sheetViews>
  <sheetFormatPr defaultColWidth="9.28125" defaultRowHeight="12"/>
  <cols>
    <col min="1" max="1" width="4.28125" style="250" customWidth="1"/>
    <col min="2" max="2" width="2.28125" style="243" customWidth="1"/>
    <col min="3" max="3" width="2.00390625" style="243" customWidth="1"/>
    <col min="4" max="4" width="3.140625" style="243" customWidth="1"/>
    <col min="5" max="5" width="27.140625" style="243" customWidth="1"/>
    <col min="6" max="7" width="9.140625" style="251" customWidth="1"/>
    <col min="8" max="8" width="9.7109375" style="243" customWidth="1"/>
    <col min="9" max="9" width="7.00390625" style="252" customWidth="1"/>
    <col min="10" max="10" width="6.00390625" style="243" customWidth="1"/>
    <col min="11" max="12" width="15.7109375" style="242" bestFit="1" customWidth="1"/>
    <col min="13" max="13" width="12.7109375" style="242" bestFit="1" customWidth="1"/>
    <col min="14" max="14" width="14.7109375" style="242" customWidth="1"/>
    <col min="15" max="15" width="15.7109375" style="242" bestFit="1" customWidth="1"/>
    <col min="16" max="16" width="9.28125" style="242" customWidth="1"/>
    <col min="17" max="16384" width="9.28125" style="243" customWidth="1"/>
  </cols>
  <sheetData>
    <row r="1" spans="1:16" s="245" customFormat="1" ht="18.75" customHeight="1">
      <c r="A1" s="273" t="s">
        <v>3834</v>
      </c>
      <c r="B1" s="202"/>
      <c r="C1" s="202"/>
      <c r="D1" s="202"/>
      <c r="E1" s="202"/>
      <c r="F1" s="202"/>
      <c r="G1" s="202"/>
      <c r="H1" s="202"/>
      <c r="I1" s="202"/>
      <c r="J1" s="202"/>
      <c r="K1" s="274" t="s">
        <v>4080</v>
      </c>
      <c r="L1" s="274" t="s">
        <v>4080</v>
      </c>
      <c r="M1" s="274" t="s">
        <v>4079</v>
      </c>
      <c r="N1" s="274" t="s">
        <v>4079</v>
      </c>
      <c r="O1" s="274" t="s">
        <v>4078</v>
      </c>
      <c r="P1" s="275"/>
    </row>
    <row r="2" spans="1:15" ht="14.25" customHeight="1">
      <c r="A2" s="204"/>
      <c r="B2" s="202"/>
      <c r="C2" s="202"/>
      <c r="D2" s="202"/>
      <c r="E2" s="202"/>
      <c r="F2" s="205"/>
      <c r="G2" s="202"/>
      <c r="H2" s="202"/>
      <c r="I2" s="202"/>
      <c r="J2" s="202"/>
      <c r="K2" s="274" t="s">
        <v>1507</v>
      </c>
      <c r="L2" s="274" t="s">
        <v>4622</v>
      </c>
      <c r="M2" s="274" t="s">
        <v>1507</v>
      </c>
      <c r="N2" s="274" t="s">
        <v>4622</v>
      </c>
      <c r="O2" s="274" t="s">
        <v>4622</v>
      </c>
    </row>
    <row r="3" spans="1:16" s="258" customFormat="1" ht="12">
      <c r="A3" s="250"/>
      <c r="B3" s="243"/>
      <c r="C3" s="243"/>
      <c r="D3" s="243"/>
      <c r="E3" s="243"/>
      <c r="F3" s="251"/>
      <c r="G3" s="251"/>
      <c r="H3" s="243"/>
      <c r="I3" s="252"/>
      <c r="J3" s="243"/>
      <c r="K3" s="276"/>
      <c r="L3" s="253"/>
      <c r="M3" s="242"/>
      <c r="N3" s="253"/>
      <c r="O3" s="253"/>
      <c r="P3" s="276"/>
    </row>
    <row r="4" spans="1:15" ht="13">
      <c r="A4" s="254" t="s">
        <v>4077</v>
      </c>
      <c r="B4" s="271"/>
      <c r="L4" s="253"/>
      <c r="N4" s="253"/>
      <c r="O4" s="253"/>
    </row>
    <row r="5" spans="1:15" ht="12.5">
      <c r="A5" s="198" t="s">
        <v>3764</v>
      </c>
      <c r="B5" s="262" t="s">
        <v>3955</v>
      </c>
      <c r="L5" s="253"/>
      <c r="N5" s="253"/>
      <c r="O5" s="253"/>
    </row>
    <row r="6" spans="1:15" ht="13">
      <c r="A6" s="254"/>
      <c r="B6" s="271"/>
      <c r="C6" s="243" t="s">
        <v>4076</v>
      </c>
      <c r="E6" s="243" t="s">
        <v>4068</v>
      </c>
      <c r="L6" s="253"/>
      <c r="N6" s="253"/>
      <c r="O6" s="253"/>
    </row>
    <row r="7" spans="1:15" ht="13">
      <c r="A7" s="254"/>
      <c r="B7" s="271"/>
      <c r="E7" s="243" t="s">
        <v>4075</v>
      </c>
      <c r="F7" s="251">
        <v>445</v>
      </c>
      <c r="G7" s="251" t="s">
        <v>143</v>
      </c>
      <c r="L7" s="253"/>
      <c r="N7" s="253"/>
      <c r="O7" s="253"/>
    </row>
    <row r="8" spans="1:15" ht="13">
      <c r="A8" s="254"/>
      <c r="B8" s="271"/>
      <c r="E8" s="243" t="s">
        <v>4074</v>
      </c>
      <c r="F8" s="251">
        <v>88</v>
      </c>
      <c r="G8" s="251" t="s">
        <v>3807</v>
      </c>
      <c r="L8" s="253"/>
      <c r="N8" s="253"/>
      <c r="O8" s="253"/>
    </row>
    <row r="9" spans="1:15" ht="13">
      <c r="A9" s="254"/>
      <c r="B9" s="271"/>
      <c r="E9" s="243" t="s">
        <v>4073</v>
      </c>
      <c r="F9" s="251">
        <v>6</v>
      </c>
      <c r="G9" s="251" t="s">
        <v>3807</v>
      </c>
      <c r="L9" s="253"/>
      <c r="N9" s="253"/>
      <c r="O9" s="253"/>
    </row>
    <row r="10" spans="1:15" ht="13">
      <c r="A10" s="254"/>
      <c r="B10" s="271"/>
      <c r="E10" s="243" t="s">
        <v>3806</v>
      </c>
      <c r="F10" s="251">
        <v>400</v>
      </c>
      <c r="G10" s="251" t="s">
        <v>46</v>
      </c>
      <c r="I10" s="252">
        <v>2</v>
      </c>
      <c r="J10" s="243" t="s">
        <v>1507</v>
      </c>
      <c r="K10" s="235"/>
      <c r="L10" s="253">
        <f aca="true" t="shared" si="0" ref="L10:L41">+K10*I10</f>
        <v>0</v>
      </c>
      <c r="M10" s="235"/>
      <c r="N10" s="253">
        <f aca="true" t="shared" si="1" ref="N10:N41">+M10*I10</f>
        <v>0</v>
      </c>
      <c r="O10" s="253">
        <f aca="true" t="shared" si="2" ref="O10:O41">+N10+L10</f>
        <v>0</v>
      </c>
    </row>
    <row r="11" spans="1:15" ht="13">
      <c r="A11" s="254"/>
      <c r="B11" s="271"/>
      <c r="K11" s="235"/>
      <c r="L11" s="253">
        <f t="shared" si="0"/>
        <v>0</v>
      </c>
      <c r="M11" s="235"/>
      <c r="N11" s="253">
        <f t="shared" si="1"/>
        <v>0</v>
      </c>
      <c r="O11" s="253">
        <f t="shared" si="2"/>
        <v>0</v>
      </c>
    </row>
    <row r="12" spans="1:15" ht="12.5">
      <c r="A12" s="198" t="s">
        <v>3762</v>
      </c>
      <c r="B12" s="262" t="s">
        <v>4072</v>
      </c>
      <c r="K12" s="235"/>
      <c r="L12" s="253">
        <f t="shared" si="0"/>
        <v>0</v>
      </c>
      <c r="M12" s="235"/>
      <c r="N12" s="253">
        <f t="shared" si="1"/>
        <v>0</v>
      </c>
      <c r="O12" s="253">
        <f t="shared" si="2"/>
        <v>0</v>
      </c>
    </row>
    <row r="13" spans="1:15" ht="13">
      <c r="A13" s="254"/>
      <c r="B13" s="271"/>
      <c r="E13" s="243" t="s">
        <v>4071</v>
      </c>
      <c r="K13" s="235"/>
      <c r="L13" s="253">
        <f t="shared" si="0"/>
        <v>0</v>
      </c>
      <c r="M13" s="235"/>
      <c r="N13" s="253">
        <f t="shared" si="1"/>
        <v>0</v>
      </c>
      <c r="O13" s="253">
        <f t="shared" si="2"/>
        <v>0</v>
      </c>
    </row>
    <row r="14" spans="1:15" ht="13">
      <c r="A14" s="254"/>
      <c r="B14" s="271"/>
      <c r="E14" s="243" t="s">
        <v>4070</v>
      </c>
      <c r="I14" s="252">
        <v>1</v>
      </c>
      <c r="J14" s="243" t="s">
        <v>1507</v>
      </c>
      <c r="K14" s="235"/>
      <c r="L14" s="253">
        <f t="shared" si="0"/>
        <v>0</v>
      </c>
      <c r="M14" s="235"/>
      <c r="N14" s="253">
        <f t="shared" si="1"/>
        <v>0</v>
      </c>
      <c r="O14" s="253">
        <f t="shared" si="2"/>
        <v>0</v>
      </c>
    </row>
    <row r="15" spans="1:15" ht="12.5">
      <c r="A15" s="198"/>
      <c r="B15" s="271"/>
      <c r="K15" s="235"/>
      <c r="L15" s="253">
        <f t="shared" si="0"/>
        <v>0</v>
      </c>
      <c r="M15" s="235"/>
      <c r="N15" s="253">
        <f t="shared" si="1"/>
        <v>0</v>
      </c>
      <c r="O15" s="253">
        <f t="shared" si="2"/>
        <v>0</v>
      </c>
    </row>
    <row r="16" spans="1:15" ht="12.5">
      <c r="A16" s="198" t="s">
        <v>3760</v>
      </c>
      <c r="B16" s="262" t="s">
        <v>4069</v>
      </c>
      <c r="K16" s="235"/>
      <c r="L16" s="253">
        <f t="shared" si="0"/>
        <v>0</v>
      </c>
      <c r="M16" s="235"/>
      <c r="N16" s="253">
        <f t="shared" si="1"/>
        <v>0</v>
      </c>
      <c r="O16" s="253">
        <f t="shared" si="2"/>
        <v>0</v>
      </c>
    </row>
    <row r="17" spans="1:15" ht="13">
      <c r="A17" s="254"/>
      <c r="B17" s="271"/>
      <c r="E17" s="243" t="s">
        <v>4068</v>
      </c>
      <c r="I17" s="252">
        <v>1</v>
      </c>
      <c r="J17" s="243" t="s">
        <v>1507</v>
      </c>
      <c r="K17" s="235"/>
      <c r="L17" s="253">
        <f t="shared" si="0"/>
        <v>0</v>
      </c>
      <c r="M17" s="235"/>
      <c r="N17" s="253">
        <f t="shared" si="1"/>
        <v>0</v>
      </c>
      <c r="O17" s="253">
        <f t="shared" si="2"/>
        <v>0</v>
      </c>
    </row>
    <row r="18" spans="1:15" ht="12.5">
      <c r="A18" s="198"/>
      <c r="B18" s="271"/>
      <c r="K18" s="235"/>
      <c r="L18" s="253">
        <f t="shared" si="0"/>
        <v>0</v>
      </c>
      <c r="M18" s="235"/>
      <c r="N18" s="253">
        <f t="shared" si="1"/>
        <v>0</v>
      </c>
      <c r="O18" s="253">
        <f t="shared" si="2"/>
        <v>0</v>
      </c>
    </row>
    <row r="19" spans="1:15" ht="12.5">
      <c r="A19" s="198" t="s">
        <v>3758</v>
      </c>
      <c r="B19" s="262" t="s">
        <v>4067</v>
      </c>
      <c r="K19" s="235"/>
      <c r="L19" s="253">
        <f t="shared" si="0"/>
        <v>0</v>
      </c>
      <c r="M19" s="235"/>
      <c r="N19" s="253">
        <f t="shared" si="1"/>
        <v>0</v>
      </c>
      <c r="O19" s="253">
        <f t="shared" si="2"/>
        <v>0</v>
      </c>
    </row>
    <row r="20" spans="1:15" ht="12.5">
      <c r="A20" s="198"/>
      <c r="B20" s="271"/>
      <c r="D20" s="243" t="s">
        <v>4066</v>
      </c>
      <c r="K20" s="235"/>
      <c r="L20" s="253">
        <f t="shared" si="0"/>
        <v>0</v>
      </c>
      <c r="M20" s="235"/>
      <c r="N20" s="253">
        <f t="shared" si="1"/>
        <v>0</v>
      </c>
      <c r="O20" s="253">
        <f t="shared" si="2"/>
        <v>0</v>
      </c>
    </row>
    <row r="21" spans="1:15" ht="12.5">
      <c r="A21" s="198"/>
      <c r="B21" s="271"/>
      <c r="E21" s="243" t="s">
        <v>4065</v>
      </c>
      <c r="I21" s="252">
        <v>1</v>
      </c>
      <c r="J21" s="243" t="s">
        <v>1507</v>
      </c>
      <c r="K21" s="235"/>
      <c r="L21" s="253">
        <f t="shared" si="0"/>
        <v>0</v>
      </c>
      <c r="M21" s="235"/>
      <c r="N21" s="253">
        <f t="shared" si="1"/>
        <v>0</v>
      </c>
      <c r="O21" s="253">
        <f t="shared" si="2"/>
        <v>0</v>
      </c>
    </row>
    <row r="22" spans="1:15" ht="12.5">
      <c r="A22" s="198"/>
      <c r="B22" s="271"/>
      <c r="K22" s="235"/>
      <c r="L22" s="253">
        <f t="shared" si="0"/>
        <v>0</v>
      </c>
      <c r="M22" s="235"/>
      <c r="N22" s="253">
        <f t="shared" si="1"/>
        <v>0</v>
      </c>
      <c r="O22" s="253">
        <f t="shared" si="2"/>
        <v>0</v>
      </c>
    </row>
    <row r="23" spans="1:15" ht="12.5">
      <c r="A23" s="198" t="s">
        <v>3838</v>
      </c>
      <c r="B23" s="262" t="s">
        <v>4064</v>
      </c>
      <c r="K23" s="235"/>
      <c r="L23" s="253">
        <f t="shared" si="0"/>
        <v>0</v>
      </c>
      <c r="M23" s="235"/>
      <c r="N23" s="253">
        <f t="shared" si="1"/>
        <v>0</v>
      </c>
      <c r="O23" s="253">
        <f t="shared" si="2"/>
        <v>0</v>
      </c>
    </row>
    <row r="24" spans="1:15" ht="12.5">
      <c r="A24" s="198"/>
      <c r="B24" s="271"/>
      <c r="D24" s="243" t="s">
        <v>4063</v>
      </c>
      <c r="K24" s="235"/>
      <c r="L24" s="253">
        <f t="shared" si="0"/>
        <v>0</v>
      </c>
      <c r="M24" s="235"/>
      <c r="N24" s="253">
        <f t="shared" si="1"/>
        <v>0</v>
      </c>
      <c r="O24" s="253">
        <f t="shared" si="2"/>
        <v>0</v>
      </c>
    </row>
    <row r="25" spans="1:15" ht="12.5">
      <c r="A25" s="198"/>
      <c r="B25" s="271"/>
      <c r="E25" s="243" t="s">
        <v>4062</v>
      </c>
      <c r="I25" s="252">
        <v>1</v>
      </c>
      <c r="J25" s="243" t="s">
        <v>1507</v>
      </c>
      <c r="K25" s="235"/>
      <c r="L25" s="253">
        <f t="shared" si="0"/>
        <v>0</v>
      </c>
      <c r="M25" s="235"/>
      <c r="N25" s="253">
        <f t="shared" si="1"/>
        <v>0</v>
      </c>
      <c r="O25" s="253">
        <f t="shared" si="2"/>
        <v>0</v>
      </c>
    </row>
    <row r="26" spans="2:15" ht="12">
      <c r="B26" s="259"/>
      <c r="C26" s="259"/>
      <c r="D26" s="259"/>
      <c r="E26" s="259"/>
      <c r="I26" s="268"/>
      <c r="J26" s="259"/>
      <c r="K26" s="235"/>
      <c r="L26" s="253">
        <f t="shared" si="0"/>
        <v>0</v>
      </c>
      <c r="M26" s="235"/>
      <c r="N26" s="253">
        <f t="shared" si="1"/>
        <v>0</v>
      </c>
      <c r="O26" s="253">
        <f t="shared" si="2"/>
        <v>0</v>
      </c>
    </row>
    <row r="27" spans="1:15" ht="12">
      <c r="A27" s="250" t="s">
        <v>3890</v>
      </c>
      <c r="B27" s="243" t="s">
        <v>3948</v>
      </c>
      <c r="K27" s="235"/>
      <c r="L27" s="253">
        <f t="shared" si="0"/>
        <v>0</v>
      </c>
      <c r="M27" s="235"/>
      <c r="N27" s="253">
        <f t="shared" si="1"/>
        <v>0</v>
      </c>
      <c r="O27" s="253">
        <f t="shared" si="2"/>
        <v>0</v>
      </c>
    </row>
    <row r="28" spans="4:15" ht="12">
      <c r="D28" s="243" t="s">
        <v>3942</v>
      </c>
      <c r="F28" s="269"/>
      <c r="G28" s="269"/>
      <c r="H28" s="256"/>
      <c r="I28" s="252">
        <v>6</v>
      </c>
      <c r="J28" s="243" t="s">
        <v>1507</v>
      </c>
      <c r="K28" s="235"/>
      <c r="L28" s="253">
        <f t="shared" si="0"/>
        <v>0</v>
      </c>
      <c r="M28" s="235"/>
      <c r="N28" s="253">
        <f t="shared" si="1"/>
        <v>0</v>
      </c>
      <c r="O28" s="253">
        <f t="shared" si="2"/>
        <v>0</v>
      </c>
    </row>
    <row r="29" spans="2:15" ht="12">
      <c r="B29" s="259"/>
      <c r="C29" s="259"/>
      <c r="D29" s="259"/>
      <c r="E29" s="259"/>
      <c r="I29" s="268"/>
      <c r="J29" s="259"/>
      <c r="K29" s="235"/>
      <c r="L29" s="253">
        <f t="shared" si="0"/>
        <v>0</v>
      </c>
      <c r="M29" s="235"/>
      <c r="N29" s="253">
        <f t="shared" si="1"/>
        <v>0</v>
      </c>
      <c r="O29" s="253">
        <f t="shared" si="2"/>
        <v>0</v>
      </c>
    </row>
    <row r="30" spans="1:15" ht="12">
      <c r="A30" s="250" t="s">
        <v>3889</v>
      </c>
      <c r="B30" s="243" t="s">
        <v>4061</v>
      </c>
      <c r="K30" s="235"/>
      <c r="L30" s="253">
        <f t="shared" si="0"/>
        <v>0</v>
      </c>
      <c r="M30" s="235"/>
      <c r="N30" s="253">
        <f t="shared" si="1"/>
        <v>0</v>
      </c>
      <c r="O30" s="253">
        <f t="shared" si="2"/>
        <v>0</v>
      </c>
    </row>
    <row r="31" spans="4:15" ht="12">
      <c r="D31" s="243" t="s">
        <v>3942</v>
      </c>
      <c r="F31" s="269"/>
      <c r="G31" s="269"/>
      <c r="H31" s="256"/>
      <c r="I31" s="252">
        <v>1</v>
      </c>
      <c r="J31" s="243" t="s">
        <v>1507</v>
      </c>
      <c r="K31" s="235"/>
      <c r="L31" s="253">
        <f t="shared" si="0"/>
        <v>0</v>
      </c>
      <c r="M31" s="235"/>
      <c r="N31" s="253">
        <f t="shared" si="1"/>
        <v>0</v>
      </c>
      <c r="O31" s="253">
        <f t="shared" si="2"/>
        <v>0</v>
      </c>
    </row>
    <row r="32" spans="2:15" ht="12">
      <c r="B32" s="259"/>
      <c r="C32" s="259"/>
      <c r="D32" s="259"/>
      <c r="E32" s="259"/>
      <c r="I32" s="268"/>
      <c r="J32" s="259"/>
      <c r="K32" s="235"/>
      <c r="L32" s="253">
        <f t="shared" si="0"/>
        <v>0</v>
      </c>
      <c r="M32" s="235"/>
      <c r="N32" s="253">
        <f t="shared" si="1"/>
        <v>0</v>
      </c>
      <c r="O32" s="253">
        <f t="shared" si="2"/>
        <v>0</v>
      </c>
    </row>
    <row r="33" spans="1:15" ht="12">
      <c r="A33" s="250" t="s">
        <v>3888</v>
      </c>
      <c r="B33" s="243" t="s">
        <v>3939</v>
      </c>
      <c r="K33" s="235"/>
      <c r="L33" s="253">
        <f t="shared" si="0"/>
        <v>0</v>
      </c>
      <c r="M33" s="235"/>
      <c r="N33" s="253">
        <f t="shared" si="1"/>
        <v>0</v>
      </c>
      <c r="O33" s="253">
        <f t="shared" si="2"/>
        <v>0</v>
      </c>
    </row>
    <row r="34" spans="4:15" ht="12">
      <c r="D34" s="243" t="s">
        <v>3931</v>
      </c>
      <c r="F34" s="269"/>
      <c r="G34" s="269"/>
      <c r="H34" s="256"/>
      <c r="I34" s="252">
        <v>4</v>
      </c>
      <c r="J34" s="243" t="s">
        <v>1507</v>
      </c>
      <c r="K34" s="235"/>
      <c r="L34" s="253">
        <f t="shared" si="0"/>
        <v>0</v>
      </c>
      <c r="M34" s="235"/>
      <c r="N34" s="253">
        <f t="shared" si="1"/>
        <v>0</v>
      </c>
      <c r="O34" s="253">
        <f t="shared" si="2"/>
        <v>0</v>
      </c>
    </row>
    <row r="35" spans="2:15" ht="12">
      <c r="B35" s="259"/>
      <c r="C35" s="259"/>
      <c r="D35" s="259"/>
      <c r="E35" s="259"/>
      <c r="I35" s="268"/>
      <c r="J35" s="259"/>
      <c r="K35" s="235"/>
      <c r="L35" s="253">
        <f t="shared" si="0"/>
        <v>0</v>
      </c>
      <c r="M35" s="235"/>
      <c r="N35" s="253">
        <f t="shared" si="1"/>
        <v>0</v>
      </c>
      <c r="O35" s="253">
        <f t="shared" si="2"/>
        <v>0</v>
      </c>
    </row>
    <row r="36" spans="1:15" ht="12">
      <c r="A36" s="250" t="s">
        <v>3936</v>
      </c>
      <c r="B36" s="243" t="s">
        <v>4060</v>
      </c>
      <c r="K36" s="235"/>
      <c r="L36" s="253">
        <f t="shared" si="0"/>
        <v>0</v>
      </c>
      <c r="M36" s="235"/>
      <c r="N36" s="253">
        <f t="shared" si="1"/>
        <v>0</v>
      </c>
      <c r="O36" s="253">
        <f t="shared" si="2"/>
        <v>0</v>
      </c>
    </row>
    <row r="37" spans="4:15" ht="12">
      <c r="D37" s="243" t="s">
        <v>3931</v>
      </c>
      <c r="F37" s="269"/>
      <c r="G37" s="269"/>
      <c r="H37" s="256"/>
      <c r="I37" s="252">
        <v>6</v>
      </c>
      <c r="J37" s="243" t="s">
        <v>1507</v>
      </c>
      <c r="K37" s="235"/>
      <c r="L37" s="253">
        <f t="shared" si="0"/>
        <v>0</v>
      </c>
      <c r="M37" s="235"/>
      <c r="N37" s="253">
        <f t="shared" si="1"/>
        <v>0</v>
      </c>
      <c r="O37" s="253">
        <f t="shared" si="2"/>
        <v>0</v>
      </c>
    </row>
    <row r="38" spans="11:15" ht="12">
      <c r="K38" s="235"/>
      <c r="L38" s="253">
        <f t="shared" si="0"/>
        <v>0</v>
      </c>
      <c r="M38" s="235"/>
      <c r="N38" s="253">
        <f t="shared" si="1"/>
        <v>0</v>
      </c>
      <c r="O38" s="253">
        <f t="shared" si="2"/>
        <v>0</v>
      </c>
    </row>
    <row r="39" spans="1:15" ht="13">
      <c r="A39" s="254" t="s">
        <v>3857</v>
      </c>
      <c r="F39" s="269"/>
      <c r="G39" s="269"/>
      <c r="H39" s="256"/>
      <c r="I39" s="243"/>
      <c r="K39" s="235"/>
      <c r="L39" s="253">
        <f t="shared" si="0"/>
        <v>0</v>
      </c>
      <c r="M39" s="235"/>
      <c r="N39" s="253">
        <f t="shared" si="1"/>
        <v>0</v>
      </c>
      <c r="O39" s="253">
        <f t="shared" si="2"/>
        <v>0</v>
      </c>
    </row>
    <row r="40" spans="1:15" ht="12">
      <c r="A40" s="250" t="s">
        <v>3764</v>
      </c>
      <c r="B40" s="243" t="s">
        <v>4059</v>
      </c>
      <c r="K40" s="235"/>
      <c r="L40" s="253">
        <f t="shared" si="0"/>
        <v>0</v>
      </c>
      <c r="M40" s="235"/>
      <c r="N40" s="253">
        <f t="shared" si="1"/>
        <v>0</v>
      </c>
      <c r="O40" s="253">
        <f t="shared" si="2"/>
        <v>0</v>
      </c>
    </row>
    <row r="41" spans="3:15" ht="12">
      <c r="C41" s="243" t="s">
        <v>4055</v>
      </c>
      <c r="K41" s="235"/>
      <c r="L41" s="253">
        <f t="shared" si="0"/>
        <v>0</v>
      </c>
      <c r="M41" s="235"/>
      <c r="N41" s="253">
        <f t="shared" si="1"/>
        <v>0</v>
      </c>
      <c r="O41" s="253">
        <f t="shared" si="2"/>
        <v>0</v>
      </c>
    </row>
    <row r="42" spans="5:15" ht="12">
      <c r="E42" s="243" t="s">
        <v>4058</v>
      </c>
      <c r="H42" s="261"/>
      <c r="I42" s="252">
        <f>CEILING((100+120+130+20+150+60+130+45+20+45+130+45+20+20+45+130+50+130+20+45+20+130+45+130+20+45+50+40+90+70+200+25+95+30+4*95+100+130+20+150+60+140+55+20+60+20+160+130+45+20+20+130+45+15+50+130+20+45+55+25+45+35+25+25+65+50+270+270+75+20+20+20)*1.15,100)</f>
        <v>6200</v>
      </c>
      <c r="J42" s="243" t="s">
        <v>316</v>
      </c>
      <c r="K42" s="235"/>
      <c r="L42" s="253">
        <f aca="true" t="shared" si="3" ref="L42:L73">+K42*I42</f>
        <v>0</v>
      </c>
      <c r="M42" s="235"/>
      <c r="N42" s="253">
        <f aca="true" t="shared" si="4" ref="N42:N73">+M42*I42</f>
        <v>0</v>
      </c>
      <c r="O42" s="253">
        <f aca="true" t="shared" si="5" ref="O42:O73">+N42+L42</f>
        <v>0</v>
      </c>
    </row>
    <row r="43" spans="1:15" ht="12">
      <c r="A43" s="244"/>
      <c r="E43" s="243" t="s">
        <v>4057</v>
      </c>
      <c r="H43" s="261"/>
      <c r="I43" s="243">
        <f>10*9</f>
        <v>90</v>
      </c>
      <c r="J43" s="243" t="s">
        <v>316</v>
      </c>
      <c r="K43" s="235"/>
      <c r="L43" s="253">
        <f t="shared" si="3"/>
        <v>0</v>
      </c>
      <c r="M43" s="235"/>
      <c r="N43" s="253">
        <f t="shared" si="4"/>
        <v>0</v>
      </c>
      <c r="O43" s="253">
        <f t="shared" si="5"/>
        <v>0</v>
      </c>
    </row>
    <row r="44" spans="1:15" ht="12">
      <c r="A44" s="244"/>
      <c r="H44" s="261"/>
      <c r="I44" s="243"/>
      <c r="K44" s="235"/>
      <c r="L44" s="253">
        <f t="shared" si="3"/>
        <v>0</v>
      </c>
      <c r="M44" s="235"/>
      <c r="N44" s="253">
        <f t="shared" si="4"/>
        <v>0</v>
      </c>
      <c r="O44" s="253">
        <f t="shared" si="5"/>
        <v>0</v>
      </c>
    </row>
    <row r="45" spans="1:15" ht="12">
      <c r="A45" s="250" t="s">
        <v>3762</v>
      </c>
      <c r="B45" s="243" t="s">
        <v>4056</v>
      </c>
      <c r="K45" s="235"/>
      <c r="L45" s="253">
        <f t="shared" si="3"/>
        <v>0</v>
      </c>
      <c r="M45" s="235"/>
      <c r="N45" s="253">
        <f t="shared" si="4"/>
        <v>0</v>
      </c>
      <c r="O45" s="253">
        <f t="shared" si="5"/>
        <v>0</v>
      </c>
    </row>
    <row r="46" spans="3:15" ht="12">
      <c r="C46" s="243" t="s">
        <v>4055</v>
      </c>
      <c r="K46" s="235"/>
      <c r="L46" s="253">
        <f t="shared" si="3"/>
        <v>0</v>
      </c>
      <c r="M46" s="235"/>
      <c r="N46" s="253">
        <f t="shared" si="4"/>
        <v>0</v>
      </c>
      <c r="O46" s="253">
        <f t="shared" si="5"/>
        <v>0</v>
      </c>
    </row>
    <row r="47" spans="1:15" ht="12">
      <c r="A47" s="244"/>
      <c r="D47" s="243" t="s">
        <v>4054</v>
      </c>
      <c r="H47" s="261"/>
      <c r="I47" s="243"/>
      <c r="K47" s="235"/>
      <c r="L47" s="253">
        <f t="shared" si="3"/>
        <v>0</v>
      </c>
      <c r="M47" s="235"/>
      <c r="N47" s="253">
        <f t="shared" si="4"/>
        <v>0</v>
      </c>
      <c r="O47" s="253">
        <f t="shared" si="5"/>
        <v>0</v>
      </c>
    </row>
    <row r="48" spans="5:15" ht="12">
      <c r="E48" s="243" t="s">
        <v>4053</v>
      </c>
      <c r="H48" s="261"/>
      <c r="I48" s="252">
        <v>30</v>
      </c>
      <c r="J48" s="243" t="s">
        <v>316</v>
      </c>
      <c r="K48" s="235"/>
      <c r="L48" s="253">
        <f t="shared" si="3"/>
        <v>0</v>
      </c>
      <c r="M48" s="235"/>
      <c r="N48" s="253">
        <f t="shared" si="4"/>
        <v>0</v>
      </c>
      <c r="O48" s="253">
        <f t="shared" si="5"/>
        <v>0</v>
      </c>
    </row>
    <row r="49" spans="1:15" ht="12">
      <c r="A49" s="244"/>
      <c r="E49" s="243" t="s">
        <v>4052</v>
      </c>
      <c r="H49" s="261"/>
      <c r="I49" s="243">
        <v>25</v>
      </c>
      <c r="J49" s="243" t="s">
        <v>316</v>
      </c>
      <c r="K49" s="235"/>
      <c r="L49" s="253">
        <f t="shared" si="3"/>
        <v>0</v>
      </c>
      <c r="M49" s="235"/>
      <c r="N49" s="253">
        <f t="shared" si="4"/>
        <v>0</v>
      </c>
      <c r="O49" s="253">
        <f t="shared" si="5"/>
        <v>0</v>
      </c>
    </row>
    <row r="50" spans="1:15" ht="12">
      <c r="A50" s="244"/>
      <c r="E50" s="243" t="s">
        <v>4051</v>
      </c>
      <c r="H50" s="261"/>
      <c r="I50" s="243">
        <v>45</v>
      </c>
      <c r="J50" s="243" t="s">
        <v>316</v>
      </c>
      <c r="K50" s="235"/>
      <c r="L50" s="253">
        <f t="shared" si="3"/>
        <v>0</v>
      </c>
      <c r="M50" s="235"/>
      <c r="N50" s="253">
        <f t="shared" si="4"/>
        <v>0</v>
      </c>
      <c r="O50" s="253">
        <f t="shared" si="5"/>
        <v>0</v>
      </c>
    </row>
    <row r="51" spans="1:15" ht="12">
      <c r="A51" s="244"/>
      <c r="E51" s="243" t="s">
        <v>4050</v>
      </c>
      <c r="H51" s="261"/>
      <c r="I51" s="243">
        <v>100</v>
      </c>
      <c r="J51" s="243" t="s">
        <v>316</v>
      </c>
      <c r="K51" s="235"/>
      <c r="L51" s="253">
        <f t="shared" si="3"/>
        <v>0</v>
      </c>
      <c r="M51" s="235"/>
      <c r="N51" s="253">
        <f t="shared" si="4"/>
        <v>0</v>
      </c>
      <c r="O51" s="253">
        <f t="shared" si="5"/>
        <v>0</v>
      </c>
    </row>
    <row r="52" spans="8:15" ht="12">
      <c r="H52" s="272"/>
      <c r="K52" s="235"/>
      <c r="L52" s="253">
        <f t="shared" si="3"/>
        <v>0</v>
      </c>
      <c r="M52" s="235"/>
      <c r="N52" s="253">
        <f t="shared" si="4"/>
        <v>0</v>
      </c>
      <c r="O52" s="253">
        <f t="shared" si="5"/>
        <v>0</v>
      </c>
    </row>
    <row r="53" spans="1:15" ht="12">
      <c r="A53" s="250" t="s">
        <v>3760</v>
      </c>
      <c r="B53" s="243" t="s">
        <v>4049</v>
      </c>
      <c r="H53" s="252"/>
      <c r="I53" s="243"/>
      <c r="K53" s="235"/>
      <c r="L53" s="253">
        <f t="shared" si="3"/>
        <v>0</v>
      </c>
      <c r="M53" s="235"/>
      <c r="N53" s="253">
        <f t="shared" si="4"/>
        <v>0</v>
      </c>
      <c r="O53" s="253">
        <f t="shared" si="5"/>
        <v>0</v>
      </c>
    </row>
    <row r="54" spans="3:15" ht="12">
      <c r="C54" s="243" t="s">
        <v>4048</v>
      </c>
      <c r="H54" s="252"/>
      <c r="I54" s="243"/>
      <c r="K54" s="235"/>
      <c r="L54" s="253">
        <f t="shared" si="3"/>
        <v>0</v>
      </c>
      <c r="M54" s="235"/>
      <c r="N54" s="253">
        <f t="shared" si="4"/>
        <v>0</v>
      </c>
      <c r="O54" s="253">
        <f t="shared" si="5"/>
        <v>0</v>
      </c>
    </row>
    <row r="55" spans="4:15" ht="12">
      <c r="D55" s="243" t="s">
        <v>3850</v>
      </c>
      <c r="I55" s="252">
        <f>SUM(I42:I43)</f>
        <v>6290</v>
      </c>
      <c r="J55" s="243" t="s">
        <v>316</v>
      </c>
      <c r="K55" s="235"/>
      <c r="L55" s="253">
        <f t="shared" si="3"/>
        <v>0</v>
      </c>
      <c r="M55" s="235"/>
      <c r="N55" s="253">
        <f t="shared" si="4"/>
        <v>0</v>
      </c>
      <c r="O55" s="253">
        <f t="shared" si="5"/>
        <v>0</v>
      </c>
    </row>
    <row r="56" spans="11:15" ht="12">
      <c r="K56" s="235"/>
      <c r="L56" s="253">
        <f t="shared" si="3"/>
        <v>0</v>
      </c>
      <c r="M56" s="235"/>
      <c r="N56" s="253">
        <f t="shared" si="4"/>
        <v>0</v>
      </c>
      <c r="O56" s="253">
        <f t="shared" si="5"/>
        <v>0</v>
      </c>
    </row>
    <row r="57" spans="3:15" ht="12">
      <c r="C57" s="243" t="s">
        <v>4047</v>
      </c>
      <c r="H57" s="252"/>
      <c r="I57" s="243"/>
      <c r="K57" s="235"/>
      <c r="L57" s="253">
        <f t="shared" si="3"/>
        <v>0</v>
      </c>
      <c r="M57" s="235"/>
      <c r="N57" s="253">
        <f t="shared" si="4"/>
        <v>0</v>
      </c>
      <c r="O57" s="253">
        <f t="shared" si="5"/>
        <v>0</v>
      </c>
    </row>
    <row r="58" spans="4:15" ht="12">
      <c r="D58" s="243" t="s">
        <v>3850</v>
      </c>
      <c r="I58" s="252">
        <f>SUM(I47:I51)</f>
        <v>200</v>
      </c>
      <c r="J58" s="243" t="s">
        <v>316</v>
      </c>
      <c r="K58" s="235"/>
      <c r="L58" s="253">
        <f t="shared" si="3"/>
        <v>0</v>
      </c>
      <c r="M58" s="235"/>
      <c r="N58" s="253">
        <f t="shared" si="4"/>
        <v>0</v>
      </c>
      <c r="O58" s="253">
        <f t="shared" si="5"/>
        <v>0</v>
      </c>
    </row>
    <row r="59" spans="11:15" ht="12">
      <c r="K59" s="235"/>
      <c r="L59" s="253">
        <f t="shared" si="3"/>
        <v>0</v>
      </c>
      <c r="M59" s="235"/>
      <c r="N59" s="253">
        <f t="shared" si="4"/>
        <v>0</v>
      </c>
      <c r="O59" s="253">
        <f t="shared" si="5"/>
        <v>0</v>
      </c>
    </row>
    <row r="60" spans="1:15" ht="13">
      <c r="A60" s="254" t="s">
        <v>4046</v>
      </c>
      <c r="I60" s="243"/>
      <c r="J60" s="256"/>
      <c r="K60" s="235"/>
      <c r="L60" s="253">
        <f t="shared" si="3"/>
        <v>0</v>
      </c>
      <c r="M60" s="235"/>
      <c r="N60" s="253">
        <f t="shared" si="4"/>
        <v>0</v>
      </c>
      <c r="O60" s="253">
        <f t="shared" si="5"/>
        <v>0</v>
      </c>
    </row>
    <row r="61" spans="1:15" ht="12">
      <c r="A61" s="257" t="s">
        <v>3764</v>
      </c>
      <c r="B61" s="258" t="s">
        <v>4045</v>
      </c>
      <c r="C61" s="259"/>
      <c r="D61" s="258"/>
      <c r="E61" s="258"/>
      <c r="F61" s="243"/>
      <c r="G61" s="243"/>
      <c r="I61" s="259"/>
      <c r="J61" s="260"/>
      <c r="K61" s="235"/>
      <c r="L61" s="253">
        <f t="shared" si="3"/>
        <v>0</v>
      </c>
      <c r="M61" s="235"/>
      <c r="N61" s="253">
        <f t="shared" si="4"/>
        <v>0</v>
      </c>
      <c r="O61" s="253">
        <f t="shared" si="5"/>
        <v>0</v>
      </c>
    </row>
    <row r="62" spans="1:15" ht="12">
      <c r="A62" s="257"/>
      <c r="B62" s="258"/>
      <c r="C62" s="259"/>
      <c r="D62" s="258" t="s">
        <v>4044</v>
      </c>
      <c r="E62" s="258"/>
      <c r="F62" s="243"/>
      <c r="G62" s="243"/>
      <c r="I62" s="259">
        <f>+CEILING((27+24+26+30+5+26+5+5+26+26+5+5+5+26+8+345+34+5+34+5+5.5+6+11+60+15+4.5+3+3+44+20+26+30+5+26+5+5+26+26+5+26+5+3.5+8+34+5+5+4+2.5+3+3+10+5+66+75+8+4+4+4+75+105)*1.15,100)</f>
        <v>1700</v>
      </c>
      <c r="J62" s="260" t="s">
        <v>371</v>
      </c>
      <c r="K62" s="235"/>
      <c r="L62" s="253">
        <f t="shared" si="3"/>
        <v>0</v>
      </c>
      <c r="M62" s="235"/>
      <c r="N62" s="253">
        <f t="shared" si="4"/>
        <v>0</v>
      </c>
      <c r="O62" s="253">
        <f t="shared" si="5"/>
        <v>0</v>
      </c>
    </row>
    <row r="63" spans="1:15" ht="12">
      <c r="A63" s="257"/>
      <c r="B63" s="258"/>
      <c r="C63" s="259"/>
      <c r="D63" s="258"/>
      <c r="E63" s="258"/>
      <c r="F63" s="243"/>
      <c r="G63" s="243"/>
      <c r="I63" s="259"/>
      <c r="J63" s="260"/>
      <c r="K63" s="235"/>
      <c r="L63" s="253">
        <f t="shared" si="3"/>
        <v>0</v>
      </c>
      <c r="M63" s="235"/>
      <c r="N63" s="253">
        <f t="shared" si="4"/>
        <v>0</v>
      </c>
      <c r="O63" s="253">
        <f t="shared" si="5"/>
        <v>0</v>
      </c>
    </row>
    <row r="64" spans="1:15" ht="12">
      <c r="A64" s="257" t="s">
        <v>3762</v>
      </c>
      <c r="B64" s="258" t="s">
        <v>4043</v>
      </c>
      <c r="C64" s="259"/>
      <c r="D64" s="258"/>
      <c r="E64" s="258"/>
      <c r="F64" s="243"/>
      <c r="G64" s="243"/>
      <c r="I64" s="259"/>
      <c r="J64" s="260"/>
      <c r="K64" s="235"/>
      <c r="L64" s="253">
        <f t="shared" si="3"/>
        <v>0</v>
      </c>
      <c r="M64" s="235"/>
      <c r="N64" s="253">
        <f t="shared" si="4"/>
        <v>0</v>
      </c>
      <c r="O64" s="253">
        <f t="shared" si="5"/>
        <v>0</v>
      </c>
    </row>
    <row r="65" spans="1:15" ht="12">
      <c r="A65" s="257"/>
      <c r="B65" s="258" t="s">
        <v>4042</v>
      </c>
      <c r="C65" s="259"/>
      <c r="D65" s="258"/>
      <c r="E65" s="258"/>
      <c r="F65" s="243"/>
      <c r="G65" s="243"/>
      <c r="I65" s="259"/>
      <c r="J65" s="260"/>
      <c r="K65" s="235"/>
      <c r="L65" s="253">
        <f t="shared" si="3"/>
        <v>0</v>
      </c>
      <c r="M65" s="235"/>
      <c r="N65" s="253">
        <f t="shared" si="4"/>
        <v>0</v>
      </c>
      <c r="O65" s="253">
        <f t="shared" si="5"/>
        <v>0</v>
      </c>
    </row>
    <row r="66" spans="1:15" ht="12">
      <c r="A66" s="257"/>
      <c r="B66" s="258"/>
      <c r="C66" s="258"/>
      <c r="E66" s="258" t="s">
        <v>4041</v>
      </c>
      <c r="F66" s="243"/>
      <c r="G66" s="243"/>
      <c r="I66" s="259">
        <v>1</v>
      </c>
      <c r="J66" s="260" t="s">
        <v>1507</v>
      </c>
      <c r="K66" s="235"/>
      <c r="L66" s="253">
        <f t="shared" si="3"/>
        <v>0</v>
      </c>
      <c r="M66" s="235"/>
      <c r="N66" s="253">
        <f t="shared" si="4"/>
        <v>0</v>
      </c>
      <c r="O66" s="253">
        <f t="shared" si="5"/>
        <v>0</v>
      </c>
    </row>
    <row r="67" spans="1:15" ht="12">
      <c r="A67" s="257"/>
      <c r="B67" s="258"/>
      <c r="C67" s="258"/>
      <c r="E67" s="258" t="s">
        <v>4040</v>
      </c>
      <c r="F67" s="243"/>
      <c r="G67" s="243"/>
      <c r="I67" s="259">
        <v>4</v>
      </c>
      <c r="J67" s="260" t="s">
        <v>1507</v>
      </c>
      <c r="K67" s="235"/>
      <c r="L67" s="253">
        <f t="shared" si="3"/>
        <v>0</v>
      </c>
      <c r="M67" s="235"/>
      <c r="N67" s="253">
        <f t="shared" si="4"/>
        <v>0</v>
      </c>
      <c r="O67" s="253">
        <f t="shared" si="5"/>
        <v>0</v>
      </c>
    </row>
    <row r="68" spans="1:15" ht="12">
      <c r="A68" s="257"/>
      <c r="B68" s="258"/>
      <c r="C68" s="258"/>
      <c r="E68" s="258" t="s">
        <v>4039</v>
      </c>
      <c r="F68" s="243"/>
      <c r="G68" s="243"/>
      <c r="I68" s="259">
        <v>3</v>
      </c>
      <c r="J68" s="260" t="s">
        <v>1507</v>
      </c>
      <c r="K68" s="235"/>
      <c r="L68" s="253">
        <f t="shared" si="3"/>
        <v>0</v>
      </c>
      <c r="M68" s="235"/>
      <c r="N68" s="253">
        <f t="shared" si="4"/>
        <v>0</v>
      </c>
      <c r="O68" s="253">
        <f t="shared" si="5"/>
        <v>0</v>
      </c>
    </row>
    <row r="69" spans="1:15" ht="12">
      <c r="A69" s="257"/>
      <c r="B69" s="258"/>
      <c r="C69" s="258"/>
      <c r="E69" s="258" t="s">
        <v>4038</v>
      </c>
      <c r="F69" s="243"/>
      <c r="G69" s="243"/>
      <c r="I69" s="259">
        <v>1</v>
      </c>
      <c r="J69" s="260" t="s">
        <v>1507</v>
      </c>
      <c r="K69" s="235"/>
      <c r="L69" s="253">
        <f t="shared" si="3"/>
        <v>0</v>
      </c>
      <c r="M69" s="235"/>
      <c r="N69" s="253">
        <f t="shared" si="4"/>
        <v>0</v>
      </c>
      <c r="O69" s="253">
        <f t="shared" si="5"/>
        <v>0</v>
      </c>
    </row>
    <row r="70" spans="3:15" ht="12">
      <c r="C70" s="259"/>
      <c r="D70" s="258"/>
      <c r="E70" s="258"/>
      <c r="F70" s="243"/>
      <c r="G70" s="243"/>
      <c r="I70" s="259"/>
      <c r="J70" s="260"/>
      <c r="K70" s="235"/>
      <c r="L70" s="253">
        <f t="shared" si="3"/>
        <v>0</v>
      </c>
      <c r="M70" s="235"/>
      <c r="N70" s="253">
        <f t="shared" si="4"/>
        <v>0</v>
      </c>
      <c r="O70" s="253">
        <f t="shared" si="5"/>
        <v>0</v>
      </c>
    </row>
    <row r="71" spans="1:15" ht="12">
      <c r="A71" s="257" t="s">
        <v>3760</v>
      </c>
      <c r="B71" s="258" t="s">
        <v>4037</v>
      </c>
      <c r="C71" s="259"/>
      <c r="D71" s="258"/>
      <c r="E71" s="258"/>
      <c r="F71" s="243"/>
      <c r="G71" s="243"/>
      <c r="I71" s="259">
        <f>CEILING(+I62*1.1,10)</f>
        <v>1870</v>
      </c>
      <c r="J71" s="260" t="s">
        <v>316</v>
      </c>
      <c r="K71" s="235"/>
      <c r="L71" s="253">
        <f t="shared" si="3"/>
        <v>0</v>
      </c>
      <c r="M71" s="235"/>
      <c r="N71" s="253">
        <f t="shared" si="4"/>
        <v>0</v>
      </c>
      <c r="O71" s="253">
        <f t="shared" si="5"/>
        <v>0</v>
      </c>
    </row>
    <row r="72" spans="6:15" ht="12">
      <c r="F72" s="261"/>
      <c r="G72" s="261"/>
      <c r="K72" s="235"/>
      <c r="L72" s="253">
        <f t="shared" si="3"/>
        <v>0</v>
      </c>
      <c r="M72" s="235"/>
      <c r="N72" s="253">
        <f t="shared" si="4"/>
        <v>0</v>
      </c>
      <c r="O72" s="253">
        <f t="shared" si="5"/>
        <v>0</v>
      </c>
    </row>
    <row r="73" spans="1:15" ht="13">
      <c r="A73" s="254" t="s">
        <v>4036</v>
      </c>
      <c r="F73" s="243"/>
      <c r="G73" s="243"/>
      <c r="I73" s="243"/>
      <c r="J73" s="252"/>
      <c r="K73" s="235"/>
      <c r="L73" s="253">
        <f t="shared" si="3"/>
        <v>0</v>
      </c>
      <c r="M73" s="235"/>
      <c r="N73" s="253">
        <f t="shared" si="4"/>
        <v>0</v>
      </c>
      <c r="O73" s="253">
        <f t="shared" si="5"/>
        <v>0</v>
      </c>
    </row>
    <row r="74" spans="1:15" ht="12.5">
      <c r="A74" s="262" t="s">
        <v>3764</v>
      </c>
      <c r="B74" s="263" t="s">
        <v>4035</v>
      </c>
      <c r="C74" s="264"/>
      <c r="D74" s="264"/>
      <c r="E74" s="264"/>
      <c r="F74" s="264"/>
      <c r="G74" s="264"/>
      <c r="H74" s="264"/>
      <c r="I74" s="264"/>
      <c r="J74" s="263"/>
      <c r="K74" s="235"/>
      <c r="L74" s="253">
        <f aca="true" t="shared" si="6" ref="L74:L105">+K74*I74</f>
        <v>0</v>
      </c>
      <c r="M74" s="235"/>
      <c r="N74" s="253">
        <f aca="true" t="shared" si="7" ref="N74:N105">+M74*I74</f>
        <v>0</v>
      </c>
      <c r="O74" s="253">
        <f aca="true" t="shared" si="8" ref="O74:O105">+N74+L74</f>
        <v>0</v>
      </c>
    </row>
    <row r="75" spans="1:15" ht="12.5">
      <c r="A75" s="262"/>
      <c r="B75" s="264"/>
      <c r="C75" s="264"/>
      <c r="D75" s="168" t="s">
        <v>4033</v>
      </c>
      <c r="E75" s="264"/>
      <c r="F75" s="263"/>
      <c r="G75" s="263"/>
      <c r="H75" s="264"/>
      <c r="I75" s="263">
        <f>SUM(I82:I82)</f>
        <v>1</v>
      </c>
      <c r="J75" s="265" t="s">
        <v>1507</v>
      </c>
      <c r="K75" s="235"/>
      <c r="L75" s="253">
        <f t="shared" si="6"/>
        <v>0</v>
      </c>
      <c r="M75" s="235"/>
      <c r="N75" s="253">
        <f t="shared" si="7"/>
        <v>0</v>
      </c>
      <c r="O75" s="253">
        <f t="shared" si="8"/>
        <v>0</v>
      </c>
    </row>
    <row r="76" spans="6:15" ht="12">
      <c r="F76" s="243"/>
      <c r="G76" s="243"/>
      <c r="K76" s="235"/>
      <c r="L76" s="253">
        <f t="shared" si="6"/>
        <v>0</v>
      </c>
      <c r="M76" s="235"/>
      <c r="N76" s="253">
        <f t="shared" si="7"/>
        <v>0</v>
      </c>
      <c r="O76" s="253">
        <f t="shared" si="8"/>
        <v>0</v>
      </c>
    </row>
    <row r="77" spans="1:15" ht="12.5">
      <c r="A77" s="262" t="s">
        <v>88</v>
      </c>
      <c r="B77" s="263" t="s">
        <v>4034</v>
      </c>
      <c r="C77" s="264"/>
      <c r="D77" s="264"/>
      <c r="E77" s="264"/>
      <c r="F77" s="264"/>
      <c r="G77" s="264"/>
      <c r="H77" s="264"/>
      <c r="I77" s="264"/>
      <c r="J77" s="263"/>
      <c r="K77" s="235"/>
      <c r="L77" s="253">
        <f t="shared" si="6"/>
        <v>0</v>
      </c>
      <c r="M77" s="235"/>
      <c r="N77" s="253">
        <f t="shared" si="7"/>
        <v>0</v>
      </c>
      <c r="O77" s="253">
        <f t="shared" si="8"/>
        <v>0</v>
      </c>
    </row>
    <row r="78" spans="1:15" ht="12.5">
      <c r="A78" s="262"/>
      <c r="B78" s="264"/>
      <c r="C78" s="264"/>
      <c r="D78" s="168" t="s">
        <v>4033</v>
      </c>
      <c r="E78" s="264"/>
      <c r="F78" s="263"/>
      <c r="G78" s="263"/>
      <c r="H78" s="264"/>
      <c r="I78" s="263">
        <f>+I86</f>
        <v>13</v>
      </c>
      <c r="J78" s="265" t="s">
        <v>1507</v>
      </c>
      <c r="K78" s="235"/>
      <c r="L78" s="253">
        <f t="shared" si="6"/>
        <v>0</v>
      </c>
      <c r="M78" s="235"/>
      <c r="N78" s="253">
        <f t="shared" si="7"/>
        <v>0</v>
      </c>
      <c r="O78" s="253">
        <f t="shared" si="8"/>
        <v>0</v>
      </c>
    </row>
    <row r="79" spans="6:15" ht="12">
      <c r="F79" s="243"/>
      <c r="G79" s="243"/>
      <c r="K79" s="235"/>
      <c r="L79" s="253">
        <f t="shared" si="6"/>
        <v>0</v>
      </c>
      <c r="M79" s="235"/>
      <c r="N79" s="253">
        <f t="shared" si="7"/>
        <v>0</v>
      </c>
      <c r="O79" s="253">
        <f t="shared" si="8"/>
        <v>0</v>
      </c>
    </row>
    <row r="80" spans="1:15" ht="13">
      <c r="A80" s="254" t="s">
        <v>4032</v>
      </c>
      <c r="B80" s="259"/>
      <c r="C80" s="259"/>
      <c r="D80" s="259"/>
      <c r="E80" s="259"/>
      <c r="F80" s="266"/>
      <c r="G80" s="266"/>
      <c r="H80" s="267"/>
      <c r="I80" s="268"/>
      <c r="J80" s="259"/>
      <c r="K80" s="235"/>
      <c r="L80" s="253">
        <f t="shared" si="6"/>
        <v>0</v>
      </c>
      <c r="M80" s="235"/>
      <c r="N80" s="253">
        <f t="shared" si="7"/>
        <v>0</v>
      </c>
      <c r="O80" s="253">
        <f t="shared" si="8"/>
        <v>0</v>
      </c>
    </row>
    <row r="81" spans="1:15" ht="12">
      <c r="A81" s="250" t="s">
        <v>3764</v>
      </c>
      <c r="B81" s="259" t="s">
        <v>4031</v>
      </c>
      <c r="C81" s="259"/>
      <c r="D81" s="259"/>
      <c r="E81" s="259"/>
      <c r="F81" s="266"/>
      <c r="G81" s="266"/>
      <c r="H81" s="259"/>
      <c r="I81" s="268"/>
      <c r="J81" s="259"/>
      <c r="K81" s="235"/>
      <c r="L81" s="253">
        <f t="shared" si="6"/>
        <v>0</v>
      </c>
      <c r="M81" s="235"/>
      <c r="N81" s="253">
        <f t="shared" si="7"/>
        <v>0</v>
      </c>
      <c r="O81" s="253">
        <f t="shared" si="8"/>
        <v>0</v>
      </c>
    </row>
    <row r="82" spans="5:15" ht="12">
      <c r="E82" s="243" t="s">
        <v>4030</v>
      </c>
      <c r="I82" s="243">
        <v>1</v>
      </c>
      <c r="J82" s="243" t="s">
        <v>1507</v>
      </c>
      <c r="K82" s="235"/>
      <c r="L82" s="253">
        <f t="shared" si="6"/>
        <v>0</v>
      </c>
      <c r="M82" s="235"/>
      <c r="N82" s="253">
        <f t="shared" si="7"/>
        <v>0</v>
      </c>
      <c r="O82" s="253">
        <f t="shared" si="8"/>
        <v>0</v>
      </c>
    </row>
    <row r="83" spans="6:15" ht="12">
      <c r="F83" s="269"/>
      <c r="G83" s="269"/>
      <c r="H83" s="256"/>
      <c r="I83" s="243"/>
      <c r="K83" s="235"/>
      <c r="L83" s="253">
        <f t="shared" si="6"/>
        <v>0</v>
      </c>
      <c r="M83" s="235"/>
      <c r="N83" s="253">
        <f t="shared" si="7"/>
        <v>0</v>
      </c>
      <c r="O83" s="253">
        <f t="shared" si="8"/>
        <v>0</v>
      </c>
    </row>
    <row r="84" spans="1:15" ht="12">
      <c r="A84" s="250" t="s">
        <v>3762</v>
      </c>
      <c r="B84" s="259" t="s">
        <v>4029</v>
      </c>
      <c r="C84" s="259"/>
      <c r="D84" s="259"/>
      <c r="E84" s="259"/>
      <c r="F84" s="266"/>
      <c r="G84" s="266"/>
      <c r="H84" s="259"/>
      <c r="I84" s="268"/>
      <c r="J84" s="259"/>
      <c r="K84" s="235"/>
      <c r="L84" s="253">
        <f t="shared" si="6"/>
        <v>0</v>
      </c>
      <c r="M84" s="235"/>
      <c r="N84" s="253">
        <f t="shared" si="7"/>
        <v>0</v>
      </c>
      <c r="O84" s="253">
        <f t="shared" si="8"/>
        <v>0</v>
      </c>
    </row>
    <row r="85" spans="2:15" ht="12">
      <c r="B85" s="259"/>
      <c r="C85" s="259"/>
      <c r="D85" s="259" t="s">
        <v>4028</v>
      </c>
      <c r="E85" s="259"/>
      <c r="F85" s="266"/>
      <c r="G85" s="266"/>
      <c r="H85" s="259"/>
      <c r="I85" s="268"/>
      <c r="J85" s="259"/>
      <c r="K85" s="235"/>
      <c r="L85" s="253">
        <f t="shared" si="6"/>
        <v>0</v>
      </c>
      <c r="M85" s="235"/>
      <c r="N85" s="253">
        <f t="shared" si="7"/>
        <v>0</v>
      </c>
      <c r="O85" s="253">
        <f t="shared" si="8"/>
        <v>0</v>
      </c>
    </row>
    <row r="86" spans="5:15" ht="12">
      <c r="E86" s="243" t="s">
        <v>4027</v>
      </c>
      <c r="I86" s="243">
        <v>13</v>
      </c>
      <c r="J86" s="243" t="s">
        <v>1507</v>
      </c>
      <c r="K86" s="235"/>
      <c r="L86" s="253">
        <f t="shared" si="6"/>
        <v>0</v>
      </c>
      <c r="M86" s="235"/>
      <c r="N86" s="253">
        <f t="shared" si="7"/>
        <v>0</v>
      </c>
      <c r="O86" s="253">
        <f t="shared" si="8"/>
        <v>0</v>
      </c>
    </row>
    <row r="87" spans="5:15" ht="12">
      <c r="E87" s="243" t="s">
        <v>4026</v>
      </c>
      <c r="I87" s="243">
        <v>2</v>
      </c>
      <c r="J87" s="243" t="s">
        <v>1507</v>
      </c>
      <c r="K87" s="235"/>
      <c r="L87" s="253">
        <f t="shared" si="6"/>
        <v>0</v>
      </c>
      <c r="M87" s="235"/>
      <c r="N87" s="253">
        <f t="shared" si="7"/>
        <v>0</v>
      </c>
      <c r="O87" s="253">
        <f t="shared" si="8"/>
        <v>0</v>
      </c>
    </row>
    <row r="88" spans="6:15" ht="12">
      <c r="F88" s="269"/>
      <c r="G88" s="269"/>
      <c r="H88" s="256"/>
      <c r="I88" s="243"/>
      <c r="K88" s="235"/>
      <c r="L88" s="253">
        <f t="shared" si="6"/>
        <v>0</v>
      </c>
      <c r="M88" s="235"/>
      <c r="N88" s="253">
        <f t="shared" si="7"/>
        <v>0</v>
      </c>
      <c r="O88" s="253">
        <f t="shared" si="8"/>
        <v>0</v>
      </c>
    </row>
    <row r="89" spans="1:15" ht="12">
      <c r="A89" s="250" t="s">
        <v>3760</v>
      </c>
      <c r="B89" s="243" t="s">
        <v>4025</v>
      </c>
      <c r="F89" s="269"/>
      <c r="G89" s="269"/>
      <c r="H89" s="256"/>
      <c r="I89" s="243"/>
      <c r="K89" s="235"/>
      <c r="L89" s="253">
        <f t="shared" si="6"/>
        <v>0</v>
      </c>
      <c r="M89" s="235"/>
      <c r="N89" s="253">
        <f t="shared" si="7"/>
        <v>0</v>
      </c>
      <c r="O89" s="253">
        <f t="shared" si="8"/>
        <v>0</v>
      </c>
    </row>
    <row r="90" spans="5:15" ht="12">
      <c r="E90" s="243" t="s">
        <v>4024</v>
      </c>
      <c r="F90" s="269"/>
      <c r="G90" s="269"/>
      <c r="H90" s="256"/>
      <c r="I90" s="243">
        <f>+I86</f>
        <v>13</v>
      </c>
      <c r="J90" s="243" t="s">
        <v>1507</v>
      </c>
      <c r="K90" s="235"/>
      <c r="L90" s="253">
        <f t="shared" si="6"/>
        <v>0</v>
      </c>
      <c r="M90" s="235"/>
      <c r="N90" s="253">
        <f t="shared" si="7"/>
        <v>0</v>
      </c>
      <c r="O90" s="253">
        <f t="shared" si="8"/>
        <v>0</v>
      </c>
    </row>
    <row r="91" spans="5:15" ht="12">
      <c r="E91" s="243" t="s">
        <v>4023</v>
      </c>
      <c r="F91" s="269"/>
      <c r="G91" s="269"/>
      <c r="H91" s="256"/>
      <c r="I91" s="243">
        <f>+I87</f>
        <v>2</v>
      </c>
      <c r="J91" s="243" t="s">
        <v>1507</v>
      </c>
      <c r="K91" s="731"/>
      <c r="L91" s="253">
        <f t="shared" si="6"/>
        <v>0</v>
      </c>
      <c r="M91" s="731"/>
      <c r="N91" s="253">
        <f t="shared" si="7"/>
        <v>0</v>
      </c>
      <c r="O91" s="253">
        <f t="shared" si="8"/>
        <v>0</v>
      </c>
    </row>
    <row r="92" spans="6:15" ht="12">
      <c r="F92" s="269"/>
      <c r="G92" s="269"/>
      <c r="H92" s="256"/>
      <c r="I92" s="243"/>
      <c r="K92" s="731"/>
      <c r="L92" s="253">
        <f t="shared" si="6"/>
        <v>0</v>
      </c>
      <c r="M92" s="731"/>
      <c r="N92" s="253">
        <f t="shared" si="7"/>
        <v>0</v>
      </c>
      <c r="O92" s="253">
        <f t="shared" si="8"/>
        <v>0</v>
      </c>
    </row>
    <row r="93" spans="1:15" ht="13">
      <c r="A93" s="254" t="s">
        <v>4022</v>
      </c>
      <c r="F93" s="269"/>
      <c r="G93" s="269"/>
      <c r="H93" s="256"/>
      <c r="I93" s="243"/>
      <c r="K93" s="731"/>
      <c r="L93" s="253">
        <f t="shared" si="6"/>
        <v>0</v>
      </c>
      <c r="M93" s="731"/>
      <c r="N93" s="253">
        <f t="shared" si="7"/>
        <v>0</v>
      </c>
      <c r="O93" s="253">
        <f t="shared" si="8"/>
        <v>0</v>
      </c>
    </row>
    <row r="94" spans="1:15" ht="12">
      <c r="A94" s="250" t="s">
        <v>3764</v>
      </c>
      <c r="B94" s="243" t="s">
        <v>4021</v>
      </c>
      <c r="F94" s="269"/>
      <c r="G94" s="269"/>
      <c r="H94" s="256"/>
      <c r="I94" s="243"/>
      <c r="K94" s="731"/>
      <c r="L94" s="253">
        <f t="shared" si="6"/>
        <v>0</v>
      </c>
      <c r="M94" s="731"/>
      <c r="N94" s="253">
        <f t="shared" si="7"/>
        <v>0</v>
      </c>
      <c r="O94" s="253">
        <f t="shared" si="8"/>
        <v>0</v>
      </c>
    </row>
    <row r="95" spans="5:15" ht="12">
      <c r="E95" s="250" t="s">
        <v>4020</v>
      </c>
      <c r="F95" s="269"/>
      <c r="G95" s="269"/>
      <c r="H95" s="256"/>
      <c r="I95" s="270">
        <f>15*25</f>
        <v>375</v>
      </c>
      <c r="J95" s="243" t="s">
        <v>316</v>
      </c>
      <c r="K95" s="731"/>
      <c r="L95" s="253">
        <f t="shared" si="6"/>
        <v>0</v>
      </c>
      <c r="M95" s="731"/>
      <c r="N95" s="253">
        <f t="shared" si="7"/>
        <v>0</v>
      </c>
      <c r="O95" s="253">
        <f t="shared" si="8"/>
        <v>0</v>
      </c>
    </row>
    <row r="96" spans="5:15" ht="12">
      <c r="E96" s="243" t="s">
        <v>4019</v>
      </c>
      <c r="F96" s="269"/>
      <c r="G96" s="269"/>
      <c r="H96" s="256"/>
      <c r="I96" s="270">
        <f>+I48+I43</f>
        <v>120</v>
      </c>
      <c r="J96" s="243" t="s">
        <v>316</v>
      </c>
      <c r="K96" s="731"/>
      <c r="L96" s="253">
        <f t="shared" si="6"/>
        <v>0</v>
      </c>
      <c r="M96" s="731"/>
      <c r="N96" s="253">
        <f t="shared" si="7"/>
        <v>0</v>
      </c>
      <c r="O96" s="253">
        <f t="shared" si="8"/>
        <v>0</v>
      </c>
    </row>
    <row r="97" spans="5:15" ht="12">
      <c r="E97" s="243" t="s">
        <v>4018</v>
      </c>
      <c r="F97" s="269"/>
      <c r="G97" s="269"/>
      <c r="H97" s="256"/>
      <c r="I97" s="270">
        <f>+I49</f>
        <v>25</v>
      </c>
      <c r="J97" s="243" t="s">
        <v>316</v>
      </c>
      <c r="K97" s="731"/>
      <c r="L97" s="253">
        <f t="shared" si="6"/>
        <v>0</v>
      </c>
      <c r="M97" s="731"/>
      <c r="N97" s="253">
        <f t="shared" si="7"/>
        <v>0</v>
      </c>
      <c r="O97" s="253">
        <f t="shared" si="8"/>
        <v>0</v>
      </c>
    </row>
    <row r="98" spans="5:15" ht="12">
      <c r="E98" s="243" t="s">
        <v>4017</v>
      </c>
      <c r="F98" s="269"/>
      <c r="G98" s="269"/>
      <c r="H98" s="256"/>
      <c r="I98" s="270">
        <f>+I50</f>
        <v>45</v>
      </c>
      <c r="J98" s="243" t="s">
        <v>316</v>
      </c>
      <c r="K98" s="731"/>
      <c r="L98" s="253">
        <f t="shared" si="6"/>
        <v>0</v>
      </c>
      <c r="M98" s="731"/>
      <c r="N98" s="253">
        <f t="shared" si="7"/>
        <v>0</v>
      </c>
      <c r="O98" s="253">
        <f t="shared" si="8"/>
        <v>0</v>
      </c>
    </row>
    <row r="99" spans="5:15" ht="12">
      <c r="E99" s="243" t="s">
        <v>4016</v>
      </c>
      <c r="F99" s="269"/>
      <c r="G99" s="269"/>
      <c r="H99" s="256"/>
      <c r="I99" s="270">
        <f>+I51</f>
        <v>100</v>
      </c>
      <c r="J99" s="243" t="s">
        <v>316</v>
      </c>
      <c r="K99" s="731"/>
      <c r="L99" s="253">
        <f t="shared" si="6"/>
        <v>0</v>
      </c>
      <c r="M99" s="731"/>
      <c r="N99" s="253">
        <f>+M99*I99</f>
        <v>0</v>
      </c>
      <c r="O99" s="253">
        <f t="shared" si="8"/>
        <v>0</v>
      </c>
    </row>
    <row r="100" spans="11:15" ht="12">
      <c r="K100" s="731"/>
      <c r="L100" s="253">
        <f t="shared" si="6"/>
        <v>0</v>
      </c>
      <c r="M100" s="731"/>
      <c r="N100" s="253">
        <f t="shared" si="7"/>
        <v>0</v>
      </c>
      <c r="O100" s="253">
        <f t="shared" si="8"/>
        <v>0</v>
      </c>
    </row>
    <row r="101" spans="1:15" ht="12">
      <c r="A101" s="250" t="s">
        <v>3762</v>
      </c>
      <c r="B101" s="243" t="s">
        <v>4015</v>
      </c>
      <c r="I101" s="252">
        <v>1</v>
      </c>
      <c r="J101" s="243" t="s">
        <v>1507</v>
      </c>
      <c r="K101" s="731"/>
      <c r="L101" s="253">
        <f t="shared" si="6"/>
        <v>0</v>
      </c>
      <c r="M101" s="731"/>
      <c r="N101" s="253">
        <f t="shared" si="7"/>
        <v>0</v>
      </c>
      <c r="O101" s="253">
        <f t="shared" si="8"/>
        <v>0</v>
      </c>
    </row>
    <row r="102" spans="12:15" ht="12">
      <c r="L102" s="253">
        <f t="shared" si="6"/>
        <v>0</v>
      </c>
      <c r="M102" s="731"/>
      <c r="N102" s="253">
        <f t="shared" si="7"/>
        <v>0</v>
      </c>
      <c r="O102" s="253">
        <f t="shared" si="8"/>
        <v>0</v>
      </c>
    </row>
    <row r="103" spans="1:15" ht="13">
      <c r="A103" s="254" t="s">
        <v>3765</v>
      </c>
      <c r="L103" s="253">
        <f t="shared" si="6"/>
        <v>0</v>
      </c>
      <c r="M103" s="731"/>
      <c r="N103" s="253">
        <f t="shared" si="7"/>
        <v>0</v>
      </c>
      <c r="O103" s="253">
        <f t="shared" si="8"/>
        <v>0</v>
      </c>
    </row>
    <row r="104" spans="1:15" ht="12">
      <c r="A104" s="250" t="s">
        <v>3764</v>
      </c>
      <c r="B104" s="243" t="s">
        <v>3761</v>
      </c>
      <c r="L104" s="253">
        <f t="shared" si="6"/>
        <v>0</v>
      </c>
      <c r="M104" s="731"/>
      <c r="N104" s="253">
        <f t="shared" si="7"/>
        <v>0</v>
      </c>
      <c r="O104" s="253">
        <f t="shared" si="8"/>
        <v>0</v>
      </c>
    </row>
    <row r="105" spans="4:15" ht="12">
      <c r="D105" s="243" t="s">
        <v>4014</v>
      </c>
      <c r="I105" s="255">
        <v>5</v>
      </c>
      <c r="J105" s="243" t="s">
        <v>340</v>
      </c>
      <c r="L105" s="253">
        <f t="shared" si="6"/>
        <v>0</v>
      </c>
      <c r="M105" s="731"/>
      <c r="N105" s="253">
        <f t="shared" si="7"/>
        <v>0</v>
      </c>
      <c r="O105" s="253">
        <f t="shared" si="8"/>
        <v>0</v>
      </c>
    </row>
    <row r="106" spans="12:15" ht="12">
      <c r="L106" s="253">
        <f aca="true" t="shared" si="9" ref="L106:L112">+K106*I106</f>
        <v>0</v>
      </c>
      <c r="M106" s="731"/>
      <c r="N106" s="253">
        <f aca="true" t="shared" si="10" ref="N106:N112">+M106*I106</f>
        <v>0</v>
      </c>
      <c r="O106" s="253">
        <f aca="true" t="shared" si="11" ref="O106:O113">+N106+L106</f>
        <v>0</v>
      </c>
    </row>
    <row r="107" spans="1:15" ht="12">
      <c r="A107" s="250" t="s">
        <v>3762</v>
      </c>
      <c r="B107" s="243" t="s">
        <v>4013</v>
      </c>
      <c r="I107" s="252">
        <v>72</v>
      </c>
      <c r="J107" s="243" t="s">
        <v>3756</v>
      </c>
      <c r="L107" s="253">
        <f t="shared" si="9"/>
        <v>0</v>
      </c>
      <c r="M107" s="731"/>
      <c r="N107" s="253">
        <f t="shared" si="10"/>
        <v>0</v>
      </c>
      <c r="O107" s="253">
        <f t="shared" si="11"/>
        <v>0</v>
      </c>
    </row>
    <row r="108" spans="12:15" ht="12">
      <c r="L108" s="253">
        <f t="shared" si="9"/>
        <v>0</v>
      </c>
      <c r="M108" s="731"/>
      <c r="N108" s="253">
        <f t="shared" si="10"/>
        <v>0</v>
      </c>
      <c r="O108" s="253">
        <f t="shared" si="11"/>
        <v>0</v>
      </c>
    </row>
    <row r="109" spans="1:15" ht="12">
      <c r="A109" s="250" t="s">
        <v>3760</v>
      </c>
      <c r="B109" s="243" t="s">
        <v>4012</v>
      </c>
      <c r="I109" s="252">
        <v>72</v>
      </c>
      <c r="J109" s="243" t="s">
        <v>3756</v>
      </c>
      <c r="L109" s="253">
        <f t="shared" si="9"/>
        <v>0</v>
      </c>
      <c r="M109" s="731"/>
      <c r="N109" s="253">
        <f t="shared" si="10"/>
        <v>0</v>
      </c>
      <c r="O109" s="253">
        <f t="shared" si="11"/>
        <v>0</v>
      </c>
    </row>
    <row r="110" spans="12:15" ht="12">
      <c r="L110" s="253">
        <f t="shared" si="9"/>
        <v>0</v>
      </c>
      <c r="M110" s="731"/>
      <c r="N110" s="253">
        <f t="shared" si="10"/>
        <v>0</v>
      </c>
      <c r="O110" s="253">
        <f t="shared" si="11"/>
        <v>0</v>
      </c>
    </row>
    <row r="111" spans="1:15" ht="12">
      <c r="A111" s="250" t="s">
        <v>3758</v>
      </c>
      <c r="B111" s="243" t="s">
        <v>3757</v>
      </c>
      <c r="I111" s="252">
        <v>8</v>
      </c>
      <c r="J111" s="243" t="s">
        <v>3756</v>
      </c>
      <c r="L111" s="253">
        <f t="shared" si="9"/>
        <v>0</v>
      </c>
      <c r="M111" s="731"/>
      <c r="N111" s="253">
        <f>+M111*I111</f>
        <v>0</v>
      </c>
      <c r="O111" s="253">
        <f t="shared" si="11"/>
        <v>0</v>
      </c>
    </row>
    <row r="112" spans="1:15" ht="12" thickBot="1">
      <c r="A112" s="236"/>
      <c r="B112" s="237"/>
      <c r="C112" s="237"/>
      <c r="D112" s="237"/>
      <c r="E112" s="237"/>
      <c r="F112" s="238"/>
      <c r="G112" s="238"/>
      <c r="H112" s="237"/>
      <c r="I112" s="239"/>
      <c r="J112" s="237"/>
      <c r="K112" s="240"/>
      <c r="L112" s="241">
        <f t="shared" si="9"/>
        <v>0</v>
      </c>
      <c r="M112" s="240"/>
      <c r="N112" s="241">
        <f t="shared" si="10"/>
        <v>0</v>
      </c>
      <c r="O112" s="241">
        <f t="shared" si="11"/>
        <v>0</v>
      </c>
    </row>
    <row r="113" spans="1:15" ht="12" thickTop="1">
      <c r="A113" s="244" t="s">
        <v>3755</v>
      </c>
      <c r="B113" s="245"/>
      <c r="C113" s="245"/>
      <c r="D113" s="245"/>
      <c r="E113" s="245"/>
      <c r="F113" s="246"/>
      <c r="G113" s="246"/>
      <c r="H113" s="245"/>
      <c r="I113" s="247"/>
      <c r="J113" s="245"/>
      <c r="K113" s="248"/>
      <c r="L113" s="249">
        <f>SUM(L3:L112)</f>
        <v>0</v>
      </c>
      <c r="M113" s="248"/>
      <c r="N113" s="249">
        <f>SUM(N3:N112)</f>
        <v>0</v>
      </c>
      <c r="O113" s="249">
        <f t="shared" si="11"/>
        <v>0</v>
      </c>
    </row>
  </sheetData>
  <sheetProtection algorithmName="SHA-512" hashValue="gO9DAXrhEaqh8jCm/s9UQY4UHdqpkaZXSE5C9cTegYf1tXpTwKTqIRPTra9DfWXBZweofZuR4MP1tjg9e+4Pww==" saltValue="hbXflb4/Yz8FbEfkp5jPow==" spinCount="100000" sheet="1" selectLockedCells="1" autoFilter="0" pivotTables="0"/>
  <printOptions/>
  <pageMargins left="1.07" right="0.36" top="0.47" bottom="0.57" header="0.39" footer="0.41"/>
  <pageSetup horizontalDpi="600" verticalDpi="600" orientation="landscape" paperSize="9"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A68A6-E4DF-4019-ACA3-BCBD405A81AE}">
  <dimension ref="A2:AB48"/>
  <sheetViews>
    <sheetView showGridLines="0" workbookViewId="0" topLeftCell="A1">
      <pane ySplit="4" topLeftCell="A5" activePane="bottomLeft" state="frozen"/>
      <selection pane="bottomLeft" activeCell="AC7" sqref="AC7"/>
    </sheetView>
  </sheetViews>
  <sheetFormatPr defaultColWidth="9.28125" defaultRowHeight="12"/>
  <cols>
    <col min="1" max="2" width="0.71875" style="138" customWidth="1"/>
    <col min="3" max="3" width="1.28515625" style="138" customWidth="1"/>
    <col min="4" max="4" width="0.2890625" style="138" customWidth="1"/>
    <col min="5" max="5" width="7.7109375" style="138" customWidth="1"/>
    <col min="6" max="6" width="2.28125" style="138" customWidth="1"/>
    <col min="7" max="7" width="1.1484375" style="138" customWidth="1"/>
    <col min="8" max="8" width="3.00390625" style="138" customWidth="1"/>
    <col min="9" max="9" width="9.28125" style="138" hidden="1" customWidth="1"/>
    <col min="10" max="10" width="6.28125" style="138" customWidth="1"/>
    <col min="11" max="11" width="8.7109375" style="138" customWidth="1"/>
    <col min="12" max="12" width="2.7109375" style="138" customWidth="1"/>
    <col min="13" max="13" width="0.71875" style="138" customWidth="1"/>
    <col min="14" max="14" width="9.28125" style="138" hidden="1" customWidth="1"/>
    <col min="15" max="15" width="2.421875" style="138" customWidth="1"/>
    <col min="16" max="16" width="14.00390625" style="138" customWidth="1"/>
    <col min="17" max="17" width="1.28515625" style="138" customWidth="1"/>
    <col min="18" max="18" width="17.7109375" style="138" customWidth="1"/>
    <col min="19" max="19" width="9.7109375" style="138" customWidth="1"/>
    <col min="20" max="20" width="0.71875" style="138" customWidth="1"/>
    <col min="21" max="21" width="2.421875" style="138" customWidth="1"/>
    <col min="22" max="22" width="16.140625" style="138" customWidth="1"/>
    <col min="23" max="23" width="5.00390625" style="138" customWidth="1"/>
    <col min="24" max="24" width="11.421875" style="138" customWidth="1"/>
    <col min="25" max="25" width="9.28125" style="138" hidden="1" customWidth="1"/>
    <col min="26" max="26" width="1.421875" style="138" customWidth="1"/>
    <col min="27" max="28" width="0.71875" style="138" customWidth="1"/>
    <col min="29" max="16384" width="9.28125" style="138" customWidth="1"/>
  </cols>
  <sheetData>
    <row r="1" ht="2.9" customHeight="1"/>
    <row r="2" spans="1:28" ht="1.4"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row>
    <row r="3" spans="1:28" ht="11.25" customHeight="1">
      <c r="A3" s="650" t="s">
        <v>4112</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row>
    <row r="4" ht="12" hidden="1"/>
    <row r="5" spans="2:27" ht="2.9" customHeight="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row>
    <row r="6" spans="2:27" ht="5.65" customHeight="1">
      <c r="B6" s="153"/>
      <c r="C6" s="152"/>
      <c r="D6" s="152"/>
      <c r="E6" s="152"/>
      <c r="F6" s="152"/>
      <c r="G6" s="152"/>
      <c r="H6" s="152"/>
      <c r="I6" s="152"/>
      <c r="J6" s="152"/>
      <c r="K6" s="152"/>
      <c r="L6" s="152"/>
      <c r="M6" s="152"/>
      <c r="N6" s="152"/>
      <c r="O6" s="152"/>
      <c r="P6" s="152"/>
      <c r="Q6" s="152"/>
      <c r="R6" s="152"/>
      <c r="S6" s="152"/>
      <c r="T6" s="152"/>
      <c r="U6" s="152"/>
      <c r="V6" s="152"/>
      <c r="W6" s="152"/>
      <c r="X6" s="152"/>
      <c r="Y6" s="152"/>
      <c r="Z6" s="151"/>
      <c r="AA6" s="144"/>
    </row>
    <row r="7" spans="2:27" ht="16.4" customHeight="1">
      <c r="B7" s="150"/>
      <c r="C7" s="145"/>
      <c r="D7" s="145"/>
      <c r="E7" s="651" t="s">
        <v>4111</v>
      </c>
      <c r="F7" s="652"/>
      <c r="G7" s="652"/>
      <c r="H7" s="652"/>
      <c r="I7" s="652"/>
      <c r="J7" s="652"/>
      <c r="K7" s="653" t="s">
        <v>4385</v>
      </c>
      <c r="L7" s="652"/>
      <c r="M7" s="652"/>
      <c r="N7" s="652"/>
      <c r="O7" s="652"/>
      <c r="P7" s="652"/>
      <c r="Q7" s="652"/>
      <c r="R7" s="652"/>
      <c r="S7" s="652"/>
      <c r="T7" s="652"/>
      <c r="U7" s="652"/>
      <c r="V7" s="652"/>
      <c r="W7" s="652"/>
      <c r="X7" s="652"/>
      <c r="Y7" s="145"/>
      <c r="Z7" s="149"/>
      <c r="AA7" s="144"/>
    </row>
    <row r="8" spans="2:27" ht="16.4" customHeight="1">
      <c r="B8" s="150"/>
      <c r="C8" s="145"/>
      <c r="D8" s="145"/>
      <c r="E8" s="651" t="s">
        <v>4109</v>
      </c>
      <c r="F8" s="652"/>
      <c r="G8" s="652"/>
      <c r="H8" s="652"/>
      <c r="I8" s="652"/>
      <c r="J8" s="652"/>
      <c r="K8" s="653" t="s">
        <v>4108</v>
      </c>
      <c r="L8" s="652"/>
      <c r="M8" s="652"/>
      <c r="N8" s="652"/>
      <c r="O8" s="652"/>
      <c r="P8" s="652"/>
      <c r="Q8" s="652"/>
      <c r="R8" s="652"/>
      <c r="S8" s="652"/>
      <c r="T8" s="652"/>
      <c r="U8" s="652"/>
      <c r="V8" s="652"/>
      <c r="W8" s="652"/>
      <c r="X8" s="652"/>
      <c r="Y8" s="145"/>
      <c r="Z8" s="149"/>
      <c r="AA8" s="144"/>
    </row>
    <row r="9" spans="2:27" ht="16.4" customHeight="1">
      <c r="B9" s="150"/>
      <c r="C9" s="145"/>
      <c r="D9" s="145"/>
      <c r="E9" s="651" t="s">
        <v>1</v>
      </c>
      <c r="F9" s="652"/>
      <c r="G9" s="652"/>
      <c r="H9" s="652"/>
      <c r="I9" s="652"/>
      <c r="J9" s="652"/>
      <c r="K9" s="653" t="s">
        <v>4384</v>
      </c>
      <c r="L9" s="652"/>
      <c r="M9" s="652"/>
      <c r="N9" s="652"/>
      <c r="O9" s="652"/>
      <c r="P9" s="652"/>
      <c r="Q9" s="652"/>
      <c r="R9" s="652"/>
      <c r="S9" s="652"/>
      <c r="T9" s="652"/>
      <c r="U9" s="652"/>
      <c r="V9" s="652"/>
      <c r="W9" s="652"/>
      <c r="X9" s="652"/>
      <c r="Y9" s="145"/>
      <c r="Z9" s="149"/>
      <c r="AA9" s="144"/>
    </row>
    <row r="10" spans="2:27" ht="2.9" customHeight="1">
      <c r="B10" s="148"/>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6"/>
      <c r="AA10" s="144"/>
    </row>
    <row r="11" spans="2:27" ht="12" hidden="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row>
    <row r="12" spans="2:27" ht="2.9" customHeight="1">
      <c r="B12" s="145"/>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row>
    <row r="13" ht="14.25" customHeight="1"/>
    <row r="14" ht="2.9" customHeight="1"/>
    <row r="15" ht="12" hidden="1"/>
    <row r="16" spans="2:27" ht="17.15" customHeight="1">
      <c r="B16" s="654" t="s">
        <v>4106</v>
      </c>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row>
    <row r="17" ht="2.9" customHeight="1"/>
    <row r="18" spans="2:27" ht="11.5" customHeight="1">
      <c r="B18" s="655" t="s">
        <v>4105</v>
      </c>
      <c r="C18" s="642"/>
      <c r="D18" s="642"/>
      <c r="E18" s="642"/>
      <c r="F18" s="656" t="s">
        <v>4104</v>
      </c>
      <c r="G18" s="642"/>
      <c r="H18" s="642"/>
      <c r="I18" s="642"/>
      <c r="J18" s="642"/>
      <c r="K18" s="642"/>
      <c r="L18" s="642"/>
      <c r="M18" s="642"/>
      <c r="N18" s="642"/>
      <c r="O18" s="642"/>
      <c r="P18" s="642"/>
      <c r="Q18" s="642"/>
      <c r="R18" s="642"/>
      <c r="S18" s="642"/>
      <c r="T18" s="642"/>
      <c r="U18" s="655" t="s">
        <v>4103</v>
      </c>
      <c r="V18" s="642"/>
      <c r="W18" s="655" t="s">
        <v>4102</v>
      </c>
      <c r="X18" s="642"/>
      <c r="Y18" s="642"/>
      <c r="Z18" s="642"/>
      <c r="AA18" s="642"/>
    </row>
    <row r="19" spans="2:27" ht="11.5" customHeight="1">
      <c r="B19" s="646" t="s">
        <v>4101</v>
      </c>
      <c r="C19" s="630"/>
      <c r="D19" s="630"/>
      <c r="E19" s="630"/>
      <c r="F19" s="647" t="s">
        <v>4100</v>
      </c>
      <c r="G19" s="630"/>
      <c r="H19" s="630"/>
      <c r="I19" s="630"/>
      <c r="J19" s="630"/>
      <c r="K19" s="630"/>
      <c r="L19" s="630"/>
      <c r="M19" s="630"/>
      <c r="N19" s="630"/>
      <c r="O19" s="630"/>
      <c r="P19" s="630"/>
      <c r="Q19" s="630"/>
      <c r="R19" s="630"/>
      <c r="S19" s="630"/>
      <c r="T19" s="630"/>
      <c r="U19" s="649" t="s">
        <v>1</v>
      </c>
      <c r="V19" s="630"/>
      <c r="W19" s="649" t="s">
        <v>1</v>
      </c>
      <c r="X19" s="630"/>
      <c r="Y19" s="630"/>
      <c r="Z19" s="630"/>
      <c r="AA19" s="630"/>
    </row>
    <row r="20" spans="2:27" ht="11.25" customHeight="1">
      <c r="B20" s="637" t="s">
        <v>3764</v>
      </c>
      <c r="C20" s="630"/>
      <c r="D20" s="630"/>
      <c r="E20" s="630"/>
      <c r="F20" s="638" t="s">
        <v>4099</v>
      </c>
      <c r="G20" s="630"/>
      <c r="H20" s="630"/>
      <c r="I20" s="630"/>
      <c r="J20" s="630"/>
      <c r="K20" s="630"/>
      <c r="L20" s="630"/>
      <c r="M20" s="630"/>
      <c r="N20" s="630"/>
      <c r="O20" s="630"/>
      <c r="P20" s="630"/>
      <c r="Q20" s="630"/>
      <c r="R20" s="630"/>
      <c r="S20" s="630"/>
      <c r="T20" s="630"/>
      <c r="U20" s="639">
        <f>'EL'!AA71</f>
        <v>0</v>
      </c>
      <c r="V20" s="640"/>
      <c r="W20" s="639">
        <f aca="true" t="shared" si="0" ref="W20:W27">U20</f>
        <v>0</v>
      </c>
      <c r="X20" s="630"/>
      <c r="Y20" s="630"/>
      <c r="Z20" s="630"/>
      <c r="AA20" s="630"/>
    </row>
    <row r="21" spans="2:27" ht="11.5" customHeight="1">
      <c r="B21" s="637" t="s">
        <v>3762</v>
      </c>
      <c r="C21" s="630"/>
      <c r="D21" s="630"/>
      <c r="E21" s="630"/>
      <c r="F21" s="638" t="s">
        <v>4098</v>
      </c>
      <c r="G21" s="630"/>
      <c r="H21" s="630"/>
      <c r="I21" s="630"/>
      <c r="J21" s="630"/>
      <c r="K21" s="630"/>
      <c r="L21" s="630"/>
      <c r="M21" s="630"/>
      <c r="N21" s="630"/>
      <c r="O21" s="630"/>
      <c r="P21" s="630"/>
      <c r="Q21" s="630"/>
      <c r="R21" s="630"/>
      <c r="S21" s="630"/>
      <c r="T21" s="630"/>
      <c r="U21" s="639">
        <f>U20*0.058</f>
        <v>0</v>
      </c>
      <c r="V21" s="640"/>
      <c r="W21" s="639">
        <f t="shared" si="0"/>
        <v>0</v>
      </c>
      <c r="X21" s="630"/>
      <c r="Y21" s="630"/>
      <c r="Z21" s="630"/>
      <c r="AA21" s="630"/>
    </row>
    <row r="22" spans="2:27" ht="11.5" customHeight="1">
      <c r="B22" s="637" t="s">
        <v>3760</v>
      </c>
      <c r="C22" s="630"/>
      <c r="D22" s="630"/>
      <c r="E22" s="630"/>
      <c r="F22" s="638" t="s">
        <v>4383</v>
      </c>
      <c r="G22" s="630"/>
      <c r="H22" s="630"/>
      <c r="I22" s="630"/>
      <c r="J22" s="630"/>
      <c r="K22" s="630"/>
      <c r="L22" s="630"/>
      <c r="M22" s="630"/>
      <c r="N22" s="630"/>
      <c r="O22" s="630"/>
      <c r="P22" s="630"/>
      <c r="Q22" s="630"/>
      <c r="R22" s="630"/>
      <c r="S22" s="630"/>
      <c r="T22" s="630"/>
      <c r="U22" s="639">
        <f>'EL'!AA119</f>
        <v>0</v>
      </c>
      <c r="V22" s="640"/>
      <c r="W22" s="639">
        <f t="shared" si="0"/>
        <v>0</v>
      </c>
      <c r="X22" s="630"/>
      <c r="Y22" s="630"/>
      <c r="Z22" s="630"/>
      <c r="AA22" s="630"/>
    </row>
    <row r="23" spans="2:27" ht="11.5" customHeight="1">
      <c r="B23" s="637" t="s">
        <v>3760</v>
      </c>
      <c r="C23" s="630"/>
      <c r="D23" s="630"/>
      <c r="E23" s="630"/>
      <c r="F23" s="638" t="s">
        <v>4382</v>
      </c>
      <c r="G23" s="630"/>
      <c r="H23" s="630"/>
      <c r="I23" s="630"/>
      <c r="J23" s="630"/>
      <c r="K23" s="630"/>
      <c r="L23" s="630"/>
      <c r="M23" s="630"/>
      <c r="N23" s="630"/>
      <c r="O23" s="630"/>
      <c r="P23" s="630"/>
      <c r="Q23" s="630"/>
      <c r="R23" s="630"/>
      <c r="S23" s="630"/>
      <c r="T23" s="630"/>
      <c r="U23" s="639">
        <f>'EL'!AA96</f>
        <v>0</v>
      </c>
      <c r="V23" s="640"/>
      <c r="W23" s="639">
        <f t="shared" si="0"/>
        <v>0</v>
      </c>
      <c r="X23" s="630"/>
      <c r="Y23" s="630"/>
      <c r="Z23" s="630"/>
      <c r="AA23" s="630"/>
    </row>
    <row r="24" spans="2:27" ht="11.5" customHeight="1">
      <c r="B24" s="637" t="s">
        <v>3758</v>
      </c>
      <c r="C24" s="630"/>
      <c r="D24" s="630"/>
      <c r="E24" s="630"/>
      <c r="F24" s="638" t="s">
        <v>4097</v>
      </c>
      <c r="G24" s="630"/>
      <c r="H24" s="630"/>
      <c r="I24" s="630"/>
      <c r="J24" s="630"/>
      <c r="K24" s="630"/>
      <c r="L24" s="630"/>
      <c r="M24" s="630"/>
      <c r="N24" s="630"/>
      <c r="O24" s="630"/>
      <c r="P24" s="630"/>
      <c r="Q24" s="630"/>
      <c r="R24" s="630"/>
      <c r="S24" s="630"/>
      <c r="T24" s="630"/>
      <c r="U24" s="639">
        <f>'EL'!AA150</f>
        <v>0</v>
      </c>
      <c r="V24" s="640"/>
      <c r="W24" s="639">
        <f t="shared" si="0"/>
        <v>0</v>
      </c>
      <c r="X24" s="630"/>
      <c r="Y24" s="630"/>
      <c r="Z24" s="630"/>
      <c r="AA24" s="630"/>
    </row>
    <row r="25" spans="2:27" ht="11.25" customHeight="1">
      <c r="B25" s="637" t="s">
        <v>3838</v>
      </c>
      <c r="C25" s="630"/>
      <c r="D25" s="630"/>
      <c r="E25" s="630"/>
      <c r="F25" s="638" t="s">
        <v>4095</v>
      </c>
      <c r="G25" s="630"/>
      <c r="H25" s="630"/>
      <c r="I25" s="630"/>
      <c r="J25" s="630"/>
      <c r="K25" s="630"/>
      <c r="L25" s="630"/>
      <c r="M25" s="630"/>
      <c r="N25" s="630"/>
      <c r="O25" s="630"/>
      <c r="P25" s="630"/>
      <c r="Q25" s="630"/>
      <c r="R25" s="630"/>
      <c r="S25" s="630"/>
      <c r="T25" s="630"/>
      <c r="U25" s="639">
        <f>'EL'!AA296+'EL'!T303</f>
        <v>0</v>
      </c>
      <c r="V25" s="640"/>
      <c r="W25" s="639">
        <f t="shared" si="0"/>
        <v>0</v>
      </c>
      <c r="X25" s="630"/>
      <c r="Y25" s="630"/>
      <c r="Z25" s="630"/>
      <c r="AA25" s="630"/>
    </row>
    <row r="26" spans="2:27" ht="11.5" customHeight="1">
      <c r="B26" s="637" t="s">
        <v>3890</v>
      </c>
      <c r="C26" s="630"/>
      <c r="D26" s="630"/>
      <c r="E26" s="630"/>
      <c r="F26" s="638" t="s">
        <v>4094</v>
      </c>
      <c r="G26" s="630"/>
      <c r="H26" s="630"/>
      <c r="I26" s="630"/>
      <c r="J26" s="630"/>
      <c r="K26" s="630"/>
      <c r="L26" s="630"/>
      <c r="M26" s="630"/>
      <c r="N26" s="630"/>
      <c r="O26" s="630"/>
      <c r="P26" s="630"/>
      <c r="Q26" s="630"/>
      <c r="R26" s="630"/>
      <c r="S26" s="630"/>
      <c r="T26" s="630"/>
      <c r="U26" s="639">
        <f>U25*0.05</f>
        <v>0</v>
      </c>
      <c r="V26" s="640"/>
      <c r="W26" s="639">
        <f t="shared" si="0"/>
        <v>0</v>
      </c>
      <c r="X26" s="630"/>
      <c r="Y26" s="630"/>
      <c r="Z26" s="630"/>
      <c r="AA26" s="630"/>
    </row>
    <row r="27" spans="2:27" ht="11.5" customHeight="1">
      <c r="B27" s="646" t="s">
        <v>1</v>
      </c>
      <c r="C27" s="630"/>
      <c r="D27" s="630"/>
      <c r="E27" s="630"/>
      <c r="F27" s="647" t="s">
        <v>4093</v>
      </c>
      <c r="G27" s="630"/>
      <c r="H27" s="630"/>
      <c r="I27" s="630"/>
      <c r="J27" s="630"/>
      <c r="K27" s="630"/>
      <c r="L27" s="630"/>
      <c r="M27" s="630"/>
      <c r="N27" s="630"/>
      <c r="O27" s="630"/>
      <c r="P27" s="630"/>
      <c r="Q27" s="630"/>
      <c r="R27" s="630"/>
      <c r="S27" s="630"/>
      <c r="T27" s="630"/>
      <c r="U27" s="648">
        <f>SUM(U20:V26)</f>
        <v>0</v>
      </c>
      <c r="V27" s="640"/>
      <c r="W27" s="648">
        <f t="shared" si="0"/>
        <v>0</v>
      </c>
      <c r="X27" s="630"/>
      <c r="Y27" s="630"/>
      <c r="Z27" s="630"/>
      <c r="AA27" s="630"/>
    </row>
    <row r="28" spans="2:27" ht="11.5" customHeight="1">
      <c r="B28" s="637" t="s">
        <v>1</v>
      </c>
      <c r="C28" s="630"/>
      <c r="D28" s="630"/>
      <c r="E28" s="630"/>
      <c r="F28" s="638" t="s">
        <v>1</v>
      </c>
      <c r="G28" s="630"/>
      <c r="H28" s="630"/>
      <c r="I28" s="630"/>
      <c r="J28" s="630"/>
      <c r="K28" s="630"/>
      <c r="L28" s="630"/>
      <c r="M28" s="630"/>
      <c r="N28" s="630"/>
      <c r="O28" s="630"/>
      <c r="P28" s="630"/>
      <c r="Q28" s="630"/>
      <c r="R28" s="630"/>
      <c r="S28" s="630"/>
      <c r="T28" s="630"/>
      <c r="U28" s="639" t="s">
        <v>1</v>
      </c>
      <c r="V28" s="640"/>
      <c r="W28" s="637" t="s">
        <v>1</v>
      </c>
      <c r="X28" s="630"/>
      <c r="Y28" s="630"/>
      <c r="Z28" s="630"/>
      <c r="AA28" s="630"/>
    </row>
    <row r="29" spans="2:27" ht="11.25" customHeight="1">
      <c r="B29" s="646" t="s">
        <v>4092</v>
      </c>
      <c r="C29" s="630"/>
      <c r="D29" s="630"/>
      <c r="E29" s="630"/>
      <c r="F29" s="647" t="s">
        <v>4091</v>
      </c>
      <c r="G29" s="630"/>
      <c r="H29" s="630"/>
      <c r="I29" s="630"/>
      <c r="J29" s="630"/>
      <c r="K29" s="630"/>
      <c r="L29" s="630"/>
      <c r="M29" s="630"/>
      <c r="N29" s="630"/>
      <c r="O29" s="630"/>
      <c r="P29" s="630"/>
      <c r="Q29" s="630"/>
      <c r="R29" s="630"/>
      <c r="S29" s="630"/>
      <c r="T29" s="630"/>
      <c r="U29" s="648" t="s">
        <v>1</v>
      </c>
      <c r="V29" s="640"/>
      <c r="W29" s="649" t="s">
        <v>1</v>
      </c>
      <c r="X29" s="630"/>
      <c r="Y29" s="630"/>
      <c r="Z29" s="630"/>
      <c r="AA29" s="630"/>
    </row>
    <row r="30" spans="2:27" ht="11.5" customHeight="1">
      <c r="B30" s="637" t="s">
        <v>3889</v>
      </c>
      <c r="C30" s="630"/>
      <c r="D30" s="630"/>
      <c r="E30" s="630"/>
      <c r="F30" s="638" t="s">
        <v>4090</v>
      </c>
      <c r="G30" s="630"/>
      <c r="H30" s="630"/>
      <c r="I30" s="630"/>
      <c r="J30" s="630"/>
      <c r="K30" s="630"/>
      <c r="L30" s="630"/>
      <c r="M30" s="630"/>
      <c r="N30" s="630"/>
      <c r="O30" s="630"/>
      <c r="P30" s="630"/>
      <c r="Q30" s="630"/>
      <c r="R30" s="630"/>
      <c r="S30" s="630"/>
      <c r="T30" s="630"/>
      <c r="U30" s="639">
        <f>U20*0.025</f>
        <v>0</v>
      </c>
      <c r="V30" s="640"/>
      <c r="W30" s="639">
        <f>U30</f>
        <v>0</v>
      </c>
      <c r="X30" s="630"/>
      <c r="Y30" s="630"/>
      <c r="Z30" s="630"/>
      <c r="AA30" s="630"/>
    </row>
    <row r="31" spans="2:27" ht="11.5" customHeight="1">
      <c r="B31" s="646" t="s">
        <v>1</v>
      </c>
      <c r="C31" s="630"/>
      <c r="D31" s="630"/>
      <c r="E31" s="630"/>
      <c r="F31" s="647" t="s">
        <v>4089</v>
      </c>
      <c r="G31" s="630"/>
      <c r="H31" s="630"/>
      <c r="I31" s="630"/>
      <c r="J31" s="630"/>
      <c r="K31" s="630"/>
      <c r="L31" s="630"/>
      <c r="M31" s="630"/>
      <c r="N31" s="630"/>
      <c r="O31" s="630"/>
      <c r="P31" s="630"/>
      <c r="Q31" s="630"/>
      <c r="R31" s="630"/>
      <c r="S31" s="630"/>
      <c r="T31" s="630"/>
      <c r="U31" s="648">
        <f>SUM(U30)</f>
        <v>0</v>
      </c>
      <c r="V31" s="640"/>
      <c r="W31" s="648">
        <f>U31</f>
        <v>0</v>
      </c>
      <c r="X31" s="630"/>
      <c r="Y31" s="630"/>
      <c r="Z31" s="630"/>
      <c r="AA31" s="630"/>
    </row>
    <row r="32" spans="2:27" ht="11.5" customHeight="1">
      <c r="B32" s="637" t="s">
        <v>1</v>
      </c>
      <c r="C32" s="630"/>
      <c r="D32" s="630"/>
      <c r="E32" s="630"/>
      <c r="F32" s="638" t="s">
        <v>1</v>
      </c>
      <c r="G32" s="630"/>
      <c r="H32" s="630"/>
      <c r="I32" s="630"/>
      <c r="J32" s="630"/>
      <c r="K32" s="630"/>
      <c r="L32" s="630"/>
      <c r="M32" s="630"/>
      <c r="N32" s="630"/>
      <c r="O32" s="630"/>
      <c r="P32" s="630"/>
      <c r="Q32" s="630"/>
      <c r="R32" s="630"/>
      <c r="S32" s="630"/>
      <c r="T32" s="630"/>
      <c r="U32" s="639" t="s">
        <v>1</v>
      </c>
      <c r="V32" s="640"/>
      <c r="W32" s="637" t="s">
        <v>1</v>
      </c>
      <c r="X32" s="630"/>
      <c r="Y32" s="630"/>
      <c r="Z32" s="630"/>
      <c r="AA32" s="630"/>
    </row>
    <row r="33" spans="2:27" ht="11.25" customHeight="1">
      <c r="B33" s="641" t="s">
        <v>4088</v>
      </c>
      <c r="C33" s="642"/>
      <c r="D33" s="642"/>
      <c r="E33" s="642"/>
      <c r="F33" s="643" t="s">
        <v>4087</v>
      </c>
      <c r="G33" s="642"/>
      <c r="H33" s="642"/>
      <c r="I33" s="642"/>
      <c r="J33" s="642"/>
      <c r="K33" s="642"/>
      <c r="L33" s="642"/>
      <c r="M33" s="642"/>
      <c r="N33" s="642"/>
      <c r="O33" s="642"/>
      <c r="P33" s="642"/>
      <c r="Q33" s="642"/>
      <c r="R33" s="642"/>
      <c r="S33" s="642"/>
      <c r="T33" s="642"/>
      <c r="U33" s="644">
        <f>U27+U31</f>
        <v>0</v>
      </c>
      <c r="V33" s="645"/>
      <c r="W33" s="644">
        <f>U33</f>
        <v>0</v>
      </c>
      <c r="X33" s="642"/>
      <c r="Y33" s="642"/>
      <c r="Z33" s="642"/>
      <c r="AA33" s="642"/>
    </row>
    <row r="34" ht="12" hidden="1"/>
    <row r="35" ht="14.15" customHeight="1"/>
    <row r="36" spans="2:18" ht="12">
      <c r="B36" s="631" t="s">
        <v>1</v>
      </c>
      <c r="C36" s="632"/>
      <c r="D36" s="632"/>
      <c r="E36" s="632"/>
      <c r="F36" s="632"/>
      <c r="G36" s="632"/>
      <c r="H36" s="632"/>
      <c r="J36" s="633" t="s">
        <v>4086</v>
      </c>
      <c r="K36" s="632"/>
      <c r="L36" s="632"/>
      <c r="M36" s="632"/>
      <c r="N36" s="633" t="s">
        <v>39</v>
      </c>
      <c r="O36" s="632"/>
      <c r="P36" s="632"/>
      <c r="Q36" s="632"/>
      <c r="R36" s="143" t="s">
        <v>4085</v>
      </c>
    </row>
    <row r="37" spans="2:18" ht="12">
      <c r="B37" s="633" t="s">
        <v>4617</v>
      </c>
      <c r="C37" s="632"/>
      <c r="D37" s="632"/>
      <c r="E37" s="632"/>
      <c r="F37" s="632"/>
      <c r="G37" s="632"/>
      <c r="H37" s="632"/>
      <c r="I37" s="142"/>
      <c r="J37" s="634">
        <f>U33</f>
        <v>0</v>
      </c>
      <c r="K37" s="632"/>
      <c r="L37" s="632"/>
      <c r="M37" s="632"/>
      <c r="N37" s="634"/>
      <c r="O37" s="632"/>
      <c r="P37" s="632"/>
      <c r="Q37" s="632"/>
      <c r="R37" s="141"/>
    </row>
    <row r="38" ht="12" hidden="1"/>
    <row r="39" ht="3" customHeight="1"/>
    <row r="40" spans="2:18" ht="12">
      <c r="B40" s="635" t="s">
        <v>4083</v>
      </c>
      <c r="C40" s="630"/>
      <c r="D40" s="630"/>
      <c r="E40" s="630"/>
      <c r="F40" s="630"/>
      <c r="G40" s="630"/>
      <c r="H40" s="630"/>
      <c r="J40" s="636">
        <f>J37</f>
        <v>0</v>
      </c>
      <c r="K40" s="630"/>
      <c r="L40" s="630"/>
      <c r="M40" s="630"/>
      <c r="O40" s="636"/>
      <c r="P40" s="630"/>
      <c r="Q40" s="630"/>
      <c r="R40" s="140"/>
    </row>
    <row r="41" ht="2.9" customHeight="1"/>
    <row r="42" spans="2:27" ht="11.25" customHeight="1">
      <c r="B42" s="629" t="s">
        <v>4082</v>
      </c>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row>
    <row r="43" ht="5.65" customHeight="1"/>
    <row r="44" ht="2.9" customHeight="1"/>
    <row r="45" ht="12" hidden="1"/>
    <row r="47" ht="12">
      <c r="C47" s="139"/>
    </row>
    <row r="48" ht="12">
      <c r="C48" s="139"/>
    </row>
  </sheetData>
  <sheetProtection algorithmName="SHA-512" hashValue="HIvVrGzcMNu0qomTt38QC/4TwbGcje6Qj1EsvjR9loNfbjeIkz3949bqs41af97jbRM117mfUWAw7LtXA3rmZQ==" saltValue="ZzEkjWrdY9f5PooaAnB2lw==" spinCount="100000" sheet="1" selectLockedCells="1" autoFilter="0" pivotTables="0"/>
  <mergeCells count="82">
    <mergeCell ref="E9:J9"/>
    <mergeCell ref="K9:X9"/>
    <mergeCell ref="B19:E19"/>
    <mergeCell ref="F19:T19"/>
    <mergeCell ref="U19:V19"/>
    <mergeCell ref="W19:AA19"/>
    <mergeCell ref="B16:AA16"/>
    <mergeCell ref="B18:E18"/>
    <mergeCell ref="F18:T18"/>
    <mergeCell ref="U18:V18"/>
    <mergeCell ref="W18:AA18"/>
    <mergeCell ref="A3:AB3"/>
    <mergeCell ref="E7:J7"/>
    <mergeCell ref="K7:X7"/>
    <mergeCell ref="E8:J8"/>
    <mergeCell ref="K8:X8"/>
    <mergeCell ref="B21:E21"/>
    <mergeCell ref="F21:T21"/>
    <mergeCell ref="U21:V21"/>
    <mergeCell ref="W21:AA21"/>
    <mergeCell ref="U20:V20"/>
    <mergeCell ref="W20:AA20"/>
    <mergeCell ref="B20:E20"/>
    <mergeCell ref="F20:T20"/>
    <mergeCell ref="W25:AA25"/>
    <mergeCell ref="B22:E22"/>
    <mergeCell ref="F22:T22"/>
    <mergeCell ref="U22:V22"/>
    <mergeCell ref="W22:AA22"/>
    <mergeCell ref="B23:E23"/>
    <mergeCell ref="B24:E24"/>
    <mergeCell ref="F24:T24"/>
    <mergeCell ref="U24:V24"/>
    <mergeCell ref="W24:AA24"/>
    <mergeCell ref="F23:T23"/>
    <mergeCell ref="U23:V23"/>
    <mergeCell ref="W23:AA23"/>
    <mergeCell ref="B25:E25"/>
    <mergeCell ref="F25:T25"/>
    <mergeCell ref="U25:V25"/>
    <mergeCell ref="B26:E26"/>
    <mergeCell ref="F26:T26"/>
    <mergeCell ref="U26:V26"/>
    <mergeCell ref="W26:AA26"/>
    <mergeCell ref="B27:E27"/>
    <mergeCell ref="F27:T27"/>
    <mergeCell ref="U27:V27"/>
    <mergeCell ref="W27:AA27"/>
    <mergeCell ref="B28:E28"/>
    <mergeCell ref="F28:T28"/>
    <mergeCell ref="U28:V28"/>
    <mergeCell ref="W28:AA28"/>
    <mergeCell ref="B29:E29"/>
    <mergeCell ref="F29:T29"/>
    <mergeCell ref="U29:V29"/>
    <mergeCell ref="W29:AA29"/>
    <mergeCell ref="B30:E30"/>
    <mergeCell ref="F30:T30"/>
    <mergeCell ref="U30:V30"/>
    <mergeCell ref="W30:AA30"/>
    <mergeCell ref="B31:E31"/>
    <mergeCell ref="F31:T31"/>
    <mergeCell ref="U31:V31"/>
    <mergeCell ref="W31:AA31"/>
    <mergeCell ref="B32:E32"/>
    <mergeCell ref="F32:T32"/>
    <mergeCell ref="U32:V32"/>
    <mergeCell ref="W32:AA32"/>
    <mergeCell ref="B33:E33"/>
    <mergeCell ref="F33:T33"/>
    <mergeCell ref="U33:V33"/>
    <mergeCell ref="W33:AA33"/>
    <mergeCell ref="B42:AA42"/>
    <mergeCell ref="B36:H36"/>
    <mergeCell ref="J36:M36"/>
    <mergeCell ref="N36:Q36"/>
    <mergeCell ref="B37:H37"/>
    <mergeCell ref="J37:M37"/>
    <mergeCell ref="N37:Q37"/>
    <mergeCell ref="B40:H40"/>
    <mergeCell ref="J40:M40"/>
    <mergeCell ref="O40:Q40"/>
  </mergeCells>
  <printOptions/>
  <pageMargins left="0" right="0" top="0" bottom="0" header="0" footer="0"/>
  <pageSetup horizontalDpi="300" verticalDpi="300" orientation="portrait" paperSize="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9C9C-FC07-463B-A160-55CC6E680133}">
  <sheetPr>
    <pageSetUpPr fitToPage="1"/>
  </sheetPr>
  <dimension ref="A2:AL310"/>
  <sheetViews>
    <sheetView showGridLines="0" zoomScale="85" zoomScaleNormal="85" workbookViewId="0" topLeftCell="A1">
      <pane ySplit="4" topLeftCell="A270" activePane="bottomLeft" state="frozen"/>
      <selection pane="bottomLeft" activeCell="U278" sqref="U278:W278"/>
    </sheetView>
  </sheetViews>
  <sheetFormatPr defaultColWidth="9.28125" defaultRowHeight="12"/>
  <cols>
    <col min="1" max="1" width="0.71875" style="138" customWidth="1"/>
    <col min="2" max="2" width="1.7109375" style="138" customWidth="1"/>
    <col min="3" max="3" width="5.421875" style="138" customWidth="1"/>
    <col min="4" max="4" width="1.421875" style="138" customWidth="1"/>
    <col min="5" max="5" width="9.28125" style="138" hidden="1" customWidth="1"/>
    <col min="6" max="6" width="4.421875" style="138" customWidth="1"/>
    <col min="7" max="7" width="2.140625" style="138" customWidth="1"/>
    <col min="8" max="8" width="3.7109375" style="138" customWidth="1"/>
    <col min="9" max="9" width="9.28125" style="138" hidden="1" customWidth="1"/>
    <col min="10" max="10" width="3.00390625" style="138" customWidth="1"/>
    <col min="11" max="11" width="3.421875" style="138" customWidth="1"/>
    <col min="12" max="12" width="3.140625" style="138" customWidth="1"/>
    <col min="13" max="13" width="1.7109375" style="138" customWidth="1"/>
    <col min="14" max="14" width="6.00390625" style="138" customWidth="1"/>
    <col min="15" max="15" width="6.421875" style="138" customWidth="1"/>
    <col min="16" max="16" width="1.1484375" style="138" customWidth="1"/>
    <col min="17" max="17" width="1.7109375" style="138" customWidth="1"/>
    <col min="18" max="18" width="6.421875" style="138" customWidth="1"/>
    <col min="19" max="19" width="0.9921875" style="138" customWidth="1"/>
    <col min="20" max="20" width="24.00390625" style="138" customWidth="1"/>
    <col min="21" max="21" width="11.7109375" style="138" customWidth="1"/>
    <col min="22" max="22" width="3.00390625" style="138" customWidth="1"/>
    <col min="23" max="23" width="3.140625" style="138" customWidth="1"/>
    <col min="24" max="24" width="10.421875" style="138" customWidth="1"/>
    <col min="25" max="25" width="7.28125" style="138" customWidth="1"/>
    <col min="26" max="26" width="9.28125" style="138" hidden="1" customWidth="1"/>
    <col min="27" max="27" width="21.421875" style="138" customWidth="1"/>
    <col min="28" max="28" width="0.71875" style="138" customWidth="1"/>
    <col min="29" max="16384" width="9.28125" style="138" customWidth="1"/>
  </cols>
  <sheetData>
    <row r="1" ht="2.9" customHeight="1"/>
    <row r="2" spans="1:28" ht="1.4"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row>
    <row r="3" spans="1:28" ht="11.25" customHeight="1">
      <c r="A3" s="650" t="s">
        <v>4112</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row>
    <row r="4" ht="12" hidden="1"/>
    <row r="5" ht="2.9" customHeight="1"/>
    <row r="6" spans="2:27" ht="17.15" customHeight="1">
      <c r="B6" s="654" t="s">
        <v>4169</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row>
    <row r="7" ht="2.9" customHeight="1"/>
    <row r="8" spans="2:27" ht="12">
      <c r="B8" s="678" t="s">
        <v>4142</v>
      </c>
      <c r="C8" s="675"/>
      <c r="D8" s="679" t="s">
        <v>4141</v>
      </c>
      <c r="E8" s="675"/>
      <c r="F8" s="675"/>
      <c r="G8" s="675"/>
      <c r="H8" s="675"/>
      <c r="I8" s="675"/>
      <c r="J8" s="675"/>
      <c r="K8" s="675"/>
      <c r="L8" s="675"/>
      <c r="M8" s="675"/>
      <c r="N8" s="679" t="s">
        <v>4104</v>
      </c>
      <c r="O8" s="675"/>
      <c r="P8" s="675"/>
      <c r="Q8" s="675"/>
      <c r="R8" s="675"/>
      <c r="S8" s="675"/>
      <c r="T8" s="675"/>
      <c r="U8" s="678" t="s">
        <v>4140</v>
      </c>
      <c r="V8" s="675"/>
      <c r="W8" s="675"/>
      <c r="X8" s="229" t="s">
        <v>299</v>
      </c>
      <c r="Y8" s="230" t="s">
        <v>4139</v>
      </c>
      <c r="Z8" s="678" t="s">
        <v>4138</v>
      </c>
      <c r="AA8" s="675"/>
    </row>
    <row r="9" spans="2:27" ht="12">
      <c r="B9" s="637">
        <v>1</v>
      </c>
      <c r="C9" s="630"/>
      <c r="D9" s="638" t="s">
        <v>4168</v>
      </c>
      <c r="E9" s="630"/>
      <c r="F9" s="630"/>
      <c r="G9" s="630"/>
      <c r="H9" s="630"/>
      <c r="I9" s="630"/>
      <c r="J9" s="630"/>
      <c r="K9" s="630"/>
      <c r="L9" s="630"/>
      <c r="M9" s="630"/>
      <c r="N9" s="638" t="s">
        <v>4616</v>
      </c>
      <c r="O9" s="630"/>
      <c r="P9" s="630"/>
      <c r="Q9" s="630"/>
      <c r="R9" s="630"/>
      <c r="S9" s="630"/>
      <c r="T9" s="630"/>
      <c r="U9" s="657"/>
      <c r="V9" s="658"/>
      <c r="W9" s="658"/>
      <c r="X9" s="158">
        <v>2500</v>
      </c>
      <c r="Y9" s="159" t="s">
        <v>316</v>
      </c>
      <c r="Z9" s="659">
        <f aca="true" t="shared" si="0" ref="Z9:Z40">U9*X9</f>
        <v>0</v>
      </c>
      <c r="AA9" s="630"/>
    </row>
    <row r="10" spans="2:27" ht="12">
      <c r="B10" s="637">
        <v>2</v>
      </c>
      <c r="C10" s="630"/>
      <c r="D10" s="638" t="s">
        <v>4615</v>
      </c>
      <c r="E10" s="630"/>
      <c r="F10" s="630"/>
      <c r="G10" s="630"/>
      <c r="H10" s="630"/>
      <c r="I10" s="630"/>
      <c r="J10" s="630"/>
      <c r="K10" s="630"/>
      <c r="L10" s="630"/>
      <c r="M10" s="630"/>
      <c r="N10" s="638" t="s">
        <v>4614</v>
      </c>
      <c r="O10" s="630"/>
      <c r="P10" s="630"/>
      <c r="Q10" s="630"/>
      <c r="R10" s="630"/>
      <c r="S10" s="630"/>
      <c r="T10" s="630"/>
      <c r="U10" s="657"/>
      <c r="V10" s="658"/>
      <c r="W10" s="658"/>
      <c r="X10" s="158">
        <v>3900</v>
      </c>
      <c r="Y10" s="159" t="s">
        <v>316</v>
      </c>
      <c r="Z10" s="659">
        <f t="shared" si="0"/>
        <v>0</v>
      </c>
      <c r="AA10" s="630"/>
    </row>
    <row r="11" spans="2:27" ht="12">
      <c r="B11" s="637">
        <v>3</v>
      </c>
      <c r="C11" s="630"/>
      <c r="D11" s="638" t="s">
        <v>4613</v>
      </c>
      <c r="E11" s="638"/>
      <c r="F11" s="638"/>
      <c r="G11" s="638"/>
      <c r="H11" s="638"/>
      <c r="I11" s="638"/>
      <c r="J11" s="638"/>
      <c r="K11" s="638"/>
      <c r="L11" s="638"/>
      <c r="M11" s="638"/>
      <c r="N11" s="638" t="s">
        <v>4612</v>
      </c>
      <c r="O11" s="638"/>
      <c r="P11" s="638"/>
      <c r="Q11" s="638"/>
      <c r="R11" s="638"/>
      <c r="S11" s="638"/>
      <c r="T11" s="638"/>
      <c r="U11" s="657"/>
      <c r="V11" s="657"/>
      <c r="W11" s="657"/>
      <c r="X11" s="158">
        <v>600</v>
      </c>
      <c r="Y11" s="159" t="s">
        <v>316</v>
      </c>
      <c r="Z11" s="659">
        <f t="shared" si="0"/>
        <v>0</v>
      </c>
      <c r="AA11" s="659"/>
    </row>
    <row r="12" spans="2:27" ht="12">
      <c r="B12" s="637">
        <v>4</v>
      </c>
      <c r="C12" s="630"/>
      <c r="D12" s="638" t="s">
        <v>4168</v>
      </c>
      <c r="E12" s="630"/>
      <c r="F12" s="630"/>
      <c r="G12" s="630"/>
      <c r="H12" s="630"/>
      <c r="I12" s="630"/>
      <c r="J12" s="630"/>
      <c r="K12" s="630"/>
      <c r="L12" s="630"/>
      <c r="M12" s="630"/>
      <c r="N12" s="638" t="s">
        <v>4611</v>
      </c>
      <c r="O12" s="630"/>
      <c r="P12" s="630"/>
      <c r="Q12" s="630"/>
      <c r="R12" s="630"/>
      <c r="S12" s="630"/>
      <c r="T12" s="630"/>
      <c r="U12" s="657"/>
      <c r="V12" s="658"/>
      <c r="W12" s="658"/>
      <c r="X12" s="158">
        <v>100</v>
      </c>
      <c r="Y12" s="159" t="s">
        <v>316</v>
      </c>
      <c r="Z12" s="659">
        <f t="shared" si="0"/>
        <v>0</v>
      </c>
      <c r="AA12" s="630"/>
    </row>
    <row r="13" spans="2:27" ht="24.75" customHeight="1">
      <c r="B13" s="637">
        <v>5</v>
      </c>
      <c r="C13" s="630"/>
      <c r="D13" s="638" t="s">
        <v>4610</v>
      </c>
      <c r="E13" s="630"/>
      <c r="F13" s="630"/>
      <c r="G13" s="630"/>
      <c r="H13" s="630"/>
      <c r="I13" s="630"/>
      <c r="J13" s="630"/>
      <c r="K13" s="630"/>
      <c r="L13" s="630"/>
      <c r="M13" s="630"/>
      <c r="N13" s="638" t="s">
        <v>4609</v>
      </c>
      <c r="O13" s="630"/>
      <c r="P13" s="630"/>
      <c r="Q13" s="630"/>
      <c r="R13" s="630"/>
      <c r="S13" s="630"/>
      <c r="T13" s="630"/>
      <c r="U13" s="657"/>
      <c r="V13" s="658"/>
      <c r="W13" s="658"/>
      <c r="X13" s="158">
        <v>800</v>
      </c>
      <c r="Y13" s="159" t="s">
        <v>1507</v>
      </c>
      <c r="Z13" s="659">
        <f t="shared" si="0"/>
        <v>0</v>
      </c>
      <c r="AA13" s="630"/>
    </row>
    <row r="14" spans="2:27" ht="26.25" customHeight="1">
      <c r="B14" s="637">
        <v>6</v>
      </c>
      <c r="C14" s="630"/>
      <c r="D14" s="638" t="s">
        <v>4608</v>
      </c>
      <c r="E14" s="630"/>
      <c r="F14" s="630"/>
      <c r="G14" s="630"/>
      <c r="H14" s="630"/>
      <c r="I14" s="630"/>
      <c r="J14" s="630"/>
      <c r="K14" s="630"/>
      <c r="L14" s="630"/>
      <c r="M14" s="630"/>
      <c r="N14" s="638" t="s">
        <v>4607</v>
      </c>
      <c r="O14" s="630"/>
      <c r="P14" s="630"/>
      <c r="Q14" s="630"/>
      <c r="R14" s="630"/>
      <c r="S14" s="630"/>
      <c r="T14" s="630"/>
      <c r="U14" s="657"/>
      <c r="V14" s="658"/>
      <c r="W14" s="658"/>
      <c r="X14" s="158">
        <v>300</v>
      </c>
      <c r="Y14" s="159" t="s">
        <v>1507</v>
      </c>
      <c r="Z14" s="659">
        <f t="shared" si="0"/>
        <v>0</v>
      </c>
      <c r="AA14" s="630"/>
    </row>
    <row r="15" spans="2:27" ht="24.75" customHeight="1">
      <c r="B15" s="637">
        <v>7</v>
      </c>
      <c r="C15" s="630"/>
      <c r="D15" s="638" t="s">
        <v>4605</v>
      </c>
      <c r="E15" s="630"/>
      <c r="F15" s="630"/>
      <c r="G15" s="630"/>
      <c r="H15" s="630"/>
      <c r="I15" s="630"/>
      <c r="J15" s="630"/>
      <c r="K15" s="630"/>
      <c r="L15" s="630"/>
      <c r="M15" s="630"/>
      <c r="N15" s="638" t="s">
        <v>4606</v>
      </c>
      <c r="O15" s="630"/>
      <c r="P15" s="630"/>
      <c r="Q15" s="630"/>
      <c r="R15" s="630"/>
      <c r="S15" s="630"/>
      <c r="T15" s="630"/>
      <c r="U15" s="657"/>
      <c r="V15" s="658"/>
      <c r="W15" s="658"/>
      <c r="X15" s="158">
        <v>80</v>
      </c>
      <c r="Y15" s="159" t="s">
        <v>1507</v>
      </c>
      <c r="Z15" s="659">
        <f t="shared" si="0"/>
        <v>0</v>
      </c>
      <c r="AA15" s="630"/>
    </row>
    <row r="16" spans="2:27" ht="24.75" customHeight="1">
      <c r="B16" s="637">
        <v>8</v>
      </c>
      <c r="C16" s="630"/>
      <c r="D16" s="638" t="s">
        <v>4605</v>
      </c>
      <c r="E16" s="630"/>
      <c r="F16" s="630"/>
      <c r="G16" s="630"/>
      <c r="H16" s="630"/>
      <c r="I16" s="630"/>
      <c r="J16" s="630"/>
      <c r="K16" s="630"/>
      <c r="L16" s="630"/>
      <c r="M16" s="630"/>
      <c r="N16" s="638" t="s">
        <v>4604</v>
      </c>
      <c r="O16" s="630"/>
      <c r="P16" s="630"/>
      <c r="Q16" s="630"/>
      <c r="R16" s="630"/>
      <c r="S16" s="630"/>
      <c r="T16" s="630"/>
      <c r="U16" s="657"/>
      <c r="V16" s="658"/>
      <c r="W16" s="658"/>
      <c r="X16" s="158">
        <v>20</v>
      </c>
      <c r="Y16" s="159" t="s">
        <v>1507</v>
      </c>
      <c r="Z16" s="659">
        <f t="shared" si="0"/>
        <v>0</v>
      </c>
      <c r="AA16" s="630"/>
    </row>
    <row r="17" spans="2:27" ht="26.25" customHeight="1">
      <c r="B17" s="637">
        <v>9</v>
      </c>
      <c r="C17" s="630"/>
      <c r="D17" s="638" t="s">
        <v>4266</v>
      </c>
      <c r="E17" s="630"/>
      <c r="F17" s="630"/>
      <c r="G17" s="630"/>
      <c r="H17" s="630"/>
      <c r="I17" s="630"/>
      <c r="J17" s="630"/>
      <c r="K17" s="630"/>
      <c r="L17" s="630"/>
      <c r="M17" s="630"/>
      <c r="N17" s="638" t="s">
        <v>4265</v>
      </c>
      <c r="O17" s="630"/>
      <c r="P17" s="630"/>
      <c r="Q17" s="630"/>
      <c r="R17" s="630"/>
      <c r="S17" s="630"/>
      <c r="T17" s="630"/>
      <c r="U17" s="657"/>
      <c r="V17" s="658"/>
      <c r="W17" s="658"/>
      <c r="X17" s="158">
        <v>660</v>
      </c>
      <c r="Y17" s="159" t="s">
        <v>1507</v>
      </c>
      <c r="Z17" s="659">
        <f t="shared" si="0"/>
        <v>0</v>
      </c>
      <c r="AA17" s="630"/>
    </row>
    <row r="18" spans="2:27" ht="27.75" customHeight="1">
      <c r="B18" s="637">
        <v>10</v>
      </c>
      <c r="C18" s="630"/>
      <c r="D18" s="638" t="s">
        <v>4264</v>
      </c>
      <c r="E18" s="630"/>
      <c r="F18" s="630"/>
      <c r="G18" s="630"/>
      <c r="H18" s="630"/>
      <c r="I18" s="630"/>
      <c r="J18" s="630"/>
      <c r="K18" s="630"/>
      <c r="L18" s="630"/>
      <c r="M18" s="630"/>
      <c r="N18" s="638" t="s">
        <v>4263</v>
      </c>
      <c r="O18" s="630"/>
      <c r="P18" s="630"/>
      <c r="Q18" s="630"/>
      <c r="R18" s="630"/>
      <c r="S18" s="630"/>
      <c r="T18" s="630"/>
      <c r="U18" s="657"/>
      <c r="V18" s="658"/>
      <c r="W18" s="658"/>
      <c r="X18" s="158">
        <v>60</v>
      </c>
      <c r="Y18" s="159" t="s">
        <v>1507</v>
      </c>
      <c r="Z18" s="659">
        <f t="shared" si="0"/>
        <v>0</v>
      </c>
      <c r="AA18" s="630"/>
    </row>
    <row r="19" spans="2:27" ht="27.75" customHeight="1">
      <c r="B19" s="637">
        <v>11</v>
      </c>
      <c r="C19" s="630"/>
      <c r="D19" s="638" t="s">
        <v>4264</v>
      </c>
      <c r="E19" s="630"/>
      <c r="F19" s="630"/>
      <c r="G19" s="630"/>
      <c r="H19" s="630"/>
      <c r="I19" s="630"/>
      <c r="J19" s="630"/>
      <c r="K19" s="630"/>
      <c r="L19" s="630"/>
      <c r="M19" s="630"/>
      <c r="N19" s="638" t="s">
        <v>4261</v>
      </c>
      <c r="O19" s="630"/>
      <c r="P19" s="630"/>
      <c r="Q19" s="630"/>
      <c r="R19" s="630"/>
      <c r="S19" s="630"/>
      <c r="T19" s="630"/>
      <c r="U19" s="657"/>
      <c r="V19" s="658"/>
      <c r="W19" s="658"/>
      <c r="X19" s="158">
        <v>60</v>
      </c>
      <c r="Y19" s="159" t="s">
        <v>1507</v>
      </c>
      <c r="Z19" s="659">
        <f t="shared" si="0"/>
        <v>0</v>
      </c>
      <c r="AA19" s="630"/>
    </row>
    <row r="20" spans="2:27" ht="27.75" customHeight="1">
      <c r="B20" s="637">
        <v>12</v>
      </c>
      <c r="C20" s="630"/>
      <c r="D20" s="660">
        <v>210100002</v>
      </c>
      <c r="E20" s="660"/>
      <c r="F20" s="660"/>
      <c r="G20" s="660"/>
      <c r="H20" s="660"/>
      <c r="I20" s="660"/>
      <c r="J20" s="660"/>
      <c r="K20" s="660"/>
      <c r="L20" s="660"/>
      <c r="M20" s="660"/>
      <c r="N20" s="638" t="s">
        <v>4603</v>
      </c>
      <c r="O20" s="638"/>
      <c r="P20" s="638"/>
      <c r="Q20" s="638"/>
      <c r="R20" s="638"/>
      <c r="S20" s="638"/>
      <c r="T20" s="638"/>
      <c r="U20" s="657"/>
      <c r="V20" s="657"/>
      <c r="W20" s="657"/>
      <c r="X20" s="158">
        <v>8</v>
      </c>
      <c r="Y20" s="159" t="s">
        <v>1507</v>
      </c>
      <c r="Z20" s="659">
        <f t="shared" si="0"/>
        <v>0</v>
      </c>
      <c r="AA20" s="659"/>
    </row>
    <row r="21" spans="2:27" ht="27.75" customHeight="1">
      <c r="B21" s="637">
        <v>13</v>
      </c>
      <c r="C21" s="630"/>
      <c r="D21" s="660">
        <v>210100002</v>
      </c>
      <c r="E21" s="660"/>
      <c r="F21" s="660"/>
      <c r="G21" s="660"/>
      <c r="H21" s="660"/>
      <c r="I21" s="660"/>
      <c r="J21" s="660"/>
      <c r="K21" s="660"/>
      <c r="L21" s="660"/>
      <c r="M21" s="660"/>
      <c r="N21" s="638" t="s">
        <v>4602</v>
      </c>
      <c r="O21" s="638"/>
      <c r="P21" s="638"/>
      <c r="Q21" s="638"/>
      <c r="R21" s="638"/>
      <c r="S21" s="638"/>
      <c r="T21" s="638"/>
      <c r="U21" s="657"/>
      <c r="V21" s="657"/>
      <c r="W21" s="657"/>
      <c r="X21" s="158">
        <v>8</v>
      </c>
      <c r="Y21" s="159" t="s">
        <v>1507</v>
      </c>
      <c r="Z21" s="659">
        <f t="shared" si="0"/>
        <v>0</v>
      </c>
      <c r="AA21" s="659"/>
    </row>
    <row r="22" spans="2:27" ht="12">
      <c r="B22" s="637">
        <v>14</v>
      </c>
      <c r="C22" s="630"/>
      <c r="D22" s="638" t="s">
        <v>4601</v>
      </c>
      <c r="E22" s="630"/>
      <c r="F22" s="630"/>
      <c r="G22" s="630"/>
      <c r="H22" s="630"/>
      <c r="I22" s="630"/>
      <c r="J22" s="630"/>
      <c r="K22" s="630"/>
      <c r="L22" s="630"/>
      <c r="M22" s="630"/>
      <c r="N22" s="638" t="s">
        <v>4600</v>
      </c>
      <c r="O22" s="630"/>
      <c r="P22" s="630"/>
      <c r="Q22" s="630"/>
      <c r="R22" s="630"/>
      <c r="S22" s="630"/>
      <c r="T22" s="630"/>
      <c r="U22" s="657"/>
      <c r="V22" s="658"/>
      <c r="W22" s="658"/>
      <c r="X22" s="158">
        <v>110</v>
      </c>
      <c r="Y22" s="159" t="s">
        <v>1507</v>
      </c>
      <c r="Z22" s="659">
        <f t="shared" si="0"/>
        <v>0</v>
      </c>
      <c r="AA22" s="630"/>
    </row>
    <row r="23" spans="2:27" ht="12">
      <c r="B23" s="637">
        <v>15</v>
      </c>
      <c r="C23" s="630"/>
      <c r="D23" s="660">
        <v>210110002</v>
      </c>
      <c r="E23" s="673"/>
      <c r="F23" s="673"/>
      <c r="G23" s="673"/>
      <c r="H23" s="673"/>
      <c r="I23" s="673"/>
      <c r="J23" s="673"/>
      <c r="K23" s="673"/>
      <c r="L23" s="673"/>
      <c r="M23" s="673"/>
      <c r="N23" s="638" t="s">
        <v>4599</v>
      </c>
      <c r="O23" s="630"/>
      <c r="P23" s="630"/>
      <c r="Q23" s="630"/>
      <c r="R23" s="630"/>
      <c r="S23" s="630"/>
      <c r="T23" s="630"/>
      <c r="U23" s="657"/>
      <c r="V23" s="658"/>
      <c r="W23" s="658"/>
      <c r="X23" s="158">
        <v>10</v>
      </c>
      <c r="Y23" s="159" t="s">
        <v>1507</v>
      </c>
      <c r="Z23" s="659">
        <f t="shared" si="0"/>
        <v>0</v>
      </c>
      <c r="AA23" s="630"/>
    </row>
    <row r="24" spans="2:27" ht="15" customHeight="1">
      <c r="B24" s="637">
        <v>16</v>
      </c>
      <c r="C24" s="630"/>
      <c r="D24" s="638" t="s">
        <v>4598</v>
      </c>
      <c r="E24" s="638"/>
      <c r="F24" s="638"/>
      <c r="G24" s="638"/>
      <c r="H24" s="638"/>
      <c r="I24" s="638"/>
      <c r="J24" s="638"/>
      <c r="K24" s="638"/>
      <c r="L24" s="638"/>
      <c r="M24" s="638"/>
      <c r="N24" s="638" t="s">
        <v>4597</v>
      </c>
      <c r="O24" s="638"/>
      <c r="P24" s="638"/>
      <c r="Q24" s="638"/>
      <c r="R24" s="638"/>
      <c r="S24" s="638"/>
      <c r="T24" s="638"/>
      <c r="U24" s="657"/>
      <c r="V24" s="657"/>
      <c r="W24" s="657"/>
      <c r="X24" s="158">
        <v>32</v>
      </c>
      <c r="Y24" s="159" t="s">
        <v>1507</v>
      </c>
      <c r="Z24" s="659">
        <f t="shared" si="0"/>
        <v>0</v>
      </c>
      <c r="AA24" s="659"/>
    </row>
    <row r="25" spans="2:27" ht="15" customHeight="1">
      <c r="B25" s="637">
        <v>17</v>
      </c>
      <c r="C25" s="630"/>
      <c r="D25" s="660">
        <v>210110005</v>
      </c>
      <c r="E25" s="660"/>
      <c r="F25" s="660"/>
      <c r="G25" s="660"/>
      <c r="H25" s="660"/>
      <c r="I25" s="660"/>
      <c r="J25" s="660"/>
      <c r="K25" s="660"/>
      <c r="L25" s="660"/>
      <c r="M25" s="660"/>
      <c r="N25" s="638" t="s">
        <v>4596</v>
      </c>
      <c r="O25" s="638"/>
      <c r="P25" s="638"/>
      <c r="Q25" s="638"/>
      <c r="R25" s="638"/>
      <c r="S25" s="638"/>
      <c r="T25" s="638"/>
      <c r="U25" s="657"/>
      <c r="V25" s="657"/>
      <c r="W25" s="657"/>
      <c r="X25" s="158">
        <v>11</v>
      </c>
      <c r="Y25" s="159" t="s">
        <v>1507</v>
      </c>
      <c r="Z25" s="659">
        <f t="shared" si="0"/>
        <v>0</v>
      </c>
      <c r="AA25" s="659"/>
    </row>
    <row r="26" spans="2:27" ht="14.25" customHeight="1">
      <c r="B26" s="637">
        <v>18</v>
      </c>
      <c r="C26" s="630"/>
      <c r="D26" s="660">
        <v>210110005</v>
      </c>
      <c r="E26" s="660"/>
      <c r="F26" s="660"/>
      <c r="G26" s="660"/>
      <c r="H26" s="660"/>
      <c r="I26" s="660"/>
      <c r="J26" s="660"/>
      <c r="K26" s="660"/>
      <c r="L26" s="660"/>
      <c r="M26" s="660"/>
      <c r="N26" s="638" t="s">
        <v>4595</v>
      </c>
      <c r="O26" s="638"/>
      <c r="P26" s="638"/>
      <c r="Q26" s="638"/>
      <c r="R26" s="638"/>
      <c r="S26" s="638"/>
      <c r="T26" s="638"/>
      <c r="U26" s="657"/>
      <c r="V26" s="657"/>
      <c r="W26" s="657"/>
      <c r="X26" s="158">
        <v>27</v>
      </c>
      <c r="Y26" s="159" t="s">
        <v>1507</v>
      </c>
      <c r="Z26" s="659">
        <f t="shared" si="0"/>
        <v>0</v>
      </c>
      <c r="AA26" s="659"/>
    </row>
    <row r="27" spans="2:27" ht="15" customHeight="1">
      <c r="B27" s="637">
        <v>19</v>
      </c>
      <c r="C27" s="630"/>
      <c r="D27" s="660">
        <v>210110005</v>
      </c>
      <c r="E27" s="660"/>
      <c r="F27" s="660"/>
      <c r="G27" s="660"/>
      <c r="H27" s="660"/>
      <c r="I27" s="660"/>
      <c r="J27" s="660"/>
      <c r="K27" s="660"/>
      <c r="L27" s="660"/>
      <c r="M27" s="660"/>
      <c r="N27" s="638" t="s">
        <v>4594</v>
      </c>
      <c r="O27" s="638"/>
      <c r="P27" s="638"/>
      <c r="Q27" s="638"/>
      <c r="R27" s="638"/>
      <c r="S27" s="638"/>
      <c r="T27" s="638"/>
      <c r="U27" s="657"/>
      <c r="V27" s="657"/>
      <c r="W27" s="657"/>
      <c r="X27" s="158">
        <v>13</v>
      </c>
      <c r="Y27" s="159" t="s">
        <v>1507</v>
      </c>
      <c r="Z27" s="659">
        <f t="shared" si="0"/>
        <v>0</v>
      </c>
      <c r="AA27" s="659"/>
    </row>
    <row r="28" spans="2:27" ht="15" customHeight="1">
      <c r="B28" s="637">
        <v>20</v>
      </c>
      <c r="C28" s="630"/>
      <c r="D28" s="660">
        <v>210110005</v>
      </c>
      <c r="E28" s="660"/>
      <c r="F28" s="660"/>
      <c r="G28" s="660"/>
      <c r="H28" s="660"/>
      <c r="I28" s="660"/>
      <c r="J28" s="660"/>
      <c r="K28" s="660"/>
      <c r="L28" s="660"/>
      <c r="M28" s="660"/>
      <c r="N28" s="638" t="s">
        <v>4593</v>
      </c>
      <c r="O28" s="638"/>
      <c r="P28" s="638"/>
      <c r="Q28" s="638"/>
      <c r="R28" s="638"/>
      <c r="S28" s="638"/>
      <c r="T28" s="638"/>
      <c r="U28" s="657"/>
      <c r="V28" s="657"/>
      <c r="W28" s="657"/>
      <c r="X28" s="158">
        <v>17</v>
      </c>
      <c r="Y28" s="159" t="s">
        <v>1507</v>
      </c>
      <c r="Z28" s="659">
        <f t="shared" si="0"/>
        <v>0</v>
      </c>
      <c r="AA28" s="659"/>
    </row>
    <row r="29" spans="2:27" ht="12">
      <c r="B29" s="637">
        <v>21</v>
      </c>
      <c r="C29" s="630"/>
      <c r="D29" s="638" t="s">
        <v>4588</v>
      </c>
      <c r="E29" s="630"/>
      <c r="F29" s="630"/>
      <c r="G29" s="630"/>
      <c r="H29" s="630"/>
      <c r="I29" s="630"/>
      <c r="J29" s="630"/>
      <c r="K29" s="630"/>
      <c r="L29" s="630"/>
      <c r="M29" s="630"/>
      <c r="N29" s="638" t="s">
        <v>4592</v>
      </c>
      <c r="O29" s="630"/>
      <c r="P29" s="630"/>
      <c r="Q29" s="630"/>
      <c r="R29" s="630"/>
      <c r="S29" s="630"/>
      <c r="T29" s="630"/>
      <c r="U29" s="657"/>
      <c r="V29" s="658"/>
      <c r="W29" s="658"/>
      <c r="X29" s="158">
        <v>437</v>
      </c>
      <c r="Y29" s="159" t="s">
        <v>1507</v>
      </c>
      <c r="Z29" s="659">
        <f t="shared" si="0"/>
        <v>0</v>
      </c>
      <c r="AA29" s="630"/>
    </row>
    <row r="30" spans="2:27" ht="12">
      <c r="B30" s="637">
        <v>22</v>
      </c>
      <c r="C30" s="630"/>
      <c r="D30" s="638" t="s">
        <v>4588</v>
      </c>
      <c r="E30" s="630"/>
      <c r="F30" s="630"/>
      <c r="G30" s="630"/>
      <c r="H30" s="630"/>
      <c r="I30" s="630"/>
      <c r="J30" s="630"/>
      <c r="K30" s="630"/>
      <c r="L30" s="630"/>
      <c r="M30" s="630"/>
      <c r="N30" s="638" t="s">
        <v>4591</v>
      </c>
      <c r="O30" s="630"/>
      <c r="P30" s="630"/>
      <c r="Q30" s="630"/>
      <c r="R30" s="630"/>
      <c r="S30" s="630"/>
      <c r="T30" s="630"/>
      <c r="U30" s="657"/>
      <c r="V30" s="658"/>
      <c r="W30" s="658"/>
      <c r="X30" s="158">
        <v>17</v>
      </c>
      <c r="Y30" s="159" t="s">
        <v>1507</v>
      </c>
      <c r="Z30" s="659">
        <f t="shared" si="0"/>
        <v>0</v>
      </c>
      <c r="AA30" s="630"/>
    </row>
    <row r="31" spans="2:27" ht="12">
      <c r="B31" s="637">
        <v>23</v>
      </c>
      <c r="C31" s="630"/>
      <c r="D31" s="660">
        <v>210111025</v>
      </c>
      <c r="E31" s="673"/>
      <c r="F31" s="673"/>
      <c r="G31" s="673"/>
      <c r="H31" s="673"/>
      <c r="I31" s="673"/>
      <c r="J31" s="673"/>
      <c r="K31" s="673"/>
      <c r="L31" s="673"/>
      <c r="M31" s="673"/>
      <c r="N31" s="638" t="s">
        <v>4590</v>
      </c>
      <c r="O31" s="630"/>
      <c r="P31" s="630"/>
      <c r="Q31" s="630"/>
      <c r="R31" s="630"/>
      <c r="S31" s="630"/>
      <c r="T31" s="630"/>
      <c r="U31" s="657"/>
      <c r="V31" s="658"/>
      <c r="W31" s="658"/>
      <c r="X31" s="158">
        <v>3</v>
      </c>
      <c r="Y31" s="159" t="s">
        <v>1507</v>
      </c>
      <c r="Z31" s="659">
        <f t="shared" si="0"/>
        <v>0</v>
      </c>
      <c r="AA31" s="630"/>
    </row>
    <row r="32" spans="2:27" ht="12">
      <c r="B32" s="637">
        <v>24</v>
      </c>
      <c r="C32" s="630"/>
      <c r="D32" s="667" t="s">
        <v>4588</v>
      </c>
      <c r="E32" s="669"/>
      <c r="F32" s="669"/>
      <c r="G32" s="669"/>
      <c r="H32" s="669"/>
      <c r="I32" s="669"/>
      <c r="J32" s="669"/>
      <c r="K32" s="669"/>
      <c r="L32" s="669"/>
      <c r="M32" s="669"/>
      <c r="N32" s="667" t="s">
        <v>4589</v>
      </c>
      <c r="O32" s="669"/>
      <c r="P32" s="669"/>
      <c r="Q32" s="669"/>
      <c r="R32" s="669"/>
      <c r="S32" s="669"/>
      <c r="T32" s="669"/>
      <c r="U32" s="657"/>
      <c r="V32" s="658"/>
      <c r="W32" s="658"/>
      <c r="X32" s="227">
        <v>35</v>
      </c>
      <c r="Y32" s="228" t="s">
        <v>1507</v>
      </c>
      <c r="Z32" s="668">
        <f t="shared" si="0"/>
        <v>0</v>
      </c>
      <c r="AA32" s="669"/>
    </row>
    <row r="33" spans="2:27" ht="12">
      <c r="B33" s="637">
        <v>25</v>
      </c>
      <c r="C33" s="630"/>
      <c r="D33" s="667" t="s">
        <v>4588</v>
      </c>
      <c r="E33" s="669"/>
      <c r="F33" s="669"/>
      <c r="G33" s="669"/>
      <c r="H33" s="669"/>
      <c r="I33" s="669"/>
      <c r="J33" s="669"/>
      <c r="K33" s="669"/>
      <c r="L33" s="669"/>
      <c r="M33" s="669"/>
      <c r="N33" s="667" t="s">
        <v>4587</v>
      </c>
      <c r="O33" s="669"/>
      <c r="P33" s="669"/>
      <c r="Q33" s="669"/>
      <c r="R33" s="669"/>
      <c r="S33" s="669"/>
      <c r="T33" s="669"/>
      <c r="U33" s="657"/>
      <c r="V33" s="658"/>
      <c r="W33" s="658"/>
      <c r="X33" s="227">
        <v>30</v>
      </c>
      <c r="Y33" s="228" t="s">
        <v>1507</v>
      </c>
      <c r="Z33" s="668">
        <f t="shared" si="0"/>
        <v>0</v>
      </c>
      <c r="AA33" s="669"/>
    </row>
    <row r="34" spans="2:27" ht="22.5" customHeight="1">
      <c r="B34" s="637">
        <v>26</v>
      </c>
      <c r="C34" s="630"/>
      <c r="D34" s="660">
        <v>210190000</v>
      </c>
      <c r="E34" s="673"/>
      <c r="F34" s="673"/>
      <c r="G34" s="673"/>
      <c r="H34" s="673"/>
      <c r="I34" s="673"/>
      <c r="J34" s="673"/>
      <c r="K34" s="673"/>
      <c r="L34" s="673"/>
      <c r="M34" s="673"/>
      <c r="N34" s="638" t="s">
        <v>4586</v>
      </c>
      <c r="O34" s="630"/>
      <c r="P34" s="630"/>
      <c r="Q34" s="630"/>
      <c r="R34" s="630"/>
      <c r="S34" s="630"/>
      <c r="T34" s="630"/>
      <c r="U34" s="657"/>
      <c r="V34" s="658"/>
      <c r="W34" s="658"/>
      <c r="X34" s="158">
        <v>3</v>
      </c>
      <c r="Y34" s="159" t="s">
        <v>1507</v>
      </c>
      <c r="Z34" s="659">
        <f t="shared" si="0"/>
        <v>0</v>
      </c>
      <c r="AA34" s="630"/>
    </row>
    <row r="35" spans="2:27" ht="22.5" customHeight="1">
      <c r="B35" s="637">
        <v>27</v>
      </c>
      <c r="C35" s="630"/>
      <c r="D35" s="660">
        <v>210190000</v>
      </c>
      <c r="E35" s="673"/>
      <c r="F35" s="673"/>
      <c r="G35" s="673"/>
      <c r="H35" s="673"/>
      <c r="I35" s="673"/>
      <c r="J35" s="673"/>
      <c r="K35" s="673"/>
      <c r="L35" s="673"/>
      <c r="M35" s="673"/>
      <c r="N35" s="638" t="s">
        <v>4585</v>
      </c>
      <c r="O35" s="630"/>
      <c r="P35" s="630"/>
      <c r="Q35" s="630"/>
      <c r="R35" s="630"/>
      <c r="S35" s="630"/>
      <c r="T35" s="630"/>
      <c r="U35" s="657"/>
      <c r="V35" s="658"/>
      <c r="W35" s="658"/>
      <c r="X35" s="158">
        <v>42</v>
      </c>
      <c r="Y35" s="159" t="s">
        <v>1507</v>
      </c>
      <c r="Z35" s="659">
        <f t="shared" si="0"/>
        <v>0</v>
      </c>
      <c r="AA35" s="630"/>
    </row>
    <row r="36" spans="2:27" ht="22.5" customHeight="1">
      <c r="B36" s="637">
        <v>28</v>
      </c>
      <c r="C36" s="630"/>
      <c r="D36" s="661" t="s">
        <v>4584</v>
      </c>
      <c r="E36" s="662"/>
      <c r="F36" s="662"/>
      <c r="G36" s="662"/>
      <c r="H36" s="662"/>
      <c r="I36" s="662"/>
      <c r="J36" s="662"/>
      <c r="K36" s="662"/>
      <c r="L36" s="662"/>
      <c r="M36" s="662"/>
      <c r="N36" s="661" t="s">
        <v>4583</v>
      </c>
      <c r="O36" s="662"/>
      <c r="P36" s="662"/>
      <c r="Q36" s="662"/>
      <c r="R36" s="662"/>
      <c r="S36" s="662"/>
      <c r="T36" s="662"/>
      <c r="U36" s="657"/>
      <c r="V36" s="658"/>
      <c r="W36" s="658"/>
      <c r="X36" s="225">
        <v>3</v>
      </c>
      <c r="Y36" s="226" t="s">
        <v>1507</v>
      </c>
      <c r="Z36" s="663">
        <f t="shared" si="0"/>
        <v>0</v>
      </c>
      <c r="AA36" s="662"/>
    </row>
    <row r="37" spans="2:27" ht="22.5" customHeight="1">
      <c r="B37" s="637">
        <v>29</v>
      </c>
      <c r="C37" s="630"/>
      <c r="D37" s="664">
        <v>210190002</v>
      </c>
      <c r="E37" s="665"/>
      <c r="F37" s="665"/>
      <c r="G37" s="665"/>
      <c r="H37" s="665"/>
      <c r="I37" s="665"/>
      <c r="J37" s="665"/>
      <c r="K37" s="665"/>
      <c r="L37" s="665"/>
      <c r="M37" s="665"/>
      <c r="N37" s="661" t="s">
        <v>4582</v>
      </c>
      <c r="O37" s="662"/>
      <c r="P37" s="662"/>
      <c r="Q37" s="662"/>
      <c r="R37" s="662"/>
      <c r="S37" s="662"/>
      <c r="T37" s="662"/>
      <c r="U37" s="657"/>
      <c r="V37" s="658"/>
      <c r="W37" s="658"/>
      <c r="X37" s="225">
        <v>1</v>
      </c>
      <c r="Y37" s="226" t="s">
        <v>1507</v>
      </c>
      <c r="Z37" s="663">
        <f t="shared" si="0"/>
        <v>0</v>
      </c>
      <c r="AA37" s="662"/>
    </row>
    <row r="38" spans="2:27" ht="22.5" customHeight="1">
      <c r="B38" s="637">
        <v>30</v>
      </c>
      <c r="C38" s="630"/>
      <c r="D38" s="664">
        <v>210190002</v>
      </c>
      <c r="E38" s="665"/>
      <c r="F38" s="665"/>
      <c r="G38" s="665"/>
      <c r="H38" s="665"/>
      <c r="I38" s="665"/>
      <c r="J38" s="665"/>
      <c r="K38" s="665"/>
      <c r="L38" s="665"/>
      <c r="M38" s="665"/>
      <c r="N38" s="661" t="s">
        <v>4581</v>
      </c>
      <c r="O38" s="662"/>
      <c r="P38" s="662"/>
      <c r="Q38" s="662"/>
      <c r="R38" s="662"/>
      <c r="S38" s="662"/>
      <c r="T38" s="662"/>
      <c r="U38" s="657"/>
      <c r="V38" s="658"/>
      <c r="W38" s="658"/>
      <c r="X38" s="225">
        <v>1</v>
      </c>
      <c r="Y38" s="226" t="s">
        <v>1507</v>
      </c>
      <c r="Z38" s="663">
        <f t="shared" si="0"/>
        <v>0</v>
      </c>
      <c r="AA38" s="662"/>
    </row>
    <row r="39" spans="2:27" ht="12">
      <c r="B39" s="637">
        <v>31</v>
      </c>
      <c r="C39" s="630"/>
      <c r="D39" s="638" t="s">
        <v>4580</v>
      </c>
      <c r="E39" s="630"/>
      <c r="F39" s="630"/>
      <c r="G39" s="630"/>
      <c r="H39" s="630"/>
      <c r="I39" s="630"/>
      <c r="J39" s="630"/>
      <c r="K39" s="630"/>
      <c r="L39" s="630"/>
      <c r="M39" s="630"/>
      <c r="N39" s="638" t="s">
        <v>4254</v>
      </c>
      <c r="O39" s="630"/>
      <c r="P39" s="630"/>
      <c r="Q39" s="630"/>
      <c r="R39" s="630"/>
      <c r="S39" s="630"/>
      <c r="T39" s="630"/>
      <c r="U39" s="657"/>
      <c r="V39" s="658"/>
      <c r="W39" s="658"/>
      <c r="X39" s="158">
        <v>340</v>
      </c>
      <c r="Y39" s="159" t="s">
        <v>1507</v>
      </c>
      <c r="Z39" s="659">
        <f t="shared" si="0"/>
        <v>0</v>
      </c>
      <c r="AA39" s="630"/>
    </row>
    <row r="40" spans="2:27" ht="12">
      <c r="B40" s="637">
        <v>32</v>
      </c>
      <c r="C40" s="630"/>
      <c r="D40" s="638" t="s">
        <v>4580</v>
      </c>
      <c r="E40" s="630"/>
      <c r="F40" s="630"/>
      <c r="G40" s="630"/>
      <c r="H40" s="630"/>
      <c r="I40" s="630"/>
      <c r="J40" s="630"/>
      <c r="K40" s="630"/>
      <c r="L40" s="630"/>
      <c r="M40" s="630"/>
      <c r="N40" s="638" t="s">
        <v>4579</v>
      </c>
      <c r="O40" s="630"/>
      <c r="P40" s="630"/>
      <c r="Q40" s="630"/>
      <c r="R40" s="630"/>
      <c r="S40" s="630"/>
      <c r="T40" s="630"/>
      <c r="U40" s="657"/>
      <c r="V40" s="658"/>
      <c r="W40" s="658"/>
      <c r="X40" s="158">
        <v>31</v>
      </c>
      <c r="Y40" s="159" t="s">
        <v>1507</v>
      </c>
      <c r="Z40" s="659">
        <f t="shared" si="0"/>
        <v>0</v>
      </c>
      <c r="AA40" s="630"/>
    </row>
    <row r="41" spans="2:27" ht="12">
      <c r="B41" s="637">
        <v>33</v>
      </c>
      <c r="C41" s="630"/>
      <c r="D41" s="638" t="s">
        <v>4578</v>
      </c>
      <c r="E41" s="630"/>
      <c r="F41" s="630"/>
      <c r="G41" s="630"/>
      <c r="H41" s="630"/>
      <c r="I41" s="630"/>
      <c r="J41" s="630"/>
      <c r="K41" s="630"/>
      <c r="L41" s="630"/>
      <c r="M41" s="630"/>
      <c r="N41" s="638" t="s">
        <v>4577</v>
      </c>
      <c r="O41" s="630"/>
      <c r="P41" s="630"/>
      <c r="Q41" s="630"/>
      <c r="R41" s="630"/>
      <c r="S41" s="630"/>
      <c r="T41" s="630"/>
      <c r="U41" s="657"/>
      <c r="V41" s="658"/>
      <c r="W41" s="658"/>
      <c r="X41" s="158">
        <v>780</v>
      </c>
      <c r="Y41" s="159" t="s">
        <v>316</v>
      </c>
      <c r="Z41" s="659">
        <f aca="true" t="shared" si="1" ref="Z41:Z70">U41*X41</f>
        <v>0</v>
      </c>
      <c r="AA41" s="630"/>
    </row>
    <row r="42" spans="2:27" ht="12">
      <c r="B42" s="637">
        <v>34</v>
      </c>
      <c r="C42" s="630"/>
      <c r="D42" s="638" t="s">
        <v>4165</v>
      </c>
      <c r="E42" s="630"/>
      <c r="F42" s="630"/>
      <c r="G42" s="630"/>
      <c r="H42" s="630"/>
      <c r="I42" s="630"/>
      <c r="J42" s="630"/>
      <c r="K42" s="630"/>
      <c r="L42" s="630"/>
      <c r="M42" s="630"/>
      <c r="N42" s="638" t="s">
        <v>4576</v>
      </c>
      <c r="O42" s="630"/>
      <c r="P42" s="630"/>
      <c r="Q42" s="630"/>
      <c r="R42" s="630"/>
      <c r="S42" s="630"/>
      <c r="T42" s="630"/>
      <c r="U42" s="657"/>
      <c r="V42" s="658"/>
      <c r="W42" s="658"/>
      <c r="X42" s="158">
        <v>7800</v>
      </c>
      <c r="Y42" s="159" t="s">
        <v>316</v>
      </c>
      <c r="Z42" s="659">
        <f t="shared" si="1"/>
        <v>0</v>
      </c>
      <c r="AA42" s="630"/>
    </row>
    <row r="43" spans="2:27" ht="12">
      <c r="B43" s="637">
        <v>35</v>
      </c>
      <c r="C43" s="630"/>
      <c r="D43" s="638" t="s">
        <v>4556</v>
      </c>
      <c r="E43" s="630"/>
      <c r="F43" s="630"/>
      <c r="G43" s="630"/>
      <c r="H43" s="630"/>
      <c r="I43" s="630"/>
      <c r="J43" s="630"/>
      <c r="K43" s="630"/>
      <c r="L43" s="630"/>
      <c r="M43" s="630"/>
      <c r="N43" s="638" t="s">
        <v>4575</v>
      </c>
      <c r="O43" s="630"/>
      <c r="P43" s="630"/>
      <c r="Q43" s="630"/>
      <c r="R43" s="630"/>
      <c r="S43" s="630"/>
      <c r="T43" s="630"/>
      <c r="U43" s="657"/>
      <c r="V43" s="658"/>
      <c r="W43" s="658"/>
      <c r="X43" s="158">
        <v>4880</v>
      </c>
      <c r="Y43" s="159" t="s">
        <v>316</v>
      </c>
      <c r="Z43" s="659">
        <f t="shared" si="1"/>
        <v>0</v>
      </c>
      <c r="AA43" s="630"/>
    </row>
    <row r="44" spans="2:27" ht="12">
      <c r="B44" s="637">
        <v>36</v>
      </c>
      <c r="C44" s="630"/>
      <c r="D44" s="638" t="s">
        <v>4571</v>
      </c>
      <c r="E44" s="630"/>
      <c r="F44" s="630"/>
      <c r="G44" s="630"/>
      <c r="H44" s="630"/>
      <c r="I44" s="630"/>
      <c r="J44" s="630"/>
      <c r="K44" s="630"/>
      <c r="L44" s="630"/>
      <c r="M44" s="630"/>
      <c r="N44" s="638" t="s">
        <v>4574</v>
      </c>
      <c r="O44" s="630"/>
      <c r="P44" s="630"/>
      <c r="Q44" s="630"/>
      <c r="R44" s="630"/>
      <c r="S44" s="630"/>
      <c r="T44" s="630"/>
      <c r="U44" s="657"/>
      <c r="V44" s="658"/>
      <c r="W44" s="658"/>
      <c r="X44" s="158">
        <v>1800</v>
      </c>
      <c r="Y44" s="159" t="s">
        <v>316</v>
      </c>
      <c r="Z44" s="659">
        <f t="shared" si="1"/>
        <v>0</v>
      </c>
      <c r="AA44" s="630"/>
    </row>
    <row r="45" spans="2:27" ht="12">
      <c r="B45" s="637">
        <v>37</v>
      </c>
      <c r="C45" s="630"/>
      <c r="D45" s="638" t="s">
        <v>4556</v>
      </c>
      <c r="E45" s="630"/>
      <c r="F45" s="630"/>
      <c r="G45" s="630"/>
      <c r="H45" s="630"/>
      <c r="I45" s="630"/>
      <c r="J45" s="630"/>
      <c r="K45" s="630"/>
      <c r="L45" s="630"/>
      <c r="M45" s="630"/>
      <c r="N45" s="638" t="s">
        <v>4573</v>
      </c>
      <c r="O45" s="630"/>
      <c r="P45" s="630"/>
      <c r="Q45" s="630"/>
      <c r="R45" s="630"/>
      <c r="S45" s="630"/>
      <c r="T45" s="630"/>
      <c r="U45" s="657"/>
      <c r="V45" s="658"/>
      <c r="W45" s="658"/>
      <c r="X45" s="158">
        <v>580</v>
      </c>
      <c r="Y45" s="159" t="s">
        <v>316</v>
      </c>
      <c r="Z45" s="659">
        <f t="shared" si="1"/>
        <v>0</v>
      </c>
      <c r="AA45" s="630"/>
    </row>
    <row r="46" spans="2:27" ht="12">
      <c r="B46" s="637">
        <v>38</v>
      </c>
      <c r="C46" s="630"/>
      <c r="D46" s="638" t="s">
        <v>4571</v>
      </c>
      <c r="E46" s="630"/>
      <c r="F46" s="630"/>
      <c r="G46" s="630"/>
      <c r="H46" s="630"/>
      <c r="I46" s="630"/>
      <c r="J46" s="630"/>
      <c r="K46" s="630"/>
      <c r="L46" s="630"/>
      <c r="M46" s="630"/>
      <c r="N46" s="638" t="s">
        <v>4572</v>
      </c>
      <c r="O46" s="630"/>
      <c r="P46" s="630"/>
      <c r="Q46" s="630"/>
      <c r="R46" s="630"/>
      <c r="S46" s="630"/>
      <c r="T46" s="630"/>
      <c r="U46" s="657"/>
      <c r="V46" s="657"/>
      <c r="W46" s="657"/>
      <c r="X46" s="158">
        <v>350</v>
      </c>
      <c r="Y46" s="159" t="s">
        <v>316</v>
      </c>
      <c r="Z46" s="659">
        <f t="shared" si="1"/>
        <v>0</v>
      </c>
      <c r="AA46" s="630"/>
    </row>
    <row r="47" spans="2:27" ht="12">
      <c r="B47" s="637">
        <v>39</v>
      </c>
      <c r="C47" s="630"/>
      <c r="D47" s="638" t="s">
        <v>4571</v>
      </c>
      <c r="E47" s="630"/>
      <c r="F47" s="630"/>
      <c r="G47" s="630"/>
      <c r="H47" s="630"/>
      <c r="I47" s="630"/>
      <c r="J47" s="630"/>
      <c r="K47" s="630"/>
      <c r="L47" s="630"/>
      <c r="M47" s="630"/>
      <c r="N47" s="638" t="s">
        <v>4570</v>
      </c>
      <c r="O47" s="630"/>
      <c r="P47" s="630"/>
      <c r="Q47" s="630"/>
      <c r="R47" s="630"/>
      <c r="S47" s="630"/>
      <c r="T47" s="630"/>
      <c r="U47" s="657"/>
      <c r="V47" s="657"/>
      <c r="W47" s="657"/>
      <c r="X47" s="158">
        <v>200</v>
      </c>
      <c r="Y47" s="159" t="s">
        <v>316</v>
      </c>
      <c r="Z47" s="659">
        <f t="shared" si="1"/>
        <v>0</v>
      </c>
      <c r="AA47" s="630"/>
    </row>
    <row r="48" spans="2:27" ht="15" customHeight="1">
      <c r="B48" s="637">
        <v>40</v>
      </c>
      <c r="C48" s="630"/>
      <c r="D48" s="660">
        <v>210800121</v>
      </c>
      <c r="E48" s="660"/>
      <c r="F48" s="660"/>
      <c r="G48" s="660"/>
      <c r="H48" s="660"/>
      <c r="I48" s="660"/>
      <c r="J48" s="660"/>
      <c r="K48" s="660"/>
      <c r="L48" s="660"/>
      <c r="M48" s="660"/>
      <c r="N48" s="638" t="s">
        <v>4569</v>
      </c>
      <c r="O48" s="638"/>
      <c r="P48" s="638"/>
      <c r="Q48" s="638"/>
      <c r="R48" s="638"/>
      <c r="S48" s="638"/>
      <c r="T48" s="638"/>
      <c r="U48" s="657"/>
      <c r="V48" s="657"/>
      <c r="W48" s="657"/>
      <c r="X48" s="158">
        <v>75</v>
      </c>
      <c r="Y48" s="159" t="s">
        <v>316</v>
      </c>
      <c r="Z48" s="659">
        <f t="shared" si="1"/>
        <v>0</v>
      </c>
      <c r="AA48" s="659"/>
    </row>
    <row r="49" spans="2:27" ht="15" customHeight="1">
      <c r="B49" s="637">
        <v>41</v>
      </c>
      <c r="C49" s="630"/>
      <c r="D49" s="660">
        <v>210800121</v>
      </c>
      <c r="E49" s="660"/>
      <c r="F49" s="660"/>
      <c r="G49" s="660"/>
      <c r="H49" s="660"/>
      <c r="I49" s="660"/>
      <c r="J49" s="660"/>
      <c r="K49" s="660"/>
      <c r="L49" s="660"/>
      <c r="M49" s="660"/>
      <c r="N49" s="638" t="s">
        <v>4568</v>
      </c>
      <c r="O49" s="638"/>
      <c r="P49" s="638"/>
      <c r="Q49" s="638"/>
      <c r="R49" s="638"/>
      <c r="S49" s="638"/>
      <c r="T49" s="638"/>
      <c r="U49" s="657"/>
      <c r="V49" s="657"/>
      <c r="W49" s="657"/>
      <c r="X49" s="158">
        <v>74</v>
      </c>
      <c r="Y49" s="159" t="s">
        <v>316</v>
      </c>
      <c r="Z49" s="659">
        <f t="shared" si="1"/>
        <v>0</v>
      </c>
      <c r="AA49" s="659"/>
    </row>
    <row r="50" spans="2:27" ht="15" customHeight="1">
      <c r="B50" s="637">
        <v>42</v>
      </c>
      <c r="C50" s="630"/>
      <c r="D50" s="666">
        <v>210800121</v>
      </c>
      <c r="E50" s="666"/>
      <c r="F50" s="666"/>
      <c r="G50" s="666"/>
      <c r="H50" s="666"/>
      <c r="I50" s="666"/>
      <c r="J50" s="666"/>
      <c r="K50" s="666"/>
      <c r="L50" s="666"/>
      <c r="M50" s="666"/>
      <c r="N50" s="667" t="s">
        <v>4567</v>
      </c>
      <c r="O50" s="667"/>
      <c r="P50" s="667"/>
      <c r="Q50" s="667"/>
      <c r="R50" s="667"/>
      <c r="S50" s="667"/>
      <c r="T50" s="667"/>
      <c r="U50" s="657"/>
      <c r="V50" s="657"/>
      <c r="W50" s="657"/>
      <c r="X50" s="227">
        <v>480</v>
      </c>
      <c r="Y50" s="228" t="s">
        <v>316</v>
      </c>
      <c r="Z50" s="668">
        <f t="shared" si="1"/>
        <v>0</v>
      </c>
      <c r="AA50" s="668"/>
    </row>
    <row r="51" spans="2:27" ht="15" customHeight="1">
      <c r="B51" s="637">
        <v>43</v>
      </c>
      <c r="C51" s="630"/>
      <c r="D51" s="666">
        <v>210800121</v>
      </c>
      <c r="E51" s="666"/>
      <c r="F51" s="666"/>
      <c r="G51" s="666"/>
      <c r="H51" s="666"/>
      <c r="I51" s="666"/>
      <c r="J51" s="666"/>
      <c r="K51" s="666"/>
      <c r="L51" s="666"/>
      <c r="M51" s="666"/>
      <c r="N51" s="667" t="s">
        <v>4566</v>
      </c>
      <c r="O51" s="667"/>
      <c r="P51" s="667"/>
      <c r="Q51" s="667"/>
      <c r="R51" s="667"/>
      <c r="S51" s="667"/>
      <c r="T51" s="667"/>
      <c r="U51" s="657"/>
      <c r="V51" s="657"/>
      <c r="W51" s="657"/>
      <c r="X51" s="227">
        <v>120</v>
      </c>
      <c r="Y51" s="228" t="s">
        <v>1507</v>
      </c>
      <c r="Z51" s="668">
        <f t="shared" si="1"/>
        <v>0</v>
      </c>
      <c r="AA51" s="668"/>
    </row>
    <row r="52" spans="2:27" ht="15" customHeight="1">
      <c r="B52" s="637">
        <v>44</v>
      </c>
      <c r="C52" s="630"/>
      <c r="D52" s="666">
        <v>210800121</v>
      </c>
      <c r="E52" s="666"/>
      <c r="F52" s="666"/>
      <c r="G52" s="666"/>
      <c r="H52" s="666"/>
      <c r="I52" s="666"/>
      <c r="J52" s="666"/>
      <c r="K52" s="666"/>
      <c r="L52" s="666"/>
      <c r="M52" s="666"/>
      <c r="N52" s="667" t="s">
        <v>4565</v>
      </c>
      <c r="O52" s="667"/>
      <c r="P52" s="667"/>
      <c r="Q52" s="667"/>
      <c r="R52" s="667"/>
      <c r="S52" s="667"/>
      <c r="T52" s="667"/>
      <c r="U52" s="657"/>
      <c r="V52" s="657"/>
      <c r="W52" s="657"/>
      <c r="X52" s="227">
        <v>8300</v>
      </c>
      <c r="Y52" s="228" t="s">
        <v>316</v>
      </c>
      <c r="Z52" s="668">
        <f t="shared" si="1"/>
        <v>0</v>
      </c>
      <c r="AA52" s="668"/>
    </row>
    <row r="53" spans="2:27" ht="15" customHeight="1">
      <c r="B53" s="637">
        <v>45</v>
      </c>
      <c r="C53" s="630"/>
      <c r="D53" s="666">
        <v>210800121</v>
      </c>
      <c r="E53" s="666"/>
      <c r="F53" s="666"/>
      <c r="G53" s="666"/>
      <c r="H53" s="666"/>
      <c r="I53" s="666"/>
      <c r="J53" s="666"/>
      <c r="K53" s="666"/>
      <c r="L53" s="666"/>
      <c r="M53" s="666"/>
      <c r="N53" s="667" t="s">
        <v>4416</v>
      </c>
      <c r="O53" s="667"/>
      <c r="P53" s="667"/>
      <c r="Q53" s="667"/>
      <c r="R53" s="667"/>
      <c r="S53" s="667"/>
      <c r="T53" s="667"/>
      <c r="U53" s="657"/>
      <c r="V53" s="657"/>
      <c r="W53" s="657"/>
      <c r="X53" s="227">
        <v>1350</v>
      </c>
      <c r="Y53" s="228" t="s">
        <v>316</v>
      </c>
      <c r="Z53" s="668">
        <f t="shared" si="1"/>
        <v>0</v>
      </c>
      <c r="AA53" s="668"/>
    </row>
    <row r="54" spans="2:27" ht="15" customHeight="1">
      <c r="B54" s="637">
        <v>46</v>
      </c>
      <c r="C54" s="630"/>
      <c r="D54" s="666">
        <v>210800121</v>
      </c>
      <c r="E54" s="666"/>
      <c r="F54" s="666"/>
      <c r="G54" s="666"/>
      <c r="H54" s="666"/>
      <c r="I54" s="666"/>
      <c r="J54" s="666"/>
      <c r="K54" s="666"/>
      <c r="L54" s="666"/>
      <c r="M54" s="666"/>
      <c r="N54" s="667" t="s">
        <v>4564</v>
      </c>
      <c r="O54" s="667"/>
      <c r="P54" s="667"/>
      <c r="Q54" s="667"/>
      <c r="R54" s="667"/>
      <c r="S54" s="667"/>
      <c r="T54" s="667"/>
      <c r="U54" s="657"/>
      <c r="V54" s="657"/>
      <c r="W54" s="657"/>
      <c r="X54" s="227">
        <v>550</v>
      </c>
      <c r="Y54" s="228" t="s">
        <v>316</v>
      </c>
      <c r="Z54" s="668">
        <f t="shared" si="1"/>
        <v>0</v>
      </c>
      <c r="AA54" s="668"/>
    </row>
    <row r="55" spans="2:27" ht="12">
      <c r="B55" s="637">
        <v>48</v>
      </c>
      <c r="C55" s="630"/>
      <c r="D55" s="638" t="s">
        <v>4563</v>
      </c>
      <c r="E55" s="630"/>
      <c r="F55" s="630"/>
      <c r="G55" s="630"/>
      <c r="H55" s="630"/>
      <c r="I55" s="630"/>
      <c r="J55" s="630"/>
      <c r="K55" s="630"/>
      <c r="L55" s="630"/>
      <c r="M55" s="630"/>
      <c r="N55" s="638" t="s">
        <v>4562</v>
      </c>
      <c r="O55" s="630"/>
      <c r="P55" s="630"/>
      <c r="Q55" s="630"/>
      <c r="R55" s="630"/>
      <c r="S55" s="630"/>
      <c r="T55" s="630"/>
      <c r="U55" s="657"/>
      <c r="V55" s="658"/>
      <c r="W55" s="658"/>
      <c r="X55" s="158">
        <v>800</v>
      </c>
      <c r="Y55" s="159" t="s">
        <v>316</v>
      </c>
      <c r="Z55" s="659">
        <f t="shared" si="1"/>
        <v>0</v>
      </c>
      <c r="AA55" s="630"/>
    </row>
    <row r="56" spans="2:27" ht="12">
      <c r="B56" s="637">
        <v>49</v>
      </c>
      <c r="C56" s="630"/>
      <c r="D56" s="638" t="s">
        <v>4560</v>
      </c>
      <c r="E56" s="630"/>
      <c r="F56" s="630"/>
      <c r="G56" s="630"/>
      <c r="H56" s="630"/>
      <c r="I56" s="630"/>
      <c r="J56" s="630"/>
      <c r="K56" s="630"/>
      <c r="L56" s="630"/>
      <c r="M56" s="630"/>
      <c r="N56" s="638" t="s">
        <v>4561</v>
      </c>
      <c r="O56" s="630"/>
      <c r="P56" s="630"/>
      <c r="Q56" s="630"/>
      <c r="R56" s="630"/>
      <c r="S56" s="630"/>
      <c r="T56" s="630"/>
      <c r="U56" s="657"/>
      <c r="V56" s="658"/>
      <c r="W56" s="658"/>
      <c r="X56" s="158">
        <v>700</v>
      </c>
      <c r="Y56" s="159" t="s">
        <v>316</v>
      </c>
      <c r="Z56" s="659">
        <f t="shared" si="1"/>
        <v>0</v>
      </c>
      <c r="AA56" s="630"/>
    </row>
    <row r="57" spans="2:27" ht="12">
      <c r="B57" s="637">
        <v>50</v>
      </c>
      <c r="C57" s="630"/>
      <c r="D57" s="638" t="s">
        <v>4560</v>
      </c>
      <c r="E57" s="630"/>
      <c r="F57" s="630"/>
      <c r="G57" s="630"/>
      <c r="H57" s="630"/>
      <c r="I57" s="630"/>
      <c r="J57" s="630"/>
      <c r="K57" s="630"/>
      <c r="L57" s="630"/>
      <c r="M57" s="630"/>
      <c r="N57" s="638" t="s">
        <v>4559</v>
      </c>
      <c r="O57" s="630"/>
      <c r="P57" s="630"/>
      <c r="Q57" s="630"/>
      <c r="R57" s="630"/>
      <c r="S57" s="630"/>
      <c r="T57" s="630"/>
      <c r="U57" s="657"/>
      <c r="V57" s="658"/>
      <c r="W57" s="658"/>
      <c r="X57" s="158">
        <v>500</v>
      </c>
      <c r="Y57" s="159" t="s">
        <v>316</v>
      </c>
      <c r="Z57" s="659">
        <f t="shared" si="1"/>
        <v>0</v>
      </c>
      <c r="AA57" s="630"/>
    </row>
    <row r="58" spans="2:27" ht="12">
      <c r="B58" s="637">
        <v>51</v>
      </c>
      <c r="C58" s="630"/>
      <c r="D58" s="664">
        <v>210800545</v>
      </c>
      <c r="E58" s="665"/>
      <c r="F58" s="665"/>
      <c r="G58" s="665"/>
      <c r="H58" s="665"/>
      <c r="I58" s="665"/>
      <c r="J58" s="665"/>
      <c r="K58" s="665"/>
      <c r="L58" s="665"/>
      <c r="M58" s="665"/>
      <c r="N58" s="661" t="s">
        <v>4436</v>
      </c>
      <c r="O58" s="662"/>
      <c r="P58" s="662"/>
      <c r="Q58" s="662"/>
      <c r="R58" s="662"/>
      <c r="S58" s="662"/>
      <c r="T58" s="662"/>
      <c r="U58" s="657"/>
      <c r="V58" s="658"/>
      <c r="W58" s="658"/>
      <c r="X58" s="225">
        <v>400</v>
      </c>
      <c r="Y58" s="226" t="s">
        <v>316</v>
      </c>
      <c r="Z58" s="663">
        <f t="shared" si="1"/>
        <v>0</v>
      </c>
      <c r="AA58" s="662"/>
    </row>
    <row r="59" spans="2:27" ht="12">
      <c r="B59" s="637">
        <v>52</v>
      </c>
      <c r="C59" s="630"/>
      <c r="D59" s="660">
        <v>210800570</v>
      </c>
      <c r="E59" s="673"/>
      <c r="F59" s="673"/>
      <c r="G59" s="673"/>
      <c r="H59" s="673"/>
      <c r="I59" s="673"/>
      <c r="J59" s="673"/>
      <c r="K59" s="673"/>
      <c r="L59" s="673"/>
      <c r="M59" s="673"/>
      <c r="N59" s="638" t="s">
        <v>4435</v>
      </c>
      <c r="O59" s="630"/>
      <c r="P59" s="630"/>
      <c r="Q59" s="630"/>
      <c r="R59" s="630"/>
      <c r="S59" s="630"/>
      <c r="T59" s="630"/>
      <c r="U59" s="657"/>
      <c r="V59" s="658"/>
      <c r="W59" s="658"/>
      <c r="X59" s="158">
        <v>50</v>
      </c>
      <c r="Y59" s="159" t="s">
        <v>316</v>
      </c>
      <c r="Z59" s="659">
        <f t="shared" si="1"/>
        <v>0</v>
      </c>
      <c r="AA59" s="630"/>
    </row>
    <row r="60" spans="2:27" ht="12">
      <c r="B60" s="637">
        <v>53</v>
      </c>
      <c r="C60" s="630"/>
      <c r="D60" s="638" t="s">
        <v>4558</v>
      </c>
      <c r="E60" s="630"/>
      <c r="F60" s="630"/>
      <c r="G60" s="630"/>
      <c r="H60" s="630"/>
      <c r="I60" s="630"/>
      <c r="J60" s="630"/>
      <c r="K60" s="630"/>
      <c r="L60" s="630"/>
      <c r="M60" s="630"/>
      <c r="N60" s="638" t="s">
        <v>4557</v>
      </c>
      <c r="O60" s="630"/>
      <c r="P60" s="630"/>
      <c r="Q60" s="630"/>
      <c r="R60" s="630"/>
      <c r="S60" s="630"/>
      <c r="T60" s="630"/>
      <c r="U60" s="657"/>
      <c r="V60" s="658"/>
      <c r="W60" s="658"/>
      <c r="X60" s="158">
        <v>6</v>
      </c>
      <c r="Y60" s="159" t="s">
        <v>1507</v>
      </c>
      <c r="Z60" s="659">
        <f t="shared" si="1"/>
        <v>0</v>
      </c>
      <c r="AA60" s="630"/>
    </row>
    <row r="61" spans="2:27" ht="15" customHeight="1">
      <c r="B61" s="637">
        <v>54</v>
      </c>
      <c r="C61" s="630"/>
      <c r="D61" s="638" t="s">
        <v>4556</v>
      </c>
      <c r="E61" s="630"/>
      <c r="F61" s="630"/>
      <c r="G61" s="630"/>
      <c r="H61" s="630"/>
      <c r="I61" s="630"/>
      <c r="J61" s="630"/>
      <c r="K61" s="630"/>
      <c r="L61" s="630"/>
      <c r="M61" s="630"/>
      <c r="N61" s="638" t="s">
        <v>4555</v>
      </c>
      <c r="O61" s="630"/>
      <c r="P61" s="630"/>
      <c r="Q61" s="630"/>
      <c r="R61" s="630"/>
      <c r="S61" s="630"/>
      <c r="T61" s="630"/>
      <c r="U61" s="657"/>
      <c r="V61" s="658"/>
      <c r="W61" s="658"/>
      <c r="X61" s="158">
        <v>605</v>
      </c>
      <c r="Y61" s="159" t="s">
        <v>316</v>
      </c>
      <c r="Z61" s="659">
        <f t="shared" si="1"/>
        <v>0</v>
      </c>
      <c r="AA61" s="630"/>
    </row>
    <row r="62" spans="2:27" ht="12">
      <c r="B62" s="637">
        <v>55</v>
      </c>
      <c r="C62" s="630"/>
      <c r="D62" s="661" t="s">
        <v>4545</v>
      </c>
      <c r="E62" s="662"/>
      <c r="F62" s="662"/>
      <c r="G62" s="662"/>
      <c r="H62" s="662"/>
      <c r="I62" s="662"/>
      <c r="J62" s="662"/>
      <c r="K62" s="662"/>
      <c r="L62" s="662"/>
      <c r="M62" s="662"/>
      <c r="N62" s="661" t="s">
        <v>4554</v>
      </c>
      <c r="O62" s="662"/>
      <c r="P62" s="662"/>
      <c r="Q62" s="662"/>
      <c r="R62" s="662"/>
      <c r="S62" s="662"/>
      <c r="T62" s="662"/>
      <c r="U62" s="657"/>
      <c r="V62" s="658"/>
      <c r="W62" s="658"/>
      <c r="X62" s="225">
        <v>320</v>
      </c>
      <c r="Y62" s="226" t="s">
        <v>316</v>
      </c>
      <c r="Z62" s="663">
        <f t="shared" si="1"/>
        <v>0</v>
      </c>
      <c r="AA62" s="662"/>
    </row>
    <row r="63" spans="2:27" ht="15" customHeight="1">
      <c r="B63" s="637">
        <v>56</v>
      </c>
      <c r="C63" s="630"/>
      <c r="D63" s="667" t="s">
        <v>4545</v>
      </c>
      <c r="E63" s="669"/>
      <c r="F63" s="669"/>
      <c r="G63" s="669"/>
      <c r="H63" s="669"/>
      <c r="I63" s="669"/>
      <c r="J63" s="669"/>
      <c r="K63" s="669"/>
      <c r="L63" s="669"/>
      <c r="M63" s="669"/>
      <c r="N63" s="667" t="s">
        <v>4553</v>
      </c>
      <c r="O63" s="669"/>
      <c r="P63" s="669"/>
      <c r="Q63" s="669"/>
      <c r="R63" s="669"/>
      <c r="S63" s="669"/>
      <c r="T63" s="669"/>
      <c r="U63" s="657"/>
      <c r="V63" s="658"/>
      <c r="W63" s="658"/>
      <c r="X63" s="227">
        <v>5</v>
      </c>
      <c r="Y63" s="228" t="s">
        <v>1507</v>
      </c>
      <c r="Z63" s="668">
        <f t="shared" si="1"/>
        <v>0</v>
      </c>
      <c r="AA63" s="669"/>
    </row>
    <row r="64" spans="2:27" ht="15" customHeight="1">
      <c r="B64" s="637">
        <v>57</v>
      </c>
      <c r="C64" s="630"/>
      <c r="D64" s="638" t="s">
        <v>4545</v>
      </c>
      <c r="E64" s="630"/>
      <c r="F64" s="630"/>
      <c r="G64" s="630"/>
      <c r="H64" s="630"/>
      <c r="I64" s="630"/>
      <c r="J64" s="630"/>
      <c r="K64" s="630"/>
      <c r="L64" s="630"/>
      <c r="M64" s="630"/>
      <c r="N64" s="638" t="s">
        <v>4552</v>
      </c>
      <c r="O64" s="630"/>
      <c r="P64" s="630"/>
      <c r="Q64" s="630"/>
      <c r="R64" s="630"/>
      <c r="S64" s="630"/>
      <c r="T64" s="630"/>
      <c r="U64" s="657"/>
      <c r="V64" s="658"/>
      <c r="W64" s="658"/>
      <c r="X64" s="158">
        <v>52</v>
      </c>
      <c r="Y64" s="159" t="s">
        <v>1507</v>
      </c>
      <c r="Z64" s="659">
        <f t="shared" si="1"/>
        <v>0</v>
      </c>
      <c r="AA64" s="630"/>
    </row>
    <row r="65" spans="2:27" ht="15" customHeight="1">
      <c r="B65" s="637">
        <v>58</v>
      </c>
      <c r="C65" s="630"/>
      <c r="D65" s="667" t="s">
        <v>4545</v>
      </c>
      <c r="E65" s="669"/>
      <c r="F65" s="669"/>
      <c r="G65" s="669"/>
      <c r="H65" s="669"/>
      <c r="I65" s="669"/>
      <c r="J65" s="669"/>
      <c r="K65" s="669"/>
      <c r="L65" s="669"/>
      <c r="M65" s="669"/>
      <c r="N65" s="667" t="s">
        <v>4551</v>
      </c>
      <c r="O65" s="669"/>
      <c r="P65" s="669"/>
      <c r="Q65" s="669"/>
      <c r="R65" s="669"/>
      <c r="S65" s="669"/>
      <c r="T65" s="669"/>
      <c r="U65" s="657"/>
      <c r="V65" s="658"/>
      <c r="W65" s="658"/>
      <c r="X65" s="227">
        <v>90</v>
      </c>
      <c r="Y65" s="228" t="s">
        <v>1507</v>
      </c>
      <c r="Z65" s="668">
        <f t="shared" si="1"/>
        <v>0</v>
      </c>
      <c r="AA65" s="669"/>
    </row>
    <row r="66" spans="2:27" ht="15" customHeight="1">
      <c r="B66" s="637">
        <v>59</v>
      </c>
      <c r="C66" s="630"/>
      <c r="D66" s="667" t="s">
        <v>4545</v>
      </c>
      <c r="E66" s="669"/>
      <c r="F66" s="669"/>
      <c r="G66" s="669"/>
      <c r="H66" s="669"/>
      <c r="I66" s="669"/>
      <c r="J66" s="669"/>
      <c r="K66" s="669"/>
      <c r="L66" s="669"/>
      <c r="M66" s="669"/>
      <c r="N66" s="667" t="s">
        <v>4550</v>
      </c>
      <c r="O66" s="669"/>
      <c r="P66" s="669"/>
      <c r="Q66" s="669"/>
      <c r="R66" s="669"/>
      <c r="S66" s="669"/>
      <c r="T66" s="669"/>
      <c r="U66" s="657"/>
      <c r="V66" s="658"/>
      <c r="W66" s="658"/>
      <c r="X66" s="227">
        <v>9</v>
      </c>
      <c r="Y66" s="228" t="s">
        <v>1507</v>
      </c>
      <c r="Z66" s="668">
        <f t="shared" si="1"/>
        <v>0</v>
      </c>
      <c r="AA66" s="669"/>
    </row>
    <row r="67" spans="2:27" ht="15" customHeight="1">
      <c r="B67" s="637">
        <v>60</v>
      </c>
      <c r="C67" s="630"/>
      <c r="D67" s="667" t="s">
        <v>4545</v>
      </c>
      <c r="E67" s="669"/>
      <c r="F67" s="669"/>
      <c r="G67" s="669"/>
      <c r="H67" s="669"/>
      <c r="I67" s="669"/>
      <c r="J67" s="669"/>
      <c r="K67" s="669"/>
      <c r="L67" s="669"/>
      <c r="M67" s="669"/>
      <c r="N67" s="667" t="s">
        <v>4549</v>
      </c>
      <c r="O67" s="669"/>
      <c r="P67" s="669"/>
      <c r="Q67" s="669"/>
      <c r="R67" s="669"/>
      <c r="S67" s="669"/>
      <c r="T67" s="669"/>
      <c r="U67" s="657"/>
      <c r="V67" s="658"/>
      <c r="W67" s="658"/>
      <c r="X67" s="227">
        <v>16</v>
      </c>
      <c r="Y67" s="228" t="s">
        <v>1507</v>
      </c>
      <c r="Z67" s="668">
        <f t="shared" si="1"/>
        <v>0</v>
      </c>
      <c r="AA67" s="669"/>
    </row>
    <row r="68" spans="2:27" ht="15" customHeight="1">
      <c r="B68" s="637">
        <v>61</v>
      </c>
      <c r="C68" s="630"/>
      <c r="D68" s="667" t="s">
        <v>4545</v>
      </c>
      <c r="E68" s="669"/>
      <c r="F68" s="669"/>
      <c r="G68" s="669"/>
      <c r="H68" s="669"/>
      <c r="I68" s="669"/>
      <c r="J68" s="669"/>
      <c r="K68" s="669"/>
      <c r="L68" s="669"/>
      <c r="M68" s="669"/>
      <c r="N68" s="667" t="s">
        <v>4548</v>
      </c>
      <c r="O68" s="669"/>
      <c r="P68" s="669"/>
      <c r="Q68" s="669"/>
      <c r="R68" s="669"/>
      <c r="S68" s="669"/>
      <c r="T68" s="669"/>
      <c r="U68" s="657"/>
      <c r="V68" s="658"/>
      <c r="W68" s="658"/>
      <c r="X68" s="227">
        <v>11</v>
      </c>
      <c r="Y68" s="228" t="s">
        <v>1507</v>
      </c>
      <c r="Z68" s="668">
        <f t="shared" si="1"/>
        <v>0</v>
      </c>
      <c r="AA68" s="669"/>
    </row>
    <row r="69" spans="2:38" ht="15" customHeight="1">
      <c r="B69" s="637">
        <v>62</v>
      </c>
      <c r="C69" s="630"/>
      <c r="D69" s="638" t="s">
        <v>4545</v>
      </c>
      <c r="E69" s="630"/>
      <c r="F69" s="630"/>
      <c r="G69" s="630"/>
      <c r="H69" s="630"/>
      <c r="I69" s="630"/>
      <c r="J69" s="630"/>
      <c r="K69" s="630"/>
      <c r="L69" s="630"/>
      <c r="M69" s="630"/>
      <c r="N69" s="638" t="s">
        <v>4547</v>
      </c>
      <c r="O69" s="630"/>
      <c r="P69" s="630"/>
      <c r="Q69" s="630"/>
      <c r="R69" s="630"/>
      <c r="S69" s="630"/>
      <c r="T69" s="630"/>
      <c r="U69" s="657"/>
      <c r="V69" s="658"/>
      <c r="W69" s="658"/>
      <c r="X69" s="158">
        <v>1</v>
      </c>
      <c r="Y69" s="159" t="s">
        <v>993</v>
      </c>
      <c r="Z69" s="659">
        <f t="shared" si="1"/>
        <v>0</v>
      </c>
      <c r="AA69" s="630"/>
      <c r="AL69" s="138" t="s">
        <v>4546</v>
      </c>
    </row>
    <row r="70" spans="2:27" ht="15" customHeight="1">
      <c r="B70" s="637">
        <v>63</v>
      </c>
      <c r="C70" s="630"/>
      <c r="D70" s="661" t="s">
        <v>4545</v>
      </c>
      <c r="E70" s="662"/>
      <c r="F70" s="662"/>
      <c r="G70" s="662"/>
      <c r="H70" s="662"/>
      <c r="I70" s="662"/>
      <c r="J70" s="662"/>
      <c r="K70" s="662"/>
      <c r="L70" s="662"/>
      <c r="M70" s="662"/>
      <c r="N70" s="661" t="s">
        <v>4544</v>
      </c>
      <c r="O70" s="662"/>
      <c r="P70" s="662"/>
      <c r="Q70" s="662"/>
      <c r="R70" s="662"/>
      <c r="S70" s="662"/>
      <c r="T70" s="662"/>
      <c r="U70" s="657"/>
      <c r="V70" s="658"/>
      <c r="W70" s="658"/>
      <c r="X70" s="225">
        <v>1</v>
      </c>
      <c r="Y70" s="226" t="s">
        <v>356</v>
      </c>
      <c r="Z70" s="663">
        <f t="shared" si="1"/>
        <v>0</v>
      </c>
      <c r="AA70" s="662"/>
    </row>
    <row r="71" spans="1:27" ht="18.75" customHeight="1">
      <c r="A71" s="680" t="s">
        <v>4146</v>
      </c>
      <c r="B71" s="680"/>
      <c r="C71" s="680"/>
      <c r="D71" s="680"/>
      <c r="E71" s="680"/>
      <c r="F71" s="680"/>
      <c r="G71" s="680"/>
      <c r="H71" s="680"/>
      <c r="I71" s="680"/>
      <c r="J71" s="680"/>
      <c r="K71" s="680"/>
      <c r="L71" s="680"/>
      <c r="M71" s="680"/>
      <c r="N71" s="680"/>
      <c r="O71" s="680"/>
      <c r="P71" s="680"/>
      <c r="Q71" s="680"/>
      <c r="R71" s="680"/>
      <c r="S71" s="680"/>
      <c r="T71" s="680"/>
      <c r="U71" s="680"/>
      <c r="V71" s="680"/>
      <c r="W71" s="680"/>
      <c r="X71" s="680"/>
      <c r="Y71" s="680"/>
      <c r="Z71" s="233"/>
      <c r="AA71" s="234">
        <f>SUM(Z9:AA70)</f>
        <v>0</v>
      </c>
    </row>
    <row r="72" ht="2.9" customHeight="1"/>
    <row r="73" spans="2:27" ht="11.25" customHeight="1">
      <c r="B73" s="647" t="s">
        <v>4145</v>
      </c>
      <c r="C73" s="630"/>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row>
    <row r="74" ht="1.5" customHeight="1"/>
    <row r="75" spans="3:19" ht="11.25" customHeight="1">
      <c r="C75" s="637" t="s">
        <v>4114</v>
      </c>
      <c r="D75" s="630"/>
      <c r="F75" s="639">
        <f>AA71</f>
        <v>0</v>
      </c>
      <c r="G75" s="630"/>
      <c r="H75" s="630"/>
      <c r="I75" s="630"/>
      <c r="J75" s="630"/>
      <c r="K75" s="630"/>
      <c r="M75" s="638"/>
      <c r="N75" s="630"/>
      <c r="O75" s="630"/>
      <c r="P75" s="630"/>
      <c r="Q75" s="630"/>
      <c r="R75" s="630"/>
      <c r="S75" s="630"/>
    </row>
    <row r="76" ht="10" customHeight="1"/>
    <row r="77" spans="2:16" ht="11.5" customHeight="1">
      <c r="B77" s="631" t="s">
        <v>1</v>
      </c>
      <c r="C77" s="632"/>
      <c r="D77" s="632"/>
      <c r="E77" s="632"/>
      <c r="F77" s="632"/>
      <c r="G77" s="632"/>
      <c r="H77" s="632"/>
      <c r="J77" s="633" t="s">
        <v>4103</v>
      </c>
      <c r="K77" s="632"/>
      <c r="L77" s="632"/>
      <c r="M77" s="632"/>
      <c r="N77" s="632"/>
      <c r="O77" s="632"/>
      <c r="P77" s="632"/>
    </row>
    <row r="78" spans="2:16" ht="11.25" customHeight="1">
      <c r="B78" s="633" t="s">
        <v>4102</v>
      </c>
      <c r="C78" s="632"/>
      <c r="D78" s="632"/>
      <c r="E78" s="632"/>
      <c r="F78" s="632"/>
      <c r="G78" s="632"/>
      <c r="H78" s="632"/>
      <c r="I78" s="142"/>
      <c r="J78" s="634">
        <f>AA71</f>
        <v>0</v>
      </c>
      <c r="K78" s="632"/>
      <c r="L78" s="632"/>
      <c r="M78" s="632"/>
      <c r="N78" s="632"/>
      <c r="O78" s="632"/>
      <c r="P78" s="632"/>
    </row>
    <row r="79" ht="12" hidden="1"/>
    <row r="80" ht="3" customHeight="1"/>
    <row r="81" spans="2:16" ht="11.25" customHeight="1">
      <c r="B81" s="635" t="s">
        <v>4083</v>
      </c>
      <c r="C81" s="630"/>
      <c r="D81" s="630"/>
      <c r="E81" s="630"/>
      <c r="F81" s="630"/>
      <c r="G81" s="630"/>
      <c r="H81" s="630"/>
      <c r="J81" s="636">
        <f>AA71</f>
        <v>0</v>
      </c>
      <c r="K81" s="630"/>
      <c r="L81" s="630"/>
      <c r="M81" s="630"/>
      <c r="N81" s="630"/>
      <c r="O81" s="630"/>
      <c r="P81" s="630"/>
    </row>
    <row r="82" ht="5.65" customHeight="1"/>
    <row r="83" ht="2.9" customHeight="1"/>
    <row r="84" ht="12" hidden="1"/>
    <row r="85" spans="2:27" ht="17.15" customHeight="1">
      <c r="B85" s="654" t="s">
        <v>4543</v>
      </c>
      <c r="C85" s="630"/>
      <c r="D85" s="630"/>
      <c r="E85" s="630"/>
      <c r="F85" s="630"/>
      <c r="G85" s="630"/>
      <c r="H85" s="630"/>
      <c r="I85" s="630"/>
      <c r="J85" s="630"/>
      <c r="K85" s="630"/>
      <c r="L85" s="630"/>
      <c r="M85" s="630"/>
      <c r="N85" s="630"/>
      <c r="O85" s="630"/>
      <c r="P85" s="630"/>
      <c r="Q85" s="630"/>
      <c r="R85" s="630"/>
      <c r="S85" s="630"/>
      <c r="T85" s="630"/>
      <c r="U85" s="630"/>
      <c r="V85" s="630"/>
      <c r="W85" s="630"/>
      <c r="X85" s="630"/>
      <c r="Y85" s="630"/>
      <c r="Z85" s="630"/>
      <c r="AA85" s="630"/>
    </row>
    <row r="86" ht="2.9" customHeight="1"/>
    <row r="87" spans="2:27" ht="12">
      <c r="B87" s="678" t="s">
        <v>4142</v>
      </c>
      <c r="C87" s="675"/>
      <c r="D87" s="679" t="s">
        <v>4141</v>
      </c>
      <c r="E87" s="675"/>
      <c r="F87" s="675"/>
      <c r="G87" s="675"/>
      <c r="H87" s="675"/>
      <c r="I87" s="675"/>
      <c r="J87" s="675"/>
      <c r="K87" s="675"/>
      <c r="L87" s="675"/>
      <c r="M87" s="675"/>
      <c r="N87" s="679" t="s">
        <v>4104</v>
      </c>
      <c r="O87" s="675"/>
      <c r="P87" s="675"/>
      <c r="Q87" s="675"/>
      <c r="R87" s="675"/>
      <c r="S87" s="675"/>
      <c r="T87" s="675"/>
      <c r="U87" s="678" t="s">
        <v>4140</v>
      </c>
      <c r="V87" s="675"/>
      <c r="W87" s="675"/>
      <c r="X87" s="229" t="s">
        <v>299</v>
      </c>
      <c r="Y87" s="230" t="s">
        <v>4139</v>
      </c>
      <c r="Z87" s="678" t="s">
        <v>4138</v>
      </c>
      <c r="AA87" s="675"/>
    </row>
    <row r="88" spans="2:27" ht="26.25" customHeight="1">
      <c r="B88" s="637">
        <v>1</v>
      </c>
      <c r="C88" s="630"/>
      <c r="D88" s="638" t="s">
        <v>4248</v>
      </c>
      <c r="E88" s="630"/>
      <c r="F88" s="630"/>
      <c r="G88" s="630"/>
      <c r="H88" s="630"/>
      <c r="I88" s="630"/>
      <c r="J88" s="630"/>
      <c r="K88" s="630"/>
      <c r="L88" s="630"/>
      <c r="M88" s="630"/>
      <c r="N88" s="638" t="s">
        <v>4542</v>
      </c>
      <c r="O88" s="630"/>
      <c r="P88" s="630"/>
      <c r="Q88" s="630"/>
      <c r="R88" s="630"/>
      <c r="S88" s="630"/>
      <c r="T88" s="630"/>
      <c r="U88" s="657"/>
      <c r="V88" s="658"/>
      <c r="W88" s="658"/>
      <c r="X88" s="158">
        <v>460</v>
      </c>
      <c r="Y88" s="159" t="s">
        <v>316</v>
      </c>
      <c r="Z88" s="659">
        <f aca="true" t="shared" si="2" ref="Z88:Z95">U88*X88</f>
        <v>0</v>
      </c>
      <c r="AA88" s="630"/>
    </row>
    <row r="89" spans="2:27" ht="12">
      <c r="B89" s="637">
        <v>2</v>
      </c>
      <c r="C89" s="630"/>
      <c r="D89" s="638" t="s">
        <v>4541</v>
      </c>
      <c r="E89" s="630"/>
      <c r="F89" s="630"/>
      <c r="G89" s="630"/>
      <c r="H89" s="630"/>
      <c r="I89" s="630"/>
      <c r="J89" s="630"/>
      <c r="K89" s="630"/>
      <c r="L89" s="630"/>
      <c r="M89" s="630"/>
      <c r="N89" s="638" t="s">
        <v>4540</v>
      </c>
      <c r="O89" s="630"/>
      <c r="P89" s="630"/>
      <c r="Q89" s="630"/>
      <c r="R89" s="630"/>
      <c r="S89" s="630"/>
      <c r="T89" s="630"/>
      <c r="U89" s="657"/>
      <c r="V89" s="658"/>
      <c r="W89" s="658"/>
      <c r="X89" s="158">
        <v>8</v>
      </c>
      <c r="Y89" s="159" t="s">
        <v>1507</v>
      </c>
      <c r="Z89" s="659">
        <f t="shared" si="2"/>
        <v>0</v>
      </c>
      <c r="AA89" s="630"/>
    </row>
    <row r="90" spans="2:27" ht="12">
      <c r="B90" s="637">
        <v>3</v>
      </c>
      <c r="C90" s="630"/>
      <c r="D90" s="638" t="s">
        <v>4539</v>
      </c>
      <c r="E90" s="630"/>
      <c r="F90" s="630"/>
      <c r="G90" s="630"/>
      <c r="H90" s="630"/>
      <c r="I90" s="630"/>
      <c r="J90" s="630"/>
      <c r="K90" s="630"/>
      <c r="L90" s="630"/>
      <c r="M90" s="630"/>
      <c r="N90" s="638" t="s">
        <v>4538</v>
      </c>
      <c r="O90" s="630"/>
      <c r="P90" s="630"/>
      <c r="Q90" s="630"/>
      <c r="R90" s="630"/>
      <c r="S90" s="630"/>
      <c r="T90" s="630"/>
      <c r="U90" s="657"/>
      <c r="V90" s="658"/>
      <c r="W90" s="658"/>
      <c r="X90" s="158">
        <v>120</v>
      </c>
      <c r="Y90" s="159" t="s">
        <v>1507</v>
      </c>
      <c r="Z90" s="659">
        <f t="shared" si="2"/>
        <v>0</v>
      </c>
      <c r="AA90" s="630"/>
    </row>
    <row r="91" spans="2:27" ht="26.25" customHeight="1">
      <c r="B91" s="637">
        <v>4</v>
      </c>
      <c r="C91" s="630"/>
      <c r="D91" s="638" t="s">
        <v>4536</v>
      </c>
      <c r="E91" s="630"/>
      <c r="F91" s="630"/>
      <c r="G91" s="630"/>
      <c r="H91" s="630"/>
      <c r="I91" s="630"/>
      <c r="J91" s="630"/>
      <c r="K91" s="630"/>
      <c r="L91" s="630"/>
      <c r="M91" s="630"/>
      <c r="N91" s="638" t="s">
        <v>4537</v>
      </c>
      <c r="O91" s="630"/>
      <c r="P91" s="630"/>
      <c r="Q91" s="630"/>
      <c r="R91" s="630"/>
      <c r="S91" s="630"/>
      <c r="T91" s="630"/>
      <c r="U91" s="657"/>
      <c r="V91" s="658"/>
      <c r="W91" s="658"/>
      <c r="X91" s="158">
        <v>20</v>
      </c>
      <c r="Y91" s="159" t="s">
        <v>1507</v>
      </c>
      <c r="Z91" s="659">
        <f t="shared" si="2"/>
        <v>0</v>
      </c>
      <c r="AA91" s="630"/>
    </row>
    <row r="92" spans="2:27" ht="26.25" customHeight="1">
      <c r="B92" s="637">
        <v>5</v>
      </c>
      <c r="C92" s="630"/>
      <c r="D92" s="638" t="s">
        <v>4536</v>
      </c>
      <c r="E92" s="630"/>
      <c r="F92" s="630"/>
      <c r="G92" s="630"/>
      <c r="H92" s="630"/>
      <c r="I92" s="630"/>
      <c r="J92" s="630"/>
      <c r="K92" s="630"/>
      <c r="L92" s="630"/>
      <c r="M92" s="630"/>
      <c r="N92" s="638" t="s">
        <v>4535</v>
      </c>
      <c r="O92" s="630"/>
      <c r="P92" s="630"/>
      <c r="Q92" s="630"/>
      <c r="R92" s="630"/>
      <c r="S92" s="630"/>
      <c r="T92" s="630"/>
      <c r="U92" s="657"/>
      <c r="V92" s="658"/>
      <c r="W92" s="658"/>
      <c r="X92" s="158">
        <v>14</v>
      </c>
      <c r="Y92" s="159" t="s">
        <v>1507</v>
      </c>
      <c r="Z92" s="659">
        <f t="shared" si="2"/>
        <v>0</v>
      </c>
      <c r="AA92" s="630"/>
    </row>
    <row r="93" spans="2:27" ht="12">
      <c r="B93" s="637">
        <v>6</v>
      </c>
      <c r="C93" s="630"/>
      <c r="D93" s="638" t="s">
        <v>4534</v>
      </c>
      <c r="E93" s="630"/>
      <c r="F93" s="630"/>
      <c r="G93" s="630"/>
      <c r="H93" s="630"/>
      <c r="I93" s="630"/>
      <c r="J93" s="630"/>
      <c r="K93" s="630"/>
      <c r="L93" s="630"/>
      <c r="M93" s="630"/>
      <c r="N93" s="638" t="s">
        <v>4533</v>
      </c>
      <c r="O93" s="630"/>
      <c r="P93" s="630"/>
      <c r="Q93" s="630"/>
      <c r="R93" s="630"/>
      <c r="S93" s="630"/>
      <c r="T93" s="630"/>
      <c r="U93" s="657"/>
      <c r="V93" s="658"/>
      <c r="W93" s="658"/>
      <c r="X93" s="158">
        <v>14</v>
      </c>
      <c r="Y93" s="159" t="s">
        <v>1507</v>
      </c>
      <c r="Z93" s="659">
        <f t="shared" si="2"/>
        <v>0</v>
      </c>
      <c r="AA93" s="630"/>
    </row>
    <row r="94" spans="2:27" ht="24" customHeight="1">
      <c r="B94" s="637">
        <v>7</v>
      </c>
      <c r="C94" s="630"/>
      <c r="D94" s="638" t="s">
        <v>4532</v>
      </c>
      <c r="E94" s="630"/>
      <c r="F94" s="630"/>
      <c r="G94" s="630"/>
      <c r="H94" s="630"/>
      <c r="I94" s="630"/>
      <c r="J94" s="630"/>
      <c r="K94" s="630"/>
      <c r="L94" s="630"/>
      <c r="M94" s="630"/>
      <c r="N94" s="638" t="s">
        <v>4531</v>
      </c>
      <c r="O94" s="630"/>
      <c r="P94" s="630"/>
      <c r="Q94" s="630"/>
      <c r="R94" s="630"/>
      <c r="S94" s="630"/>
      <c r="T94" s="630"/>
      <c r="U94" s="657"/>
      <c r="V94" s="658"/>
      <c r="W94" s="658"/>
      <c r="X94" s="158">
        <v>140</v>
      </c>
      <c r="Y94" s="159" t="s">
        <v>1507</v>
      </c>
      <c r="Z94" s="659">
        <f t="shared" si="2"/>
        <v>0</v>
      </c>
      <c r="AA94" s="630"/>
    </row>
    <row r="95" spans="2:27" ht="24" customHeight="1">
      <c r="B95" s="637">
        <v>8</v>
      </c>
      <c r="C95" s="630"/>
      <c r="D95" s="638" t="s">
        <v>4530</v>
      </c>
      <c r="E95" s="630"/>
      <c r="F95" s="630"/>
      <c r="G95" s="630"/>
      <c r="H95" s="630"/>
      <c r="I95" s="630"/>
      <c r="J95" s="630"/>
      <c r="K95" s="630"/>
      <c r="L95" s="630"/>
      <c r="M95" s="630"/>
      <c r="N95" s="638" t="s">
        <v>4529</v>
      </c>
      <c r="O95" s="630"/>
      <c r="P95" s="630"/>
      <c r="Q95" s="630"/>
      <c r="R95" s="630"/>
      <c r="S95" s="630"/>
      <c r="T95" s="630"/>
      <c r="U95" s="657"/>
      <c r="V95" s="658"/>
      <c r="W95" s="658"/>
      <c r="X95" s="158">
        <v>480</v>
      </c>
      <c r="Y95" s="159" t="s">
        <v>316</v>
      </c>
      <c r="Z95" s="659">
        <f t="shared" si="2"/>
        <v>0</v>
      </c>
      <c r="AA95" s="630"/>
    </row>
    <row r="96" spans="2:27" ht="21" customHeight="1">
      <c r="B96" s="677" t="s">
        <v>4146</v>
      </c>
      <c r="C96" s="677"/>
      <c r="D96" s="677"/>
      <c r="E96" s="677"/>
      <c r="F96" s="677"/>
      <c r="G96" s="677"/>
      <c r="H96" s="677"/>
      <c r="I96" s="677"/>
      <c r="J96" s="677"/>
      <c r="K96" s="677"/>
      <c r="L96" s="677"/>
      <c r="M96" s="677"/>
      <c r="N96" s="677"/>
      <c r="O96" s="677"/>
      <c r="P96" s="677"/>
      <c r="Q96" s="677"/>
      <c r="R96" s="677"/>
      <c r="S96" s="677"/>
      <c r="T96" s="677"/>
      <c r="U96" s="677"/>
      <c r="V96" s="677"/>
      <c r="W96" s="677"/>
      <c r="X96" s="677"/>
      <c r="Y96" s="677"/>
      <c r="Z96" s="221"/>
      <c r="AA96" s="222">
        <f>SUM(Z88:AA95)</f>
        <v>0</v>
      </c>
    </row>
    <row r="97" ht="12" hidden="1"/>
    <row r="98" ht="2.9" customHeight="1"/>
    <row r="99" spans="2:27" ht="11.25" customHeight="1">
      <c r="B99" s="647" t="s">
        <v>4145</v>
      </c>
      <c r="C99" s="630"/>
      <c r="D99" s="630"/>
      <c r="E99" s="630"/>
      <c r="F99" s="630"/>
      <c r="G99" s="630"/>
      <c r="H99" s="630"/>
      <c r="I99" s="630"/>
      <c r="J99" s="630"/>
      <c r="K99" s="630"/>
      <c r="L99" s="630"/>
      <c r="M99" s="630"/>
      <c r="N99" s="630"/>
      <c r="O99" s="630"/>
      <c r="P99" s="630"/>
      <c r="Q99" s="630"/>
      <c r="R99" s="630"/>
      <c r="S99" s="630"/>
      <c r="T99" s="630"/>
      <c r="U99" s="630"/>
      <c r="V99" s="630"/>
      <c r="W99" s="630"/>
      <c r="X99" s="630"/>
      <c r="Y99" s="630"/>
      <c r="Z99" s="630"/>
      <c r="AA99" s="630"/>
    </row>
    <row r="100" ht="1.5" customHeight="1"/>
    <row r="101" spans="3:18" ht="11.25" customHeight="1">
      <c r="C101" s="637" t="s">
        <v>4114</v>
      </c>
      <c r="D101" s="630"/>
      <c r="F101" s="639">
        <f>AA96</f>
        <v>0</v>
      </c>
      <c r="G101" s="630"/>
      <c r="H101" s="630"/>
      <c r="I101" s="630"/>
      <c r="J101" s="630"/>
      <c r="K101" s="638"/>
      <c r="L101" s="630"/>
      <c r="M101" s="630"/>
      <c r="N101" s="630"/>
      <c r="O101" s="630"/>
      <c r="P101" s="630"/>
      <c r="Q101" s="630"/>
      <c r="R101" s="630"/>
    </row>
    <row r="102" ht="10" customHeight="1"/>
    <row r="103" spans="2:16" ht="11.5" customHeight="1">
      <c r="B103" s="631" t="s">
        <v>1</v>
      </c>
      <c r="C103" s="632"/>
      <c r="D103" s="632"/>
      <c r="E103" s="632"/>
      <c r="F103" s="632"/>
      <c r="G103" s="632"/>
      <c r="H103" s="632"/>
      <c r="J103" s="633" t="s">
        <v>4103</v>
      </c>
      <c r="K103" s="632"/>
      <c r="L103" s="632"/>
      <c r="M103" s="632"/>
      <c r="N103" s="632"/>
      <c r="O103" s="632"/>
      <c r="P103" s="632"/>
    </row>
    <row r="104" spans="2:16" ht="11.25" customHeight="1">
      <c r="B104" s="633" t="s">
        <v>4618</v>
      </c>
      <c r="C104" s="632"/>
      <c r="D104" s="632"/>
      <c r="E104" s="632"/>
      <c r="F104" s="632"/>
      <c r="G104" s="632"/>
      <c r="H104" s="632"/>
      <c r="I104" s="142"/>
      <c r="J104" s="634">
        <f>AA96</f>
        <v>0</v>
      </c>
      <c r="K104" s="632"/>
      <c r="L104" s="632"/>
      <c r="M104" s="632"/>
      <c r="N104" s="632"/>
      <c r="O104" s="632"/>
      <c r="P104" s="632"/>
    </row>
    <row r="105" ht="12" hidden="1"/>
    <row r="106" ht="3" customHeight="1"/>
    <row r="107" spans="2:16" ht="11.25" customHeight="1">
      <c r="B107" s="635" t="s">
        <v>4083</v>
      </c>
      <c r="C107" s="630"/>
      <c r="D107" s="630"/>
      <c r="E107" s="630"/>
      <c r="F107" s="630"/>
      <c r="G107" s="630"/>
      <c r="H107" s="630"/>
      <c r="J107" s="636"/>
      <c r="K107" s="630"/>
      <c r="L107" s="630"/>
      <c r="M107" s="630"/>
      <c r="N107" s="630"/>
      <c r="O107" s="630"/>
      <c r="P107" s="630"/>
    </row>
    <row r="108" ht="5.65" customHeight="1"/>
    <row r="109" ht="2.9" customHeight="1"/>
    <row r="110" ht="12" hidden="1"/>
    <row r="111" spans="2:27" ht="17.15" customHeight="1">
      <c r="B111" s="654" t="s">
        <v>4383</v>
      </c>
      <c r="C111" s="630"/>
      <c r="D111" s="630"/>
      <c r="E111" s="630"/>
      <c r="F111" s="630"/>
      <c r="G111" s="630"/>
      <c r="H111" s="630"/>
      <c r="I111" s="630"/>
      <c r="J111" s="630"/>
      <c r="K111" s="630"/>
      <c r="L111" s="630"/>
      <c r="M111" s="630"/>
      <c r="N111" s="630"/>
      <c r="O111" s="630"/>
      <c r="P111" s="630"/>
      <c r="Q111" s="630"/>
      <c r="R111" s="630"/>
      <c r="S111" s="630"/>
      <c r="T111" s="630"/>
      <c r="U111" s="630"/>
      <c r="V111" s="630"/>
      <c r="W111" s="630"/>
      <c r="X111" s="630"/>
      <c r="Y111" s="630"/>
      <c r="Z111" s="630"/>
      <c r="AA111" s="630"/>
    </row>
    <row r="112" ht="2.9" customHeight="1"/>
    <row r="113" spans="2:27" ht="12">
      <c r="B113" s="678" t="s">
        <v>4142</v>
      </c>
      <c r="C113" s="675"/>
      <c r="D113" s="679" t="s">
        <v>4141</v>
      </c>
      <c r="E113" s="675"/>
      <c r="F113" s="675"/>
      <c r="G113" s="675"/>
      <c r="H113" s="675"/>
      <c r="I113" s="675"/>
      <c r="J113" s="675"/>
      <c r="K113" s="675"/>
      <c r="L113" s="675"/>
      <c r="M113" s="675"/>
      <c r="N113" s="679" t="s">
        <v>4104</v>
      </c>
      <c r="O113" s="675"/>
      <c r="P113" s="675"/>
      <c r="Q113" s="675"/>
      <c r="R113" s="675"/>
      <c r="S113" s="675"/>
      <c r="T113" s="675"/>
      <c r="U113" s="678" t="s">
        <v>4140</v>
      </c>
      <c r="V113" s="675"/>
      <c r="W113" s="675"/>
      <c r="X113" s="229" t="s">
        <v>299</v>
      </c>
      <c r="Y113" s="230" t="s">
        <v>4139</v>
      </c>
      <c r="Z113" s="678" t="s">
        <v>4138</v>
      </c>
      <c r="AA113" s="675"/>
    </row>
    <row r="114" spans="2:27" ht="12">
      <c r="B114" s="681">
        <v>1</v>
      </c>
      <c r="C114" s="662"/>
      <c r="D114" s="661" t="s">
        <v>4148</v>
      </c>
      <c r="E114" s="662"/>
      <c r="F114" s="662"/>
      <c r="G114" s="662"/>
      <c r="H114" s="662"/>
      <c r="I114" s="662"/>
      <c r="J114" s="662"/>
      <c r="K114" s="662"/>
      <c r="L114" s="662"/>
      <c r="M114" s="662"/>
      <c r="N114" s="661" t="s">
        <v>4149</v>
      </c>
      <c r="O114" s="662"/>
      <c r="P114" s="662"/>
      <c r="Q114" s="662"/>
      <c r="R114" s="662"/>
      <c r="S114" s="662"/>
      <c r="T114" s="662"/>
      <c r="U114" s="657"/>
      <c r="V114" s="658"/>
      <c r="W114" s="658"/>
      <c r="X114" s="225">
        <v>900</v>
      </c>
      <c r="Y114" s="226" t="s">
        <v>316</v>
      </c>
      <c r="Z114" s="663">
        <f>U114*X114</f>
        <v>0</v>
      </c>
      <c r="AA114" s="662"/>
    </row>
    <row r="115" spans="2:27" ht="12">
      <c r="B115" s="681">
        <v>2</v>
      </c>
      <c r="C115" s="662"/>
      <c r="D115" s="661" t="s">
        <v>4148</v>
      </c>
      <c r="E115" s="662"/>
      <c r="F115" s="662"/>
      <c r="G115" s="662"/>
      <c r="H115" s="662"/>
      <c r="I115" s="662"/>
      <c r="J115" s="662"/>
      <c r="K115" s="662"/>
      <c r="L115" s="662"/>
      <c r="M115" s="662"/>
      <c r="N115" s="661" t="s">
        <v>4528</v>
      </c>
      <c r="O115" s="662"/>
      <c r="P115" s="662"/>
      <c r="Q115" s="662"/>
      <c r="R115" s="662"/>
      <c r="S115" s="662"/>
      <c r="T115" s="662"/>
      <c r="U115" s="657"/>
      <c r="V115" s="658"/>
      <c r="W115" s="658"/>
      <c r="X115" s="225">
        <v>1180</v>
      </c>
      <c r="Y115" s="226" t="s">
        <v>1507</v>
      </c>
      <c r="Z115" s="663">
        <f>U115*X115</f>
        <v>0</v>
      </c>
      <c r="AA115" s="662"/>
    </row>
    <row r="116" spans="2:27" ht="12">
      <c r="B116" s="637">
        <v>3</v>
      </c>
      <c r="C116" s="630"/>
      <c r="D116" s="660">
        <v>460600061</v>
      </c>
      <c r="E116" s="670"/>
      <c r="F116" s="670"/>
      <c r="G116" s="670"/>
      <c r="H116" s="670"/>
      <c r="I116" s="670"/>
      <c r="J116" s="670"/>
      <c r="K116" s="670"/>
      <c r="L116" s="670"/>
      <c r="M116" s="670"/>
      <c r="N116" s="638" t="s">
        <v>4527</v>
      </c>
      <c r="O116" s="630"/>
      <c r="P116" s="630"/>
      <c r="Q116" s="630"/>
      <c r="R116" s="630"/>
      <c r="S116" s="630"/>
      <c r="T116" s="630"/>
      <c r="U116" s="657"/>
      <c r="V116" s="658"/>
      <c r="W116" s="658"/>
      <c r="X116" s="158">
        <v>5.5</v>
      </c>
      <c r="Y116" s="159" t="s">
        <v>333</v>
      </c>
      <c r="Z116" s="659">
        <f>U116*X116</f>
        <v>0</v>
      </c>
      <c r="AA116" s="630"/>
    </row>
    <row r="117" spans="2:27" ht="12">
      <c r="B117" s="637">
        <v>4</v>
      </c>
      <c r="C117" s="630"/>
      <c r="D117" s="660">
        <v>460600061</v>
      </c>
      <c r="E117" s="670"/>
      <c r="F117" s="670"/>
      <c r="G117" s="670"/>
      <c r="H117" s="670"/>
      <c r="I117" s="670"/>
      <c r="J117" s="670"/>
      <c r="K117" s="670"/>
      <c r="L117" s="670"/>
      <c r="M117" s="670"/>
      <c r="N117" s="638" t="s">
        <v>4526</v>
      </c>
      <c r="O117" s="630"/>
      <c r="P117" s="630"/>
      <c r="Q117" s="630"/>
      <c r="R117" s="630"/>
      <c r="S117" s="630"/>
      <c r="T117" s="630"/>
      <c r="U117" s="657"/>
      <c r="V117" s="658"/>
      <c r="W117" s="658"/>
      <c r="X117" s="158">
        <v>5.5</v>
      </c>
      <c r="Y117" s="159" t="s">
        <v>333</v>
      </c>
      <c r="Z117" s="659">
        <f>U117*X117</f>
        <v>0</v>
      </c>
      <c r="AA117" s="630"/>
    </row>
    <row r="118" spans="2:27" ht="12">
      <c r="B118" s="682">
        <v>5</v>
      </c>
      <c r="C118" s="683"/>
      <c r="D118" s="685" t="s">
        <v>4148</v>
      </c>
      <c r="E118" s="683"/>
      <c r="F118" s="683"/>
      <c r="G118" s="683"/>
      <c r="H118" s="683"/>
      <c r="I118" s="683"/>
      <c r="J118" s="683"/>
      <c r="K118" s="683"/>
      <c r="L118" s="683"/>
      <c r="M118" s="683"/>
      <c r="N118" s="685" t="s">
        <v>4147</v>
      </c>
      <c r="O118" s="683"/>
      <c r="P118" s="683"/>
      <c r="Q118" s="683"/>
      <c r="R118" s="683"/>
      <c r="S118" s="683"/>
      <c r="T118" s="683"/>
      <c r="U118" s="657"/>
      <c r="V118" s="658"/>
      <c r="W118" s="658"/>
      <c r="X118" s="231">
        <v>70</v>
      </c>
      <c r="Y118" s="232" t="s">
        <v>1507</v>
      </c>
      <c r="Z118" s="684">
        <f>U118*X118</f>
        <v>0</v>
      </c>
      <c r="AA118" s="683"/>
    </row>
    <row r="119" spans="2:27" ht="16.5" customHeight="1">
      <c r="B119" s="677" t="s">
        <v>4146</v>
      </c>
      <c r="C119" s="677"/>
      <c r="D119" s="677"/>
      <c r="E119" s="677"/>
      <c r="F119" s="677"/>
      <c r="G119" s="677"/>
      <c r="H119" s="677"/>
      <c r="I119" s="677"/>
      <c r="J119" s="677"/>
      <c r="K119" s="677"/>
      <c r="L119" s="677"/>
      <c r="M119" s="677"/>
      <c r="N119" s="677"/>
      <c r="O119" s="677"/>
      <c r="P119" s="677"/>
      <c r="Q119" s="677"/>
      <c r="R119" s="677"/>
      <c r="S119" s="677"/>
      <c r="T119" s="677"/>
      <c r="U119" s="677"/>
      <c r="V119" s="677"/>
      <c r="W119" s="677"/>
      <c r="X119" s="677"/>
      <c r="Y119" s="677"/>
      <c r="Z119" s="221"/>
      <c r="AA119" s="222">
        <f>SUM(Z114:AA118)</f>
        <v>0</v>
      </c>
    </row>
    <row r="120" spans="2:27" ht="11.25" customHeight="1">
      <c r="B120" s="647" t="s">
        <v>4145</v>
      </c>
      <c r="C120" s="630"/>
      <c r="D120" s="630"/>
      <c r="E120" s="630"/>
      <c r="F120" s="630"/>
      <c r="G120" s="630"/>
      <c r="H120" s="630"/>
      <c r="I120" s="630"/>
      <c r="J120" s="630"/>
      <c r="K120" s="630"/>
      <c r="L120" s="630"/>
      <c r="M120" s="630"/>
      <c r="N120" s="630"/>
      <c r="O120" s="630"/>
      <c r="P120" s="630"/>
      <c r="Q120" s="630"/>
      <c r="R120" s="630"/>
      <c r="S120" s="630"/>
      <c r="T120" s="630"/>
      <c r="U120" s="630"/>
      <c r="V120" s="630"/>
      <c r="W120" s="630"/>
      <c r="X120" s="630"/>
      <c r="Y120" s="630"/>
      <c r="Z120" s="630"/>
      <c r="AA120" s="630"/>
    </row>
    <row r="121" ht="1.5" customHeight="1"/>
    <row r="122" spans="3:18" ht="11.25" customHeight="1">
      <c r="C122" s="637" t="s">
        <v>4114</v>
      </c>
      <c r="D122" s="630"/>
      <c r="F122" s="639">
        <f>AA119</f>
        <v>0</v>
      </c>
      <c r="G122" s="630"/>
      <c r="H122" s="630"/>
      <c r="I122" s="630"/>
      <c r="J122" s="630"/>
      <c r="K122" s="638"/>
      <c r="L122" s="630"/>
      <c r="M122" s="630"/>
      <c r="N122" s="630"/>
      <c r="O122" s="630"/>
      <c r="P122" s="630"/>
      <c r="Q122" s="630"/>
      <c r="R122" s="630"/>
    </row>
    <row r="123" ht="10" customHeight="1"/>
    <row r="124" spans="2:16" ht="11.5" customHeight="1">
      <c r="B124" s="631" t="s">
        <v>1</v>
      </c>
      <c r="C124" s="632"/>
      <c r="D124" s="632"/>
      <c r="E124" s="632"/>
      <c r="F124" s="632"/>
      <c r="G124" s="632"/>
      <c r="H124" s="632"/>
      <c r="J124" s="633" t="s">
        <v>4103</v>
      </c>
      <c r="K124" s="632"/>
      <c r="L124" s="632"/>
      <c r="M124" s="632"/>
      <c r="N124" s="632"/>
      <c r="O124" s="632"/>
      <c r="P124" s="632"/>
    </row>
    <row r="125" spans="2:16" ht="11.25" customHeight="1">
      <c r="B125" s="633" t="s">
        <v>4618</v>
      </c>
      <c r="C125" s="632"/>
      <c r="D125" s="632"/>
      <c r="E125" s="632"/>
      <c r="F125" s="632"/>
      <c r="G125" s="632"/>
      <c r="H125" s="632"/>
      <c r="I125" s="142"/>
      <c r="J125" s="634">
        <f>F122</f>
        <v>0</v>
      </c>
      <c r="K125" s="632"/>
      <c r="L125" s="632"/>
      <c r="M125" s="632"/>
      <c r="N125" s="632"/>
      <c r="O125" s="632"/>
      <c r="P125" s="632"/>
    </row>
    <row r="126" ht="12" hidden="1"/>
    <row r="127" ht="3" customHeight="1"/>
    <row r="128" spans="2:16" ht="11.25" customHeight="1">
      <c r="B128" s="635" t="s">
        <v>4083</v>
      </c>
      <c r="C128" s="630"/>
      <c r="D128" s="630"/>
      <c r="E128" s="630"/>
      <c r="F128" s="630"/>
      <c r="G128" s="630"/>
      <c r="H128" s="630"/>
      <c r="J128" s="636"/>
      <c r="K128" s="630"/>
      <c r="L128" s="630"/>
      <c r="M128" s="630"/>
      <c r="N128" s="630"/>
      <c r="O128" s="630"/>
      <c r="P128" s="630"/>
    </row>
    <row r="129" spans="2:10" ht="11.25" customHeight="1">
      <c r="B129" s="156"/>
      <c r="J129" s="157"/>
    </row>
    <row r="130" spans="2:10" ht="11.25" customHeight="1">
      <c r="B130" s="156"/>
      <c r="J130" s="157"/>
    </row>
    <row r="131" spans="2:10" ht="11.25" customHeight="1">
      <c r="B131" s="156"/>
      <c r="J131" s="157"/>
    </row>
    <row r="132" spans="2:27" ht="17.15" customHeight="1">
      <c r="B132" s="654" t="s">
        <v>4155</v>
      </c>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row>
    <row r="133" ht="2.9" customHeight="1"/>
    <row r="134" spans="2:27" ht="12">
      <c r="B134" s="678" t="s">
        <v>4142</v>
      </c>
      <c r="C134" s="675"/>
      <c r="D134" s="679" t="s">
        <v>4141</v>
      </c>
      <c r="E134" s="675"/>
      <c r="F134" s="675"/>
      <c r="G134" s="675"/>
      <c r="H134" s="675"/>
      <c r="I134" s="675"/>
      <c r="J134" s="675"/>
      <c r="K134" s="675"/>
      <c r="L134" s="675"/>
      <c r="M134" s="675"/>
      <c r="N134" s="679" t="s">
        <v>4104</v>
      </c>
      <c r="O134" s="675"/>
      <c r="P134" s="675"/>
      <c r="Q134" s="675"/>
      <c r="R134" s="675"/>
      <c r="S134" s="675"/>
      <c r="T134" s="675"/>
      <c r="U134" s="678" t="s">
        <v>4140</v>
      </c>
      <c r="V134" s="675"/>
      <c r="W134" s="675"/>
      <c r="X134" s="229" t="s">
        <v>299</v>
      </c>
      <c r="Y134" s="230" t="s">
        <v>4139</v>
      </c>
      <c r="Z134" s="678" t="s">
        <v>4138</v>
      </c>
      <c r="AA134" s="675"/>
    </row>
    <row r="135" spans="2:27" ht="18" customHeight="1">
      <c r="B135" s="637">
        <v>1</v>
      </c>
      <c r="C135" s="630"/>
      <c r="D135" s="638" t="s">
        <v>4216</v>
      </c>
      <c r="E135" s="630"/>
      <c r="F135" s="630"/>
      <c r="G135" s="630"/>
      <c r="H135" s="630"/>
      <c r="I135" s="630"/>
      <c r="J135" s="630"/>
      <c r="K135" s="630"/>
      <c r="L135" s="630"/>
      <c r="M135" s="630"/>
      <c r="N135" s="638" t="s">
        <v>4525</v>
      </c>
      <c r="O135" s="630"/>
      <c r="P135" s="630"/>
      <c r="Q135" s="630"/>
      <c r="R135" s="630"/>
      <c r="S135" s="630"/>
      <c r="T135" s="630"/>
      <c r="U135" s="657"/>
      <c r="V135" s="658"/>
      <c r="W135" s="658"/>
      <c r="X135" s="158">
        <v>2</v>
      </c>
      <c r="Y135" s="159" t="s">
        <v>356</v>
      </c>
      <c r="Z135" s="659">
        <f aca="true" t="shared" si="3" ref="Z135:Z149">U135*X135</f>
        <v>0</v>
      </c>
      <c r="AA135" s="630"/>
    </row>
    <row r="136" spans="2:27" ht="24.75" customHeight="1">
      <c r="B136" s="637">
        <v>2</v>
      </c>
      <c r="C136" s="630"/>
      <c r="D136" s="638" t="s">
        <v>4216</v>
      </c>
      <c r="E136" s="630"/>
      <c r="F136" s="630"/>
      <c r="G136" s="630"/>
      <c r="H136" s="630"/>
      <c r="I136" s="630"/>
      <c r="J136" s="630"/>
      <c r="K136" s="630"/>
      <c r="L136" s="630"/>
      <c r="M136" s="630"/>
      <c r="N136" s="638" t="s">
        <v>4524</v>
      </c>
      <c r="O136" s="630"/>
      <c r="P136" s="630"/>
      <c r="Q136" s="630"/>
      <c r="R136" s="630"/>
      <c r="S136" s="630"/>
      <c r="T136" s="630"/>
      <c r="U136" s="657"/>
      <c r="V136" s="658"/>
      <c r="W136" s="658"/>
      <c r="X136" s="158">
        <v>3</v>
      </c>
      <c r="Y136" s="159" t="s">
        <v>356</v>
      </c>
      <c r="Z136" s="659">
        <f t="shared" si="3"/>
        <v>0</v>
      </c>
      <c r="AA136" s="630"/>
    </row>
    <row r="137" spans="2:27" ht="12">
      <c r="B137" s="637">
        <v>3</v>
      </c>
      <c r="C137" s="630"/>
      <c r="D137" s="661" t="s">
        <v>4152</v>
      </c>
      <c r="E137" s="662"/>
      <c r="F137" s="662"/>
      <c r="G137" s="662"/>
      <c r="H137" s="662"/>
      <c r="I137" s="662"/>
      <c r="J137" s="662"/>
      <c r="K137" s="662"/>
      <c r="L137" s="662"/>
      <c r="M137" s="662"/>
      <c r="N137" s="661" t="s">
        <v>2874</v>
      </c>
      <c r="O137" s="662"/>
      <c r="P137" s="662"/>
      <c r="Q137" s="662"/>
      <c r="R137" s="662"/>
      <c r="S137" s="662"/>
      <c r="T137" s="662"/>
      <c r="U137" s="657"/>
      <c r="V137" s="658"/>
      <c r="W137" s="658"/>
      <c r="X137" s="225" t="s">
        <v>4151</v>
      </c>
      <c r="Y137" s="226" t="s">
        <v>356</v>
      </c>
      <c r="Z137" s="663">
        <f t="shared" si="3"/>
        <v>0</v>
      </c>
      <c r="AA137" s="662"/>
    </row>
    <row r="138" spans="2:27" ht="12">
      <c r="B138" s="637">
        <v>4</v>
      </c>
      <c r="C138" s="630"/>
      <c r="D138" s="638" t="s">
        <v>4152</v>
      </c>
      <c r="E138" s="630"/>
      <c r="F138" s="630"/>
      <c r="G138" s="630"/>
      <c r="H138" s="630"/>
      <c r="I138" s="630"/>
      <c r="J138" s="630"/>
      <c r="K138" s="630"/>
      <c r="L138" s="630"/>
      <c r="M138" s="630"/>
      <c r="N138" s="638" t="s">
        <v>4523</v>
      </c>
      <c r="O138" s="630"/>
      <c r="P138" s="630"/>
      <c r="Q138" s="630"/>
      <c r="R138" s="630"/>
      <c r="S138" s="630"/>
      <c r="T138" s="630"/>
      <c r="U138" s="657"/>
      <c r="V138" s="658"/>
      <c r="W138" s="658"/>
      <c r="X138" s="158" t="s">
        <v>4151</v>
      </c>
      <c r="Y138" s="159" t="s">
        <v>356</v>
      </c>
      <c r="Z138" s="659">
        <f t="shared" si="3"/>
        <v>0</v>
      </c>
      <c r="AA138" s="630"/>
    </row>
    <row r="139" spans="2:27" ht="14.25" customHeight="1">
      <c r="B139" s="637">
        <v>5</v>
      </c>
      <c r="C139" s="630"/>
      <c r="D139" s="638" t="s">
        <v>4152</v>
      </c>
      <c r="E139" s="630"/>
      <c r="F139" s="630"/>
      <c r="G139" s="630"/>
      <c r="H139" s="630"/>
      <c r="I139" s="630"/>
      <c r="J139" s="630"/>
      <c r="K139" s="630"/>
      <c r="L139" s="630"/>
      <c r="M139" s="630"/>
      <c r="N139" s="638" t="s">
        <v>4522</v>
      </c>
      <c r="O139" s="630"/>
      <c r="P139" s="630"/>
      <c r="Q139" s="630"/>
      <c r="R139" s="630"/>
      <c r="S139" s="630"/>
      <c r="T139" s="630"/>
      <c r="U139" s="657"/>
      <c r="V139" s="658"/>
      <c r="W139" s="658"/>
      <c r="X139" s="158" t="s">
        <v>4151</v>
      </c>
      <c r="Y139" s="159" t="s">
        <v>356</v>
      </c>
      <c r="Z139" s="659">
        <f t="shared" si="3"/>
        <v>0</v>
      </c>
      <c r="AA139" s="630"/>
    </row>
    <row r="140" spans="2:27" ht="14.25" customHeight="1">
      <c r="B140" s="637">
        <v>6</v>
      </c>
      <c r="C140" s="630"/>
      <c r="D140" s="638" t="s">
        <v>4152</v>
      </c>
      <c r="E140" s="630"/>
      <c r="F140" s="630"/>
      <c r="G140" s="630"/>
      <c r="H140" s="630"/>
      <c r="I140" s="630"/>
      <c r="J140" s="630"/>
      <c r="K140" s="630"/>
      <c r="L140" s="630"/>
      <c r="M140" s="630"/>
      <c r="N140" s="638" t="s">
        <v>4521</v>
      </c>
      <c r="O140" s="630"/>
      <c r="P140" s="630"/>
      <c r="Q140" s="630"/>
      <c r="R140" s="630"/>
      <c r="S140" s="630"/>
      <c r="T140" s="630"/>
      <c r="U140" s="657"/>
      <c r="V140" s="658"/>
      <c r="W140" s="658"/>
      <c r="X140" s="158" t="s">
        <v>4151</v>
      </c>
      <c r="Y140" s="159" t="s">
        <v>356</v>
      </c>
      <c r="Z140" s="659">
        <f t="shared" si="3"/>
        <v>0</v>
      </c>
      <c r="AA140" s="630"/>
    </row>
    <row r="141" spans="2:27" ht="14.25" customHeight="1">
      <c r="B141" s="637">
        <v>7</v>
      </c>
      <c r="C141" s="630"/>
      <c r="D141" s="661" t="s">
        <v>4152</v>
      </c>
      <c r="E141" s="662"/>
      <c r="F141" s="662"/>
      <c r="G141" s="662"/>
      <c r="H141" s="662"/>
      <c r="I141" s="662"/>
      <c r="J141" s="662"/>
      <c r="K141" s="662"/>
      <c r="L141" s="662"/>
      <c r="M141" s="662"/>
      <c r="N141" s="661" t="s">
        <v>4520</v>
      </c>
      <c r="O141" s="662"/>
      <c r="P141" s="662"/>
      <c r="Q141" s="662"/>
      <c r="R141" s="662"/>
      <c r="S141" s="662"/>
      <c r="T141" s="662"/>
      <c r="U141" s="657"/>
      <c r="V141" s="658"/>
      <c r="W141" s="658"/>
      <c r="X141" s="225" t="s">
        <v>4151</v>
      </c>
      <c r="Y141" s="226" t="s">
        <v>356</v>
      </c>
      <c r="Z141" s="663">
        <f t="shared" si="3"/>
        <v>0</v>
      </c>
      <c r="AA141" s="662"/>
    </row>
    <row r="142" spans="2:27" ht="14.25" customHeight="1">
      <c r="B142" s="637">
        <v>8</v>
      </c>
      <c r="C142" s="630"/>
      <c r="D142" s="667" t="s">
        <v>4152</v>
      </c>
      <c r="E142" s="669"/>
      <c r="F142" s="669"/>
      <c r="G142" s="669"/>
      <c r="H142" s="669"/>
      <c r="I142" s="669"/>
      <c r="J142" s="669"/>
      <c r="K142" s="669"/>
      <c r="L142" s="669"/>
      <c r="M142" s="669"/>
      <c r="N142" s="667" t="s">
        <v>4519</v>
      </c>
      <c r="O142" s="669"/>
      <c r="P142" s="669"/>
      <c r="Q142" s="669"/>
      <c r="R142" s="669"/>
      <c r="S142" s="669"/>
      <c r="T142" s="669"/>
      <c r="U142" s="657"/>
      <c r="V142" s="658"/>
      <c r="W142" s="658"/>
      <c r="X142" s="227" t="s">
        <v>4151</v>
      </c>
      <c r="Y142" s="228" t="s">
        <v>356</v>
      </c>
      <c r="Z142" s="668">
        <f t="shared" si="3"/>
        <v>0</v>
      </c>
      <c r="AA142" s="669"/>
    </row>
    <row r="143" spans="2:27" ht="14.25" customHeight="1">
      <c r="B143" s="637">
        <v>9</v>
      </c>
      <c r="C143" s="630"/>
      <c r="D143" s="661" t="s">
        <v>4152</v>
      </c>
      <c r="E143" s="662"/>
      <c r="F143" s="662"/>
      <c r="G143" s="662"/>
      <c r="H143" s="662"/>
      <c r="I143" s="662"/>
      <c r="J143" s="662"/>
      <c r="K143" s="662"/>
      <c r="L143" s="662"/>
      <c r="M143" s="662"/>
      <c r="N143" s="661" t="s">
        <v>4518</v>
      </c>
      <c r="O143" s="662"/>
      <c r="P143" s="662"/>
      <c r="Q143" s="662"/>
      <c r="R143" s="662"/>
      <c r="S143" s="662"/>
      <c r="T143" s="662"/>
      <c r="U143" s="657"/>
      <c r="V143" s="658"/>
      <c r="W143" s="658"/>
      <c r="X143" s="225" t="s">
        <v>4151</v>
      </c>
      <c r="Y143" s="226" t="s">
        <v>356</v>
      </c>
      <c r="Z143" s="663">
        <f t="shared" si="3"/>
        <v>0</v>
      </c>
      <c r="AA143" s="662"/>
    </row>
    <row r="144" spans="2:27" ht="15" customHeight="1">
      <c r="B144" s="637">
        <v>10</v>
      </c>
      <c r="C144" s="630"/>
      <c r="D144" s="661" t="s">
        <v>4152</v>
      </c>
      <c r="E144" s="662"/>
      <c r="F144" s="662"/>
      <c r="G144" s="662"/>
      <c r="H144" s="662"/>
      <c r="I144" s="662"/>
      <c r="J144" s="662"/>
      <c r="K144" s="662"/>
      <c r="L144" s="662"/>
      <c r="M144" s="662"/>
      <c r="N144" s="661" t="s">
        <v>4517</v>
      </c>
      <c r="O144" s="662"/>
      <c r="P144" s="662"/>
      <c r="Q144" s="662"/>
      <c r="R144" s="662"/>
      <c r="S144" s="662"/>
      <c r="T144" s="662"/>
      <c r="U144" s="657"/>
      <c r="V144" s="658"/>
      <c r="W144" s="658"/>
      <c r="X144" s="225" t="s">
        <v>4151</v>
      </c>
      <c r="Y144" s="226" t="s">
        <v>356</v>
      </c>
      <c r="Z144" s="663">
        <f t="shared" si="3"/>
        <v>0</v>
      </c>
      <c r="AA144" s="662"/>
    </row>
    <row r="145" spans="2:27" ht="15" customHeight="1">
      <c r="B145" s="637">
        <v>11</v>
      </c>
      <c r="C145" s="630"/>
      <c r="D145" s="661" t="s">
        <v>4152</v>
      </c>
      <c r="E145" s="662"/>
      <c r="F145" s="662"/>
      <c r="G145" s="662"/>
      <c r="H145" s="662"/>
      <c r="I145" s="662"/>
      <c r="J145" s="662"/>
      <c r="K145" s="662"/>
      <c r="L145" s="662"/>
      <c r="M145" s="662"/>
      <c r="N145" s="661" t="s">
        <v>4516</v>
      </c>
      <c r="O145" s="662"/>
      <c r="P145" s="662"/>
      <c r="Q145" s="662"/>
      <c r="R145" s="662"/>
      <c r="S145" s="662"/>
      <c r="T145" s="662"/>
      <c r="U145" s="657"/>
      <c r="V145" s="658"/>
      <c r="W145" s="658"/>
      <c r="X145" s="225" t="s">
        <v>4151</v>
      </c>
      <c r="Y145" s="226" t="s">
        <v>356</v>
      </c>
      <c r="Z145" s="663">
        <f t="shared" si="3"/>
        <v>0</v>
      </c>
      <c r="AA145" s="662"/>
    </row>
    <row r="146" spans="2:27" ht="15" customHeight="1">
      <c r="B146" s="637">
        <v>12</v>
      </c>
      <c r="C146" s="630"/>
      <c r="D146" s="661" t="s">
        <v>4152</v>
      </c>
      <c r="E146" s="662"/>
      <c r="F146" s="662"/>
      <c r="G146" s="662"/>
      <c r="H146" s="662"/>
      <c r="I146" s="662"/>
      <c r="J146" s="662"/>
      <c r="K146" s="662"/>
      <c r="L146" s="662"/>
      <c r="M146" s="662"/>
      <c r="N146" s="661" t="s">
        <v>4515</v>
      </c>
      <c r="O146" s="662"/>
      <c r="P146" s="662"/>
      <c r="Q146" s="662"/>
      <c r="R146" s="662"/>
      <c r="S146" s="662"/>
      <c r="T146" s="662"/>
      <c r="U146" s="657"/>
      <c r="V146" s="658"/>
      <c r="W146" s="658"/>
      <c r="X146" s="225" t="s">
        <v>4151</v>
      </c>
      <c r="Y146" s="226" t="s">
        <v>356</v>
      </c>
      <c r="Z146" s="663">
        <f t="shared" si="3"/>
        <v>0</v>
      </c>
      <c r="AA146" s="662"/>
    </row>
    <row r="147" spans="2:27" ht="15" customHeight="1">
      <c r="B147" s="637">
        <v>13</v>
      </c>
      <c r="C147" s="630"/>
      <c r="D147" s="661" t="s">
        <v>4152</v>
      </c>
      <c r="E147" s="662"/>
      <c r="F147" s="662"/>
      <c r="G147" s="662"/>
      <c r="H147" s="662"/>
      <c r="I147" s="662"/>
      <c r="J147" s="662"/>
      <c r="K147" s="662"/>
      <c r="L147" s="662"/>
      <c r="M147" s="662"/>
      <c r="N147" s="661" t="s">
        <v>4514</v>
      </c>
      <c r="O147" s="662"/>
      <c r="P147" s="662"/>
      <c r="Q147" s="662"/>
      <c r="R147" s="662"/>
      <c r="S147" s="662"/>
      <c r="T147" s="662"/>
      <c r="U147" s="657"/>
      <c r="V147" s="658"/>
      <c r="W147" s="658"/>
      <c r="X147" s="225" t="s">
        <v>4151</v>
      </c>
      <c r="Y147" s="226" t="s">
        <v>356</v>
      </c>
      <c r="Z147" s="663">
        <f t="shared" si="3"/>
        <v>0</v>
      </c>
      <c r="AA147" s="662"/>
    </row>
    <row r="148" spans="2:27" ht="15" customHeight="1">
      <c r="B148" s="637">
        <v>14</v>
      </c>
      <c r="C148" s="630"/>
      <c r="D148" s="661" t="s">
        <v>4152</v>
      </c>
      <c r="E148" s="662"/>
      <c r="F148" s="662"/>
      <c r="G148" s="662"/>
      <c r="H148" s="662"/>
      <c r="I148" s="662"/>
      <c r="J148" s="662"/>
      <c r="K148" s="662"/>
      <c r="L148" s="662"/>
      <c r="M148" s="662"/>
      <c r="N148" s="661" t="s">
        <v>4513</v>
      </c>
      <c r="O148" s="662"/>
      <c r="P148" s="662"/>
      <c r="Q148" s="662"/>
      <c r="R148" s="662"/>
      <c r="S148" s="662"/>
      <c r="T148" s="662"/>
      <c r="U148" s="657"/>
      <c r="V148" s="658"/>
      <c r="W148" s="658"/>
      <c r="X148" s="225" t="s">
        <v>4151</v>
      </c>
      <c r="Y148" s="226" t="s">
        <v>356</v>
      </c>
      <c r="Z148" s="663">
        <f t="shared" si="3"/>
        <v>0</v>
      </c>
      <c r="AA148" s="662"/>
    </row>
    <row r="149" spans="2:27" ht="12">
      <c r="B149" s="637">
        <v>15</v>
      </c>
      <c r="C149" s="630"/>
      <c r="D149" s="638" t="s">
        <v>4512</v>
      </c>
      <c r="E149" s="630"/>
      <c r="F149" s="630"/>
      <c r="G149" s="630"/>
      <c r="H149" s="630"/>
      <c r="I149" s="630"/>
      <c r="J149" s="630"/>
      <c r="K149" s="630"/>
      <c r="L149" s="630"/>
      <c r="M149" s="630"/>
      <c r="N149" s="638" t="s">
        <v>4511</v>
      </c>
      <c r="O149" s="630"/>
      <c r="P149" s="630"/>
      <c r="Q149" s="630"/>
      <c r="R149" s="630"/>
      <c r="S149" s="630"/>
      <c r="T149" s="630"/>
      <c r="U149" s="659"/>
      <c r="V149" s="630"/>
      <c r="W149" s="630"/>
      <c r="X149" s="158">
        <v>15</v>
      </c>
      <c r="Y149" s="159" t="s">
        <v>4510</v>
      </c>
      <c r="Z149" s="659">
        <f t="shared" si="3"/>
        <v>0</v>
      </c>
      <c r="AA149" s="630"/>
    </row>
    <row r="150" spans="1:27" ht="19.5" customHeight="1">
      <c r="A150" s="680" t="s">
        <v>4146</v>
      </c>
      <c r="B150" s="680"/>
      <c r="C150" s="680"/>
      <c r="D150" s="680"/>
      <c r="E150" s="680"/>
      <c r="F150" s="680"/>
      <c r="G150" s="680"/>
      <c r="H150" s="680"/>
      <c r="I150" s="680"/>
      <c r="J150" s="680"/>
      <c r="K150" s="680"/>
      <c r="L150" s="680"/>
      <c r="M150" s="680"/>
      <c r="N150" s="680"/>
      <c r="O150" s="680"/>
      <c r="P150" s="680"/>
      <c r="Q150" s="680"/>
      <c r="R150" s="680"/>
      <c r="S150" s="680"/>
      <c r="T150" s="680"/>
      <c r="U150" s="680"/>
      <c r="V150" s="680"/>
      <c r="W150" s="680"/>
      <c r="X150" s="680"/>
      <c r="Y150" s="680"/>
      <c r="Z150" s="221"/>
      <c r="AA150" s="222">
        <f>SUM(Z135:AA149)</f>
        <v>0</v>
      </c>
    </row>
    <row r="151" ht="12" hidden="1"/>
    <row r="152" ht="2.9" customHeight="1"/>
    <row r="153" spans="2:27" ht="11.25" customHeight="1">
      <c r="B153" s="647" t="s">
        <v>4145</v>
      </c>
      <c r="C153" s="630"/>
      <c r="D153" s="630"/>
      <c r="E153" s="630"/>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row>
    <row r="154" ht="1.5" customHeight="1"/>
    <row r="155" spans="3:18" ht="11.25" customHeight="1">
      <c r="C155" s="637" t="s">
        <v>4114</v>
      </c>
      <c r="D155" s="630"/>
      <c r="F155" s="659">
        <f>AA150</f>
        <v>0</v>
      </c>
      <c r="G155" s="630"/>
      <c r="H155" s="630"/>
      <c r="I155" s="630"/>
      <c r="J155" s="630"/>
      <c r="K155" s="638" t="s">
        <v>4144</v>
      </c>
      <c r="L155" s="630"/>
      <c r="M155" s="630"/>
      <c r="N155" s="630"/>
      <c r="O155" s="630"/>
      <c r="P155" s="630"/>
      <c r="Q155" s="630"/>
      <c r="R155" s="630"/>
    </row>
    <row r="156" ht="10" customHeight="1"/>
    <row r="157" spans="2:16" ht="11.5" customHeight="1">
      <c r="B157" s="631" t="s">
        <v>1</v>
      </c>
      <c r="C157" s="632"/>
      <c r="D157" s="632"/>
      <c r="E157" s="632"/>
      <c r="F157" s="632"/>
      <c r="G157" s="632"/>
      <c r="H157" s="632"/>
      <c r="J157" s="633" t="s">
        <v>4103</v>
      </c>
      <c r="K157" s="632"/>
      <c r="L157" s="632"/>
      <c r="M157" s="632"/>
      <c r="N157" s="632"/>
      <c r="O157" s="632"/>
      <c r="P157" s="632"/>
    </row>
    <row r="158" spans="2:16" ht="11.25" customHeight="1">
      <c r="B158" s="633" t="s">
        <v>4618</v>
      </c>
      <c r="C158" s="632"/>
      <c r="D158" s="632"/>
      <c r="E158" s="632"/>
      <c r="F158" s="632"/>
      <c r="G158" s="632"/>
      <c r="H158" s="632"/>
      <c r="I158" s="142"/>
      <c r="J158" s="672">
        <f>AA150</f>
        <v>0</v>
      </c>
      <c r="K158" s="632"/>
      <c r="L158" s="632"/>
      <c r="M158" s="632"/>
      <c r="N158" s="632"/>
      <c r="O158" s="632"/>
      <c r="P158" s="632"/>
    </row>
    <row r="159" ht="12" hidden="1"/>
    <row r="160" ht="3" customHeight="1"/>
    <row r="161" spans="2:16" ht="11.25" customHeight="1">
      <c r="B161" s="635" t="s">
        <v>4083</v>
      </c>
      <c r="C161" s="630"/>
      <c r="D161" s="630"/>
      <c r="E161" s="630"/>
      <c r="F161" s="630"/>
      <c r="G161" s="630"/>
      <c r="H161" s="630"/>
      <c r="J161" s="671"/>
      <c r="K161" s="630"/>
      <c r="L161" s="630"/>
      <c r="M161" s="630"/>
      <c r="N161" s="630"/>
      <c r="O161" s="630"/>
      <c r="P161" s="630"/>
    </row>
    <row r="162" ht="11.5" customHeight="1"/>
    <row r="163" ht="2.9" customHeight="1"/>
    <row r="164" ht="12" hidden="1"/>
    <row r="165" spans="2:27" ht="17.15" customHeight="1">
      <c r="B165" s="654" t="s">
        <v>4143</v>
      </c>
      <c r="C165" s="630"/>
      <c r="D165" s="630"/>
      <c r="E165" s="630"/>
      <c r="F165" s="630"/>
      <c r="G165" s="630"/>
      <c r="H165" s="630"/>
      <c r="I165" s="630"/>
      <c r="J165" s="630"/>
      <c r="K165" s="630"/>
      <c r="L165" s="630"/>
      <c r="M165" s="630"/>
      <c r="N165" s="630"/>
      <c r="O165" s="630"/>
      <c r="P165" s="630"/>
      <c r="Q165" s="630"/>
      <c r="R165" s="630"/>
      <c r="S165" s="630"/>
      <c r="T165" s="630"/>
      <c r="U165" s="630"/>
      <c r="V165" s="630"/>
      <c r="W165" s="630"/>
      <c r="X165" s="630"/>
      <c r="Y165" s="630"/>
      <c r="Z165" s="630"/>
      <c r="AA165" s="630"/>
    </row>
    <row r="166" ht="2.9" customHeight="1"/>
    <row r="167" spans="2:27" ht="12">
      <c r="B167" s="677" t="s">
        <v>4142</v>
      </c>
      <c r="C167" s="675"/>
      <c r="D167" s="674" t="s">
        <v>4141</v>
      </c>
      <c r="E167" s="675"/>
      <c r="F167" s="675"/>
      <c r="G167" s="675"/>
      <c r="H167" s="675"/>
      <c r="I167" s="675"/>
      <c r="J167" s="675"/>
      <c r="K167" s="675"/>
      <c r="L167" s="675"/>
      <c r="M167" s="675"/>
      <c r="N167" s="674" t="s">
        <v>4104</v>
      </c>
      <c r="O167" s="675"/>
      <c r="P167" s="675"/>
      <c r="Q167" s="675"/>
      <c r="R167" s="675"/>
      <c r="S167" s="675"/>
      <c r="T167" s="675"/>
      <c r="U167" s="677" t="s">
        <v>4140</v>
      </c>
      <c r="V167" s="675"/>
      <c r="W167" s="675"/>
      <c r="X167" s="223" t="s">
        <v>299</v>
      </c>
      <c r="Y167" s="224" t="s">
        <v>4139</v>
      </c>
      <c r="Z167" s="677" t="s">
        <v>4138</v>
      </c>
      <c r="AA167" s="675"/>
    </row>
    <row r="168" spans="2:27" ht="12">
      <c r="B168" s="637">
        <v>1</v>
      </c>
      <c r="C168" s="630"/>
      <c r="D168" s="638"/>
      <c r="E168" s="630"/>
      <c r="F168" s="630"/>
      <c r="G168" s="630"/>
      <c r="H168" s="630"/>
      <c r="I168" s="630"/>
      <c r="J168" s="630"/>
      <c r="K168" s="630"/>
      <c r="L168" s="630"/>
      <c r="M168" s="630"/>
      <c r="N168" s="638" t="s">
        <v>4509</v>
      </c>
      <c r="O168" s="630"/>
      <c r="P168" s="630"/>
      <c r="Q168" s="630"/>
      <c r="R168" s="630"/>
      <c r="S168" s="630"/>
      <c r="T168" s="630"/>
      <c r="U168" s="657"/>
      <c r="V168" s="658"/>
      <c r="W168" s="658"/>
      <c r="X168" s="220">
        <v>1</v>
      </c>
      <c r="Y168" s="159" t="s">
        <v>1507</v>
      </c>
      <c r="Z168" s="659">
        <f aca="true" t="shared" si="4" ref="Z168:Z199">U168*X168</f>
        <v>0</v>
      </c>
      <c r="AA168" s="630"/>
    </row>
    <row r="169" spans="2:27" ht="12">
      <c r="B169" s="637">
        <v>2</v>
      </c>
      <c r="C169" s="630"/>
      <c r="D169" s="638"/>
      <c r="E169" s="630"/>
      <c r="F169" s="630"/>
      <c r="G169" s="630"/>
      <c r="H169" s="630"/>
      <c r="I169" s="630"/>
      <c r="J169" s="630"/>
      <c r="K169" s="630"/>
      <c r="L169" s="630"/>
      <c r="M169" s="630"/>
      <c r="N169" s="638" t="s">
        <v>4508</v>
      </c>
      <c r="O169" s="630"/>
      <c r="P169" s="630"/>
      <c r="Q169" s="630"/>
      <c r="R169" s="630"/>
      <c r="S169" s="630"/>
      <c r="T169" s="630"/>
      <c r="U169" s="657"/>
      <c r="V169" s="658"/>
      <c r="W169" s="658"/>
      <c r="X169" s="220">
        <v>1</v>
      </c>
      <c r="Y169" s="159" t="s">
        <v>1507</v>
      </c>
      <c r="Z169" s="659">
        <f t="shared" si="4"/>
        <v>0</v>
      </c>
      <c r="AA169" s="630"/>
    </row>
    <row r="170" spans="2:27" ht="27.75" customHeight="1">
      <c r="B170" s="637">
        <v>3</v>
      </c>
      <c r="C170" s="630"/>
      <c r="D170" s="638"/>
      <c r="E170" s="630"/>
      <c r="F170" s="630"/>
      <c r="G170" s="630"/>
      <c r="H170" s="630"/>
      <c r="I170" s="630"/>
      <c r="J170" s="630"/>
      <c r="K170" s="630"/>
      <c r="L170" s="630"/>
      <c r="M170" s="630"/>
      <c r="N170" s="638" t="s">
        <v>4507</v>
      </c>
      <c r="O170" s="630"/>
      <c r="P170" s="630"/>
      <c r="Q170" s="630"/>
      <c r="R170" s="630"/>
      <c r="S170" s="630"/>
      <c r="T170" s="630"/>
      <c r="U170" s="657"/>
      <c r="V170" s="658"/>
      <c r="W170" s="658"/>
      <c r="X170" s="220">
        <v>1</v>
      </c>
      <c r="Y170" s="159" t="s">
        <v>1507</v>
      </c>
      <c r="Z170" s="659">
        <f t="shared" si="4"/>
        <v>0</v>
      </c>
      <c r="AA170" s="630"/>
    </row>
    <row r="171" spans="2:27" ht="27.75" customHeight="1">
      <c r="B171" s="637">
        <v>4</v>
      </c>
      <c r="C171" s="630"/>
      <c r="D171" s="638"/>
      <c r="E171" s="630"/>
      <c r="F171" s="630"/>
      <c r="G171" s="630"/>
      <c r="H171" s="630"/>
      <c r="I171" s="630"/>
      <c r="J171" s="630"/>
      <c r="K171" s="630"/>
      <c r="L171" s="630"/>
      <c r="M171" s="630"/>
      <c r="N171" s="638" t="s">
        <v>4506</v>
      </c>
      <c r="O171" s="630"/>
      <c r="P171" s="630"/>
      <c r="Q171" s="630"/>
      <c r="R171" s="630"/>
      <c r="S171" s="630"/>
      <c r="T171" s="630"/>
      <c r="U171" s="657"/>
      <c r="V171" s="658"/>
      <c r="W171" s="658"/>
      <c r="X171" s="220">
        <v>1</v>
      </c>
      <c r="Y171" s="159" t="s">
        <v>1507</v>
      </c>
      <c r="Z171" s="659">
        <f t="shared" si="4"/>
        <v>0</v>
      </c>
      <c r="AA171" s="630"/>
    </row>
    <row r="172" spans="2:27" ht="15" customHeight="1">
      <c r="B172" s="637">
        <v>5</v>
      </c>
      <c r="C172" s="630"/>
      <c r="D172" s="638"/>
      <c r="E172" s="638"/>
      <c r="F172" s="638"/>
      <c r="G172" s="638"/>
      <c r="H172" s="638"/>
      <c r="I172" s="638"/>
      <c r="J172" s="638"/>
      <c r="K172" s="638"/>
      <c r="L172" s="638"/>
      <c r="M172" s="638"/>
      <c r="N172" s="638" t="s">
        <v>4505</v>
      </c>
      <c r="O172" s="638"/>
      <c r="P172" s="638"/>
      <c r="Q172" s="638"/>
      <c r="R172" s="638"/>
      <c r="S172" s="638"/>
      <c r="T172" s="638"/>
      <c r="U172" s="657"/>
      <c r="V172" s="657"/>
      <c r="W172" s="657"/>
      <c r="X172" s="220">
        <v>1</v>
      </c>
      <c r="Y172" s="159" t="s">
        <v>1507</v>
      </c>
      <c r="Z172" s="659">
        <f t="shared" si="4"/>
        <v>0</v>
      </c>
      <c r="AA172" s="659"/>
    </row>
    <row r="173" spans="2:27" ht="15" customHeight="1">
      <c r="B173" s="637">
        <v>6</v>
      </c>
      <c r="C173" s="630"/>
      <c r="D173" s="638"/>
      <c r="E173" s="638"/>
      <c r="F173" s="638"/>
      <c r="G173" s="638"/>
      <c r="H173" s="638"/>
      <c r="I173" s="638"/>
      <c r="J173" s="638"/>
      <c r="K173" s="638"/>
      <c r="L173" s="638"/>
      <c r="M173" s="638"/>
      <c r="N173" s="638" t="s">
        <v>4504</v>
      </c>
      <c r="O173" s="638"/>
      <c r="P173" s="638"/>
      <c r="Q173" s="638"/>
      <c r="R173" s="638"/>
      <c r="S173" s="638"/>
      <c r="T173" s="638"/>
      <c r="U173" s="657"/>
      <c r="V173" s="657"/>
      <c r="W173" s="657"/>
      <c r="X173" s="220">
        <v>1</v>
      </c>
      <c r="Y173" s="159" t="s">
        <v>1507</v>
      </c>
      <c r="Z173" s="659">
        <f t="shared" si="4"/>
        <v>0</v>
      </c>
      <c r="AA173" s="659"/>
    </row>
    <row r="174" spans="2:27" ht="12">
      <c r="B174" s="637">
        <v>7</v>
      </c>
      <c r="C174" s="630"/>
      <c r="D174" s="638"/>
      <c r="E174" s="630"/>
      <c r="F174" s="630"/>
      <c r="G174" s="630"/>
      <c r="H174" s="630"/>
      <c r="I174" s="630"/>
      <c r="J174" s="630"/>
      <c r="K174" s="630"/>
      <c r="L174" s="630"/>
      <c r="M174" s="630"/>
      <c r="N174" s="638" t="s">
        <v>4503</v>
      </c>
      <c r="O174" s="630"/>
      <c r="P174" s="630"/>
      <c r="Q174" s="630"/>
      <c r="R174" s="630"/>
      <c r="S174" s="630"/>
      <c r="T174" s="630"/>
      <c r="U174" s="657"/>
      <c r="V174" s="658"/>
      <c r="W174" s="658"/>
      <c r="X174" s="220">
        <v>3</v>
      </c>
      <c r="Y174" s="159" t="s">
        <v>1507</v>
      </c>
      <c r="Z174" s="659">
        <f t="shared" si="4"/>
        <v>0</v>
      </c>
      <c r="AA174" s="630"/>
    </row>
    <row r="175" spans="2:27" ht="12">
      <c r="B175" s="637">
        <v>8</v>
      </c>
      <c r="C175" s="630"/>
      <c r="D175" s="638"/>
      <c r="E175" s="630"/>
      <c r="F175" s="630"/>
      <c r="G175" s="630"/>
      <c r="H175" s="630"/>
      <c r="I175" s="630"/>
      <c r="J175" s="630"/>
      <c r="K175" s="630"/>
      <c r="L175" s="630"/>
      <c r="M175" s="630"/>
      <c r="N175" s="638" t="s">
        <v>4502</v>
      </c>
      <c r="O175" s="630"/>
      <c r="P175" s="630"/>
      <c r="Q175" s="630"/>
      <c r="R175" s="630"/>
      <c r="S175" s="630"/>
      <c r="T175" s="630"/>
      <c r="U175" s="657"/>
      <c r="V175" s="658"/>
      <c r="W175" s="658"/>
      <c r="X175" s="220">
        <v>1</v>
      </c>
      <c r="Y175" s="159" t="s">
        <v>1507</v>
      </c>
      <c r="Z175" s="659">
        <f t="shared" si="4"/>
        <v>0</v>
      </c>
      <c r="AA175" s="630"/>
    </row>
    <row r="176" spans="2:27" ht="12">
      <c r="B176" s="637">
        <v>9</v>
      </c>
      <c r="C176" s="630"/>
      <c r="D176" s="638"/>
      <c r="E176" s="630"/>
      <c r="F176" s="630"/>
      <c r="G176" s="630"/>
      <c r="H176" s="630"/>
      <c r="I176" s="630"/>
      <c r="J176" s="630"/>
      <c r="K176" s="630"/>
      <c r="L176" s="630"/>
      <c r="M176" s="630"/>
      <c r="N176" s="638" t="s">
        <v>4501</v>
      </c>
      <c r="O176" s="630"/>
      <c r="P176" s="630"/>
      <c r="Q176" s="630"/>
      <c r="R176" s="630"/>
      <c r="S176" s="630"/>
      <c r="T176" s="630"/>
      <c r="U176" s="657"/>
      <c r="V176" s="658"/>
      <c r="W176" s="658"/>
      <c r="X176" s="220">
        <v>1</v>
      </c>
      <c r="Y176" s="159" t="s">
        <v>1507</v>
      </c>
      <c r="Z176" s="659">
        <f t="shared" si="4"/>
        <v>0</v>
      </c>
      <c r="AA176" s="630"/>
    </row>
    <row r="177" spans="2:27" ht="12">
      <c r="B177" s="637">
        <v>10</v>
      </c>
      <c r="C177" s="630"/>
      <c r="D177" s="638"/>
      <c r="E177" s="630"/>
      <c r="F177" s="630"/>
      <c r="G177" s="630"/>
      <c r="H177" s="630"/>
      <c r="I177" s="630"/>
      <c r="J177" s="630"/>
      <c r="K177" s="630"/>
      <c r="L177" s="630"/>
      <c r="M177" s="630"/>
      <c r="N177" s="638" t="s">
        <v>4500</v>
      </c>
      <c r="O177" s="630"/>
      <c r="P177" s="630"/>
      <c r="Q177" s="630"/>
      <c r="R177" s="630"/>
      <c r="S177" s="630"/>
      <c r="T177" s="630"/>
      <c r="U177" s="657"/>
      <c r="V177" s="658"/>
      <c r="W177" s="658"/>
      <c r="X177" s="220">
        <v>42</v>
      </c>
      <c r="Y177" s="159" t="s">
        <v>1507</v>
      </c>
      <c r="Z177" s="659">
        <f t="shared" si="4"/>
        <v>0</v>
      </c>
      <c r="AA177" s="630"/>
    </row>
    <row r="178" spans="2:27" ht="12">
      <c r="B178" s="637">
        <v>11</v>
      </c>
      <c r="C178" s="630"/>
      <c r="D178" s="638"/>
      <c r="E178" s="630"/>
      <c r="F178" s="630"/>
      <c r="G178" s="630"/>
      <c r="H178" s="630"/>
      <c r="I178" s="630"/>
      <c r="J178" s="630"/>
      <c r="K178" s="630"/>
      <c r="L178" s="630"/>
      <c r="M178" s="630"/>
      <c r="N178" s="638" t="s">
        <v>4499</v>
      </c>
      <c r="O178" s="630"/>
      <c r="P178" s="630"/>
      <c r="Q178" s="630"/>
      <c r="R178" s="630"/>
      <c r="S178" s="630"/>
      <c r="T178" s="630"/>
      <c r="U178" s="657"/>
      <c r="V178" s="658"/>
      <c r="W178" s="658"/>
      <c r="X178" s="220">
        <v>1</v>
      </c>
      <c r="Y178" s="159" t="s">
        <v>993</v>
      </c>
      <c r="Z178" s="659">
        <f t="shared" si="4"/>
        <v>0</v>
      </c>
      <c r="AA178" s="630"/>
    </row>
    <row r="179" spans="2:27" ht="12">
      <c r="B179" s="637">
        <v>12</v>
      </c>
      <c r="C179" s="630"/>
      <c r="D179" s="638"/>
      <c r="E179" s="630"/>
      <c r="F179" s="630"/>
      <c r="G179" s="630"/>
      <c r="H179" s="630"/>
      <c r="I179" s="630"/>
      <c r="J179" s="630"/>
      <c r="K179" s="630"/>
      <c r="L179" s="630"/>
      <c r="M179" s="630"/>
      <c r="N179" s="638" t="s">
        <v>4498</v>
      </c>
      <c r="O179" s="630"/>
      <c r="P179" s="630"/>
      <c r="Q179" s="630"/>
      <c r="R179" s="630"/>
      <c r="S179" s="630"/>
      <c r="T179" s="630"/>
      <c r="U179" s="657"/>
      <c r="V179" s="658"/>
      <c r="W179" s="658"/>
      <c r="X179" s="220">
        <v>2500</v>
      </c>
      <c r="Y179" s="159" t="s">
        <v>316</v>
      </c>
      <c r="Z179" s="659">
        <f t="shared" si="4"/>
        <v>0</v>
      </c>
      <c r="AA179" s="630"/>
    </row>
    <row r="180" spans="2:27" ht="12">
      <c r="B180" s="637">
        <v>13</v>
      </c>
      <c r="C180" s="630"/>
      <c r="D180" s="638"/>
      <c r="E180" s="630"/>
      <c r="F180" s="630"/>
      <c r="G180" s="630"/>
      <c r="H180" s="630"/>
      <c r="I180" s="630"/>
      <c r="J180" s="630"/>
      <c r="K180" s="630"/>
      <c r="L180" s="630"/>
      <c r="M180" s="630"/>
      <c r="N180" s="638" t="s">
        <v>4497</v>
      </c>
      <c r="O180" s="630"/>
      <c r="P180" s="630"/>
      <c r="Q180" s="630"/>
      <c r="R180" s="630"/>
      <c r="S180" s="630"/>
      <c r="T180" s="630"/>
      <c r="U180" s="657"/>
      <c r="V180" s="658"/>
      <c r="W180" s="658"/>
      <c r="X180" s="220">
        <v>3900</v>
      </c>
      <c r="Y180" s="159" t="s">
        <v>316</v>
      </c>
      <c r="Z180" s="659">
        <f t="shared" si="4"/>
        <v>0</v>
      </c>
      <c r="AA180" s="630"/>
    </row>
    <row r="181" spans="2:27" ht="12">
      <c r="B181" s="637">
        <v>14</v>
      </c>
      <c r="C181" s="630"/>
      <c r="D181" s="638"/>
      <c r="E181" s="630"/>
      <c r="F181" s="630"/>
      <c r="G181" s="630"/>
      <c r="H181" s="630"/>
      <c r="I181" s="630"/>
      <c r="J181" s="630"/>
      <c r="K181" s="630"/>
      <c r="L181" s="630"/>
      <c r="M181" s="630"/>
      <c r="N181" s="638" t="s">
        <v>4496</v>
      </c>
      <c r="O181" s="630"/>
      <c r="P181" s="630"/>
      <c r="Q181" s="630"/>
      <c r="R181" s="630"/>
      <c r="S181" s="630"/>
      <c r="T181" s="630"/>
      <c r="U181" s="657"/>
      <c r="V181" s="658"/>
      <c r="W181" s="658"/>
      <c r="X181" s="220">
        <v>600</v>
      </c>
      <c r="Y181" s="159" t="s">
        <v>316</v>
      </c>
      <c r="Z181" s="659">
        <f t="shared" si="4"/>
        <v>0</v>
      </c>
      <c r="AA181" s="630"/>
    </row>
    <row r="182" spans="2:27" ht="12">
      <c r="B182" s="637">
        <v>15</v>
      </c>
      <c r="C182" s="630"/>
      <c r="D182" s="638"/>
      <c r="E182" s="630"/>
      <c r="F182" s="630"/>
      <c r="G182" s="630"/>
      <c r="H182" s="630"/>
      <c r="I182" s="630"/>
      <c r="J182" s="630"/>
      <c r="K182" s="630"/>
      <c r="L182" s="630"/>
      <c r="M182" s="630"/>
      <c r="N182" s="638" t="s">
        <v>4495</v>
      </c>
      <c r="O182" s="630"/>
      <c r="P182" s="630"/>
      <c r="Q182" s="630"/>
      <c r="R182" s="630"/>
      <c r="S182" s="630"/>
      <c r="T182" s="630"/>
      <c r="U182" s="657"/>
      <c r="V182" s="658"/>
      <c r="W182" s="658"/>
      <c r="X182" s="220">
        <v>200</v>
      </c>
      <c r="Y182" s="159" t="s">
        <v>316</v>
      </c>
      <c r="Z182" s="659">
        <f t="shared" si="4"/>
        <v>0</v>
      </c>
      <c r="AA182" s="630"/>
    </row>
    <row r="183" spans="2:27" ht="12">
      <c r="B183" s="637">
        <v>16</v>
      </c>
      <c r="C183" s="630"/>
      <c r="D183" s="638"/>
      <c r="E183" s="630"/>
      <c r="F183" s="630"/>
      <c r="G183" s="630"/>
      <c r="H183" s="630"/>
      <c r="I183" s="630"/>
      <c r="J183" s="630"/>
      <c r="K183" s="630"/>
      <c r="L183" s="630"/>
      <c r="M183" s="630"/>
      <c r="N183" s="638" t="s">
        <v>4494</v>
      </c>
      <c r="O183" s="630"/>
      <c r="P183" s="630"/>
      <c r="Q183" s="630"/>
      <c r="R183" s="630"/>
      <c r="S183" s="630"/>
      <c r="T183" s="630"/>
      <c r="U183" s="657"/>
      <c r="V183" s="658"/>
      <c r="W183" s="658"/>
      <c r="X183" s="220">
        <v>300</v>
      </c>
      <c r="Y183" s="159" t="s">
        <v>1507</v>
      </c>
      <c r="Z183" s="659">
        <f t="shared" si="4"/>
        <v>0</v>
      </c>
      <c r="AA183" s="630"/>
    </row>
    <row r="184" spans="2:27" ht="12">
      <c r="B184" s="637">
        <v>17</v>
      </c>
      <c r="C184" s="630"/>
      <c r="D184" s="638"/>
      <c r="E184" s="630"/>
      <c r="F184" s="630"/>
      <c r="G184" s="630"/>
      <c r="H184" s="630"/>
      <c r="I184" s="630"/>
      <c r="J184" s="630"/>
      <c r="K184" s="630"/>
      <c r="L184" s="630"/>
      <c r="M184" s="630"/>
      <c r="N184" s="638" t="s">
        <v>4493</v>
      </c>
      <c r="O184" s="630"/>
      <c r="P184" s="630"/>
      <c r="Q184" s="630"/>
      <c r="R184" s="630"/>
      <c r="S184" s="630"/>
      <c r="T184" s="630"/>
      <c r="U184" s="657"/>
      <c r="V184" s="658"/>
      <c r="W184" s="658"/>
      <c r="X184" s="220">
        <v>100</v>
      </c>
      <c r="Y184" s="159" t="s">
        <v>1507</v>
      </c>
      <c r="Z184" s="659">
        <f t="shared" si="4"/>
        <v>0</v>
      </c>
      <c r="AA184" s="630"/>
    </row>
    <row r="185" spans="2:27" ht="12">
      <c r="B185" s="637">
        <v>18</v>
      </c>
      <c r="C185" s="630"/>
      <c r="D185" s="638"/>
      <c r="E185" s="630"/>
      <c r="F185" s="630"/>
      <c r="G185" s="630"/>
      <c r="H185" s="630"/>
      <c r="I185" s="630"/>
      <c r="J185" s="630"/>
      <c r="K185" s="630"/>
      <c r="L185" s="630"/>
      <c r="M185" s="630"/>
      <c r="N185" s="638" t="s">
        <v>4492</v>
      </c>
      <c r="O185" s="630"/>
      <c r="P185" s="630"/>
      <c r="Q185" s="630"/>
      <c r="R185" s="630"/>
      <c r="S185" s="630"/>
      <c r="T185" s="630"/>
      <c r="U185" s="657"/>
      <c r="V185" s="658"/>
      <c r="W185" s="658"/>
      <c r="X185" s="220">
        <v>800</v>
      </c>
      <c r="Y185" s="159" t="s">
        <v>1507</v>
      </c>
      <c r="Z185" s="659">
        <f t="shared" si="4"/>
        <v>0</v>
      </c>
      <c r="AA185" s="630"/>
    </row>
    <row r="186" spans="2:27" ht="12">
      <c r="B186" s="637">
        <v>19</v>
      </c>
      <c r="C186" s="630"/>
      <c r="D186" s="638"/>
      <c r="E186" s="630"/>
      <c r="F186" s="630"/>
      <c r="G186" s="630"/>
      <c r="H186" s="630"/>
      <c r="I186" s="630"/>
      <c r="J186" s="630"/>
      <c r="K186" s="630"/>
      <c r="L186" s="630"/>
      <c r="M186" s="630"/>
      <c r="N186" s="638" t="s">
        <v>4491</v>
      </c>
      <c r="O186" s="630"/>
      <c r="P186" s="630"/>
      <c r="Q186" s="630"/>
      <c r="R186" s="630"/>
      <c r="S186" s="630"/>
      <c r="T186" s="630"/>
      <c r="U186" s="657"/>
      <c r="V186" s="658"/>
      <c r="W186" s="658"/>
      <c r="X186" s="220">
        <v>20</v>
      </c>
      <c r="Y186" s="159" t="s">
        <v>1507</v>
      </c>
      <c r="Z186" s="659">
        <f t="shared" si="4"/>
        <v>0</v>
      </c>
      <c r="AA186" s="630"/>
    </row>
    <row r="187" spans="2:27" ht="14.25" customHeight="1">
      <c r="B187" s="637">
        <v>20</v>
      </c>
      <c r="C187" s="630"/>
      <c r="D187" s="638"/>
      <c r="E187" s="630"/>
      <c r="F187" s="630"/>
      <c r="G187" s="630"/>
      <c r="H187" s="630"/>
      <c r="I187" s="630"/>
      <c r="J187" s="630"/>
      <c r="K187" s="630"/>
      <c r="L187" s="630"/>
      <c r="M187" s="630"/>
      <c r="N187" s="638" t="s">
        <v>4490</v>
      </c>
      <c r="O187" s="630"/>
      <c r="P187" s="630"/>
      <c r="Q187" s="630"/>
      <c r="R187" s="630"/>
      <c r="S187" s="630"/>
      <c r="T187" s="630"/>
      <c r="U187" s="657"/>
      <c r="V187" s="658"/>
      <c r="W187" s="658"/>
      <c r="X187" s="220">
        <v>110</v>
      </c>
      <c r="Y187" s="159" t="s">
        <v>1507</v>
      </c>
      <c r="Z187" s="659">
        <f t="shared" si="4"/>
        <v>0</v>
      </c>
      <c r="AA187" s="630"/>
    </row>
    <row r="188" spans="2:27" ht="14.25" customHeight="1">
      <c r="B188" s="637">
        <v>21</v>
      </c>
      <c r="C188" s="630"/>
      <c r="D188" s="638"/>
      <c r="E188" s="630"/>
      <c r="F188" s="630"/>
      <c r="G188" s="630"/>
      <c r="H188" s="630"/>
      <c r="I188" s="630"/>
      <c r="J188" s="630"/>
      <c r="K188" s="630"/>
      <c r="L188" s="630"/>
      <c r="M188" s="630"/>
      <c r="N188" s="638" t="s">
        <v>4489</v>
      </c>
      <c r="O188" s="630"/>
      <c r="P188" s="630"/>
      <c r="Q188" s="630"/>
      <c r="R188" s="630"/>
      <c r="S188" s="630"/>
      <c r="T188" s="630"/>
      <c r="U188" s="657"/>
      <c r="V188" s="658"/>
      <c r="W188" s="658"/>
      <c r="X188" s="220">
        <v>10</v>
      </c>
      <c r="Y188" s="159" t="s">
        <v>1507</v>
      </c>
      <c r="Z188" s="659">
        <f t="shared" si="4"/>
        <v>0</v>
      </c>
      <c r="AA188" s="630"/>
    </row>
    <row r="189" spans="2:27" ht="12">
      <c r="B189" s="637">
        <v>22</v>
      </c>
      <c r="C189" s="630"/>
      <c r="D189" s="638"/>
      <c r="E189" s="630"/>
      <c r="F189" s="630"/>
      <c r="G189" s="630"/>
      <c r="H189" s="630"/>
      <c r="I189" s="630"/>
      <c r="J189" s="630"/>
      <c r="K189" s="630"/>
      <c r="L189" s="630"/>
      <c r="M189" s="630"/>
      <c r="N189" s="638" t="s">
        <v>4488</v>
      </c>
      <c r="O189" s="630"/>
      <c r="P189" s="630"/>
      <c r="Q189" s="630"/>
      <c r="R189" s="630"/>
      <c r="S189" s="630"/>
      <c r="T189" s="630"/>
      <c r="U189" s="657"/>
      <c r="V189" s="658"/>
      <c r="W189" s="658"/>
      <c r="X189" s="220">
        <v>32</v>
      </c>
      <c r="Y189" s="159" t="s">
        <v>1507</v>
      </c>
      <c r="Z189" s="659">
        <f t="shared" si="4"/>
        <v>0</v>
      </c>
      <c r="AA189" s="630"/>
    </row>
    <row r="190" spans="2:27" ht="12">
      <c r="B190" s="637">
        <v>23</v>
      </c>
      <c r="C190" s="630"/>
      <c r="D190" s="638"/>
      <c r="E190" s="630"/>
      <c r="F190" s="630"/>
      <c r="G190" s="630"/>
      <c r="H190" s="630"/>
      <c r="I190" s="630"/>
      <c r="J190" s="630"/>
      <c r="K190" s="630"/>
      <c r="L190" s="630"/>
      <c r="M190" s="630"/>
      <c r="N190" s="638" t="s">
        <v>4487</v>
      </c>
      <c r="O190" s="630"/>
      <c r="P190" s="630"/>
      <c r="Q190" s="630"/>
      <c r="R190" s="630"/>
      <c r="S190" s="630"/>
      <c r="T190" s="630"/>
      <c r="U190" s="657"/>
      <c r="V190" s="658"/>
      <c r="W190" s="658"/>
      <c r="X190" s="220">
        <v>11</v>
      </c>
      <c r="Y190" s="159" t="s">
        <v>1507</v>
      </c>
      <c r="Z190" s="659">
        <f t="shared" si="4"/>
        <v>0</v>
      </c>
      <c r="AA190" s="630"/>
    </row>
    <row r="191" spans="2:27" ht="12">
      <c r="B191" s="637">
        <v>24</v>
      </c>
      <c r="C191" s="630"/>
      <c r="D191" s="638"/>
      <c r="E191" s="630"/>
      <c r="F191" s="630"/>
      <c r="G191" s="630"/>
      <c r="H191" s="630"/>
      <c r="I191" s="630"/>
      <c r="J191" s="630"/>
      <c r="K191" s="630"/>
      <c r="L191" s="630"/>
      <c r="M191" s="630"/>
      <c r="N191" s="638" t="s">
        <v>4486</v>
      </c>
      <c r="O191" s="630"/>
      <c r="P191" s="630"/>
      <c r="Q191" s="630"/>
      <c r="R191" s="630"/>
      <c r="S191" s="630"/>
      <c r="T191" s="630"/>
      <c r="U191" s="657"/>
      <c r="V191" s="658"/>
      <c r="W191" s="658"/>
      <c r="X191" s="220">
        <v>27</v>
      </c>
      <c r="Y191" s="159" t="s">
        <v>1507</v>
      </c>
      <c r="Z191" s="659">
        <f t="shared" si="4"/>
        <v>0</v>
      </c>
      <c r="AA191" s="630"/>
    </row>
    <row r="192" spans="2:27" ht="14.25" customHeight="1">
      <c r="B192" s="637">
        <v>25</v>
      </c>
      <c r="C192" s="630"/>
      <c r="D192" s="638"/>
      <c r="E192" s="630"/>
      <c r="F192" s="630"/>
      <c r="G192" s="630"/>
      <c r="H192" s="630"/>
      <c r="I192" s="630"/>
      <c r="J192" s="630"/>
      <c r="K192" s="630"/>
      <c r="L192" s="630"/>
      <c r="M192" s="630"/>
      <c r="N192" s="638" t="s">
        <v>4485</v>
      </c>
      <c r="O192" s="630"/>
      <c r="P192" s="630"/>
      <c r="Q192" s="630"/>
      <c r="R192" s="630"/>
      <c r="S192" s="630"/>
      <c r="T192" s="630"/>
      <c r="U192" s="657"/>
      <c r="V192" s="658"/>
      <c r="W192" s="658"/>
      <c r="X192" s="220">
        <v>13</v>
      </c>
      <c r="Y192" s="159" t="s">
        <v>1507</v>
      </c>
      <c r="Z192" s="659">
        <f t="shared" si="4"/>
        <v>0</v>
      </c>
      <c r="AA192" s="630"/>
    </row>
    <row r="193" spans="2:27" ht="14.25" customHeight="1">
      <c r="B193" s="637">
        <v>26</v>
      </c>
      <c r="C193" s="630"/>
      <c r="D193" s="638"/>
      <c r="E193" s="630"/>
      <c r="F193" s="630"/>
      <c r="G193" s="630"/>
      <c r="H193" s="630"/>
      <c r="I193" s="630"/>
      <c r="J193" s="630"/>
      <c r="K193" s="630"/>
      <c r="L193" s="630"/>
      <c r="M193" s="630"/>
      <c r="N193" s="638" t="s">
        <v>4484</v>
      </c>
      <c r="O193" s="630"/>
      <c r="P193" s="630"/>
      <c r="Q193" s="630"/>
      <c r="R193" s="630"/>
      <c r="S193" s="630"/>
      <c r="T193" s="630"/>
      <c r="U193" s="657"/>
      <c r="V193" s="658"/>
      <c r="W193" s="658"/>
      <c r="X193" s="220">
        <v>17</v>
      </c>
      <c r="Y193" s="159" t="s">
        <v>1507</v>
      </c>
      <c r="Z193" s="659">
        <f t="shared" si="4"/>
        <v>0</v>
      </c>
      <c r="AA193" s="630"/>
    </row>
    <row r="194" spans="2:27" ht="12">
      <c r="B194" s="637">
        <v>27</v>
      </c>
      <c r="C194" s="630"/>
      <c r="D194" s="638"/>
      <c r="E194" s="630"/>
      <c r="F194" s="630"/>
      <c r="G194" s="630"/>
      <c r="H194" s="630"/>
      <c r="I194" s="630"/>
      <c r="J194" s="630"/>
      <c r="K194" s="630"/>
      <c r="L194" s="630"/>
      <c r="M194" s="630"/>
      <c r="N194" s="638" t="s">
        <v>4483</v>
      </c>
      <c r="O194" s="630"/>
      <c r="P194" s="630"/>
      <c r="Q194" s="630"/>
      <c r="R194" s="630"/>
      <c r="S194" s="630"/>
      <c r="T194" s="630"/>
      <c r="U194" s="657"/>
      <c r="V194" s="658"/>
      <c r="W194" s="658"/>
      <c r="X194" s="220">
        <v>4</v>
      </c>
      <c r="Y194" s="159" t="s">
        <v>1507</v>
      </c>
      <c r="Z194" s="659">
        <f t="shared" si="4"/>
        <v>0</v>
      </c>
      <c r="AA194" s="630"/>
    </row>
    <row r="195" spans="2:27" ht="12">
      <c r="B195" s="637">
        <v>28</v>
      </c>
      <c r="C195" s="630"/>
      <c r="D195" s="638"/>
      <c r="E195" s="630"/>
      <c r="F195" s="630"/>
      <c r="G195" s="630"/>
      <c r="H195" s="630"/>
      <c r="I195" s="630"/>
      <c r="J195" s="630"/>
      <c r="K195" s="630"/>
      <c r="L195" s="630"/>
      <c r="M195" s="630"/>
      <c r="N195" s="638" t="s">
        <v>4482</v>
      </c>
      <c r="O195" s="630"/>
      <c r="P195" s="630"/>
      <c r="Q195" s="630"/>
      <c r="R195" s="630"/>
      <c r="S195" s="630"/>
      <c r="T195" s="630"/>
      <c r="U195" s="657"/>
      <c r="V195" s="658"/>
      <c r="W195" s="658"/>
      <c r="X195" s="220">
        <v>17</v>
      </c>
      <c r="Y195" s="159" t="s">
        <v>1507</v>
      </c>
      <c r="Z195" s="659">
        <f t="shared" si="4"/>
        <v>0</v>
      </c>
      <c r="AA195" s="630"/>
    </row>
    <row r="196" spans="2:27" ht="15.75" customHeight="1">
      <c r="B196" s="637">
        <v>29</v>
      </c>
      <c r="C196" s="630"/>
      <c r="D196" s="638"/>
      <c r="E196" s="630"/>
      <c r="F196" s="630"/>
      <c r="G196" s="630"/>
      <c r="H196" s="630"/>
      <c r="I196" s="630"/>
      <c r="J196" s="630"/>
      <c r="K196" s="630"/>
      <c r="L196" s="630"/>
      <c r="M196" s="630"/>
      <c r="N196" s="638" t="s">
        <v>4481</v>
      </c>
      <c r="O196" s="630"/>
      <c r="P196" s="630"/>
      <c r="Q196" s="630"/>
      <c r="R196" s="630"/>
      <c r="S196" s="630"/>
      <c r="T196" s="630"/>
      <c r="U196" s="657"/>
      <c r="V196" s="658"/>
      <c r="W196" s="658"/>
      <c r="X196" s="220">
        <v>437</v>
      </c>
      <c r="Y196" s="159" t="s">
        <v>1507</v>
      </c>
      <c r="Z196" s="659">
        <f t="shared" si="4"/>
        <v>0</v>
      </c>
      <c r="AA196" s="630"/>
    </row>
    <row r="197" spans="2:27" ht="15.75" customHeight="1">
      <c r="B197" s="637">
        <v>30</v>
      </c>
      <c r="C197" s="630"/>
      <c r="D197" s="638"/>
      <c r="E197" s="630"/>
      <c r="F197" s="630"/>
      <c r="G197" s="630"/>
      <c r="H197" s="630"/>
      <c r="I197" s="630"/>
      <c r="J197" s="630"/>
      <c r="K197" s="630"/>
      <c r="L197" s="630"/>
      <c r="M197" s="630"/>
      <c r="N197" s="638" t="s">
        <v>4480</v>
      </c>
      <c r="O197" s="630"/>
      <c r="P197" s="630"/>
      <c r="Q197" s="630"/>
      <c r="R197" s="630"/>
      <c r="S197" s="630"/>
      <c r="T197" s="630"/>
      <c r="U197" s="657"/>
      <c r="V197" s="658"/>
      <c r="W197" s="658"/>
      <c r="X197" s="220">
        <v>3</v>
      </c>
      <c r="Y197" s="159" t="s">
        <v>1507</v>
      </c>
      <c r="Z197" s="659">
        <f t="shared" si="4"/>
        <v>0</v>
      </c>
      <c r="AA197" s="630"/>
    </row>
    <row r="198" spans="2:27" ht="15.75" customHeight="1">
      <c r="B198" s="637">
        <v>31</v>
      </c>
      <c r="C198" s="630"/>
      <c r="D198" s="638"/>
      <c r="E198" s="630"/>
      <c r="F198" s="630"/>
      <c r="G198" s="630"/>
      <c r="H198" s="630"/>
      <c r="I198" s="630"/>
      <c r="J198" s="630"/>
      <c r="K198" s="630"/>
      <c r="L198" s="630"/>
      <c r="M198" s="630"/>
      <c r="N198" s="638" t="s">
        <v>4479</v>
      </c>
      <c r="O198" s="630"/>
      <c r="P198" s="630"/>
      <c r="Q198" s="630"/>
      <c r="R198" s="630"/>
      <c r="S198" s="630"/>
      <c r="T198" s="630"/>
      <c r="U198" s="657"/>
      <c r="V198" s="658"/>
      <c r="W198" s="658"/>
      <c r="X198" s="220">
        <v>35</v>
      </c>
      <c r="Y198" s="159" t="s">
        <v>1507</v>
      </c>
      <c r="Z198" s="659">
        <f t="shared" si="4"/>
        <v>0</v>
      </c>
      <c r="AA198" s="630"/>
    </row>
    <row r="199" spans="2:27" ht="15.75" customHeight="1">
      <c r="B199" s="637">
        <v>32</v>
      </c>
      <c r="C199" s="630"/>
      <c r="D199" s="638"/>
      <c r="E199" s="630"/>
      <c r="F199" s="630"/>
      <c r="G199" s="630"/>
      <c r="H199" s="630"/>
      <c r="I199" s="630"/>
      <c r="J199" s="630"/>
      <c r="K199" s="630"/>
      <c r="L199" s="630"/>
      <c r="M199" s="630"/>
      <c r="N199" s="638" t="s">
        <v>4478</v>
      </c>
      <c r="O199" s="630"/>
      <c r="P199" s="630"/>
      <c r="Q199" s="630"/>
      <c r="R199" s="630"/>
      <c r="S199" s="630"/>
      <c r="T199" s="630"/>
      <c r="U199" s="657"/>
      <c r="V199" s="658"/>
      <c r="W199" s="658"/>
      <c r="X199" s="220">
        <v>30</v>
      </c>
      <c r="Y199" s="159" t="s">
        <v>1507</v>
      </c>
      <c r="Z199" s="659">
        <f t="shared" si="4"/>
        <v>0</v>
      </c>
      <c r="AA199" s="630"/>
    </row>
    <row r="200" spans="2:27" ht="36.65" customHeight="1">
      <c r="B200" s="637">
        <v>33</v>
      </c>
      <c r="C200" s="630"/>
      <c r="D200" s="638"/>
      <c r="E200" s="630"/>
      <c r="F200" s="630"/>
      <c r="G200" s="630"/>
      <c r="H200" s="630"/>
      <c r="I200" s="630"/>
      <c r="J200" s="630"/>
      <c r="K200" s="630"/>
      <c r="L200" s="630"/>
      <c r="M200" s="630"/>
      <c r="N200" s="638" t="s">
        <v>4477</v>
      </c>
      <c r="O200" s="630"/>
      <c r="P200" s="630"/>
      <c r="Q200" s="630"/>
      <c r="R200" s="630"/>
      <c r="S200" s="630"/>
      <c r="T200" s="630"/>
      <c r="U200" s="657"/>
      <c r="V200" s="658"/>
      <c r="W200" s="658"/>
      <c r="X200" s="220">
        <v>34</v>
      </c>
      <c r="Y200" s="159" t="s">
        <v>1507</v>
      </c>
      <c r="Z200" s="659">
        <f aca="true" t="shared" si="5" ref="Z200:Z231">U200*X200</f>
        <v>0</v>
      </c>
      <c r="AA200" s="630"/>
    </row>
    <row r="201" spans="2:27" ht="39.65" customHeight="1">
      <c r="B201" s="637">
        <v>34</v>
      </c>
      <c r="C201" s="630"/>
      <c r="D201" s="638"/>
      <c r="E201" s="630"/>
      <c r="F201" s="630"/>
      <c r="G201" s="630"/>
      <c r="H201" s="630"/>
      <c r="I201" s="630"/>
      <c r="J201" s="630"/>
      <c r="K201" s="630"/>
      <c r="L201" s="630"/>
      <c r="M201" s="630"/>
      <c r="N201" s="638" t="s">
        <v>4476</v>
      </c>
      <c r="O201" s="630"/>
      <c r="P201" s="630"/>
      <c r="Q201" s="630"/>
      <c r="R201" s="630"/>
      <c r="S201" s="630"/>
      <c r="T201" s="630"/>
      <c r="U201" s="657"/>
      <c r="V201" s="658"/>
      <c r="W201" s="658"/>
      <c r="X201" s="220">
        <v>54</v>
      </c>
      <c r="Y201" s="159" t="s">
        <v>1507</v>
      </c>
      <c r="Z201" s="659">
        <f t="shared" si="5"/>
        <v>0</v>
      </c>
      <c r="AA201" s="630"/>
    </row>
    <row r="202" spans="2:27" ht="36.65" customHeight="1">
      <c r="B202" s="637">
        <v>35</v>
      </c>
      <c r="C202" s="630"/>
      <c r="D202" s="638"/>
      <c r="E202" s="630"/>
      <c r="F202" s="630"/>
      <c r="G202" s="630"/>
      <c r="H202" s="630"/>
      <c r="I202" s="630"/>
      <c r="J202" s="630"/>
      <c r="K202" s="630"/>
      <c r="L202" s="630"/>
      <c r="M202" s="630"/>
      <c r="N202" s="638" t="s">
        <v>4475</v>
      </c>
      <c r="O202" s="630"/>
      <c r="P202" s="630"/>
      <c r="Q202" s="630"/>
      <c r="R202" s="630"/>
      <c r="S202" s="630"/>
      <c r="T202" s="630"/>
      <c r="U202" s="657"/>
      <c r="V202" s="658"/>
      <c r="W202" s="658"/>
      <c r="X202" s="220">
        <v>9</v>
      </c>
      <c r="Y202" s="159" t="s">
        <v>1507</v>
      </c>
      <c r="Z202" s="659">
        <f t="shared" si="5"/>
        <v>0</v>
      </c>
      <c r="AA202" s="630"/>
    </row>
    <row r="203" spans="2:27" ht="37" customHeight="1">
      <c r="B203" s="637">
        <v>36</v>
      </c>
      <c r="C203" s="630"/>
      <c r="D203" s="638"/>
      <c r="E203" s="630"/>
      <c r="F203" s="630"/>
      <c r="G203" s="630"/>
      <c r="H203" s="630"/>
      <c r="I203" s="630"/>
      <c r="J203" s="630"/>
      <c r="K203" s="630"/>
      <c r="L203" s="630"/>
      <c r="M203" s="630"/>
      <c r="N203" s="638" t="s">
        <v>4474</v>
      </c>
      <c r="O203" s="630"/>
      <c r="P203" s="630"/>
      <c r="Q203" s="630"/>
      <c r="R203" s="630"/>
      <c r="S203" s="630"/>
      <c r="T203" s="630"/>
      <c r="U203" s="657"/>
      <c r="V203" s="658"/>
      <c r="W203" s="658"/>
      <c r="X203" s="220">
        <v>7</v>
      </c>
      <c r="Y203" s="159" t="s">
        <v>1507</v>
      </c>
      <c r="Z203" s="659">
        <f t="shared" si="5"/>
        <v>0</v>
      </c>
      <c r="AA203" s="630"/>
    </row>
    <row r="204" spans="2:27" ht="37" customHeight="1">
      <c r="B204" s="637">
        <v>37</v>
      </c>
      <c r="C204" s="630"/>
      <c r="D204" s="638"/>
      <c r="E204" s="630"/>
      <c r="F204" s="630"/>
      <c r="G204" s="630"/>
      <c r="H204" s="630"/>
      <c r="I204" s="630"/>
      <c r="J204" s="630"/>
      <c r="K204" s="630"/>
      <c r="L204" s="630"/>
      <c r="M204" s="630"/>
      <c r="N204" s="638" t="s">
        <v>4473</v>
      </c>
      <c r="O204" s="630"/>
      <c r="P204" s="630"/>
      <c r="Q204" s="630"/>
      <c r="R204" s="630"/>
      <c r="S204" s="630"/>
      <c r="T204" s="630"/>
      <c r="U204" s="657"/>
      <c r="V204" s="658"/>
      <c r="W204" s="658"/>
      <c r="X204" s="220">
        <v>121</v>
      </c>
      <c r="Y204" s="159" t="s">
        <v>1507</v>
      </c>
      <c r="Z204" s="659">
        <f t="shared" si="5"/>
        <v>0</v>
      </c>
      <c r="AA204" s="630"/>
    </row>
    <row r="205" spans="2:27" ht="37.5" customHeight="1">
      <c r="B205" s="637">
        <v>38</v>
      </c>
      <c r="C205" s="630"/>
      <c r="D205" s="638"/>
      <c r="E205" s="630"/>
      <c r="F205" s="630"/>
      <c r="G205" s="630"/>
      <c r="H205" s="630"/>
      <c r="I205" s="630"/>
      <c r="J205" s="630"/>
      <c r="K205" s="630"/>
      <c r="L205" s="630"/>
      <c r="M205" s="630"/>
      <c r="N205" s="638" t="s">
        <v>4472</v>
      </c>
      <c r="O205" s="630"/>
      <c r="P205" s="630"/>
      <c r="Q205" s="630"/>
      <c r="R205" s="630"/>
      <c r="S205" s="630"/>
      <c r="T205" s="630"/>
      <c r="U205" s="657"/>
      <c r="V205" s="658"/>
      <c r="W205" s="658"/>
      <c r="X205" s="220">
        <v>13</v>
      </c>
      <c r="Y205" s="159" t="s">
        <v>1507</v>
      </c>
      <c r="Z205" s="659">
        <f t="shared" si="5"/>
        <v>0</v>
      </c>
      <c r="AA205" s="630"/>
    </row>
    <row r="206" spans="2:27" ht="37" customHeight="1">
      <c r="B206" s="637">
        <v>39</v>
      </c>
      <c r="C206" s="630"/>
      <c r="D206" s="638"/>
      <c r="E206" s="630"/>
      <c r="F206" s="630"/>
      <c r="G206" s="630"/>
      <c r="H206" s="630"/>
      <c r="I206" s="630"/>
      <c r="J206" s="630"/>
      <c r="K206" s="630"/>
      <c r="L206" s="630"/>
      <c r="M206" s="630"/>
      <c r="N206" s="638" t="s">
        <v>4471</v>
      </c>
      <c r="O206" s="630"/>
      <c r="P206" s="630"/>
      <c r="Q206" s="630"/>
      <c r="R206" s="630"/>
      <c r="S206" s="630"/>
      <c r="T206" s="630"/>
      <c r="U206" s="657"/>
      <c r="V206" s="658"/>
      <c r="W206" s="658"/>
      <c r="X206" s="220">
        <v>17</v>
      </c>
      <c r="Y206" s="159" t="s">
        <v>1507</v>
      </c>
      <c r="Z206" s="659">
        <f t="shared" si="5"/>
        <v>0</v>
      </c>
      <c r="AA206" s="630"/>
    </row>
    <row r="207" spans="2:27" ht="36" customHeight="1">
      <c r="B207" s="637">
        <v>40</v>
      </c>
      <c r="C207" s="630"/>
      <c r="D207" s="638"/>
      <c r="E207" s="630"/>
      <c r="F207" s="630"/>
      <c r="G207" s="630"/>
      <c r="H207" s="630"/>
      <c r="I207" s="630"/>
      <c r="J207" s="630"/>
      <c r="K207" s="630"/>
      <c r="L207" s="630"/>
      <c r="M207" s="630"/>
      <c r="N207" s="638" t="s">
        <v>4470</v>
      </c>
      <c r="O207" s="630"/>
      <c r="P207" s="630"/>
      <c r="Q207" s="630"/>
      <c r="R207" s="630"/>
      <c r="S207" s="630"/>
      <c r="T207" s="630"/>
      <c r="U207" s="657"/>
      <c r="V207" s="658"/>
      <c r="W207" s="658"/>
      <c r="X207" s="220">
        <v>2</v>
      </c>
      <c r="Y207" s="159" t="s">
        <v>1507</v>
      </c>
      <c r="Z207" s="659">
        <f t="shared" si="5"/>
        <v>0</v>
      </c>
      <c r="AA207" s="630"/>
    </row>
    <row r="208" spans="2:27" ht="37" customHeight="1">
      <c r="B208" s="637">
        <v>41</v>
      </c>
      <c r="C208" s="630"/>
      <c r="D208" s="638"/>
      <c r="E208" s="630"/>
      <c r="F208" s="630"/>
      <c r="G208" s="630"/>
      <c r="H208" s="630"/>
      <c r="I208" s="630"/>
      <c r="J208" s="630"/>
      <c r="K208" s="630"/>
      <c r="L208" s="630"/>
      <c r="M208" s="630"/>
      <c r="N208" s="638" t="s">
        <v>4469</v>
      </c>
      <c r="O208" s="630"/>
      <c r="P208" s="630"/>
      <c r="Q208" s="630"/>
      <c r="R208" s="630"/>
      <c r="S208" s="630"/>
      <c r="T208" s="630"/>
      <c r="U208" s="657"/>
      <c r="V208" s="658"/>
      <c r="W208" s="658"/>
      <c r="X208" s="220">
        <v>9</v>
      </c>
      <c r="Y208" s="159" t="s">
        <v>1507</v>
      </c>
      <c r="Z208" s="659">
        <f t="shared" si="5"/>
        <v>0</v>
      </c>
      <c r="AA208" s="630"/>
    </row>
    <row r="209" spans="2:27" ht="37" customHeight="1">
      <c r="B209" s="637">
        <v>42</v>
      </c>
      <c r="C209" s="630"/>
      <c r="D209" s="638"/>
      <c r="E209" s="630"/>
      <c r="F209" s="630"/>
      <c r="G209" s="630"/>
      <c r="H209" s="630"/>
      <c r="I209" s="630"/>
      <c r="J209" s="630"/>
      <c r="K209" s="630"/>
      <c r="L209" s="630"/>
      <c r="M209" s="630"/>
      <c r="N209" s="638" t="s">
        <v>4468</v>
      </c>
      <c r="O209" s="630"/>
      <c r="P209" s="630"/>
      <c r="Q209" s="630"/>
      <c r="R209" s="630"/>
      <c r="S209" s="630"/>
      <c r="T209" s="630"/>
      <c r="U209" s="657"/>
      <c r="V209" s="658"/>
      <c r="W209" s="658"/>
      <c r="X209" s="220">
        <v>64</v>
      </c>
      <c r="Y209" s="159" t="s">
        <v>1507</v>
      </c>
      <c r="Z209" s="659">
        <f t="shared" si="5"/>
        <v>0</v>
      </c>
      <c r="AA209" s="630"/>
    </row>
    <row r="210" spans="2:27" ht="24.75" customHeight="1">
      <c r="B210" s="637">
        <v>43</v>
      </c>
      <c r="C210" s="630"/>
      <c r="D210" s="638"/>
      <c r="E210" s="630"/>
      <c r="F210" s="630"/>
      <c r="G210" s="630"/>
      <c r="H210" s="630"/>
      <c r="I210" s="630"/>
      <c r="J210" s="630"/>
      <c r="K210" s="630"/>
      <c r="L210" s="630"/>
      <c r="M210" s="630"/>
      <c r="N210" s="638" t="s">
        <v>4467</v>
      </c>
      <c r="O210" s="630"/>
      <c r="P210" s="630"/>
      <c r="Q210" s="630"/>
      <c r="R210" s="630"/>
      <c r="S210" s="630"/>
      <c r="T210" s="630"/>
      <c r="U210" s="657"/>
      <c r="V210" s="658"/>
      <c r="W210" s="658"/>
      <c r="X210" s="220">
        <v>40</v>
      </c>
      <c r="Y210" s="159" t="s">
        <v>316</v>
      </c>
      <c r="Z210" s="659">
        <f t="shared" si="5"/>
        <v>0</v>
      </c>
      <c r="AA210" s="630"/>
    </row>
    <row r="211" spans="2:27" ht="24.75" customHeight="1">
      <c r="B211" s="637">
        <v>44</v>
      </c>
      <c r="C211" s="630"/>
      <c r="D211" s="638"/>
      <c r="E211" s="630"/>
      <c r="F211" s="630"/>
      <c r="G211" s="630"/>
      <c r="H211" s="630"/>
      <c r="I211" s="630"/>
      <c r="J211" s="630"/>
      <c r="K211" s="630"/>
      <c r="L211" s="630"/>
      <c r="M211" s="630"/>
      <c r="N211" s="638" t="s">
        <v>4466</v>
      </c>
      <c r="O211" s="630"/>
      <c r="P211" s="630"/>
      <c r="Q211" s="630"/>
      <c r="R211" s="630"/>
      <c r="S211" s="630"/>
      <c r="T211" s="630"/>
      <c r="U211" s="657"/>
      <c r="V211" s="658"/>
      <c r="W211" s="658"/>
      <c r="X211" s="220">
        <v>10</v>
      </c>
      <c r="Y211" s="159" t="s">
        <v>1507</v>
      </c>
      <c r="Z211" s="659">
        <f t="shared" si="5"/>
        <v>0</v>
      </c>
      <c r="AA211" s="630"/>
    </row>
    <row r="212" spans="2:27" ht="24.75" customHeight="1">
      <c r="B212" s="637">
        <v>45</v>
      </c>
      <c r="C212" s="630"/>
      <c r="D212" s="638"/>
      <c r="E212" s="630"/>
      <c r="F212" s="630"/>
      <c r="G212" s="630"/>
      <c r="H212" s="630"/>
      <c r="I212" s="630"/>
      <c r="J212" s="630"/>
      <c r="K212" s="630"/>
      <c r="L212" s="630"/>
      <c r="M212" s="630"/>
      <c r="N212" s="638" t="s">
        <v>4465</v>
      </c>
      <c r="O212" s="630"/>
      <c r="P212" s="630"/>
      <c r="Q212" s="630"/>
      <c r="R212" s="630"/>
      <c r="S212" s="630"/>
      <c r="T212" s="630"/>
      <c r="U212" s="657"/>
      <c r="V212" s="658"/>
      <c r="W212" s="658"/>
      <c r="X212" s="220">
        <v>31</v>
      </c>
      <c r="Y212" s="159" t="s">
        <v>1507</v>
      </c>
      <c r="Z212" s="659">
        <f t="shared" si="5"/>
        <v>0</v>
      </c>
      <c r="AA212" s="630"/>
    </row>
    <row r="213" spans="2:27" ht="24.75" customHeight="1">
      <c r="B213" s="637">
        <v>46</v>
      </c>
      <c r="C213" s="630"/>
      <c r="D213" s="638"/>
      <c r="E213" s="630"/>
      <c r="F213" s="630"/>
      <c r="G213" s="630"/>
      <c r="H213" s="630"/>
      <c r="I213" s="630"/>
      <c r="J213" s="630"/>
      <c r="K213" s="630"/>
      <c r="L213" s="630"/>
      <c r="M213" s="630"/>
      <c r="N213" s="638" t="s">
        <v>4464</v>
      </c>
      <c r="O213" s="630"/>
      <c r="P213" s="630"/>
      <c r="Q213" s="630"/>
      <c r="R213" s="630"/>
      <c r="S213" s="630"/>
      <c r="T213" s="630"/>
      <c r="U213" s="657"/>
      <c r="V213" s="658"/>
      <c r="W213" s="658"/>
      <c r="X213" s="220">
        <v>26</v>
      </c>
      <c r="Y213" s="159" t="s">
        <v>1507</v>
      </c>
      <c r="Z213" s="659">
        <f t="shared" si="5"/>
        <v>0</v>
      </c>
      <c r="AA213" s="630"/>
    </row>
    <row r="214" spans="2:27" ht="24.75" customHeight="1">
      <c r="B214" s="637">
        <v>47</v>
      </c>
      <c r="C214" s="630"/>
      <c r="D214" s="638"/>
      <c r="E214" s="630"/>
      <c r="F214" s="630"/>
      <c r="G214" s="630"/>
      <c r="H214" s="630"/>
      <c r="I214" s="630"/>
      <c r="J214" s="630"/>
      <c r="K214" s="630"/>
      <c r="L214" s="630"/>
      <c r="M214" s="630"/>
      <c r="N214" s="638" t="s">
        <v>4463</v>
      </c>
      <c r="O214" s="630"/>
      <c r="P214" s="630"/>
      <c r="Q214" s="630"/>
      <c r="R214" s="630"/>
      <c r="S214" s="630"/>
      <c r="T214" s="630"/>
      <c r="U214" s="657"/>
      <c r="V214" s="658"/>
      <c r="W214" s="658"/>
      <c r="X214" s="220">
        <v>4</v>
      </c>
      <c r="Y214" s="159" t="s">
        <v>1507</v>
      </c>
      <c r="Z214" s="659">
        <f t="shared" si="5"/>
        <v>0</v>
      </c>
      <c r="AA214" s="630"/>
    </row>
    <row r="215" spans="2:27" ht="12">
      <c r="B215" s="637">
        <v>48</v>
      </c>
      <c r="C215" s="630"/>
      <c r="D215" s="638"/>
      <c r="E215" s="630"/>
      <c r="F215" s="630"/>
      <c r="G215" s="630"/>
      <c r="H215" s="630"/>
      <c r="I215" s="630"/>
      <c r="J215" s="630"/>
      <c r="K215" s="630"/>
      <c r="L215" s="630"/>
      <c r="M215" s="630"/>
      <c r="N215" s="638" t="s">
        <v>4462</v>
      </c>
      <c r="O215" s="630"/>
      <c r="P215" s="630"/>
      <c r="Q215" s="630"/>
      <c r="R215" s="630"/>
      <c r="S215" s="630"/>
      <c r="T215" s="630"/>
      <c r="U215" s="657"/>
      <c r="V215" s="658"/>
      <c r="W215" s="658"/>
      <c r="X215" s="220">
        <v>480</v>
      </c>
      <c r="Y215" s="159" t="s">
        <v>316</v>
      </c>
      <c r="Z215" s="659">
        <f t="shared" si="5"/>
        <v>0</v>
      </c>
      <c r="AA215" s="630"/>
    </row>
    <row r="216" spans="2:27" ht="12">
      <c r="B216" s="637">
        <v>49</v>
      </c>
      <c r="C216" s="630"/>
      <c r="D216" s="638"/>
      <c r="E216" s="630"/>
      <c r="F216" s="630"/>
      <c r="G216" s="630"/>
      <c r="H216" s="630"/>
      <c r="I216" s="630"/>
      <c r="J216" s="630"/>
      <c r="K216" s="630"/>
      <c r="L216" s="630"/>
      <c r="M216" s="630"/>
      <c r="N216" s="638" t="s">
        <v>4461</v>
      </c>
      <c r="O216" s="630"/>
      <c r="P216" s="630"/>
      <c r="Q216" s="630"/>
      <c r="R216" s="630"/>
      <c r="S216" s="630"/>
      <c r="T216" s="630"/>
      <c r="U216" s="657"/>
      <c r="V216" s="658"/>
      <c r="W216" s="658"/>
      <c r="X216" s="220">
        <v>280</v>
      </c>
      <c r="Y216" s="159" t="s">
        <v>316</v>
      </c>
      <c r="Z216" s="659">
        <f t="shared" si="5"/>
        <v>0</v>
      </c>
      <c r="AA216" s="630"/>
    </row>
    <row r="217" spans="2:27" ht="12">
      <c r="B217" s="637">
        <v>50</v>
      </c>
      <c r="C217" s="630"/>
      <c r="D217" s="638"/>
      <c r="E217" s="630"/>
      <c r="F217" s="630"/>
      <c r="G217" s="630"/>
      <c r="H217" s="630"/>
      <c r="I217" s="630"/>
      <c r="J217" s="630"/>
      <c r="K217" s="630"/>
      <c r="L217" s="630"/>
      <c r="M217" s="630"/>
      <c r="N217" s="638" t="s">
        <v>4196</v>
      </c>
      <c r="O217" s="630"/>
      <c r="P217" s="630"/>
      <c r="Q217" s="630"/>
      <c r="R217" s="630"/>
      <c r="S217" s="630"/>
      <c r="T217" s="630"/>
      <c r="U217" s="657"/>
      <c r="V217" s="658"/>
      <c r="W217" s="658"/>
      <c r="X217" s="220">
        <v>180</v>
      </c>
      <c r="Y217" s="159" t="s">
        <v>316</v>
      </c>
      <c r="Z217" s="659">
        <f t="shared" si="5"/>
        <v>0</v>
      </c>
      <c r="AA217" s="630"/>
    </row>
    <row r="218" spans="2:27" ht="12">
      <c r="B218" s="637">
        <v>51</v>
      </c>
      <c r="C218" s="630"/>
      <c r="D218" s="638"/>
      <c r="E218" s="630"/>
      <c r="F218" s="630"/>
      <c r="G218" s="630"/>
      <c r="H218" s="630"/>
      <c r="I218" s="630"/>
      <c r="J218" s="630"/>
      <c r="K218" s="630"/>
      <c r="L218" s="630"/>
      <c r="M218" s="630"/>
      <c r="N218" s="638" t="s">
        <v>4460</v>
      </c>
      <c r="O218" s="630"/>
      <c r="P218" s="630"/>
      <c r="Q218" s="630"/>
      <c r="R218" s="630"/>
      <c r="S218" s="630"/>
      <c r="T218" s="630"/>
      <c r="U218" s="657"/>
      <c r="V218" s="658"/>
      <c r="W218" s="658"/>
      <c r="X218" s="220">
        <v>10</v>
      </c>
      <c r="Y218" s="159" t="s">
        <v>1507</v>
      </c>
      <c r="Z218" s="659">
        <f t="shared" si="5"/>
        <v>0</v>
      </c>
      <c r="AA218" s="630"/>
    </row>
    <row r="219" spans="2:27" ht="14.15" customHeight="1">
      <c r="B219" s="637">
        <v>52</v>
      </c>
      <c r="C219" s="630"/>
      <c r="D219" s="638"/>
      <c r="E219" s="638"/>
      <c r="F219" s="638"/>
      <c r="G219" s="638"/>
      <c r="H219" s="638"/>
      <c r="I219" s="638"/>
      <c r="J219" s="638"/>
      <c r="K219" s="638"/>
      <c r="L219" s="638"/>
      <c r="M219" s="638"/>
      <c r="N219" s="638" t="s">
        <v>4459</v>
      </c>
      <c r="O219" s="638"/>
      <c r="P219" s="638"/>
      <c r="Q219" s="638"/>
      <c r="R219" s="638"/>
      <c r="S219" s="638"/>
      <c r="T219" s="638"/>
      <c r="U219" s="657"/>
      <c r="V219" s="657"/>
      <c r="W219" s="657"/>
      <c r="X219" s="220">
        <v>20</v>
      </c>
      <c r="Y219" s="159" t="s">
        <v>1507</v>
      </c>
      <c r="Z219" s="659">
        <f t="shared" si="5"/>
        <v>0</v>
      </c>
      <c r="AA219" s="659"/>
    </row>
    <row r="220" spans="2:27" ht="14.15" customHeight="1">
      <c r="B220" s="637">
        <v>53</v>
      </c>
      <c r="C220" s="630"/>
      <c r="D220" s="638"/>
      <c r="E220" s="638"/>
      <c r="F220" s="638"/>
      <c r="G220" s="638"/>
      <c r="H220" s="638"/>
      <c r="I220" s="638"/>
      <c r="J220" s="638"/>
      <c r="K220" s="638"/>
      <c r="L220" s="638"/>
      <c r="M220" s="638"/>
      <c r="N220" s="638" t="s">
        <v>4458</v>
      </c>
      <c r="O220" s="638"/>
      <c r="P220" s="638"/>
      <c r="Q220" s="638"/>
      <c r="R220" s="638"/>
      <c r="S220" s="638"/>
      <c r="T220" s="638"/>
      <c r="U220" s="657"/>
      <c r="V220" s="657"/>
      <c r="W220" s="657"/>
      <c r="X220" s="220">
        <v>14</v>
      </c>
      <c r="Y220" s="159" t="s">
        <v>1507</v>
      </c>
      <c r="Z220" s="659">
        <f t="shared" si="5"/>
        <v>0</v>
      </c>
      <c r="AA220" s="659"/>
    </row>
    <row r="221" spans="2:27" ht="12">
      <c r="B221" s="637">
        <v>54</v>
      </c>
      <c r="C221" s="630"/>
      <c r="D221" s="638"/>
      <c r="E221" s="630"/>
      <c r="F221" s="630"/>
      <c r="G221" s="630"/>
      <c r="H221" s="630"/>
      <c r="I221" s="630"/>
      <c r="J221" s="630"/>
      <c r="K221" s="630"/>
      <c r="L221" s="630"/>
      <c r="M221" s="630"/>
      <c r="N221" s="638" t="s">
        <v>4457</v>
      </c>
      <c r="O221" s="630"/>
      <c r="P221" s="630"/>
      <c r="Q221" s="630"/>
      <c r="R221" s="630"/>
      <c r="S221" s="630"/>
      <c r="T221" s="630"/>
      <c r="U221" s="657"/>
      <c r="V221" s="658"/>
      <c r="W221" s="658"/>
      <c r="X221" s="220">
        <v>2</v>
      </c>
      <c r="Y221" s="159" t="s">
        <v>1507</v>
      </c>
      <c r="Z221" s="659">
        <f t="shared" si="5"/>
        <v>0</v>
      </c>
      <c r="AA221" s="630"/>
    </row>
    <row r="222" spans="2:27" ht="12">
      <c r="B222" s="637">
        <v>55</v>
      </c>
      <c r="C222" s="630"/>
      <c r="D222" s="638"/>
      <c r="E222" s="630"/>
      <c r="F222" s="630"/>
      <c r="G222" s="630"/>
      <c r="H222" s="630"/>
      <c r="I222" s="630"/>
      <c r="J222" s="630"/>
      <c r="K222" s="630"/>
      <c r="L222" s="630"/>
      <c r="M222" s="630"/>
      <c r="N222" s="638" t="s">
        <v>4456</v>
      </c>
      <c r="O222" s="630"/>
      <c r="P222" s="630"/>
      <c r="Q222" s="630"/>
      <c r="R222" s="630"/>
      <c r="S222" s="630"/>
      <c r="T222" s="630"/>
      <c r="U222" s="657"/>
      <c r="V222" s="658"/>
      <c r="W222" s="658"/>
      <c r="X222" s="220">
        <v>16</v>
      </c>
      <c r="Y222" s="159" t="s">
        <v>1507</v>
      </c>
      <c r="Z222" s="659">
        <f t="shared" si="5"/>
        <v>0</v>
      </c>
      <c r="AA222" s="630"/>
    </row>
    <row r="223" spans="2:27" ht="12">
      <c r="B223" s="637">
        <v>56</v>
      </c>
      <c r="C223" s="630"/>
      <c r="D223" s="638"/>
      <c r="E223" s="630"/>
      <c r="F223" s="630"/>
      <c r="G223" s="630"/>
      <c r="H223" s="630"/>
      <c r="I223" s="630"/>
      <c r="J223" s="630"/>
      <c r="K223" s="630"/>
      <c r="L223" s="630"/>
      <c r="M223" s="630"/>
      <c r="N223" s="638" t="s">
        <v>4455</v>
      </c>
      <c r="O223" s="630"/>
      <c r="P223" s="630"/>
      <c r="Q223" s="630"/>
      <c r="R223" s="630"/>
      <c r="S223" s="630"/>
      <c r="T223" s="630"/>
      <c r="U223" s="657"/>
      <c r="V223" s="658"/>
      <c r="W223" s="658"/>
      <c r="X223" s="220">
        <v>20</v>
      </c>
      <c r="Y223" s="159" t="s">
        <v>1507</v>
      </c>
      <c r="Z223" s="659">
        <f t="shared" si="5"/>
        <v>0</v>
      </c>
      <c r="AA223" s="630"/>
    </row>
    <row r="224" spans="2:27" ht="12">
      <c r="B224" s="637">
        <v>57</v>
      </c>
      <c r="C224" s="630"/>
      <c r="D224" s="638"/>
      <c r="E224" s="630"/>
      <c r="F224" s="630"/>
      <c r="G224" s="630"/>
      <c r="H224" s="630"/>
      <c r="I224" s="630"/>
      <c r="J224" s="630"/>
      <c r="K224" s="630"/>
      <c r="L224" s="630"/>
      <c r="M224" s="630"/>
      <c r="N224" s="638" t="s">
        <v>4454</v>
      </c>
      <c r="O224" s="630"/>
      <c r="P224" s="630"/>
      <c r="Q224" s="630"/>
      <c r="R224" s="630"/>
      <c r="S224" s="630"/>
      <c r="T224" s="630"/>
      <c r="U224" s="657"/>
      <c r="V224" s="658"/>
      <c r="W224" s="658"/>
      <c r="X224" s="220">
        <v>14</v>
      </c>
      <c r="Y224" s="159" t="s">
        <v>1507</v>
      </c>
      <c r="Z224" s="659">
        <f t="shared" si="5"/>
        <v>0</v>
      </c>
      <c r="AA224" s="630"/>
    </row>
    <row r="225" spans="2:27" ht="12">
      <c r="B225" s="637">
        <v>58</v>
      </c>
      <c r="C225" s="630"/>
      <c r="D225" s="638"/>
      <c r="E225" s="630"/>
      <c r="F225" s="630"/>
      <c r="G225" s="630"/>
      <c r="H225" s="630"/>
      <c r="I225" s="630"/>
      <c r="J225" s="630"/>
      <c r="K225" s="630"/>
      <c r="L225" s="630"/>
      <c r="M225" s="630"/>
      <c r="N225" s="638" t="s">
        <v>4453</v>
      </c>
      <c r="O225" s="630"/>
      <c r="P225" s="630"/>
      <c r="Q225" s="630"/>
      <c r="R225" s="630"/>
      <c r="S225" s="630"/>
      <c r="T225" s="630"/>
      <c r="U225" s="657"/>
      <c r="V225" s="658"/>
      <c r="W225" s="658"/>
      <c r="X225" s="220">
        <v>1</v>
      </c>
      <c r="Y225" s="159" t="s">
        <v>356</v>
      </c>
      <c r="Z225" s="659">
        <f t="shared" si="5"/>
        <v>0</v>
      </c>
      <c r="AA225" s="630"/>
    </row>
    <row r="226" spans="2:27" ht="12">
      <c r="B226" s="637">
        <v>59</v>
      </c>
      <c r="C226" s="630"/>
      <c r="D226" s="638"/>
      <c r="E226" s="630"/>
      <c r="F226" s="630"/>
      <c r="G226" s="630"/>
      <c r="H226" s="630"/>
      <c r="I226" s="630"/>
      <c r="J226" s="630"/>
      <c r="K226" s="630"/>
      <c r="L226" s="630"/>
      <c r="M226" s="630"/>
      <c r="N226" s="638" t="s">
        <v>4452</v>
      </c>
      <c r="O226" s="630"/>
      <c r="P226" s="630"/>
      <c r="Q226" s="630"/>
      <c r="R226" s="630"/>
      <c r="S226" s="630"/>
      <c r="T226" s="630"/>
      <c r="U226" s="657"/>
      <c r="V226" s="658"/>
      <c r="W226" s="658"/>
      <c r="X226" s="220">
        <v>14</v>
      </c>
      <c r="Y226" s="159" t="s">
        <v>1507</v>
      </c>
      <c r="Z226" s="659">
        <f t="shared" si="5"/>
        <v>0</v>
      </c>
      <c r="AA226" s="630"/>
    </row>
    <row r="227" spans="2:27" ht="12">
      <c r="B227" s="637">
        <v>60</v>
      </c>
      <c r="C227" s="630"/>
      <c r="D227" s="638"/>
      <c r="E227" s="630"/>
      <c r="F227" s="630"/>
      <c r="G227" s="630"/>
      <c r="H227" s="630"/>
      <c r="I227" s="630"/>
      <c r="J227" s="630"/>
      <c r="K227" s="630"/>
      <c r="L227" s="630"/>
      <c r="M227" s="630"/>
      <c r="N227" s="638" t="s">
        <v>4451</v>
      </c>
      <c r="O227" s="630"/>
      <c r="P227" s="630"/>
      <c r="Q227" s="630"/>
      <c r="R227" s="630"/>
      <c r="S227" s="630"/>
      <c r="T227" s="630"/>
      <c r="U227" s="657"/>
      <c r="V227" s="658"/>
      <c r="W227" s="658"/>
      <c r="X227" s="220">
        <v>90</v>
      </c>
      <c r="Y227" s="159" t="s">
        <v>1507</v>
      </c>
      <c r="Z227" s="659">
        <f t="shared" si="5"/>
        <v>0</v>
      </c>
      <c r="AA227" s="630"/>
    </row>
    <row r="228" spans="2:27" ht="12">
      <c r="B228" s="637">
        <v>61</v>
      </c>
      <c r="C228" s="630"/>
      <c r="D228" s="638"/>
      <c r="E228" s="630"/>
      <c r="F228" s="630"/>
      <c r="G228" s="630"/>
      <c r="H228" s="630"/>
      <c r="I228" s="630"/>
      <c r="J228" s="630"/>
      <c r="K228" s="630"/>
      <c r="L228" s="630"/>
      <c r="M228" s="630"/>
      <c r="N228" s="638" t="s">
        <v>4450</v>
      </c>
      <c r="O228" s="630"/>
      <c r="P228" s="630"/>
      <c r="Q228" s="630"/>
      <c r="R228" s="630"/>
      <c r="S228" s="630"/>
      <c r="T228" s="630"/>
      <c r="U228" s="657"/>
      <c r="V228" s="658"/>
      <c r="W228" s="658"/>
      <c r="X228" s="220">
        <v>110</v>
      </c>
      <c r="Y228" s="159" t="s">
        <v>1507</v>
      </c>
      <c r="Z228" s="659">
        <f t="shared" si="5"/>
        <v>0</v>
      </c>
      <c r="AA228" s="630"/>
    </row>
    <row r="229" spans="2:27" ht="12">
      <c r="B229" s="637">
        <v>62</v>
      </c>
      <c r="C229" s="630"/>
      <c r="D229" s="638"/>
      <c r="E229" s="630"/>
      <c r="F229" s="630"/>
      <c r="G229" s="630"/>
      <c r="H229" s="630"/>
      <c r="I229" s="630"/>
      <c r="J229" s="630"/>
      <c r="K229" s="630"/>
      <c r="L229" s="630"/>
      <c r="M229" s="630"/>
      <c r="N229" s="638" t="s">
        <v>4449</v>
      </c>
      <c r="O229" s="630"/>
      <c r="P229" s="630"/>
      <c r="Q229" s="630"/>
      <c r="R229" s="630"/>
      <c r="S229" s="630"/>
      <c r="T229" s="630"/>
      <c r="U229" s="657"/>
      <c r="V229" s="658"/>
      <c r="W229" s="658"/>
      <c r="X229" s="220">
        <v>90</v>
      </c>
      <c r="Y229" s="159" t="s">
        <v>1507</v>
      </c>
      <c r="Z229" s="659">
        <f t="shared" si="5"/>
        <v>0</v>
      </c>
      <c r="AA229" s="630"/>
    </row>
    <row r="230" spans="2:27" ht="12">
      <c r="B230" s="637">
        <v>63</v>
      </c>
      <c r="C230" s="630"/>
      <c r="D230" s="638"/>
      <c r="E230" s="630"/>
      <c r="F230" s="630"/>
      <c r="G230" s="630"/>
      <c r="H230" s="630"/>
      <c r="I230" s="630"/>
      <c r="J230" s="630"/>
      <c r="K230" s="630"/>
      <c r="L230" s="630"/>
      <c r="M230" s="630"/>
      <c r="N230" s="638" t="s">
        <v>4448</v>
      </c>
      <c r="O230" s="630"/>
      <c r="P230" s="630"/>
      <c r="Q230" s="630"/>
      <c r="R230" s="630"/>
      <c r="S230" s="630"/>
      <c r="T230" s="630"/>
      <c r="U230" s="657"/>
      <c r="V230" s="658"/>
      <c r="W230" s="658"/>
      <c r="X230" s="220">
        <v>7</v>
      </c>
      <c r="Y230" s="159" t="s">
        <v>1507</v>
      </c>
      <c r="Z230" s="659">
        <f t="shared" si="5"/>
        <v>0</v>
      </c>
      <c r="AA230" s="630"/>
    </row>
    <row r="231" spans="2:27" ht="12">
      <c r="B231" s="637">
        <v>64</v>
      </c>
      <c r="C231" s="630"/>
      <c r="D231" s="638"/>
      <c r="E231" s="630"/>
      <c r="F231" s="630"/>
      <c r="G231" s="630"/>
      <c r="H231" s="630"/>
      <c r="I231" s="630"/>
      <c r="J231" s="630"/>
      <c r="K231" s="630"/>
      <c r="L231" s="630"/>
      <c r="M231" s="630"/>
      <c r="N231" s="638" t="s">
        <v>4447</v>
      </c>
      <c r="O231" s="630"/>
      <c r="P231" s="630"/>
      <c r="Q231" s="630"/>
      <c r="R231" s="630"/>
      <c r="S231" s="630"/>
      <c r="T231" s="630"/>
      <c r="U231" s="657"/>
      <c r="V231" s="658"/>
      <c r="W231" s="658"/>
      <c r="X231" s="220">
        <v>3</v>
      </c>
      <c r="Y231" s="159" t="s">
        <v>1507</v>
      </c>
      <c r="Z231" s="659">
        <f t="shared" si="5"/>
        <v>0</v>
      </c>
      <c r="AA231" s="630"/>
    </row>
    <row r="232" spans="2:27" ht="12">
      <c r="B232" s="637">
        <v>65</v>
      </c>
      <c r="C232" s="630"/>
      <c r="D232" s="638"/>
      <c r="E232" s="630"/>
      <c r="F232" s="630"/>
      <c r="G232" s="630"/>
      <c r="H232" s="630"/>
      <c r="I232" s="630"/>
      <c r="J232" s="630"/>
      <c r="K232" s="630"/>
      <c r="L232" s="630"/>
      <c r="M232" s="630"/>
      <c r="N232" s="638" t="s">
        <v>4446</v>
      </c>
      <c r="O232" s="630"/>
      <c r="P232" s="630"/>
      <c r="Q232" s="630"/>
      <c r="R232" s="630"/>
      <c r="S232" s="630"/>
      <c r="T232" s="630"/>
      <c r="U232" s="657"/>
      <c r="V232" s="658"/>
      <c r="W232" s="658"/>
      <c r="X232" s="220">
        <v>1</v>
      </c>
      <c r="Y232" s="159" t="s">
        <v>1507</v>
      </c>
      <c r="Z232" s="659">
        <f aca="true" t="shared" si="6" ref="Z232:Z263">U232*X232</f>
        <v>0</v>
      </c>
      <c r="AA232" s="630"/>
    </row>
    <row r="233" spans="2:27" ht="12">
      <c r="B233" s="637">
        <v>66</v>
      </c>
      <c r="C233" s="630"/>
      <c r="D233" s="638"/>
      <c r="E233" s="630"/>
      <c r="F233" s="630"/>
      <c r="G233" s="630"/>
      <c r="H233" s="630"/>
      <c r="I233" s="630"/>
      <c r="J233" s="630"/>
      <c r="K233" s="630"/>
      <c r="L233" s="630"/>
      <c r="M233" s="630"/>
      <c r="N233" s="638" t="s">
        <v>4445</v>
      </c>
      <c r="O233" s="630"/>
      <c r="P233" s="630"/>
      <c r="Q233" s="630"/>
      <c r="R233" s="630"/>
      <c r="S233" s="630"/>
      <c r="T233" s="630"/>
      <c r="U233" s="657"/>
      <c r="V233" s="658"/>
      <c r="W233" s="658"/>
      <c r="X233" s="220">
        <v>2</v>
      </c>
      <c r="Y233" s="159" t="s">
        <v>1507</v>
      </c>
      <c r="Z233" s="659">
        <f t="shared" si="6"/>
        <v>0</v>
      </c>
      <c r="AA233" s="630"/>
    </row>
    <row r="234" spans="2:27" ht="12">
      <c r="B234" s="637">
        <v>67</v>
      </c>
      <c r="C234" s="630"/>
      <c r="D234" s="638"/>
      <c r="E234" s="630"/>
      <c r="F234" s="630"/>
      <c r="G234" s="630"/>
      <c r="H234" s="630"/>
      <c r="I234" s="630"/>
      <c r="J234" s="630"/>
      <c r="K234" s="630"/>
      <c r="L234" s="630"/>
      <c r="M234" s="630"/>
      <c r="N234" s="638" t="s">
        <v>4444</v>
      </c>
      <c r="O234" s="630"/>
      <c r="P234" s="630"/>
      <c r="Q234" s="630"/>
      <c r="R234" s="630"/>
      <c r="S234" s="630"/>
      <c r="T234" s="630"/>
      <c r="U234" s="657"/>
      <c r="V234" s="658"/>
      <c r="W234" s="658"/>
      <c r="X234" s="220">
        <v>120</v>
      </c>
      <c r="Y234" s="159" t="s">
        <v>1507</v>
      </c>
      <c r="Z234" s="659">
        <f t="shared" si="6"/>
        <v>0</v>
      </c>
      <c r="AA234" s="630"/>
    </row>
    <row r="235" spans="2:27" ht="12">
      <c r="B235" s="637">
        <v>68</v>
      </c>
      <c r="C235" s="630"/>
      <c r="D235" s="638"/>
      <c r="E235" s="630"/>
      <c r="F235" s="630"/>
      <c r="G235" s="630"/>
      <c r="H235" s="630"/>
      <c r="I235" s="630"/>
      <c r="J235" s="630"/>
      <c r="K235" s="630"/>
      <c r="L235" s="630"/>
      <c r="M235" s="630"/>
      <c r="N235" s="638" t="s">
        <v>4443</v>
      </c>
      <c r="O235" s="630"/>
      <c r="P235" s="630"/>
      <c r="Q235" s="630"/>
      <c r="R235" s="630"/>
      <c r="S235" s="630"/>
      <c r="T235" s="630"/>
      <c r="U235" s="657"/>
      <c r="V235" s="658"/>
      <c r="W235" s="658"/>
      <c r="X235" s="220">
        <v>34</v>
      </c>
      <c r="Y235" s="159" t="s">
        <v>1507</v>
      </c>
      <c r="Z235" s="659">
        <f t="shared" si="6"/>
        <v>0</v>
      </c>
      <c r="AA235" s="630"/>
    </row>
    <row r="236" spans="2:27" ht="12">
      <c r="B236" s="637">
        <v>69</v>
      </c>
      <c r="C236" s="630"/>
      <c r="D236" s="638"/>
      <c r="E236" s="630"/>
      <c r="F236" s="630"/>
      <c r="G236" s="630"/>
      <c r="H236" s="630"/>
      <c r="I236" s="630"/>
      <c r="J236" s="630"/>
      <c r="K236" s="630"/>
      <c r="L236" s="630"/>
      <c r="M236" s="630"/>
      <c r="N236" s="638" t="s">
        <v>4442</v>
      </c>
      <c r="O236" s="630"/>
      <c r="P236" s="630"/>
      <c r="Q236" s="630"/>
      <c r="R236" s="630"/>
      <c r="S236" s="630"/>
      <c r="T236" s="630"/>
      <c r="U236" s="657"/>
      <c r="V236" s="658"/>
      <c r="W236" s="658"/>
      <c r="X236" s="220">
        <v>5</v>
      </c>
      <c r="Y236" s="159" t="s">
        <v>1507</v>
      </c>
      <c r="Z236" s="659">
        <f t="shared" si="6"/>
        <v>0</v>
      </c>
      <c r="AA236" s="630"/>
    </row>
    <row r="237" spans="2:27" ht="12">
      <c r="B237" s="637">
        <v>70</v>
      </c>
      <c r="C237" s="630"/>
      <c r="D237" s="638"/>
      <c r="E237" s="630"/>
      <c r="F237" s="630"/>
      <c r="G237" s="630"/>
      <c r="H237" s="630"/>
      <c r="I237" s="630"/>
      <c r="J237" s="630"/>
      <c r="K237" s="630"/>
      <c r="L237" s="630"/>
      <c r="M237" s="630"/>
      <c r="N237" s="638" t="s">
        <v>4441</v>
      </c>
      <c r="O237" s="630"/>
      <c r="P237" s="630"/>
      <c r="Q237" s="630"/>
      <c r="R237" s="630"/>
      <c r="S237" s="630"/>
      <c r="T237" s="630"/>
      <c r="U237" s="657"/>
      <c r="V237" s="658"/>
      <c r="W237" s="658"/>
      <c r="X237" s="220">
        <v>19</v>
      </c>
      <c r="Y237" s="159" t="s">
        <v>1507</v>
      </c>
      <c r="Z237" s="659">
        <f t="shared" si="6"/>
        <v>0</v>
      </c>
      <c r="AA237" s="630"/>
    </row>
    <row r="238" spans="2:27" ht="12">
      <c r="B238" s="637">
        <v>71</v>
      </c>
      <c r="C238" s="630"/>
      <c r="D238" s="638"/>
      <c r="E238" s="630"/>
      <c r="F238" s="630"/>
      <c r="G238" s="630"/>
      <c r="H238" s="630"/>
      <c r="I238" s="630"/>
      <c r="J238" s="630"/>
      <c r="K238" s="630"/>
      <c r="L238" s="630"/>
      <c r="M238" s="630"/>
      <c r="N238" s="638" t="s">
        <v>4440</v>
      </c>
      <c r="O238" s="630"/>
      <c r="P238" s="630"/>
      <c r="Q238" s="630"/>
      <c r="R238" s="630"/>
      <c r="S238" s="630"/>
      <c r="T238" s="630"/>
      <c r="U238" s="657"/>
      <c r="V238" s="658"/>
      <c r="W238" s="658"/>
      <c r="X238" s="220">
        <v>300</v>
      </c>
      <c r="Y238" s="159" t="s">
        <v>316</v>
      </c>
      <c r="Z238" s="659">
        <f t="shared" si="6"/>
        <v>0</v>
      </c>
      <c r="AA238" s="630"/>
    </row>
    <row r="239" spans="2:27" ht="12">
      <c r="B239" s="637">
        <v>72</v>
      </c>
      <c r="C239" s="630"/>
      <c r="D239" s="638"/>
      <c r="E239" s="630"/>
      <c r="F239" s="630"/>
      <c r="G239" s="630"/>
      <c r="H239" s="630"/>
      <c r="I239" s="630"/>
      <c r="J239" s="630"/>
      <c r="K239" s="630"/>
      <c r="L239" s="630"/>
      <c r="M239" s="630"/>
      <c r="N239" s="638" t="s">
        <v>4439</v>
      </c>
      <c r="O239" s="630"/>
      <c r="P239" s="630"/>
      <c r="Q239" s="630"/>
      <c r="R239" s="630"/>
      <c r="S239" s="630"/>
      <c r="T239" s="630"/>
      <c r="U239" s="657"/>
      <c r="V239" s="658"/>
      <c r="W239" s="658"/>
      <c r="X239" s="220">
        <v>120</v>
      </c>
      <c r="Y239" s="159" t="s">
        <v>316</v>
      </c>
      <c r="Z239" s="659">
        <f t="shared" si="6"/>
        <v>0</v>
      </c>
      <c r="AA239" s="630"/>
    </row>
    <row r="240" spans="2:27" ht="12">
      <c r="B240" s="637">
        <v>73</v>
      </c>
      <c r="C240" s="630"/>
      <c r="D240" s="638"/>
      <c r="E240" s="630"/>
      <c r="F240" s="630"/>
      <c r="G240" s="630"/>
      <c r="H240" s="630"/>
      <c r="I240" s="630"/>
      <c r="J240" s="630"/>
      <c r="K240" s="630"/>
      <c r="L240" s="630"/>
      <c r="M240" s="630"/>
      <c r="N240" s="638" t="s">
        <v>4438</v>
      </c>
      <c r="O240" s="630"/>
      <c r="P240" s="630"/>
      <c r="Q240" s="630"/>
      <c r="R240" s="630"/>
      <c r="S240" s="630"/>
      <c r="T240" s="630"/>
      <c r="U240" s="657"/>
      <c r="V240" s="658"/>
      <c r="W240" s="658"/>
      <c r="X240" s="158">
        <v>800</v>
      </c>
      <c r="Y240" s="159" t="s">
        <v>316</v>
      </c>
      <c r="Z240" s="659">
        <f t="shared" si="6"/>
        <v>0</v>
      </c>
      <c r="AA240" s="630"/>
    </row>
    <row r="241" spans="2:27" ht="12">
      <c r="B241" s="637">
        <v>74</v>
      </c>
      <c r="C241" s="630"/>
      <c r="D241" s="638"/>
      <c r="E241" s="630"/>
      <c r="F241" s="630"/>
      <c r="G241" s="630"/>
      <c r="H241" s="630"/>
      <c r="I241" s="630"/>
      <c r="J241" s="630"/>
      <c r="K241" s="630"/>
      <c r="L241" s="630"/>
      <c r="M241" s="630"/>
      <c r="N241" s="638" t="s">
        <v>4437</v>
      </c>
      <c r="O241" s="630"/>
      <c r="P241" s="630"/>
      <c r="Q241" s="630"/>
      <c r="R241" s="630"/>
      <c r="S241" s="630"/>
      <c r="T241" s="630"/>
      <c r="U241" s="657"/>
      <c r="V241" s="658"/>
      <c r="W241" s="658"/>
      <c r="X241" s="158">
        <v>700</v>
      </c>
      <c r="Y241" s="159" t="s">
        <v>316</v>
      </c>
      <c r="Z241" s="659">
        <f t="shared" si="6"/>
        <v>0</v>
      </c>
      <c r="AA241" s="630"/>
    </row>
    <row r="242" spans="2:27" ht="12">
      <c r="B242" s="637">
        <v>75</v>
      </c>
      <c r="C242" s="630"/>
      <c r="D242" s="638"/>
      <c r="E242" s="630"/>
      <c r="F242" s="630"/>
      <c r="G242" s="630"/>
      <c r="H242" s="630"/>
      <c r="I242" s="630"/>
      <c r="J242" s="630"/>
      <c r="K242" s="630"/>
      <c r="L242" s="630"/>
      <c r="M242" s="630"/>
      <c r="N242" s="638" t="s">
        <v>4182</v>
      </c>
      <c r="O242" s="630"/>
      <c r="P242" s="630"/>
      <c r="Q242" s="630"/>
      <c r="R242" s="630"/>
      <c r="S242" s="630"/>
      <c r="T242" s="630"/>
      <c r="U242" s="657"/>
      <c r="V242" s="658"/>
      <c r="W242" s="658"/>
      <c r="X242" s="158">
        <v>500</v>
      </c>
      <c r="Y242" s="159" t="s">
        <v>316</v>
      </c>
      <c r="Z242" s="659">
        <f t="shared" si="6"/>
        <v>0</v>
      </c>
      <c r="AA242" s="630"/>
    </row>
    <row r="243" spans="2:27" ht="12">
      <c r="B243" s="637">
        <v>76</v>
      </c>
      <c r="C243" s="630"/>
      <c r="D243" s="638"/>
      <c r="E243" s="630"/>
      <c r="F243" s="630"/>
      <c r="G243" s="630"/>
      <c r="H243" s="630"/>
      <c r="I243" s="630"/>
      <c r="J243" s="630"/>
      <c r="K243" s="630"/>
      <c r="L243" s="630"/>
      <c r="M243" s="630"/>
      <c r="N243" s="638" t="s">
        <v>4436</v>
      </c>
      <c r="O243" s="630"/>
      <c r="P243" s="630"/>
      <c r="Q243" s="630"/>
      <c r="R243" s="630"/>
      <c r="S243" s="630"/>
      <c r="T243" s="630"/>
      <c r="U243" s="657"/>
      <c r="V243" s="658"/>
      <c r="W243" s="658"/>
      <c r="X243" s="158">
        <v>400</v>
      </c>
      <c r="Y243" s="159" t="s">
        <v>316</v>
      </c>
      <c r="Z243" s="659">
        <f t="shared" si="6"/>
        <v>0</v>
      </c>
      <c r="AA243" s="630"/>
    </row>
    <row r="244" spans="2:27" ht="12">
      <c r="B244" s="637">
        <v>77</v>
      </c>
      <c r="C244" s="630"/>
      <c r="D244" s="638"/>
      <c r="E244" s="630"/>
      <c r="F244" s="630"/>
      <c r="G244" s="630"/>
      <c r="H244" s="630"/>
      <c r="I244" s="630"/>
      <c r="J244" s="630"/>
      <c r="K244" s="630"/>
      <c r="L244" s="630"/>
      <c r="M244" s="630"/>
      <c r="N244" s="638" t="s">
        <v>4435</v>
      </c>
      <c r="O244" s="630"/>
      <c r="P244" s="630"/>
      <c r="Q244" s="630"/>
      <c r="R244" s="630"/>
      <c r="S244" s="630"/>
      <c r="T244" s="630"/>
      <c r="U244" s="657"/>
      <c r="V244" s="658"/>
      <c r="W244" s="658"/>
      <c r="X244" s="158">
        <v>50</v>
      </c>
      <c r="Y244" s="159" t="s">
        <v>316</v>
      </c>
      <c r="Z244" s="659">
        <f t="shared" si="6"/>
        <v>0</v>
      </c>
      <c r="AA244" s="630"/>
    </row>
    <row r="245" spans="2:27" ht="12">
      <c r="B245" s="637">
        <v>78</v>
      </c>
      <c r="C245" s="630"/>
      <c r="D245" s="638"/>
      <c r="E245" s="630"/>
      <c r="F245" s="630"/>
      <c r="G245" s="630"/>
      <c r="H245" s="630"/>
      <c r="I245" s="630"/>
      <c r="J245" s="630"/>
      <c r="K245" s="630"/>
      <c r="L245" s="630"/>
      <c r="M245" s="630"/>
      <c r="N245" s="638" t="s">
        <v>4434</v>
      </c>
      <c r="O245" s="630"/>
      <c r="P245" s="630"/>
      <c r="Q245" s="630"/>
      <c r="R245" s="630"/>
      <c r="S245" s="630"/>
      <c r="T245" s="630"/>
      <c r="U245" s="657"/>
      <c r="V245" s="658"/>
      <c r="W245" s="658"/>
      <c r="X245" s="220">
        <v>780</v>
      </c>
      <c r="Y245" s="159" t="s">
        <v>316</v>
      </c>
      <c r="Z245" s="659">
        <f t="shared" si="6"/>
        <v>0</v>
      </c>
      <c r="AA245" s="630"/>
    </row>
    <row r="246" spans="2:27" ht="12">
      <c r="B246" s="637">
        <v>79</v>
      </c>
      <c r="C246" s="630"/>
      <c r="D246" s="638"/>
      <c r="E246" s="630"/>
      <c r="F246" s="630"/>
      <c r="G246" s="630"/>
      <c r="H246" s="630"/>
      <c r="I246" s="630"/>
      <c r="J246" s="630"/>
      <c r="K246" s="630"/>
      <c r="L246" s="630"/>
      <c r="M246" s="630"/>
      <c r="N246" s="638" t="s">
        <v>4181</v>
      </c>
      <c r="O246" s="630"/>
      <c r="P246" s="630"/>
      <c r="Q246" s="630"/>
      <c r="R246" s="630"/>
      <c r="S246" s="630"/>
      <c r="T246" s="630"/>
      <c r="U246" s="657"/>
      <c r="V246" s="658"/>
      <c r="W246" s="658"/>
      <c r="X246" s="220">
        <v>1720</v>
      </c>
      <c r="Y246" s="159" t="s">
        <v>316</v>
      </c>
      <c r="Z246" s="659">
        <f t="shared" si="6"/>
        <v>0</v>
      </c>
      <c r="AA246" s="630"/>
    </row>
    <row r="247" spans="2:27" ht="14.5" customHeight="1">
      <c r="B247" s="637">
        <v>80</v>
      </c>
      <c r="C247" s="630"/>
      <c r="D247" s="638"/>
      <c r="E247" s="630"/>
      <c r="F247" s="630"/>
      <c r="G247" s="630"/>
      <c r="H247" s="630"/>
      <c r="I247" s="630"/>
      <c r="J247" s="630"/>
      <c r="K247" s="630"/>
      <c r="L247" s="630"/>
      <c r="M247" s="630"/>
      <c r="N247" s="638" t="s">
        <v>4433</v>
      </c>
      <c r="O247" s="630"/>
      <c r="P247" s="630"/>
      <c r="Q247" s="630"/>
      <c r="R247" s="630"/>
      <c r="S247" s="630"/>
      <c r="T247" s="630"/>
      <c r="U247" s="657"/>
      <c r="V247" s="658"/>
      <c r="W247" s="658"/>
      <c r="X247" s="220">
        <v>800</v>
      </c>
      <c r="Y247" s="159" t="s">
        <v>316</v>
      </c>
      <c r="Z247" s="659">
        <f t="shared" si="6"/>
        <v>0</v>
      </c>
      <c r="AA247" s="630"/>
    </row>
    <row r="248" spans="2:27" ht="12">
      <c r="B248" s="637">
        <v>81</v>
      </c>
      <c r="C248" s="630"/>
      <c r="D248" s="638"/>
      <c r="E248" s="630"/>
      <c r="F248" s="630"/>
      <c r="G248" s="630"/>
      <c r="H248" s="630"/>
      <c r="I248" s="630"/>
      <c r="J248" s="630"/>
      <c r="K248" s="630"/>
      <c r="L248" s="630"/>
      <c r="M248" s="630"/>
      <c r="N248" s="638" t="s">
        <v>4432</v>
      </c>
      <c r="O248" s="630"/>
      <c r="P248" s="630"/>
      <c r="Q248" s="630"/>
      <c r="R248" s="630"/>
      <c r="S248" s="630"/>
      <c r="T248" s="630"/>
      <c r="U248" s="657"/>
      <c r="V248" s="658"/>
      <c r="W248" s="658"/>
      <c r="X248" s="220">
        <v>5300</v>
      </c>
      <c r="Y248" s="159" t="s">
        <v>316</v>
      </c>
      <c r="Z248" s="659">
        <f t="shared" si="6"/>
        <v>0</v>
      </c>
      <c r="AA248" s="630"/>
    </row>
    <row r="249" spans="2:27" ht="12">
      <c r="B249" s="637">
        <v>82</v>
      </c>
      <c r="C249" s="630"/>
      <c r="D249" s="638"/>
      <c r="E249" s="630"/>
      <c r="F249" s="630"/>
      <c r="G249" s="630"/>
      <c r="H249" s="630"/>
      <c r="I249" s="630"/>
      <c r="J249" s="630"/>
      <c r="K249" s="630"/>
      <c r="L249" s="630"/>
      <c r="M249" s="630"/>
      <c r="N249" s="638" t="s">
        <v>4431</v>
      </c>
      <c r="O249" s="630"/>
      <c r="P249" s="630"/>
      <c r="Q249" s="630"/>
      <c r="R249" s="630"/>
      <c r="S249" s="630"/>
      <c r="T249" s="630"/>
      <c r="U249" s="657"/>
      <c r="V249" s="658"/>
      <c r="W249" s="658"/>
      <c r="X249" s="220">
        <v>1800</v>
      </c>
      <c r="Y249" s="159" t="s">
        <v>316</v>
      </c>
      <c r="Z249" s="659">
        <f t="shared" si="6"/>
        <v>0</v>
      </c>
      <c r="AA249" s="630"/>
    </row>
    <row r="250" spans="2:27" ht="12">
      <c r="B250" s="637">
        <v>83</v>
      </c>
      <c r="C250" s="630"/>
      <c r="D250" s="638"/>
      <c r="E250" s="630"/>
      <c r="F250" s="630"/>
      <c r="G250" s="630"/>
      <c r="H250" s="630"/>
      <c r="I250" s="630"/>
      <c r="J250" s="630"/>
      <c r="K250" s="630"/>
      <c r="L250" s="630"/>
      <c r="M250" s="630"/>
      <c r="N250" s="638" t="s">
        <v>4430</v>
      </c>
      <c r="O250" s="630"/>
      <c r="P250" s="630"/>
      <c r="Q250" s="630"/>
      <c r="R250" s="630"/>
      <c r="S250" s="630"/>
      <c r="T250" s="630"/>
      <c r="U250" s="657"/>
      <c r="V250" s="658"/>
      <c r="W250" s="658"/>
      <c r="X250" s="220">
        <v>4400</v>
      </c>
      <c r="Y250" s="159" t="s">
        <v>316</v>
      </c>
      <c r="Z250" s="659">
        <f t="shared" si="6"/>
        <v>0</v>
      </c>
      <c r="AA250" s="630"/>
    </row>
    <row r="251" spans="2:27" ht="12">
      <c r="B251" s="637">
        <v>84</v>
      </c>
      <c r="C251" s="630"/>
      <c r="D251" s="638"/>
      <c r="E251" s="630"/>
      <c r="F251" s="630"/>
      <c r="G251" s="630"/>
      <c r="H251" s="630"/>
      <c r="I251" s="630"/>
      <c r="J251" s="630"/>
      <c r="K251" s="630"/>
      <c r="L251" s="630"/>
      <c r="M251" s="630"/>
      <c r="N251" s="638" t="s">
        <v>4429</v>
      </c>
      <c r="O251" s="630"/>
      <c r="P251" s="630"/>
      <c r="Q251" s="630"/>
      <c r="R251" s="630"/>
      <c r="S251" s="630"/>
      <c r="T251" s="630"/>
      <c r="U251" s="657"/>
      <c r="V251" s="658"/>
      <c r="W251" s="658"/>
      <c r="X251" s="220">
        <v>400</v>
      </c>
      <c r="Y251" s="159" t="s">
        <v>316</v>
      </c>
      <c r="Z251" s="659">
        <f t="shared" si="6"/>
        <v>0</v>
      </c>
      <c r="AA251" s="630"/>
    </row>
    <row r="252" spans="2:27" ht="12">
      <c r="B252" s="637">
        <v>85</v>
      </c>
      <c r="C252" s="630"/>
      <c r="D252" s="638"/>
      <c r="E252" s="630"/>
      <c r="F252" s="630"/>
      <c r="G252" s="630"/>
      <c r="H252" s="630"/>
      <c r="I252" s="630"/>
      <c r="J252" s="630"/>
      <c r="K252" s="630"/>
      <c r="L252" s="630"/>
      <c r="M252" s="630"/>
      <c r="N252" s="638" t="s">
        <v>4428</v>
      </c>
      <c r="O252" s="630"/>
      <c r="P252" s="630"/>
      <c r="Q252" s="630"/>
      <c r="R252" s="630"/>
      <c r="S252" s="630"/>
      <c r="T252" s="630"/>
      <c r="U252" s="657"/>
      <c r="V252" s="658"/>
      <c r="W252" s="658"/>
      <c r="X252" s="220">
        <v>230</v>
      </c>
      <c r="Y252" s="159" t="s">
        <v>316</v>
      </c>
      <c r="Z252" s="659">
        <f t="shared" si="6"/>
        <v>0</v>
      </c>
      <c r="AA252" s="630"/>
    </row>
    <row r="253" spans="2:27" ht="12">
      <c r="B253" s="637">
        <v>86</v>
      </c>
      <c r="C253" s="630"/>
      <c r="D253" s="638"/>
      <c r="E253" s="630"/>
      <c r="F253" s="630"/>
      <c r="G253" s="630"/>
      <c r="H253" s="630"/>
      <c r="I253" s="630"/>
      <c r="J253" s="630"/>
      <c r="K253" s="630"/>
      <c r="L253" s="630"/>
      <c r="M253" s="630"/>
      <c r="N253" s="638" t="s">
        <v>4427</v>
      </c>
      <c r="O253" s="630"/>
      <c r="P253" s="630"/>
      <c r="Q253" s="630"/>
      <c r="R253" s="630"/>
      <c r="S253" s="630"/>
      <c r="T253" s="630"/>
      <c r="U253" s="657"/>
      <c r="V253" s="658"/>
      <c r="W253" s="658"/>
      <c r="X253" s="220">
        <v>100</v>
      </c>
      <c r="Y253" s="159" t="s">
        <v>316</v>
      </c>
      <c r="Z253" s="659">
        <f t="shared" si="6"/>
        <v>0</v>
      </c>
      <c r="AA253" s="630"/>
    </row>
    <row r="254" spans="2:27" ht="15" customHeight="1">
      <c r="B254" s="637">
        <v>87</v>
      </c>
      <c r="C254" s="630"/>
      <c r="D254" s="638"/>
      <c r="E254" s="630"/>
      <c r="F254" s="630"/>
      <c r="G254" s="630"/>
      <c r="H254" s="630"/>
      <c r="I254" s="630"/>
      <c r="J254" s="630"/>
      <c r="K254" s="630"/>
      <c r="L254" s="630"/>
      <c r="M254" s="630"/>
      <c r="N254" s="638" t="s">
        <v>4426</v>
      </c>
      <c r="O254" s="630"/>
      <c r="P254" s="630"/>
      <c r="Q254" s="630"/>
      <c r="R254" s="630"/>
      <c r="S254" s="630"/>
      <c r="T254" s="630"/>
      <c r="U254" s="657"/>
      <c r="V254" s="658"/>
      <c r="W254" s="658"/>
      <c r="X254" s="220">
        <v>30</v>
      </c>
      <c r="Y254" s="159" t="s">
        <v>316</v>
      </c>
      <c r="Z254" s="659">
        <f t="shared" si="6"/>
        <v>0</v>
      </c>
      <c r="AA254" s="630"/>
    </row>
    <row r="255" spans="2:27" ht="15" customHeight="1">
      <c r="B255" s="637">
        <v>88</v>
      </c>
      <c r="C255" s="630"/>
      <c r="D255" s="638"/>
      <c r="E255" s="630"/>
      <c r="F255" s="630"/>
      <c r="G255" s="630"/>
      <c r="H255" s="630"/>
      <c r="I255" s="630"/>
      <c r="J255" s="630"/>
      <c r="K255" s="630"/>
      <c r="L255" s="630"/>
      <c r="M255" s="630"/>
      <c r="N255" s="638" t="s">
        <v>4425</v>
      </c>
      <c r="O255" s="630"/>
      <c r="P255" s="630"/>
      <c r="Q255" s="630"/>
      <c r="R255" s="630"/>
      <c r="S255" s="630"/>
      <c r="T255" s="630"/>
      <c r="U255" s="657"/>
      <c r="V255" s="658"/>
      <c r="W255" s="658"/>
      <c r="X255" s="220">
        <v>30</v>
      </c>
      <c r="Y255" s="159" t="s">
        <v>316</v>
      </c>
      <c r="Z255" s="659">
        <f t="shared" si="6"/>
        <v>0</v>
      </c>
      <c r="AA255" s="630"/>
    </row>
    <row r="256" spans="2:27" ht="15" customHeight="1">
      <c r="B256" s="637">
        <v>89</v>
      </c>
      <c r="C256" s="630"/>
      <c r="D256" s="638"/>
      <c r="E256" s="630"/>
      <c r="F256" s="630"/>
      <c r="G256" s="630"/>
      <c r="H256" s="630"/>
      <c r="I256" s="630"/>
      <c r="J256" s="630"/>
      <c r="K256" s="630"/>
      <c r="L256" s="630"/>
      <c r="M256" s="630"/>
      <c r="N256" s="638" t="s">
        <v>4424</v>
      </c>
      <c r="O256" s="630"/>
      <c r="P256" s="630"/>
      <c r="Q256" s="630"/>
      <c r="R256" s="630"/>
      <c r="S256" s="630"/>
      <c r="T256" s="630"/>
      <c r="U256" s="657"/>
      <c r="V256" s="658"/>
      <c r="W256" s="658"/>
      <c r="X256" s="220">
        <v>165</v>
      </c>
      <c r="Y256" s="159" t="s">
        <v>316</v>
      </c>
      <c r="Z256" s="659">
        <f t="shared" si="6"/>
        <v>0</v>
      </c>
      <c r="AA256" s="630"/>
    </row>
    <row r="257" spans="2:27" ht="15.65" customHeight="1">
      <c r="B257" s="637">
        <v>90</v>
      </c>
      <c r="C257" s="630"/>
      <c r="D257" s="638"/>
      <c r="E257" s="630"/>
      <c r="F257" s="630"/>
      <c r="G257" s="630"/>
      <c r="H257" s="630"/>
      <c r="I257" s="630"/>
      <c r="J257" s="630"/>
      <c r="K257" s="630"/>
      <c r="L257" s="630"/>
      <c r="M257" s="630"/>
      <c r="N257" s="638" t="s">
        <v>4417</v>
      </c>
      <c r="O257" s="630"/>
      <c r="P257" s="630"/>
      <c r="Q257" s="630"/>
      <c r="R257" s="630"/>
      <c r="S257" s="630"/>
      <c r="T257" s="630"/>
      <c r="U257" s="657"/>
      <c r="V257" s="658"/>
      <c r="W257" s="658"/>
      <c r="X257" s="220">
        <v>165</v>
      </c>
      <c r="Y257" s="159" t="s">
        <v>316</v>
      </c>
      <c r="Z257" s="659">
        <f t="shared" si="6"/>
        <v>0</v>
      </c>
      <c r="AA257" s="630"/>
    </row>
    <row r="258" spans="2:27" ht="12">
      <c r="B258" s="637">
        <v>91</v>
      </c>
      <c r="C258" s="630"/>
      <c r="D258" s="638"/>
      <c r="E258" s="630"/>
      <c r="F258" s="630"/>
      <c r="G258" s="630"/>
      <c r="H258" s="630"/>
      <c r="I258" s="630"/>
      <c r="J258" s="630"/>
      <c r="K258" s="630"/>
      <c r="L258" s="630"/>
      <c r="M258" s="630"/>
      <c r="N258" s="638" t="s">
        <v>4423</v>
      </c>
      <c r="O258" s="630"/>
      <c r="P258" s="630"/>
      <c r="Q258" s="630"/>
      <c r="R258" s="630"/>
      <c r="S258" s="630"/>
      <c r="T258" s="630"/>
      <c r="U258" s="657"/>
      <c r="V258" s="658"/>
      <c r="W258" s="658"/>
      <c r="X258" s="220">
        <v>4400</v>
      </c>
      <c r="Y258" s="159" t="s">
        <v>316</v>
      </c>
      <c r="Z258" s="659">
        <f t="shared" si="6"/>
        <v>0</v>
      </c>
      <c r="AA258" s="630"/>
    </row>
    <row r="259" spans="2:27" ht="12">
      <c r="B259" s="637">
        <v>92</v>
      </c>
      <c r="C259" s="630"/>
      <c r="D259" s="638"/>
      <c r="E259" s="630"/>
      <c r="F259" s="630"/>
      <c r="G259" s="630"/>
      <c r="H259" s="630"/>
      <c r="I259" s="630"/>
      <c r="J259" s="630"/>
      <c r="K259" s="630"/>
      <c r="L259" s="630"/>
      <c r="M259" s="630"/>
      <c r="N259" s="638" t="s">
        <v>4422</v>
      </c>
      <c r="O259" s="630"/>
      <c r="P259" s="630"/>
      <c r="Q259" s="630"/>
      <c r="R259" s="630"/>
      <c r="S259" s="630"/>
      <c r="T259" s="630"/>
      <c r="U259" s="657"/>
      <c r="V259" s="658"/>
      <c r="W259" s="658"/>
      <c r="X259" s="220">
        <v>400</v>
      </c>
      <c r="Y259" s="159" t="s">
        <v>316</v>
      </c>
      <c r="Z259" s="659">
        <f t="shared" si="6"/>
        <v>0</v>
      </c>
      <c r="AA259" s="630"/>
    </row>
    <row r="260" spans="2:27" ht="12">
      <c r="B260" s="637">
        <v>93</v>
      </c>
      <c r="C260" s="630"/>
      <c r="D260" s="638"/>
      <c r="E260" s="630"/>
      <c r="F260" s="630"/>
      <c r="G260" s="630"/>
      <c r="H260" s="630"/>
      <c r="I260" s="630"/>
      <c r="J260" s="630"/>
      <c r="K260" s="630"/>
      <c r="L260" s="630"/>
      <c r="M260" s="630"/>
      <c r="N260" s="638" t="s">
        <v>4421</v>
      </c>
      <c r="O260" s="630"/>
      <c r="P260" s="630"/>
      <c r="Q260" s="630"/>
      <c r="R260" s="630"/>
      <c r="S260" s="630"/>
      <c r="T260" s="630"/>
      <c r="U260" s="657"/>
      <c r="V260" s="658"/>
      <c r="W260" s="658"/>
      <c r="X260" s="220">
        <v>230</v>
      </c>
      <c r="Y260" s="159" t="s">
        <v>316</v>
      </c>
      <c r="Z260" s="659">
        <f t="shared" si="6"/>
        <v>0</v>
      </c>
      <c r="AA260" s="630"/>
    </row>
    <row r="261" spans="2:27" ht="12">
      <c r="B261" s="637">
        <v>94</v>
      </c>
      <c r="C261" s="630"/>
      <c r="D261" s="638"/>
      <c r="E261" s="630"/>
      <c r="F261" s="630"/>
      <c r="G261" s="630"/>
      <c r="H261" s="630"/>
      <c r="I261" s="630"/>
      <c r="J261" s="630"/>
      <c r="K261" s="630"/>
      <c r="L261" s="630"/>
      <c r="M261" s="630"/>
      <c r="N261" s="638" t="s">
        <v>4420</v>
      </c>
      <c r="O261" s="630"/>
      <c r="P261" s="630"/>
      <c r="Q261" s="630"/>
      <c r="R261" s="630"/>
      <c r="S261" s="630"/>
      <c r="T261" s="630"/>
      <c r="U261" s="657"/>
      <c r="V261" s="658"/>
      <c r="W261" s="658"/>
      <c r="X261" s="220">
        <v>100</v>
      </c>
      <c r="Y261" s="159" t="s">
        <v>316</v>
      </c>
      <c r="Z261" s="659">
        <f t="shared" si="6"/>
        <v>0</v>
      </c>
      <c r="AA261" s="630"/>
    </row>
    <row r="262" spans="2:27" ht="15" customHeight="1">
      <c r="B262" s="637">
        <v>95</v>
      </c>
      <c r="C262" s="630"/>
      <c r="D262" s="638"/>
      <c r="E262" s="630"/>
      <c r="F262" s="630"/>
      <c r="G262" s="630"/>
      <c r="H262" s="630"/>
      <c r="I262" s="630"/>
      <c r="J262" s="630"/>
      <c r="K262" s="630"/>
      <c r="L262" s="630"/>
      <c r="M262" s="630"/>
      <c r="N262" s="638" t="s">
        <v>4419</v>
      </c>
      <c r="O262" s="630"/>
      <c r="P262" s="630"/>
      <c r="Q262" s="630"/>
      <c r="R262" s="630"/>
      <c r="S262" s="630"/>
      <c r="T262" s="630"/>
      <c r="U262" s="657"/>
      <c r="V262" s="658"/>
      <c r="W262" s="658"/>
      <c r="X262" s="220">
        <v>30</v>
      </c>
      <c r="Y262" s="159" t="s">
        <v>316</v>
      </c>
      <c r="Z262" s="659">
        <f t="shared" si="6"/>
        <v>0</v>
      </c>
      <c r="AA262" s="630"/>
    </row>
    <row r="263" spans="2:27" ht="15" customHeight="1">
      <c r="B263" s="637">
        <v>96</v>
      </c>
      <c r="C263" s="630"/>
      <c r="D263" s="638"/>
      <c r="E263" s="630"/>
      <c r="F263" s="630"/>
      <c r="G263" s="630"/>
      <c r="H263" s="630"/>
      <c r="I263" s="630"/>
      <c r="J263" s="630"/>
      <c r="K263" s="630"/>
      <c r="L263" s="630"/>
      <c r="M263" s="630"/>
      <c r="N263" s="638" t="s">
        <v>4418</v>
      </c>
      <c r="O263" s="630"/>
      <c r="P263" s="630"/>
      <c r="Q263" s="630"/>
      <c r="R263" s="630"/>
      <c r="S263" s="630"/>
      <c r="T263" s="630"/>
      <c r="U263" s="657"/>
      <c r="V263" s="658"/>
      <c r="W263" s="658"/>
      <c r="X263" s="220">
        <v>30</v>
      </c>
      <c r="Y263" s="159" t="s">
        <v>316</v>
      </c>
      <c r="Z263" s="659">
        <f t="shared" si="6"/>
        <v>0</v>
      </c>
      <c r="AA263" s="630"/>
    </row>
    <row r="264" spans="2:27" ht="15" customHeight="1">
      <c r="B264" s="637">
        <v>97</v>
      </c>
      <c r="C264" s="630"/>
      <c r="D264" s="638"/>
      <c r="E264" s="630"/>
      <c r="F264" s="630"/>
      <c r="G264" s="630"/>
      <c r="H264" s="630"/>
      <c r="I264" s="630"/>
      <c r="J264" s="630"/>
      <c r="K264" s="630"/>
      <c r="L264" s="630"/>
      <c r="M264" s="630"/>
      <c r="N264" s="638" t="s">
        <v>4417</v>
      </c>
      <c r="O264" s="630"/>
      <c r="P264" s="630"/>
      <c r="Q264" s="630"/>
      <c r="R264" s="630"/>
      <c r="S264" s="630"/>
      <c r="T264" s="630"/>
      <c r="U264" s="657"/>
      <c r="V264" s="658"/>
      <c r="W264" s="658"/>
      <c r="X264" s="220">
        <v>165</v>
      </c>
      <c r="Y264" s="159" t="s">
        <v>316</v>
      </c>
      <c r="Z264" s="659">
        <f aca="true" t="shared" si="7" ref="Z264:Z295">U264*X264</f>
        <v>0</v>
      </c>
      <c r="AA264" s="630"/>
    </row>
    <row r="265" spans="2:27" ht="15" customHeight="1">
      <c r="B265" s="637">
        <v>98</v>
      </c>
      <c r="C265" s="630"/>
      <c r="D265" s="638"/>
      <c r="E265" s="630"/>
      <c r="F265" s="630"/>
      <c r="G265" s="630"/>
      <c r="H265" s="630"/>
      <c r="I265" s="630"/>
      <c r="J265" s="630"/>
      <c r="K265" s="630"/>
      <c r="L265" s="630"/>
      <c r="M265" s="630"/>
      <c r="N265" s="638" t="s">
        <v>4416</v>
      </c>
      <c r="O265" s="630"/>
      <c r="P265" s="630"/>
      <c r="Q265" s="630"/>
      <c r="R265" s="630"/>
      <c r="S265" s="630"/>
      <c r="T265" s="630"/>
      <c r="U265" s="657"/>
      <c r="V265" s="658"/>
      <c r="W265" s="658"/>
      <c r="X265" s="220">
        <v>1350</v>
      </c>
      <c r="Y265" s="159" t="s">
        <v>316</v>
      </c>
      <c r="Z265" s="659">
        <f t="shared" si="7"/>
        <v>0</v>
      </c>
      <c r="AA265" s="630"/>
    </row>
    <row r="266" spans="2:27" ht="15" customHeight="1">
      <c r="B266" s="637">
        <v>99</v>
      </c>
      <c r="C266" s="630"/>
      <c r="D266" s="638"/>
      <c r="E266" s="630"/>
      <c r="F266" s="630"/>
      <c r="G266" s="630"/>
      <c r="H266" s="630"/>
      <c r="I266" s="630"/>
      <c r="J266" s="630"/>
      <c r="K266" s="630"/>
      <c r="L266" s="630"/>
      <c r="M266" s="630"/>
      <c r="N266" s="638" t="s">
        <v>4415</v>
      </c>
      <c r="O266" s="630"/>
      <c r="P266" s="630"/>
      <c r="Q266" s="630"/>
      <c r="R266" s="630"/>
      <c r="S266" s="630"/>
      <c r="T266" s="630"/>
      <c r="U266" s="657"/>
      <c r="V266" s="658"/>
      <c r="W266" s="658"/>
      <c r="X266" s="220">
        <v>3600</v>
      </c>
      <c r="Y266" s="159" t="s">
        <v>316</v>
      </c>
      <c r="Z266" s="659">
        <f t="shared" si="7"/>
        <v>0</v>
      </c>
      <c r="AA266" s="630"/>
    </row>
    <row r="267" spans="2:27" ht="15" customHeight="1">
      <c r="B267" s="637">
        <v>100</v>
      </c>
      <c r="C267" s="630"/>
      <c r="D267" s="638"/>
      <c r="E267" s="630"/>
      <c r="F267" s="630"/>
      <c r="G267" s="630"/>
      <c r="H267" s="630"/>
      <c r="I267" s="630"/>
      <c r="J267" s="630"/>
      <c r="K267" s="630"/>
      <c r="L267" s="630"/>
      <c r="M267" s="630"/>
      <c r="N267" s="638" t="s">
        <v>4414</v>
      </c>
      <c r="O267" s="630"/>
      <c r="P267" s="630"/>
      <c r="Q267" s="630"/>
      <c r="R267" s="630"/>
      <c r="S267" s="630"/>
      <c r="T267" s="630"/>
      <c r="U267" s="657"/>
      <c r="V267" s="658"/>
      <c r="W267" s="658"/>
      <c r="X267" s="220">
        <v>4700</v>
      </c>
      <c r="Y267" s="159" t="s">
        <v>316</v>
      </c>
      <c r="Z267" s="659">
        <f t="shared" si="7"/>
        <v>0</v>
      </c>
      <c r="AA267" s="630"/>
    </row>
    <row r="268" spans="2:27" ht="15" customHeight="1">
      <c r="B268" s="637">
        <v>101</v>
      </c>
      <c r="C268" s="630"/>
      <c r="D268" s="638"/>
      <c r="E268" s="630"/>
      <c r="F268" s="630"/>
      <c r="G268" s="630"/>
      <c r="H268" s="630"/>
      <c r="I268" s="630"/>
      <c r="J268" s="630"/>
      <c r="K268" s="630"/>
      <c r="L268" s="630"/>
      <c r="M268" s="630"/>
      <c r="N268" s="638" t="s">
        <v>4413</v>
      </c>
      <c r="O268" s="630"/>
      <c r="P268" s="630"/>
      <c r="Q268" s="630"/>
      <c r="R268" s="630"/>
      <c r="S268" s="630"/>
      <c r="T268" s="630"/>
      <c r="U268" s="657"/>
      <c r="V268" s="658"/>
      <c r="W268" s="658"/>
      <c r="X268" s="220">
        <v>500</v>
      </c>
      <c r="Y268" s="159" t="s">
        <v>316</v>
      </c>
      <c r="Z268" s="659">
        <f t="shared" si="7"/>
        <v>0</v>
      </c>
      <c r="AA268" s="630"/>
    </row>
    <row r="269" spans="2:27" ht="15" customHeight="1">
      <c r="B269" s="637">
        <v>102</v>
      </c>
      <c r="C269" s="630"/>
      <c r="D269" s="638"/>
      <c r="E269" s="630"/>
      <c r="F269" s="630"/>
      <c r="G269" s="630"/>
      <c r="H269" s="630"/>
      <c r="I269" s="630"/>
      <c r="J269" s="630"/>
      <c r="K269" s="630"/>
      <c r="L269" s="630"/>
      <c r="M269" s="630"/>
      <c r="N269" s="638" t="s">
        <v>4412</v>
      </c>
      <c r="O269" s="630"/>
      <c r="P269" s="630"/>
      <c r="Q269" s="630"/>
      <c r="R269" s="630"/>
      <c r="S269" s="630"/>
      <c r="T269" s="630"/>
      <c r="U269" s="657"/>
      <c r="V269" s="658"/>
      <c r="W269" s="658"/>
      <c r="X269" s="158">
        <v>120</v>
      </c>
      <c r="Y269" s="159" t="s">
        <v>316</v>
      </c>
      <c r="Z269" s="659">
        <f t="shared" si="7"/>
        <v>0</v>
      </c>
      <c r="AA269" s="630"/>
    </row>
    <row r="270" spans="2:27" ht="15" customHeight="1">
      <c r="B270" s="637">
        <v>103</v>
      </c>
      <c r="C270" s="630"/>
      <c r="D270" s="638"/>
      <c r="E270" s="630"/>
      <c r="F270" s="630"/>
      <c r="G270" s="630"/>
      <c r="H270" s="630"/>
      <c r="I270" s="630"/>
      <c r="J270" s="630"/>
      <c r="K270" s="630"/>
      <c r="L270" s="630"/>
      <c r="M270" s="630"/>
      <c r="N270" s="638" t="s">
        <v>4411</v>
      </c>
      <c r="O270" s="630"/>
      <c r="P270" s="630"/>
      <c r="Q270" s="630"/>
      <c r="R270" s="630"/>
      <c r="S270" s="630"/>
      <c r="T270" s="630"/>
      <c r="U270" s="657"/>
      <c r="V270" s="658"/>
      <c r="W270" s="658"/>
      <c r="X270" s="158">
        <v>300</v>
      </c>
      <c r="Y270" s="159" t="s">
        <v>316</v>
      </c>
      <c r="Z270" s="659">
        <f t="shared" si="7"/>
        <v>0</v>
      </c>
      <c r="AA270" s="630"/>
    </row>
    <row r="271" spans="2:27" ht="15" customHeight="1">
      <c r="B271" s="637">
        <v>104</v>
      </c>
      <c r="C271" s="630"/>
      <c r="D271" s="638"/>
      <c r="E271" s="630"/>
      <c r="F271" s="630"/>
      <c r="G271" s="630"/>
      <c r="H271" s="630"/>
      <c r="I271" s="630"/>
      <c r="J271" s="630"/>
      <c r="K271" s="630"/>
      <c r="L271" s="630"/>
      <c r="M271" s="630"/>
      <c r="N271" s="638" t="s">
        <v>4410</v>
      </c>
      <c r="O271" s="630"/>
      <c r="P271" s="630"/>
      <c r="Q271" s="630"/>
      <c r="R271" s="630"/>
      <c r="S271" s="630"/>
      <c r="T271" s="630"/>
      <c r="U271" s="657"/>
      <c r="V271" s="658"/>
      <c r="W271" s="658"/>
      <c r="X271" s="158">
        <v>70</v>
      </c>
      <c r="Y271" s="159" t="s">
        <v>316</v>
      </c>
      <c r="Z271" s="659">
        <f t="shared" si="7"/>
        <v>0</v>
      </c>
      <c r="AA271" s="630"/>
    </row>
    <row r="272" spans="2:27" ht="15" customHeight="1">
      <c r="B272" s="637">
        <v>105</v>
      </c>
      <c r="C272" s="630"/>
      <c r="D272" s="638"/>
      <c r="E272" s="630"/>
      <c r="F272" s="630"/>
      <c r="G272" s="630"/>
      <c r="H272" s="630"/>
      <c r="I272" s="630"/>
      <c r="J272" s="630"/>
      <c r="K272" s="630"/>
      <c r="L272" s="630"/>
      <c r="M272" s="630"/>
      <c r="N272" s="638" t="s">
        <v>4409</v>
      </c>
      <c r="O272" s="630"/>
      <c r="P272" s="630"/>
      <c r="Q272" s="630"/>
      <c r="R272" s="630"/>
      <c r="S272" s="630"/>
      <c r="T272" s="630"/>
      <c r="U272" s="657"/>
      <c r="V272" s="658"/>
      <c r="W272" s="658"/>
      <c r="X272" s="158">
        <v>85</v>
      </c>
      <c r="Y272" s="159" t="s">
        <v>316</v>
      </c>
      <c r="Z272" s="659">
        <f t="shared" si="7"/>
        <v>0</v>
      </c>
      <c r="AA272" s="630"/>
    </row>
    <row r="273" spans="2:27" ht="15" customHeight="1">
      <c r="B273" s="637">
        <v>106</v>
      </c>
      <c r="C273" s="630"/>
      <c r="D273" s="638"/>
      <c r="E273" s="630"/>
      <c r="F273" s="630"/>
      <c r="G273" s="630"/>
      <c r="H273" s="630"/>
      <c r="I273" s="630"/>
      <c r="J273" s="630"/>
      <c r="K273" s="630"/>
      <c r="L273" s="630"/>
      <c r="M273" s="630"/>
      <c r="N273" s="638" t="s">
        <v>4408</v>
      </c>
      <c r="O273" s="630"/>
      <c r="P273" s="630"/>
      <c r="Q273" s="630"/>
      <c r="R273" s="630"/>
      <c r="S273" s="630"/>
      <c r="T273" s="630"/>
      <c r="U273" s="657"/>
      <c r="V273" s="658"/>
      <c r="W273" s="658"/>
      <c r="X273" s="158">
        <v>30</v>
      </c>
      <c r="Y273" s="159" t="s">
        <v>316</v>
      </c>
      <c r="Z273" s="659">
        <f t="shared" si="7"/>
        <v>0</v>
      </c>
      <c r="AA273" s="630"/>
    </row>
    <row r="274" spans="2:27" ht="12">
      <c r="B274" s="637">
        <v>107</v>
      </c>
      <c r="C274" s="630"/>
      <c r="D274" s="638"/>
      <c r="E274" s="630"/>
      <c r="F274" s="630"/>
      <c r="G274" s="630"/>
      <c r="H274" s="630"/>
      <c r="I274" s="630"/>
      <c r="J274" s="630"/>
      <c r="K274" s="630"/>
      <c r="L274" s="630"/>
      <c r="M274" s="630"/>
      <c r="N274" s="638" t="s">
        <v>4407</v>
      </c>
      <c r="O274" s="630"/>
      <c r="P274" s="630"/>
      <c r="Q274" s="630"/>
      <c r="R274" s="630"/>
      <c r="S274" s="630"/>
      <c r="T274" s="630"/>
      <c r="U274" s="657"/>
      <c r="V274" s="658"/>
      <c r="W274" s="658"/>
      <c r="X274" s="220">
        <v>2</v>
      </c>
      <c r="Y274" s="159" t="s">
        <v>1507</v>
      </c>
      <c r="Z274" s="659">
        <f t="shared" si="7"/>
        <v>0</v>
      </c>
      <c r="AA274" s="630"/>
    </row>
    <row r="275" spans="2:27" ht="12">
      <c r="B275" s="637">
        <v>108</v>
      </c>
      <c r="C275" s="630"/>
      <c r="D275" s="638"/>
      <c r="E275" s="630"/>
      <c r="F275" s="630"/>
      <c r="G275" s="630"/>
      <c r="H275" s="630"/>
      <c r="I275" s="630"/>
      <c r="J275" s="630"/>
      <c r="K275" s="630"/>
      <c r="L275" s="630"/>
      <c r="M275" s="630"/>
      <c r="N275" s="638" t="s">
        <v>4406</v>
      </c>
      <c r="O275" s="630"/>
      <c r="P275" s="630"/>
      <c r="Q275" s="630"/>
      <c r="R275" s="630"/>
      <c r="S275" s="630"/>
      <c r="T275" s="630"/>
      <c r="U275" s="657"/>
      <c r="V275" s="658"/>
      <c r="W275" s="658"/>
      <c r="X275" s="220">
        <v>3</v>
      </c>
      <c r="Y275" s="159" t="s">
        <v>1507</v>
      </c>
      <c r="Z275" s="659">
        <f t="shared" si="7"/>
        <v>0</v>
      </c>
      <c r="AA275" s="630"/>
    </row>
    <row r="276" spans="2:27" ht="12">
      <c r="B276" s="637">
        <v>109</v>
      </c>
      <c r="C276" s="630"/>
      <c r="D276" s="638"/>
      <c r="E276" s="630"/>
      <c r="F276" s="630"/>
      <c r="G276" s="630"/>
      <c r="H276" s="630"/>
      <c r="I276" s="630"/>
      <c r="J276" s="630"/>
      <c r="K276" s="630"/>
      <c r="L276" s="630"/>
      <c r="M276" s="630"/>
      <c r="N276" s="638" t="s">
        <v>4405</v>
      </c>
      <c r="O276" s="630"/>
      <c r="P276" s="630"/>
      <c r="Q276" s="630"/>
      <c r="R276" s="630"/>
      <c r="S276" s="630"/>
      <c r="T276" s="630"/>
      <c r="U276" s="657"/>
      <c r="V276" s="658"/>
      <c r="W276" s="658"/>
      <c r="X276" s="220">
        <v>1</v>
      </c>
      <c r="Y276" s="159" t="s">
        <v>1507</v>
      </c>
      <c r="Z276" s="659">
        <f t="shared" si="7"/>
        <v>0</v>
      </c>
      <c r="AA276" s="630"/>
    </row>
    <row r="277" spans="2:27" ht="12">
      <c r="B277" s="637">
        <v>110</v>
      </c>
      <c r="C277" s="630"/>
      <c r="D277" s="638"/>
      <c r="E277" s="630"/>
      <c r="F277" s="630"/>
      <c r="G277" s="630"/>
      <c r="H277" s="630"/>
      <c r="I277" s="630"/>
      <c r="J277" s="630"/>
      <c r="K277" s="630"/>
      <c r="L277" s="630"/>
      <c r="M277" s="630"/>
      <c r="N277" s="638" t="s">
        <v>4404</v>
      </c>
      <c r="O277" s="630"/>
      <c r="P277" s="630"/>
      <c r="Q277" s="630"/>
      <c r="R277" s="630"/>
      <c r="S277" s="630"/>
      <c r="T277" s="630"/>
      <c r="U277" s="657"/>
      <c r="V277" s="658"/>
      <c r="W277" s="658"/>
      <c r="X277" s="220">
        <v>550</v>
      </c>
      <c r="Y277" s="159" t="s">
        <v>1507</v>
      </c>
      <c r="Z277" s="659">
        <f t="shared" si="7"/>
        <v>0</v>
      </c>
      <c r="AA277" s="630"/>
    </row>
    <row r="278" spans="2:27" ht="12">
      <c r="B278" s="637">
        <v>111</v>
      </c>
      <c r="C278" s="630"/>
      <c r="D278" s="638"/>
      <c r="E278" s="630"/>
      <c r="F278" s="630"/>
      <c r="G278" s="630"/>
      <c r="H278" s="630"/>
      <c r="I278" s="630"/>
      <c r="J278" s="630"/>
      <c r="K278" s="630"/>
      <c r="L278" s="630"/>
      <c r="M278" s="630"/>
      <c r="N278" s="638" t="s">
        <v>4403</v>
      </c>
      <c r="O278" s="630"/>
      <c r="P278" s="630"/>
      <c r="Q278" s="630"/>
      <c r="R278" s="630"/>
      <c r="S278" s="630"/>
      <c r="T278" s="630"/>
      <c r="U278" s="657"/>
      <c r="V278" s="658"/>
      <c r="W278" s="658"/>
      <c r="X278" s="220">
        <v>125</v>
      </c>
      <c r="Y278" s="159" t="s">
        <v>1507</v>
      </c>
      <c r="Z278" s="659">
        <f t="shared" si="7"/>
        <v>0</v>
      </c>
      <c r="AA278" s="630"/>
    </row>
    <row r="279" spans="2:27" ht="12">
      <c r="B279" s="637">
        <v>112</v>
      </c>
      <c r="C279" s="630"/>
      <c r="D279" s="638"/>
      <c r="E279" s="630"/>
      <c r="F279" s="630"/>
      <c r="G279" s="630"/>
      <c r="H279" s="630"/>
      <c r="I279" s="630"/>
      <c r="J279" s="630"/>
      <c r="K279" s="630"/>
      <c r="L279" s="630"/>
      <c r="M279" s="630"/>
      <c r="N279" s="638" t="s">
        <v>4402</v>
      </c>
      <c r="O279" s="630"/>
      <c r="P279" s="630"/>
      <c r="Q279" s="630"/>
      <c r="R279" s="630"/>
      <c r="S279" s="630"/>
      <c r="T279" s="630"/>
      <c r="U279" s="657"/>
      <c r="V279" s="658"/>
      <c r="W279" s="658"/>
      <c r="X279" s="220">
        <v>50</v>
      </c>
      <c r="Y279" s="159" t="s">
        <v>1507</v>
      </c>
      <c r="Z279" s="659">
        <f t="shared" si="7"/>
        <v>0</v>
      </c>
      <c r="AA279" s="630"/>
    </row>
    <row r="280" spans="2:27" ht="15" customHeight="1">
      <c r="B280" s="637">
        <v>113</v>
      </c>
      <c r="C280" s="630"/>
      <c r="D280" s="638"/>
      <c r="E280" s="630"/>
      <c r="F280" s="630"/>
      <c r="G280" s="630"/>
      <c r="H280" s="630"/>
      <c r="I280" s="630"/>
      <c r="J280" s="630"/>
      <c r="K280" s="630"/>
      <c r="L280" s="630"/>
      <c r="M280" s="630"/>
      <c r="N280" s="638" t="s">
        <v>4401</v>
      </c>
      <c r="O280" s="630"/>
      <c r="P280" s="630"/>
      <c r="Q280" s="630"/>
      <c r="R280" s="630"/>
      <c r="S280" s="630"/>
      <c r="T280" s="630"/>
      <c r="U280" s="657"/>
      <c r="V280" s="658"/>
      <c r="W280" s="658"/>
      <c r="X280" s="220">
        <v>1</v>
      </c>
      <c r="Y280" s="159" t="s">
        <v>356</v>
      </c>
      <c r="Z280" s="659">
        <f t="shared" si="7"/>
        <v>0</v>
      </c>
      <c r="AA280" s="630"/>
    </row>
    <row r="281" spans="2:27" ht="12">
      <c r="B281" s="637">
        <v>114</v>
      </c>
      <c r="C281" s="630"/>
      <c r="D281" s="638"/>
      <c r="E281" s="630"/>
      <c r="F281" s="630"/>
      <c r="G281" s="630"/>
      <c r="H281" s="630"/>
      <c r="I281" s="630"/>
      <c r="J281" s="630"/>
      <c r="K281" s="630"/>
      <c r="L281" s="630"/>
      <c r="M281" s="630"/>
      <c r="N281" s="638" t="s">
        <v>4400</v>
      </c>
      <c r="O281" s="630"/>
      <c r="P281" s="630"/>
      <c r="Q281" s="630"/>
      <c r="R281" s="630"/>
      <c r="S281" s="630"/>
      <c r="T281" s="630"/>
      <c r="U281" s="657"/>
      <c r="V281" s="658"/>
      <c r="W281" s="658"/>
      <c r="X281" s="220">
        <v>26</v>
      </c>
      <c r="Y281" s="159" t="s">
        <v>1507</v>
      </c>
      <c r="Z281" s="659">
        <f t="shared" si="7"/>
        <v>0</v>
      </c>
      <c r="AA281" s="630"/>
    </row>
    <row r="282" spans="2:27" ht="12">
      <c r="B282" s="637">
        <v>115</v>
      </c>
      <c r="C282" s="630"/>
      <c r="D282" s="638"/>
      <c r="E282" s="630"/>
      <c r="F282" s="630"/>
      <c r="G282" s="630"/>
      <c r="H282" s="630"/>
      <c r="I282" s="630"/>
      <c r="J282" s="630"/>
      <c r="K282" s="630"/>
      <c r="L282" s="630"/>
      <c r="M282" s="630"/>
      <c r="N282" s="638" t="s">
        <v>4399</v>
      </c>
      <c r="O282" s="630"/>
      <c r="P282" s="630"/>
      <c r="Q282" s="630"/>
      <c r="R282" s="630"/>
      <c r="S282" s="630"/>
      <c r="T282" s="630"/>
      <c r="U282" s="657"/>
      <c r="V282" s="658"/>
      <c r="W282" s="658"/>
      <c r="X282" s="220">
        <v>4</v>
      </c>
      <c r="Y282" s="159" t="s">
        <v>1507</v>
      </c>
      <c r="Z282" s="659">
        <f t="shared" si="7"/>
        <v>0</v>
      </c>
      <c r="AA282" s="630"/>
    </row>
    <row r="283" spans="2:27" ht="12">
      <c r="B283" s="637">
        <v>116</v>
      </c>
      <c r="C283" s="630"/>
      <c r="D283" s="638"/>
      <c r="E283" s="630"/>
      <c r="F283" s="630"/>
      <c r="G283" s="630"/>
      <c r="H283" s="630"/>
      <c r="I283" s="630"/>
      <c r="J283" s="630"/>
      <c r="K283" s="630"/>
      <c r="L283" s="630"/>
      <c r="M283" s="630"/>
      <c r="N283" s="638" t="s">
        <v>4398</v>
      </c>
      <c r="O283" s="630"/>
      <c r="P283" s="630"/>
      <c r="Q283" s="630"/>
      <c r="R283" s="630"/>
      <c r="S283" s="630"/>
      <c r="T283" s="630"/>
      <c r="U283" s="657"/>
      <c r="V283" s="658"/>
      <c r="W283" s="658"/>
      <c r="X283" s="220">
        <v>1</v>
      </c>
      <c r="Y283" s="159" t="s">
        <v>1507</v>
      </c>
      <c r="Z283" s="659">
        <f t="shared" si="7"/>
        <v>0</v>
      </c>
      <c r="AA283" s="630"/>
    </row>
    <row r="284" spans="2:27" ht="12">
      <c r="B284" s="637">
        <v>117</v>
      </c>
      <c r="C284" s="630"/>
      <c r="D284" s="638"/>
      <c r="E284" s="630"/>
      <c r="F284" s="630"/>
      <c r="G284" s="630"/>
      <c r="H284" s="630"/>
      <c r="I284" s="630"/>
      <c r="J284" s="630"/>
      <c r="K284" s="630"/>
      <c r="L284" s="630"/>
      <c r="M284" s="630"/>
      <c r="N284" s="638" t="s">
        <v>4397</v>
      </c>
      <c r="O284" s="630"/>
      <c r="P284" s="630"/>
      <c r="Q284" s="630"/>
      <c r="R284" s="630"/>
      <c r="S284" s="630"/>
      <c r="T284" s="630"/>
      <c r="U284" s="657"/>
      <c r="V284" s="658"/>
      <c r="W284" s="658"/>
      <c r="X284" s="220">
        <v>22</v>
      </c>
      <c r="Y284" s="159" t="s">
        <v>1507</v>
      </c>
      <c r="Z284" s="659">
        <f t="shared" si="7"/>
        <v>0</v>
      </c>
      <c r="AA284" s="630"/>
    </row>
    <row r="285" spans="2:27" ht="12">
      <c r="B285" s="637">
        <v>118</v>
      </c>
      <c r="C285" s="630"/>
      <c r="D285" s="638"/>
      <c r="E285" s="630"/>
      <c r="F285" s="630"/>
      <c r="G285" s="630"/>
      <c r="H285" s="630"/>
      <c r="I285" s="630"/>
      <c r="J285" s="630"/>
      <c r="K285" s="630"/>
      <c r="L285" s="630"/>
      <c r="M285" s="630"/>
      <c r="N285" s="638" t="s">
        <v>4396</v>
      </c>
      <c r="O285" s="630"/>
      <c r="P285" s="630"/>
      <c r="Q285" s="630"/>
      <c r="R285" s="630"/>
      <c r="S285" s="630"/>
      <c r="T285" s="630"/>
      <c r="U285" s="657"/>
      <c r="V285" s="658"/>
      <c r="W285" s="658"/>
      <c r="X285" s="220">
        <v>9</v>
      </c>
      <c r="Y285" s="159" t="s">
        <v>1507</v>
      </c>
      <c r="Z285" s="659">
        <f t="shared" si="7"/>
        <v>0</v>
      </c>
      <c r="AA285" s="630"/>
    </row>
    <row r="286" spans="2:27" ht="12">
      <c r="B286" s="637">
        <v>119</v>
      </c>
      <c r="C286" s="630"/>
      <c r="D286" s="638"/>
      <c r="E286" s="630"/>
      <c r="F286" s="630"/>
      <c r="G286" s="630"/>
      <c r="H286" s="630"/>
      <c r="I286" s="630"/>
      <c r="J286" s="630"/>
      <c r="K286" s="630"/>
      <c r="L286" s="630"/>
      <c r="M286" s="630"/>
      <c r="N286" s="638" t="s">
        <v>4395</v>
      </c>
      <c r="O286" s="630"/>
      <c r="P286" s="630"/>
      <c r="Q286" s="630"/>
      <c r="R286" s="630"/>
      <c r="S286" s="630"/>
      <c r="T286" s="630"/>
      <c r="U286" s="657"/>
      <c r="V286" s="658"/>
      <c r="W286" s="658"/>
      <c r="X286" s="220">
        <v>11</v>
      </c>
      <c r="Y286" s="159" t="s">
        <v>1507</v>
      </c>
      <c r="Z286" s="659">
        <f t="shared" si="7"/>
        <v>0</v>
      </c>
      <c r="AA286" s="630"/>
    </row>
    <row r="287" spans="2:27" ht="12">
      <c r="B287" s="637">
        <v>120</v>
      </c>
      <c r="C287" s="630"/>
      <c r="D287" s="638"/>
      <c r="E287" s="630"/>
      <c r="F287" s="630"/>
      <c r="G287" s="630"/>
      <c r="H287" s="630"/>
      <c r="I287" s="630"/>
      <c r="J287" s="630"/>
      <c r="K287" s="630"/>
      <c r="L287" s="630"/>
      <c r="M287" s="630"/>
      <c r="N287" s="638" t="s">
        <v>4394</v>
      </c>
      <c r="O287" s="630"/>
      <c r="P287" s="630"/>
      <c r="Q287" s="630"/>
      <c r="R287" s="630"/>
      <c r="S287" s="630"/>
      <c r="T287" s="630"/>
      <c r="U287" s="657"/>
      <c r="V287" s="658"/>
      <c r="W287" s="658"/>
      <c r="X287" s="220">
        <v>8</v>
      </c>
      <c r="Y287" s="159" t="s">
        <v>1507</v>
      </c>
      <c r="Z287" s="659">
        <f t="shared" si="7"/>
        <v>0</v>
      </c>
      <c r="AA287" s="630"/>
    </row>
    <row r="288" spans="2:27" ht="12">
      <c r="B288" s="637">
        <v>121</v>
      </c>
      <c r="C288" s="630"/>
      <c r="D288" s="638"/>
      <c r="E288" s="630"/>
      <c r="F288" s="630"/>
      <c r="G288" s="630"/>
      <c r="H288" s="630"/>
      <c r="I288" s="630"/>
      <c r="J288" s="630"/>
      <c r="K288" s="630"/>
      <c r="L288" s="630"/>
      <c r="M288" s="630"/>
      <c r="N288" s="638" t="s">
        <v>4393</v>
      </c>
      <c r="O288" s="630"/>
      <c r="P288" s="630"/>
      <c r="Q288" s="630"/>
      <c r="R288" s="630"/>
      <c r="S288" s="630"/>
      <c r="T288" s="630"/>
      <c r="U288" s="657"/>
      <c r="V288" s="658"/>
      <c r="W288" s="658"/>
      <c r="X288" s="220">
        <v>8</v>
      </c>
      <c r="Y288" s="159" t="s">
        <v>1507</v>
      </c>
      <c r="Z288" s="659">
        <f t="shared" si="7"/>
        <v>0</v>
      </c>
      <c r="AA288" s="630"/>
    </row>
    <row r="289" spans="2:27" ht="13.5" customHeight="1">
      <c r="B289" s="637">
        <v>122</v>
      </c>
      <c r="C289" s="630"/>
      <c r="D289" s="638"/>
      <c r="E289" s="630"/>
      <c r="F289" s="630"/>
      <c r="G289" s="630"/>
      <c r="H289" s="630"/>
      <c r="I289" s="630"/>
      <c r="J289" s="630"/>
      <c r="K289" s="630"/>
      <c r="L289" s="630"/>
      <c r="M289" s="630"/>
      <c r="N289" s="638" t="s">
        <v>4392</v>
      </c>
      <c r="O289" s="630"/>
      <c r="P289" s="630"/>
      <c r="Q289" s="630"/>
      <c r="R289" s="630"/>
      <c r="S289" s="630"/>
      <c r="T289" s="630"/>
      <c r="U289" s="657"/>
      <c r="V289" s="658"/>
      <c r="W289" s="658"/>
      <c r="X289" s="220">
        <v>63</v>
      </c>
      <c r="Y289" s="159" t="s">
        <v>1507</v>
      </c>
      <c r="Z289" s="659">
        <f t="shared" si="7"/>
        <v>0</v>
      </c>
      <c r="AA289" s="630"/>
    </row>
    <row r="290" spans="2:27" ht="13.5" customHeight="1">
      <c r="B290" s="637">
        <v>123</v>
      </c>
      <c r="C290" s="630"/>
      <c r="D290" s="638"/>
      <c r="E290" s="630"/>
      <c r="F290" s="630"/>
      <c r="G290" s="630"/>
      <c r="H290" s="630"/>
      <c r="I290" s="630"/>
      <c r="J290" s="630"/>
      <c r="K290" s="630"/>
      <c r="L290" s="630"/>
      <c r="M290" s="630"/>
      <c r="N290" s="638" t="s">
        <v>4391</v>
      </c>
      <c r="O290" s="630"/>
      <c r="P290" s="630"/>
      <c r="Q290" s="630"/>
      <c r="R290" s="630"/>
      <c r="S290" s="630"/>
      <c r="T290" s="630"/>
      <c r="U290" s="657"/>
      <c r="V290" s="658"/>
      <c r="W290" s="658"/>
      <c r="X290" s="220">
        <v>27</v>
      </c>
      <c r="Y290" s="159" t="s">
        <v>1507</v>
      </c>
      <c r="Z290" s="659">
        <f t="shared" si="7"/>
        <v>0</v>
      </c>
      <c r="AA290" s="630"/>
    </row>
    <row r="291" spans="2:27" ht="13.5" customHeight="1">
      <c r="B291" s="637">
        <v>124</v>
      </c>
      <c r="C291" s="630"/>
      <c r="D291" s="638"/>
      <c r="E291" s="630"/>
      <c r="F291" s="630"/>
      <c r="G291" s="630"/>
      <c r="H291" s="630"/>
      <c r="I291" s="630"/>
      <c r="J291" s="630"/>
      <c r="K291" s="630"/>
      <c r="L291" s="630"/>
      <c r="M291" s="630"/>
      <c r="N291" s="638" t="s">
        <v>4390</v>
      </c>
      <c r="O291" s="630"/>
      <c r="P291" s="630"/>
      <c r="Q291" s="630"/>
      <c r="R291" s="630"/>
      <c r="S291" s="630"/>
      <c r="T291" s="630"/>
      <c r="U291" s="657"/>
      <c r="V291" s="658"/>
      <c r="W291" s="658"/>
      <c r="X291" s="220">
        <v>1</v>
      </c>
      <c r="Y291" s="159" t="s">
        <v>1507</v>
      </c>
      <c r="Z291" s="659">
        <f t="shared" si="7"/>
        <v>0</v>
      </c>
      <c r="AA291" s="630"/>
    </row>
    <row r="292" spans="2:27" ht="13.5" customHeight="1">
      <c r="B292" s="637">
        <v>125</v>
      </c>
      <c r="C292" s="630"/>
      <c r="D292" s="638"/>
      <c r="E292" s="630"/>
      <c r="F292" s="630"/>
      <c r="G292" s="630"/>
      <c r="H292" s="630"/>
      <c r="I292" s="630"/>
      <c r="J292" s="630"/>
      <c r="K292" s="630"/>
      <c r="L292" s="630"/>
      <c r="M292" s="630"/>
      <c r="N292" s="638" t="s">
        <v>4389</v>
      </c>
      <c r="O292" s="630"/>
      <c r="P292" s="630"/>
      <c r="Q292" s="630"/>
      <c r="R292" s="630"/>
      <c r="S292" s="630"/>
      <c r="T292" s="630"/>
      <c r="U292" s="657"/>
      <c r="V292" s="658"/>
      <c r="W292" s="658"/>
      <c r="X292" s="220">
        <v>1</v>
      </c>
      <c r="Y292" s="159" t="s">
        <v>356</v>
      </c>
      <c r="Z292" s="659">
        <f t="shared" si="7"/>
        <v>0</v>
      </c>
      <c r="AA292" s="630"/>
    </row>
    <row r="293" spans="2:27" ht="13.5" customHeight="1">
      <c r="B293" s="637">
        <v>126</v>
      </c>
      <c r="C293" s="630"/>
      <c r="D293" s="638"/>
      <c r="E293" s="630"/>
      <c r="F293" s="630"/>
      <c r="G293" s="630"/>
      <c r="H293" s="630"/>
      <c r="I293" s="630"/>
      <c r="J293" s="630"/>
      <c r="K293" s="630"/>
      <c r="L293" s="630"/>
      <c r="M293" s="630"/>
      <c r="N293" s="638" t="s">
        <v>4388</v>
      </c>
      <c r="O293" s="630"/>
      <c r="P293" s="630"/>
      <c r="Q293" s="630"/>
      <c r="R293" s="630"/>
      <c r="S293" s="630"/>
      <c r="T293" s="630"/>
      <c r="U293" s="657"/>
      <c r="V293" s="658"/>
      <c r="W293" s="658"/>
      <c r="X293" s="220">
        <v>1</v>
      </c>
      <c r="Y293" s="159" t="s">
        <v>356</v>
      </c>
      <c r="Z293" s="659">
        <f t="shared" si="7"/>
        <v>0</v>
      </c>
      <c r="AA293" s="630"/>
    </row>
    <row r="294" spans="2:27" ht="13.5" customHeight="1">
      <c r="B294" s="637">
        <v>127</v>
      </c>
      <c r="C294" s="630"/>
      <c r="D294" s="638"/>
      <c r="E294" s="630"/>
      <c r="F294" s="630"/>
      <c r="G294" s="630"/>
      <c r="H294" s="630"/>
      <c r="I294" s="630"/>
      <c r="J294" s="630"/>
      <c r="K294" s="630"/>
      <c r="L294" s="630"/>
      <c r="M294" s="630"/>
      <c r="N294" s="638" t="s">
        <v>4387</v>
      </c>
      <c r="O294" s="630"/>
      <c r="P294" s="630"/>
      <c r="Q294" s="630"/>
      <c r="R294" s="630"/>
      <c r="S294" s="630"/>
      <c r="T294" s="630"/>
      <c r="U294" s="657"/>
      <c r="V294" s="658"/>
      <c r="W294" s="658"/>
      <c r="X294" s="220">
        <v>1</v>
      </c>
      <c r="Y294" s="159" t="s">
        <v>356</v>
      </c>
      <c r="Z294" s="659">
        <f t="shared" si="7"/>
        <v>0</v>
      </c>
      <c r="AA294" s="630"/>
    </row>
    <row r="295" spans="2:27" ht="12">
      <c r="B295" s="637">
        <v>128</v>
      </c>
      <c r="C295" s="630"/>
      <c r="D295" s="638"/>
      <c r="E295" s="630"/>
      <c r="F295" s="630"/>
      <c r="G295" s="630"/>
      <c r="H295" s="630"/>
      <c r="I295" s="630"/>
      <c r="J295" s="630"/>
      <c r="K295" s="630"/>
      <c r="L295" s="630"/>
      <c r="M295" s="630"/>
      <c r="N295" s="638" t="s">
        <v>4386</v>
      </c>
      <c r="O295" s="630"/>
      <c r="P295" s="630"/>
      <c r="Q295" s="630"/>
      <c r="R295" s="630"/>
      <c r="S295" s="630"/>
      <c r="T295" s="630"/>
      <c r="U295" s="657"/>
      <c r="V295" s="658"/>
      <c r="W295" s="658"/>
      <c r="X295" s="220">
        <v>1</v>
      </c>
      <c r="Y295" s="159" t="s">
        <v>356</v>
      </c>
      <c r="Z295" s="659">
        <f t="shared" si="7"/>
        <v>0</v>
      </c>
      <c r="AA295" s="630"/>
    </row>
    <row r="296" spans="2:27" ht="15.75" customHeight="1">
      <c r="B296" s="676" t="s">
        <v>4116</v>
      </c>
      <c r="C296" s="676"/>
      <c r="D296" s="676"/>
      <c r="E296" s="676"/>
      <c r="F296" s="676"/>
      <c r="G296" s="676"/>
      <c r="H296" s="676"/>
      <c r="I296" s="676"/>
      <c r="J296" s="676"/>
      <c r="K296" s="676"/>
      <c r="L296" s="676"/>
      <c r="M296" s="676"/>
      <c r="N296" s="676"/>
      <c r="O296" s="676"/>
      <c r="P296" s="676"/>
      <c r="Q296" s="676"/>
      <c r="R296" s="676"/>
      <c r="S296" s="676"/>
      <c r="T296" s="676"/>
      <c r="U296" s="676"/>
      <c r="V296" s="676"/>
      <c r="W296" s="676"/>
      <c r="X296" s="676"/>
      <c r="Y296" s="676"/>
      <c r="Z296" s="217"/>
      <c r="AA296" s="218">
        <f>SUM(Z168:AA295)</f>
        <v>0</v>
      </c>
    </row>
    <row r="297" ht="2.9" customHeight="1"/>
    <row r="298" spans="2:27" ht="11.25" customHeight="1">
      <c r="B298" s="647" t="s">
        <v>4115</v>
      </c>
      <c r="C298" s="630"/>
      <c r="D298" s="630"/>
      <c r="E298" s="630"/>
      <c r="F298" s="630"/>
      <c r="G298" s="630"/>
      <c r="H298" s="630"/>
      <c r="I298" s="630"/>
      <c r="J298" s="630"/>
      <c r="K298" s="630"/>
      <c r="L298" s="630"/>
      <c r="M298" s="630"/>
      <c r="N298" s="630"/>
      <c r="O298" s="630"/>
      <c r="P298" s="630"/>
      <c r="Q298" s="630"/>
      <c r="R298" s="630"/>
      <c r="S298" s="630"/>
      <c r="T298" s="630"/>
      <c r="U298" s="630"/>
      <c r="V298" s="630"/>
      <c r="W298" s="630"/>
      <c r="X298" s="630"/>
      <c r="Y298" s="630"/>
      <c r="Z298" s="630"/>
      <c r="AA298" s="630"/>
    </row>
    <row r="299" ht="1.5" customHeight="1"/>
    <row r="300" spans="3:19" ht="11.25" customHeight="1">
      <c r="C300" s="637" t="s">
        <v>4114</v>
      </c>
      <c r="D300" s="630"/>
      <c r="F300" s="639">
        <f>AA296</f>
        <v>0</v>
      </c>
      <c r="G300" s="630"/>
      <c r="H300" s="630"/>
      <c r="I300" s="630"/>
      <c r="J300" s="630"/>
      <c r="K300" s="630"/>
      <c r="M300" s="638"/>
      <c r="N300" s="630"/>
      <c r="O300" s="630"/>
      <c r="P300" s="630"/>
      <c r="Q300" s="630"/>
      <c r="R300" s="630"/>
      <c r="S300" s="630"/>
    </row>
    <row r="301" ht="12.75" customHeight="1"/>
    <row r="302" spans="2:20" ht="11.5" customHeight="1">
      <c r="B302" s="638" t="s">
        <v>1</v>
      </c>
      <c r="C302" s="630"/>
      <c r="D302" s="630"/>
      <c r="E302" s="630"/>
      <c r="F302" s="630"/>
      <c r="T302" s="160" t="s">
        <v>4618</v>
      </c>
    </row>
    <row r="303" spans="2:20" ht="11.25" customHeight="1">
      <c r="B303" s="638" t="s">
        <v>4113</v>
      </c>
      <c r="C303" s="630"/>
      <c r="D303" s="630"/>
      <c r="E303" s="630"/>
      <c r="F303" s="630"/>
      <c r="G303" s="637"/>
      <c r="H303" s="630"/>
      <c r="I303" s="630"/>
      <c r="J303" s="630"/>
      <c r="K303" s="630"/>
      <c r="L303" s="630"/>
      <c r="M303" s="630"/>
      <c r="N303" s="630"/>
      <c r="T303" s="219">
        <f>(Z179+Z180+Z181+Z182+Z215+Z216+Z217+Z238+Z239+Z240+Z241+Z242+Z243+Z244+Z245+Z246+Z247+Z248+Z249+Z250+Z251+Z252+Z253+Z254+Z255+Z256+Z257+Z258+Z259+Z260+Z261+Z262+Z263+Z264+Z265+Z266+Z267+Z268+Z269+Z270+Z271+Z272+Z273)*0.05</f>
        <v>0</v>
      </c>
    </row>
    <row r="304" ht="12" hidden="1"/>
    <row r="305" ht="14.15" customHeight="1"/>
    <row r="306" spans="2:16" ht="11.5" customHeight="1">
      <c r="B306" s="631" t="s">
        <v>1</v>
      </c>
      <c r="C306" s="632"/>
      <c r="D306" s="632"/>
      <c r="E306" s="632"/>
      <c r="F306" s="632"/>
      <c r="G306" s="632"/>
      <c r="H306" s="632"/>
      <c r="J306" s="633" t="s">
        <v>4103</v>
      </c>
      <c r="K306" s="632"/>
      <c r="L306" s="632"/>
      <c r="M306" s="632"/>
      <c r="N306" s="632"/>
      <c r="O306" s="632"/>
      <c r="P306" s="632"/>
    </row>
    <row r="307" spans="2:16" ht="11.25" customHeight="1">
      <c r="B307" s="633" t="s">
        <v>4618</v>
      </c>
      <c r="C307" s="632"/>
      <c r="D307" s="632"/>
      <c r="E307" s="632"/>
      <c r="F307" s="632"/>
      <c r="G307" s="632"/>
      <c r="H307" s="632"/>
      <c r="I307" s="142"/>
      <c r="J307" s="634">
        <f>T303+AA296</f>
        <v>0</v>
      </c>
      <c r="K307" s="632"/>
      <c r="L307" s="632"/>
      <c r="M307" s="632"/>
      <c r="N307" s="632"/>
      <c r="O307" s="632"/>
      <c r="P307" s="632"/>
    </row>
    <row r="308" ht="12" hidden="1"/>
    <row r="309" ht="3" customHeight="1"/>
    <row r="310" spans="2:16" ht="11.25" customHeight="1">
      <c r="B310" s="635" t="s">
        <v>4083</v>
      </c>
      <c r="C310" s="630"/>
      <c r="D310" s="630"/>
      <c r="E310" s="630"/>
      <c r="F310" s="630"/>
      <c r="G310" s="630"/>
      <c r="H310" s="630"/>
      <c r="J310" s="636"/>
      <c r="K310" s="630"/>
      <c r="L310" s="630"/>
      <c r="M310" s="630"/>
      <c r="N310" s="630"/>
      <c r="O310" s="630"/>
      <c r="P310" s="630"/>
    </row>
    <row r="311" ht="12" hidden="1"/>
  </sheetData>
  <sheetProtection algorithmName="SHA-512" hashValue="4F7j5MFiK3RjFoRUeZW4ZJdSygoNzXrlAS5IIIhDW2p9S4bI+Cuy17jvaEH7w9PqX67Z8mhRL+vjiL2A9FUAvg==" saltValue="I9hcFQ5iWyHa7eqKvcO8pA==" spinCount="100000" sheet="1" selectLockedCells="1" autoFilter="0" pivotTables="0"/>
  <mergeCells count="1179">
    <mergeCell ref="B55:C55"/>
    <mergeCell ref="D55:M55"/>
    <mergeCell ref="N55:T55"/>
    <mergeCell ref="Z48:AA48"/>
    <mergeCell ref="B44:C44"/>
    <mergeCell ref="D44:M44"/>
    <mergeCell ref="N44:T44"/>
    <mergeCell ref="U44:W44"/>
    <mergeCell ref="B216:C216"/>
    <mergeCell ref="D214:M214"/>
    <mergeCell ref="B39:C39"/>
    <mergeCell ref="D39:M39"/>
    <mergeCell ref="N39:T39"/>
    <mergeCell ref="U39:W39"/>
    <mergeCell ref="N52:T52"/>
    <mergeCell ref="U56:W56"/>
    <mergeCell ref="B57:C57"/>
    <mergeCell ref="D57:M57"/>
    <mergeCell ref="Z45:AA45"/>
    <mergeCell ref="B47:C47"/>
    <mergeCell ref="Z52:AA52"/>
    <mergeCell ref="B192:C192"/>
    <mergeCell ref="D192:M192"/>
    <mergeCell ref="N192:T192"/>
    <mergeCell ref="U192:W192"/>
    <mergeCell ref="Z192:AA192"/>
    <mergeCell ref="Z56:AA56"/>
    <mergeCell ref="N57:T57"/>
    <mergeCell ref="D45:M45"/>
    <mergeCell ref="N45:T45"/>
    <mergeCell ref="U45:W45"/>
    <mergeCell ref="N210:T210"/>
    <mergeCell ref="Z226:AA226"/>
    <mergeCell ref="B225:C225"/>
    <mergeCell ref="D225:M225"/>
    <mergeCell ref="N225:T225"/>
    <mergeCell ref="U224:W224"/>
    <mergeCell ref="B183:C183"/>
    <mergeCell ref="Z212:AA212"/>
    <mergeCell ref="B201:C201"/>
    <mergeCell ref="D201:M201"/>
    <mergeCell ref="N201:T201"/>
    <mergeCell ref="Z227:AA227"/>
    <mergeCell ref="B222:C222"/>
    <mergeCell ref="D222:M222"/>
    <mergeCell ref="N222:T222"/>
    <mergeCell ref="U222:W222"/>
    <mergeCell ref="Z222:AA222"/>
    <mergeCell ref="B226:C226"/>
    <mergeCell ref="D226:M226"/>
    <mergeCell ref="N226:T226"/>
    <mergeCell ref="U226:W226"/>
    <mergeCell ref="Z214:AA214"/>
    <mergeCell ref="D216:M216"/>
    <mergeCell ref="N216:T216"/>
    <mergeCell ref="U216:W216"/>
    <mergeCell ref="Z216:AA216"/>
    <mergeCell ref="N214:T214"/>
    <mergeCell ref="U201:W201"/>
    <mergeCell ref="B209:C209"/>
    <mergeCell ref="D209:M209"/>
    <mergeCell ref="N209:T209"/>
    <mergeCell ref="B210:C210"/>
    <mergeCell ref="D210:M210"/>
    <mergeCell ref="Z201:AA201"/>
    <mergeCell ref="B206:C206"/>
    <mergeCell ref="D206:M206"/>
    <mergeCell ref="N206:T206"/>
    <mergeCell ref="U206:W206"/>
    <mergeCell ref="Z206:AA206"/>
    <mergeCell ref="B204:C204"/>
    <mergeCell ref="N204:T204"/>
    <mergeCell ref="U204:W204"/>
    <mergeCell ref="Z204:AA204"/>
    <mergeCell ref="B181:C181"/>
    <mergeCell ref="D181:M181"/>
    <mergeCell ref="N181:T181"/>
    <mergeCell ref="N167:T167"/>
    <mergeCell ref="U167:W167"/>
    <mergeCell ref="Z167:AA167"/>
    <mergeCell ref="Z181:AA181"/>
    <mergeCell ref="Z176:AA176"/>
    <mergeCell ref="B175:C175"/>
    <mergeCell ref="B116:C116"/>
    <mergeCell ref="D116:M116"/>
    <mergeCell ref="N116:T116"/>
    <mergeCell ref="U116:W116"/>
    <mergeCell ref="Z134:AA134"/>
    <mergeCell ref="J128:P128"/>
    <mergeCell ref="Z118:AA118"/>
    <mergeCell ref="B119:Y119"/>
    <mergeCell ref="U138:W138"/>
    <mergeCell ref="Z138:AA138"/>
    <mergeCell ref="N137:T137"/>
    <mergeCell ref="U137:W137"/>
    <mergeCell ref="Z137:AA137"/>
    <mergeCell ref="B120:AA120"/>
    <mergeCell ref="B132:AA132"/>
    <mergeCell ref="Z136:AA136"/>
    <mergeCell ref="Z115:AA115"/>
    <mergeCell ref="N134:T134"/>
    <mergeCell ref="U134:W134"/>
    <mergeCell ref="D118:M118"/>
    <mergeCell ref="N118:T118"/>
    <mergeCell ref="U118:W118"/>
    <mergeCell ref="B137:C137"/>
    <mergeCell ref="D137:M137"/>
    <mergeCell ref="B138:C138"/>
    <mergeCell ref="D138:M138"/>
    <mergeCell ref="N138:T138"/>
    <mergeCell ref="D134:M134"/>
    <mergeCell ref="J125:P125"/>
    <mergeCell ref="B128:H128"/>
    <mergeCell ref="Z230:AA230"/>
    <mergeCell ref="Z228:AA228"/>
    <mergeCell ref="U249:W249"/>
    <mergeCell ref="Z249:AA249"/>
    <mergeCell ref="B245:C245"/>
    <mergeCell ref="D245:M245"/>
    <mergeCell ref="N245:T245"/>
    <mergeCell ref="U245:W245"/>
    <mergeCell ref="B249:C249"/>
    <mergeCell ref="D249:M249"/>
    <mergeCell ref="B231:C231"/>
    <mergeCell ref="D231:M231"/>
    <mergeCell ref="N231:T231"/>
    <mergeCell ref="U231:W231"/>
    <mergeCell ref="Z244:AA244"/>
    <mergeCell ref="D224:M224"/>
    <mergeCell ref="N224:T224"/>
    <mergeCell ref="B230:C230"/>
    <mergeCell ref="N230:T230"/>
    <mergeCell ref="B140:C140"/>
    <mergeCell ref="D140:M140"/>
    <mergeCell ref="N140:T140"/>
    <mergeCell ref="U140:W140"/>
    <mergeCell ref="Z140:AA140"/>
    <mergeCell ref="U139:W139"/>
    <mergeCell ref="Z139:AA139"/>
    <mergeCell ref="D141:M141"/>
    <mergeCell ref="N141:T141"/>
    <mergeCell ref="U141:W141"/>
    <mergeCell ref="N200:T200"/>
    <mergeCell ref="N93:T93"/>
    <mergeCell ref="U93:W93"/>
    <mergeCell ref="Z93:AA93"/>
    <mergeCell ref="N95:T95"/>
    <mergeCell ref="U251:W251"/>
    <mergeCell ref="Z251:AA251"/>
    <mergeCell ref="Z240:AA240"/>
    <mergeCell ref="N253:T253"/>
    <mergeCell ref="U253:W253"/>
    <mergeCell ref="Z253:AA253"/>
    <mergeCell ref="B139:C139"/>
    <mergeCell ref="B228:C228"/>
    <mergeCell ref="D228:M228"/>
    <mergeCell ref="N228:T228"/>
    <mergeCell ref="Z242:AA242"/>
    <mergeCell ref="Z241:AA241"/>
    <mergeCell ref="Z225:AA225"/>
    <mergeCell ref="Z231:AA231"/>
    <mergeCell ref="U228:W228"/>
    <mergeCell ref="D230:M230"/>
    <mergeCell ref="B118:C118"/>
    <mergeCell ref="U176:W176"/>
    <mergeCell ref="N175:T175"/>
    <mergeCell ref="B170:C170"/>
    <mergeCell ref="D184:M184"/>
    <mergeCell ref="N184:T184"/>
    <mergeCell ref="U184:W184"/>
    <mergeCell ref="Z184:AA184"/>
    <mergeCell ref="N185:T185"/>
    <mergeCell ref="D183:M183"/>
    <mergeCell ref="N183:T183"/>
    <mergeCell ref="U183:W183"/>
    <mergeCell ref="B136:C136"/>
    <mergeCell ref="D136:M136"/>
    <mergeCell ref="N136:T136"/>
    <mergeCell ref="U136:W136"/>
    <mergeCell ref="B111:AA111"/>
    <mergeCell ref="A150:Y150"/>
    <mergeCell ref="B153:AA153"/>
    <mergeCell ref="C155:D155"/>
    <mergeCell ref="F155:J155"/>
    <mergeCell ref="K155:R155"/>
    <mergeCell ref="B149:C149"/>
    <mergeCell ref="D149:M149"/>
    <mergeCell ref="N149:T149"/>
    <mergeCell ref="Z149:AA149"/>
    <mergeCell ref="J104:P104"/>
    <mergeCell ref="B94:C94"/>
    <mergeCell ref="D94:M94"/>
    <mergeCell ref="N94:T94"/>
    <mergeCell ref="U94:W94"/>
    <mergeCell ref="Z94:AA94"/>
    <mergeCell ref="B99:AA99"/>
    <mergeCell ref="C101:D101"/>
    <mergeCell ref="F101:J101"/>
    <mergeCell ref="K101:R101"/>
    <mergeCell ref="B113:C113"/>
    <mergeCell ref="D113:M113"/>
    <mergeCell ref="N113:T113"/>
    <mergeCell ref="U113:W113"/>
    <mergeCell ref="Z113:AA113"/>
    <mergeCell ref="B134:C134"/>
    <mergeCell ref="Z116:AA116"/>
    <mergeCell ref="B125:H125"/>
    <mergeCell ref="D10:M10"/>
    <mergeCell ref="D9:M9"/>
    <mergeCell ref="N9:T9"/>
    <mergeCell ref="U9:W9"/>
    <mergeCell ref="B8:C8"/>
    <mergeCell ref="D8:M8"/>
    <mergeCell ref="N8:T8"/>
    <mergeCell ref="U8:W8"/>
    <mergeCell ref="Z8:AA8"/>
    <mergeCell ref="B10:C10"/>
    <mergeCell ref="N27:T27"/>
    <mergeCell ref="U27:W27"/>
    <mergeCell ref="U25:W25"/>
    <mergeCell ref="Z22:AA22"/>
    <mergeCell ref="Z27:AA27"/>
    <mergeCell ref="Z25:AA25"/>
    <mergeCell ref="B24:C24"/>
    <mergeCell ref="B16:C16"/>
    <mergeCell ref="U10:W10"/>
    <mergeCell ref="Z10:AA10"/>
    <mergeCell ref="B9:C9"/>
    <mergeCell ref="B18:C18"/>
    <mergeCell ref="B19:C19"/>
    <mergeCell ref="B11:C11"/>
    <mergeCell ref="U11:W11"/>
    <mergeCell ref="Z24:AA24"/>
    <mergeCell ref="N25:T25"/>
    <mergeCell ref="U42:W42"/>
    <mergeCell ref="B36:C36"/>
    <mergeCell ref="D36:M36"/>
    <mergeCell ref="N36:T36"/>
    <mergeCell ref="B37:C37"/>
    <mergeCell ref="B115:C115"/>
    <mergeCell ref="D115:M115"/>
    <mergeCell ref="N115:T115"/>
    <mergeCell ref="U115:W115"/>
    <mergeCell ref="B114:C114"/>
    <mergeCell ref="D114:M114"/>
    <mergeCell ref="N114:T114"/>
    <mergeCell ref="U114:W114"/>
    <mergeCell ref="D142:M142"/>
    <mergeCell ref="N142:T142"/>
    <mergeCell ref="U142:W142"/>
    <mergeCell ref="Z142:AA142"/>
    <mergeCell ref="Z37:AA37"/>
    <mergeCell ref="Z39:AA39"/>
    <mergeCell ref="Z42:AA42"/>
    <mergeCell ref="Z114:AA114"/>
    <mergeCell ref="D88:M88"/>
    <mergeCell ref="D37:M37"/>
    <mergeCell ref="N37:T37"/>
    <mergeCell ref="U37:W37"/>
    <mergeCell ref="Z60:AA60"/>
    <mergeCell ref="B62:C62"/>
    <mergeCell ref="D89:M89"/>
    <mergeCell ref="N89:T89"/>
    <mergeCell ref="U89:W89"/>
    <mergeCell ref="Z89:AA89"/>
    <mergeCell ref="D87:M87"/>
    <mergeCell ref="Z36:AA36"/>
    <mergeCell ref="Z30:AA30"/>
    <mergeCell ref="N18:T18"/>
    <mergeCell ref="U18:W18"/>
    <mergeCell ref="N35:T35"/>
    <mergeCell ref="U35:W35"/>
    <mergeCell ref="Z35:AA35"/>
    <mergeCell ref="Z34:AA34"/>
    <mergeCell ref="Z11:AA11"/>
    <mergeCell ref="U19:W19"/>
    <mergeCell ref="Z19:AA19"/>
    <mergeCell ref="D18:M18"/>
    <mergeCell ref="N23:T23"/>
    <mergeCell ref="U23:W23"/>
    <mergeCell ref="Z23:AA23"/>
    <mergeCell ref="D20:M20"/>
    <mergeCell ref="N16:T16"/>
    <mergeCell ref="U16:W16"/>
    <mergeCell ref="N20:T20"/>
    <mergeCell ref="U20:W20"/>
    <mergeCell ref="Z20:AA20"/>
    <mergeCell ref="D16:M16"/>
    <mergeCell ref="U12:W12"/>
    <mergeCell ref="Z31:AA31"/>
    <mergeCell ref="D13:M13"/>
    <mergeCell ref="U13:W13"/>
    <mergeCell ref="Z13:AA13"/>
    <mergeCell ref="N13:T13"/>
    <mergeCell ref="Z18:AA18"/>
    <mergeCell ref="D19:M19"/>
    <mergeCell ref="N19:T19"/>
    <mergeCell ref="F122:J122"/>
    <mergeCell ref="K122:R122"/>
    <mergeCell ref="B124:H124"/>
    <mergeCell ref="J124:P124"/>
    <mergeCell ref="B13:C13"/>
    <mergeCell ref="N10:T10"/>
    <mergeCell ref="N30:T30"/>
    <mergeCell ref="B20:C20"/>
    <mergeCell ref="B35:C35"/>
    <mergeCell ref="D35:M35"/>
    <mergeCell ref="B15:C15"/>
    <mergeCell ref="D15:M15"/>
    <mergeCell ref="N15:T15"/>
    <mergeCell ref="U15:W15"/>
    <mergeCell ref="D11:M11"/>
    <mergeCell ref="B22:C22"/>
    <mergeCell ref="D22:M22"/>
    <mergeCell ref="N22:T22"/>
    <mergeCell ref="U22:W22"/>
    <mergeCell ref="B23:C23"/>
    <mergeCell ref="D23:M23"/>
    <mergeCell ref="U30:W30"/>
    <mergeCell ref="U87:W87"/>
    <mergeCell ref="C75:D75"/>
    <mergeCell ref="F75:K75"/>
    <mergeCell ref="M75:S75"/>
    <mergeCell ref="B69:C69"/>
    <mergeCell ref="D69:M69"/>
    <mergeCell ref="N69:T69"/>
    <mergeCell ref="U95:W95"/>
    <mergeCell ref="U24:W24"/>
    <mergeCell ref="B29:C29"/>
    <mergeCell ref="A3:AB3"/>
    <mergeCell ref="B6:AA6"/>
    <mergeCell ref="B135:C135"/>
    <mergeCell ref="D135:M135"/>
    <mergeCell ref="N135:T135"/>
    <mergeCell ref="U135:W135"/>
    <mergeCell ref="Z135:AA135"/>
    <mergeCell ref="A71:Y71"/>
    <mergeCell ref="B96:Y96"/>
    <mergeCell ref="C122:D122"/>
    <mergeCell ref="Z12:AA12"/>
    <mergeCell ref="B21:C21"/>
    <mergeCell ref="D21:M21"/>
    <mergeCell ref="N21:T21"/>
    <mergeCell ref="U21:W21"/>
    <mergeCell ref="Z21:AA21"/>
    <mergeCell ref="Z16:AA16"/>
    <mergeCell ref="B12:C12"/>
    <mergeCell ref="D12:M12"/>
    <mergeCell ref="N12:T12"/>
    <mergeCell ref="Z15:AA15"/>
    <mergeCell ref="B14:C14"/>
    <mergeCell ref="D14:M14"/>
    <mergeCell ref="N14:T14"/>
    <mergeCell ref="U14:W14"/>
    <mergeCell ref="Z14:AA14"/>
    <mergeCell ref="Z9:AA9"/>
    <mergeCell ref="B17:C17"/>
    <mergeCell ref="D17:M17"/>
    <mergeCell ref="N17:T17"/>
    <mergeCell ref="U17:W17"/>
    <mergeCell ref="Z17:AA17"/>
    <mergeCell ref="N66:T66"/>
    <mergeCell ref="U66:W66"/>
    <mergeCell ref="Z66:AA66"/>
    <mergeCell ref="B64:C64"/>
    <mergeCell ref="D63:M63"/>
    <mergeCell ref="N63:T63"/>
    <mergeCell ref="U63:W63"/>
    <mergeCell ref="Z63:AA63"/>
    <mergeCell ref="D64:M64"/>
    <mergeCell ref="N64:T64"/>
    <mergeCell ref="B73:AA73"/>
    <mergeCell ref="N11:T11"/>
    <mergeCell ref="N91:T91"/>
    <mergeCell ref="U91:W91"/>
    <mergeCell ref="Z91:AA91"/>
    <mergeCell ref="U69:W69"/>
    <mergeCell ref="Z69:AA69"/>
    <mergeCell ref="Z61:AA61"/>
    <mergeCell ref="B66:C66"/>
    <mergeCell ref="D66:M66"/>
    <mergeCell ref="B65:C65"/>
    <mergeCell ref="B60:C60"/>
    <mergeCell ref="D60:M60"/>
    <mergeCell ref="N60:T60"/>
    <mergeCell ref="U65:W65"/>
    <mergeCell ref="Z65:AA65"/>
    <mergeCell ref="D65:M65"/>
    <mergeCell ref="N65:T65"/>
    <mergeCell ref="U64:W64"/>
    <mergeCell ref="B30:C30"/>
    <mergeCell ref="U60:W60"/>
    <mergeCell ref="U36:W36"/>
    <mergeCell ref="Z88:AA88"/>
    <mergeCell ref="B89:C89"/>
    <mergeCell ref="U70:W70"/>
    <mergeCell ref="Z70:AA70"/>
    <mergeCell ref="B70:C70"/>
    <mergeCell ref="D70:M70"/>
    <mergeCell ref="N70:T70"/>
    <mergeCell ref="Z92:AA92"/>
    <mergeCell ref="B77:H77"/>
    <mergeCell ref="J77:P77"/>
    <mergeCell ref="B78:H78"/>
    <mergeCell ref="N88:T88"/>
    <mergeCell ref="B88:C88"/>
    <mergeCell ref="U88:W88"/>
    <mergeCell ref="Z90:AA90"/>
    <mergeCell ref="J78:P78"/>
    <mergeCell ref="B81:H81"/>
    <mergeCell ref="J81:P81"/>
    <mergeCell ref="B85:AA85"/>
    <mergeCell ref="B87:C87"/>
    <mergeCell ref="B91:C91"/>
    <mergeCell ref="D91:M91"/>
    <mergeCell ref="B92:C92"/>
    <mergeCell ref="D92:M92"/>
    <mergeCell ref="N87:T87"/>
    <mergeCell ref="N92:T92"/>
    <mergeCell ref="U92:W92"/>
    <mergeCell ref="Z87:AA87"/>
    <mergeCell ref="B90:C90"/>
    <mergeCell ref="D90:M90"/>
    <mergeCell ref="N90:T90"/>
    <mergeCell ref="U90:W90"/>
    <mergeCell ref="Z95:AA95"/>
    <mergeCell ref="B95:C95"/>
    <mergeCell ref="B103:H103"/>
    <mergeCell ref="J103:P103"/>
    <mergeCell ref="B104:H104"/>
    <mergeCell ref="Z172:AA172"/>
    <mergeCell ref="B172:C172"/>
    <mergeCell ref="D172:M172"/>
    <mergeCell ref="N172:T172"/>
    <mergeCell ref="B171:C171"/>
    <mergeCell ref="D171:M171"/>
    <mergeCell ref="N171:T171"/>
    <mergeCell ref="U171:W171"/>
    <mergeCell ref="Z171:AA171"/>
    <mergeCell ref="Z177:AA177"/>
    <mergeCell ref="B168:C168"/>
    <mergeCell ref="D168:M168"/>
    <mergeCell ref="N168:T168"/>
    <mergeCell ref="U168:W168"/>
    <mergeCell ref="Z168:AA168"/>
    <mergeCell ref="B174:C174"/>
    <mergeCell ref="U175:W175"/>
    <mergeCell ref="Z175:AA175"/>
    <mergeCell ref="U172:W172"/>
    <mergeCell ref="D95:M95"/>
    <mergeCell ref="B167:C167"/>
    <mergeCell ref="B107:H107"/>
    <mergeCell ref="J107:P107"/>
    <mergeCell ref="B165:AA165"/>
    <mergeCell ref="Z169:AA169"/>
    <mergeCell ref="Z141:AA141"/>
    <mergeCell ref="B117:C117"/>
    <mergeCell ref="U230:W230"/>
    <mergeCell ref="B212:C212"/>
    <mergeCell ref="B214:C214"/>
    <mergeCell ref="B237:C237"/>
    <mergeCell ref="D237:M237"/>
    <mergeCell ref="B241:C241"/>
    <mergeCell ref="D195:M195"/>
    <mergeCell ref="N195:T195"/>
    <mergeCell ref="U195:W195"/>
    <mergeCell ref="B195:C195"/>
    <mergeCell ref="D198:M198"/>
    <mergeCell ref="N198:T198"/>
    <mergeCell ref="U198:W198"/>
    <mergeCell ref="B227:C227"/>
    <mergeCell ref="D227:M227"/>
    <mergeCell ref="N227:T227"/>
    <mergeCell ref="D234:M234"/>
    <mergeCell ref="N234:T234"/>
    <mergeCell ref="U234:W234"/>
    <mergeCell ref="U227:W227"/>
    <mergeCell ref="B217:C217"/>
    <mergeCell ref="D217:M217"/>
    <mergeCell ref="N217:T217"/>
    <mergeCell ref="U217:W217"/>
    <mergeCell ref="U211:W211"/>
    <mergeCell ref="U212:W212"/>
    <mergeCell ref="U214:W214"/>
    <mergeCell ref="B224:C224"/>
    <mergeCell ref="U200:W200"/>
    <mergeCell ref="U209:W209"/>
    <mergeCell ref="D207:M207"/>
    <mergeCell ref="N207:T207"/>
    <mergeCell ref="Z267:AA267"/>
    <mergeCell ref="B258:C258"/>
    <mergeCell ref="D272:M272"/>
    <mergeCell ref="B270:C270"/>
    <mergeCell ref="D270:M270"/>
    <mergeCell ref="U225:W225"/>
    <mergeCell ref="B234:C234"/>
    <mergeCell ref="D240:M240"/>
    <mergeCell ref="N240:T240"/>
    <mergeCell ref="U240:W240"/>
    <mergeCell ref="U267:W267"/>
    <mergeCell ref="B253:C253"/>
    <mergeCell ref="D253:M253"/>
    <mergeCell ref="B267:C267"/>
    <mergeCell ref="D267:M267"/>
    <mergeCell ref="N267:T267"/>
    <mergeCell ref="Z250:AA250"/>
    <mergeCell ref="B262:C262"/>
    <mergeCell ref="D262:M262"/>
    <mergeCell ref="N262:T262"/>
    <mergeCell ref="U262:W262"/>
    <mergeCell ref="Z239:AA239"/>
    <mergeCell ref="Z245:AA245"/>
    <mergeCell ref="U242:W242"/>
    <mergeCell ref="B239:C239"/>
    <mergeCell ref="N241:T241"/>
    <mergeCell ref="U241:W241"/>
    <mergeCell ref="D239:M239"/>
    <mergeCell ref="N239:T239"/>
    <mergeCell ref="U239:W239"/>
    <mergeCell ref="D241:M241"/>
    <mergeCell ref="B254:C254"/>
    <mergeCell ref="U295:W295"/>
    <mergeCell ref="Z295:AA295"/>
    <mergeCell ref="D251:M251"/>
    <mergeCell ref="N251:T251"/>
    <mergeCell ref="B269:C269"/>
    <mergeCell ref="C300:D300"/>
    <mergeCell ref="F300:K300"/>
    <mergeCell ref="B272:C272"/>
    <mergeCell ref="M300:S300"/>
    <mergeCell ref="B296:Y296"/>
    <mergeCell ref="B307:H307"/>
    <mergeCell ref="J307:P307"/>
    <mergeCell ref="Z279:AA279"/>
    <mergeCell ref="B278:C278"/>
    <mergeCell ref="B275:C275"/>
    <mergeCell ref="D275:M275"/>
    <mergeCell ref="D279:M279"/>
    <mergeCell ref="B298:AA298"/>
    <mergeCell ref="Z269:AA269"/>
    <mergeCell ref="N275:T275"/>
    <mergeCell ref="U275:W275"/>
    <mergeCell ref="Z275:AA275"/>
    <mergeCell ref="B274:C274"/>
    <mergeCell ref="D274:M274"/>
    <mergeCell ref="D269:M269"/>
    <mergeCell ref="N269:T269"/>
    <mergeCell ref="U269:W269"/>
    <mergeCell ref="B295:C295"/>
    <mergeCell ref="D295:M295"/>
    <mergeCell ref="N295:T295"/>
    <mergeCell ref="N274:T274"/>
    <mergeCell ref="U274:W274"/>
    <mergeCell ref="Z274:AA274"/>
    <mergeCell ref="Z276:AA276"/>
    <mergeCell ref="B279:C279"/>
    <mergeCell ref="N279:T279"/>
    <mergeCell ref="U279:W279"/>
    <mergeCell ref="B310:H310"/>
    <mergeCell ref="J310:P310"/>
    <mergeCell ref="B302:F302"/>
    <mergeCell ref="B303:F303"/>
    <mergeCell ref="G303:N303"/>
    <mergeCell ref="B306:H306"/>
    <mergeCell ref="J306:P306"/>
    <mergeCell ref="B213:C213"/>
    <mergeCell ref="D213:M213"/>
    <mergeCell ref="Z198:AA198"/>
    <mergeCell ref="N213:T213"/>
    <mergeCell ref="U213:W213"/>
    <mergeCell ref="Z213:AA213"/>
    <mergeCell ref="B200:C200"/>
    <mergeCell ref="D200:M200"/>
    <mergeCell ref="D212:M212"/>
    <mergeCell ref="N212:T212"/>
    <mergeCell ref="B198:C198"/>
    <mergeCell ref="N205:T205"/>
    <mergeCell ref="U205:W205"/>
    <mergeCell ref="Z205:AA205"/>
    <mergeCell ref="B207:C207"/>
    <mergeCell ref="B208:C208"/>
    <mergeCell ref="D208:M208"/>
    <mergeCell ref="N208:T208"/>
    <mergeCell ref="U208:W208"/>
    <mergeCell ref="Z208:AA208"/>
    <mergeCell ref="Z224:AA224"/>
    <mergeCell ref="B223:C223"/>
    <mergeCell ref="D223:M223"/>
    <mergeCell ref="N223:T223"/>
    <mergeCell ref="U223:W223"/>
    <mergeCell ref="Z223:AA223"/>
    <mergeCell ref="B194:C194"/>
    <mergeCell ref="D194:M194"/>
    <mergeCell ref="N194:T194"/>
    <mergeCell ref="U194:W194"/>
    <mergeCell ref="Z194:AA194"/>
    <mergeCell ref="B219:C219"/>
    <mergeCell ref="D219:M219"/>
    <mergeCell ref="N219:T219"/>
    <mergeCell ref="U219:W219"/>
    <mergeCell ref="Z219:AA219"/>
    <mergeCell ref="B218:C218"/>
    <mergeCell ref="D218:M218"/>
    <mergeCell ref="N218:T218"/>
    <mergeCell ref="U218:W218"/>
    <mergeCell ref="Z218:AA218"/>
    <mergeCell ref="B199:C199"/>
    <mergeCell ref="D199:M199"/>
    <mergeCell ref="N199:T199"/>
    <mergeCell ref="U199:W199"/>
    <mergeCell ref="Z199:AA199"/>
    <mergeCell ref="B202:C202"/>
    <mergeCell ref="Z200:AA200"/>
    <mergeCell ref="Z209:AA209"/>
    <mergeCell ref="U207:W207"/>
    <mergeCell ref="Z207:AA207"/>
    <mergeCell ref="D204:M204"/>
    <mergeCell ref="D177:M177"/>
    <mergeCell ref="N177:T177"/>
    <mergeCell ref="Z217:AA217"/>
    <mergeCell ref="B215:C215"/>
    <mergeCell ref="D215:M215"/>
    <mergeCell ref="N215:T215"/>
    <mergeCell ref="Z215:AA215"/>
    <mergeCell ref="U215:W215"/>
    <mergeCell ref="D139:M139"/>
    <mergeCell ref="N139:T139"/>
    <mergeCell ref="B142:C142"/>
    <mergeCell ref="U149:W149"/>
    <mergeCell ref="Z170:AA170"/>
    <mergeCell ref="U173:W173"/>
    <mergeCell ref="Z173:AA173"/>
    <mergeCell ref="D175:M175"/>
    <mergeCell ref="D174:M174"/>
    <mergeCell ref="N174:T174"/>
    <mergeCell ref="U174:W174"/>
    <mergeCell ref="Z174:AA174"/>
    <mergeCell ref="B141:C141"/>
    <mergeCell ref="U203:W203"/>
    <mergeCell ref="Z203:AA203"/>
    <mergeCell ref="Z187:AA187"/>
    <mergeCell ref="N189:T189"/>
    <mergeCell ref="U189:W189"/>
    <mergeCell ref="B191:C191"/>
    <mergeCell ref="D191:M191"/>
    <mergeCell ref="N191:T191"/>
    <mergeCell ref="U191:W191"/>
    <mergeCell ref="B190:C190"/>
    <mergeCell ref="Z183:AA183"/>
    <mergeCell ref="D178:M178"/>
    <mergeCell ref="N178:T178"/>
    <mergeCell ref="U178:W178"/>
    <mergeCell ref="Z178:AA178"/>
    <mergeCell ref="Z180:AA180"/>
    <mergeCell ref="D189:M189"/>
    <mergeCell ref="D186:M186"/>
    <mergeCell ref="D187:M187"/>
    <mergeCell ref="Z189:AA189"/>
    <mergeCell ref="U193:W193"/>
    <mergeCell ref="Z193:AA193"/>
    <mergeCell ref="Z190:AA190"/>
    <mergeCell ref="B189:C189"/>
    <mergeCell ref="N196:T196"/>
    <mergeCell ref="U196:W196"/>
    <mergeCell ref="Z195:AA195"/>
    <mergeCell ref="Z196:AA196"/>
    <mergeCell ref="U185:W185"/>
    <mergeCell ref="Z185:AA185"/>
    <mergeCell ref="N190:T190"/>
    <mergeCell ref="U190:W190"/>
    <mergeCell ref="N182:T182"/>
    <mergeCell ref="U182:W182"/>
    <mergeCell ref="B187:C187"/>
    <mergeCell ref="N187:T187"/>
    <mergeCell ref="U187:W187"/>
    <mergeCell ref="U181:W181"/>
    <mergeCell ref="D29:M29"/>
    <mergeCell ref="N29:T29"/>
    <mergeCell ref="U29:W29"/>
    <mergeCell ref="Z29:AA29"/>
    <mergeCell ref="D24:M24"/>
    <mergeCell ref="N24:T24"/>
    <mergeCell ref="D27:M27"/>
    <mergeCell ref="Z26:AA26"/>
    <mergeCell ref="B31:C31"/>
    <mergeCell ref="B26:C26"/>
    <mergeCell ref="D26:M26"/>
    <mergeCell ref="N26:T26"/>
    <mergeCell ref="U26:W26"/>
    <mergeCell ref="B34:C34"/>
    <mergeCell ref="U243:W243"/>
    <mergeCell ref="Z243:AA243"/>
    <mergeCell ref="B250:C250"/>
    <mergeCell ref="D250:M250"/>
    <mergeCell ref="N250:T250"/>
    <mergeCell ref="U246:W246"/>
    <mergeCell ref="N244:T244"/>
    <mergeCell ref="U244:W244"/>
    <mergeCell ref="B33:C33"/>
    <mergeCell ref="B32:C32"/>
    <mergeCell ref="D33:M33"/>
    <mergeCell ref="N33:T33"/>
    <mergeCell ref="U33:W33"/>
    <mergeCell ref="D34:M34"/>
    <mergeCell ref="N34:T34"/>
    <mergeCell ref="U34:W34"/>
    <mergeCell ref="B25:C25"/>
    <mergeCell ref="D25:M25"/>
    <mergeCell ref="D31:M31"/>
    <mergeCell ref="N31:T31"/>
    <mergeCell ref="U31:W31"/>
    <mergeCell ref="D30:M30"/>
    <mergeCell ref="B93:C93"/>
    <mergeCell ref="D93:M93"/>
    <mergeCell ref="D202:M202"/>
    <mergeCell ref="N202:T202"/>
    <mergeCell ref="U202:W202"/>
    <mergeCell ref="Z202:AA202"/>
    <mergeCell ref="B203:C203"/>
    <mergeCell ref="D203:M203"/>
    <mergeCell ref="N203:T203"/>
    <mergeCell ref="Z272:AA272"/>
    <mergeCell ref="Z33:AA33"/>
    <mergeCell ref="B27:C27"/>
    <mergeCell ref="D32:M32"/>
    <mergeCell ref="N32:T32"/>
    <mergeCell ref="U32:W32"/>
    <mergeCell ref="Z32:AA32"/>
    <mergeCell ref="Z265:AA265"/>
    <mergeCell ref="B257:C257"/>
    <mergeCell ref="D257:M257"/>
    <mergeCell ref="N257:T257"/>
    <mergeCell ref="U257:W257"/>
    <mergeCell ref="Z257:AA257"/>
    <mergeCell ref="D254:M254"/>
    <mergeCell ref="N254:T254"/>
    <mergeCell ref="U254:W254"/>
    <mergeCell ref="Z254:AA254"/>
    <mergeCell ref="B182:C182"/>
    <mergeCell ref="D182:M182"/>
    <mergeCell ref="B157:H157"/>
    <mergeCell ref="Z237:AA237"/>
    <mergeCell ref="B240:C240"/>
    <mergeCell ref="B244:C244"/>
    <mergeCell ref="B276:C276"/>
    <mergeCell ref="D276:M276"/>
    <mergeCell ref="N276:T276"/>
    <mergeCell ref="U276:W276"/>
    <mergeCell ref="B265:C265"/>
    <mergeCell ref="D265:M265"/>
    <mergeCell ref="D278:M278"/>
    <mergeCell ref="N278:T278"/>
    <mergeCell ref="U278:W278"/>
    <mergeCell ref="Z278:AA278"/>
    <mergeCell ref="B277:C277"/>
    <mergeCell ref="D277:M277"/>
    <mergeCell ref="N277:T277"/>
    <mergeCell ref="U277:W277"/>
    <mergeCell ref="Z277:AA277"/>
    <mergeCell ref="B205:C205"/>
    <mergeCell ref="D205:M205"/>
    <mergeCell ref="B235:C235"/>
    <mergeCell ref="D235:M235"/>
    <mergeCell ref="N235:T235"/>
    <mergeCell ref="U235:W235"/>
    <mergeCell ref="Z235:AA235"/>
    <mergeCell ref="Z234:AA234"/>
    <mergeCell ref="B232:C232"/>
    <mergeCell ref="D232:M232"/>
    <mergeCell ref="N232:T232"/>
    <mergeCell ref="U232:W232"/>
    <mergeCell ref="D190:M190"/>
    <mergeCell ref="Z271:AA271"/>
    <mergeCell ref="N237:T237"/>
    <mergeCell ref="U237:W237"/>
    <mergeCell ref="N246:T246"/>
    <mergeCell ref="Z40:AA40"/>
    <mergeCell ref="B59:C59"/>
    <mergeCell ref="D59:M59"/>
    <mergeCell ref="N59:T59"/>
    <mergeCell ref="U59:W59"/>
    <mergeCell ref="Z59:AA59"/>
    <mergeCell ref="B40:C40"/>
    <mergeCell ref="N48:T48"/>
    <mergeCell ref="U48:W48"/>
    <mergeCell ref="Z44:AA44"/>
    <mergeCell ref="Z64:AA64"/>
    <mergeCell ref="D62:M62"/>
    <mergeCell ref="B61:C61"/>
    <mergeCell ref="D61:M61"/>
    <mergeCell ref="N61:T61"/>
    <mergeCell ref="U61:W61"/>
    <mergeCell ref="N62:T62"/>
    <mergeCell ref="U62:W62"/>
    <mergeCell ref="Z62:AA62"/>
    <mergeCell ref="B45:C45"/>
    <mergeCell ref="B43:C43"/>
    <mergeCell ref="D43:M43"/>
    <mergeCell ref="N43:T43"/>
    <mergeCell ref="N50:T50"/>
    <mergeCell ref="U50:W50"/>
    <mergeCell ref="Z41:AA41"/>
    <mergeCell ref="D40:M40"/>
    <mergeCell ref="D167:M167"/>
    <mergeCell ref="B48:C48"/>
    <mergeCell ref="D48:M48"/>
    <mergeCell ref="U52:W52"/>
    <mergeCell ref="N40:T40"/>
    <mergeCell ref="U40:W40"/>
    <mergeCell ref="B42:C42"/>
    <mergeCell ref="D42:M42"/>
    <mergeCell ref="N42:T42"/>
    <mergeCell ref="U43:W43"/>
    <mergeCell ref="Z43:AA43"/>
    <mergeCell ref="B41:C41"/>
    <mergeCell ref="Z55:AA55"/>
    <mergeCell ref="B58:C58"/>
    <mergeCell ref="D58:M58"/>
    <mergeCell ref="N58:T58"/>
    <mergeCell ref="U58:W58"/>
    <mergeCell ref="Z58:AA58"/>
    <mergeCell ref="D56:M56"/>
    <mergeCell ref="U57:W57"/>
    <mergeCell ref="Z57:AA57"/>
    <mergeCell ref="B56:C56"/>
    <mergeCell ref="Z50:AA50"/>
    <mergeCell ref="B52:C52"/>
    <mergeCell ref="D52:M52"/>
    <mergeCell ref="D41:M41"/>
    <mergeCell ref="N41:T41"/>
    <mergeCell ref="U41:W41"/>
    <mergeCell ref="D47:M47"/>
    <mergeCell ref="N47:T47"/>
    <mergeCell ref="U47:W47"/>
    <mergeCell ref="Z47:AA47"/>
    <mergeCell ref="D54:M54"/>
    <mergeCell ref="N54:T54"/>
    <mergeCell ref="U54:W54"/>
    <mergeCell ref="Z54:AA54"/>
    <mergeCell ref="N56:T56"/>
    <mergeCell ref="U55:W55"/>
    <mergeCell ref="Z188:AA188"/>
    <mergeCell ref="B67:C67"/>
    <mergeCell ref="D67:M67"/>
    <mergeCell ref="N67:T67"/>
    <mergeCell ref="U67:W67"/>
    <mergeCell ref="Z67:AA67"/>
    <mergeCell ref="U177:W177"/>
    <mergeCell ref="B180:C180"/>
    <mergeCell ref="D180:M180"/>
    <mergeCell ref="N180:T180"/>
    <mergeCell ref="Z182:AA182"/>
    <mergeCell ref="B188:C188"/>
    <mergeCell ref="D188:M188"/>
    <mergeCell ref="N188:T188"/>
    <mergeCell ref="U188:W188"/>
    <mergeCell ref="B179:C179"/>
    <mergeCell ref="D179:M179"/>
    <mergeCell ref="N179:T179"/>
    <mergeCell ref="U179:W179"/>
    <mergeCell ref="Z179:AA179"/>
    <mergeCell ref="B185:C185"/>
    <mergeCell ref="D185:M185"/>
    <mergeCell ref="J157:P157"/>
    <mergeCell ref="B158:H158"/>
    <mergeCell ref="J158:P158"/>
    <mergeCell ref="B161:H161"/>
    <mergeCell ref="Z186:AA186"/>
    <mergeCell ref="N117:T117"/>
    <mergeCell ref="U117:W117"/>
    <mergeCell ref="Z117:AA117"/>
    <mergeCell ref="J161:P161"/>
    <mergeCell ref="U273:W273"/>
    <mergeCell ref="D236:M236"/>
    <mergeCell ref="N236:T236"/>
    <mergeCell ref="U236:W236"/>
    <mergeCell ref="B261:C261"/>
    <mergeCell ref="D261:M261"/>
    <mergeCell ref="U261:W261"/>
    <mergeCell ref="B221:C221"/>
    <mergeCell ref="D221:M221"/>
    <mergeCell ref="N221:T221"/>
    <mergeCell ref="U221:W221"/>
    <mergeCell ref="D211:M211"/>
    <mergeCell ref="N211:T211"/>
    <mergeCell ref="U180:W180"/>
    <mergeCell ref="D170:M170"/>
    <mergeCell ref="N170:T170"/>
    <mergeCell ref="U170:W170"/>
    <mergeCell ref="B173:C173"/>
    <mergeCell ref="D173:M173"/>
    <mergeCell ref="N173:T173"/>
    <mergeCell ref="B178:C178"/>
    <mergeCell ref="D176:M176"/>
    <mergeCell ref="N176:T176"/>
    <mergeCell ref="B268:C268"/>
    <mergeCell ref="N272:T272"/>
    <mergeCell ref="U272:W272"/>
    <mergeCell ref="D244:M244"/>
    <mergeCell ref="Z232:AA232"/>
    <mergeCell ref="B242:C242"/>
    <mergeCell ref="D242:M242"/>
    <mergeCell ref="N242:T242"/>
    <mergeCell ref="B251:C251"/>
    <mergeCell ref="B280:C280"/>
    <mergeCell ref="D280:M280"/>
    <mergeCell ref="N280:T280"/>
    <mergeCell ref="U280:W280"/>
    <mergeCell ref="Z280:AA280"/>
    <mergeCell ref="B143:C143"/>
    <mergeCell ref="D143:M143"/>
    <mergeCell ref="N143:T143"/>
    <mergeCell ref="U143:W143"/>
    <mergeCell ref="Z143:AA143"/>
    <mergeCell ref="N53:T53"/>
    <mergeCell ref="U53:W53"/>
    <mergeCell ref="Z53:AA53"/>
    <mergeCell ref="B54:C54"/>
    <mergeCell ref="N270:T270"/>
    <mergeCell ref="U270:W270"/>
    <mergeCell ref="Z270:AA270"/>
    <mergeCell ref="N268:T268"/>
    <mergeCell ref="U268:W268"/>
    <mergeCell ref="Z268:AA268"/>
    <mergeCell ref="B148:C148"/>
    <mergeCell ref="D148:M148"/>
    <mergeCell ref="N148:T148"/>
    <mergeCell ref="U148:W148"/>
    <mergeCell ref="Z148:AA148"/>
    <mergeCell ref="B236:C236"/>
    <mergeCell ref="N271:T271"/>
    <mergeCell ref="D117:M117"/>
    <mergeCell ref="U271:W271"/>
    <mergeCell ref="N249:T249"/>
    <mergeCell ref="N265:T265"/>
    <mergeCell ref="U265:W265"/>
    <mergeCell ref="U250:W250"/>
    <mergeCell ref="D50:M50"/>
    <mergeCell ref="B53:C53"/>
    <mergeCell ref="D53:M53"/>
    <mergeCell ref="B51:C51"/>
    <mergeCell ref="D51:M51"/>
    <mergeCell ref="N51:T51"/>
    <mergeCell ref="U51:W51"/>
    <mergeCell ref="Z51:AA51"/>
    <mergeCell ref="B68:C68"/>
    <mergeCell ref="D68:M68"/>
    <mergeCell ref="N68:T68"/>
    <mergeCell ref="U68:W68"/>
    <mergeCell ref="Z68:AA68"/>
    <mergeCell ref="B229:C229"/>
    <mergeCell ref="D229:M229"/>
    <mergeCell ref="N229:T229"/>
    <mergeCell ref="U229:W229"/>
    <mergeCell ref="Z229:AA229"/>
    <mergeCell ref="B233:C233"/>
    <mergeCell ref="D233:M233"/>
    <mergeCell ref="N233:T233"/>
    <mergeCell ref="U233:W233"/>
    <mergeCell ref="Z233:AA233"/>
    <mergeCell ref="D256:M256"/>
    <mergeCell ref="N256:T256"/>
    <mergeCell ref="U256:W256"/>
    <mergeCell ref="Z256:AA256"/>
    <mergeCell ref="Z273:AA273"/>
    <mergeCell ref="B176:C176"/>
    <mergeCell ref="B177:C177"/>
    <mergeCell ref="B271:C271"/>
    <mergeCell ref="D271:M271"/>
    <mergeCell ref="D268:M268"/>
    <mergeCell ref="B264:C264"/>
    <mergeCell ref="D264:M264"/>
    <mergeCell ref="B169:C169"/>
    <mergeCell ref="D169:M169"/>
    <mergeCell ref="N169:T169"/>
    <mergeCell ref="U169:W169"/>
    <mergeCell ref="D247:M247"/>
    <mergeCell ref="N247:T247"/>
    <mergeCell ref="B246:C246"/>
    <mergeCell ref="D246:M246"/>
    <mergeCell ref="B273:C273"/>
    <mergeCell ref="D273:M273"/>
    <mergeCell ref="N273:T273"/>
    <mergeCell ref="B238:C238"/>
    <mergeCell ref="D238:M238"/>
    <mergeCell ref="N238:T238"/>
    <mergeCell ref="U238:W238"/>
    <mergeCell ref="Z238:AA238"/>
    <mergeCell ref="B247:C247"/>
    <mergeCell ref="N261:T261"/>
    <mergeCell ref="Z236:AA236"/>
    <mergeCell ref="N260:T260"/>
    <mergeCell ref="U260:W260"/>
    <mergeCell ref="Z260:AA260"/>
    <mergeCell ref="B252:C252"/>
    <mergeCell ref="D252:M252"/>
    <mergeCell ref="B38:C38"/>
    <mergeCell ref="D38:M38"/>
    <mergeCell ref="N38:T38"/>
    <mergeCell ref="U38:W38"/>
    <mergeCell ref="Z38:AA38"/>
    <mergeCell ref="B46:C46"/>
    <mergeCell ref="D46:M46"/>
    <mergeCell ref="N46:T46"/>
    <mergeCell ref="U46:W46"/>
    <mergeCell ref="Z46:AA46"/>
    <mergeCell ref="B146:C146"/>
    <mergeCell ref="D146:M146"/>
    <mergeCell ref="N146:T146"/>
    <mergeCell ref="U146:W146"/>
    <mergeCell ref="Z146:AA146"/>
    <mergeCell ref="B147:C147"/>
    <mergeCell ref="D147:M147"/>
    <mergeCell ref="N147:T147"/>
    <mergeCell ref="U147:W147"/>
    <mergeCell ref="Z147:AA147"/>
    <mergeCell ref="B145:C145"/>
    <mergeCell ref="D145:M145"/>
    <mergeCell ref="N145:T145"/>
    <mergeCell ref="U145:W145"/>
    <mergeCell ref="Z145:AA145"/>
    <mergeCell ref="B49:C49"/>
    <mergeCell ref="D49:M49"/>
    <mergeCell ref="N49:T49"/>
    <mergeCell ref="U49:W49"/>
    <mergeCell ref="Z49:AA49"/>
    <mergeCell ref="B63:C63"/>
    <mergeCell ref="B50:C50"/>
    <mergeCell ref="B28:C28"/>
    <mergeCell ref="D28:M28"/>
    <mergeCell ref="N28:T28"/>
    <mergeCell ref="U28:W28"/>
    <mergeCell ref="Z28:AA28"/>
    <mergeCell ref="B144:C144"/>
    <mergeCell ref="D144:M144"/>
    <mergeCell ref="N144:T144"/>
    <mergeCell ref="U144:W144"/>
    <mergeCell ref="Z144:AA144"/>
    <mergeCell ref="N186:T186"/>
    <mergeCell ref="U186:W186"/>
    <mergeCell ref="Z191:AA191"/>
    <mergeCell ref="B184:C184"/>
    <mergeCell ref="B220:C220"/>
    <mergeCell ref="D220:M220"/>
    <mergeCell ref="N220:T220"/>
    <mergeCell ref="U220:W220"/>
    <mergeCell ref="Z220:AA220"/>
    <mergeCell ref="B186:C186"/>
    <mergeCell ref="B197:C197"/>
    <mergeCell ref="D197:M197"/>
    <mergeCell ref="N197:T197"/>
    <mergeCell ref="U197:W197"/>
    <mergeCell ref="Z197:AA197"/>
    <mergeCell ref="B193:C193"/>
    <mergeCell ref="D193:M193"/>
    <mergeCell ref="N193:T193"/>
    <mergeCell ref="B196:C196"/>
    <mergeCell ref="D196:M196"/>
    <mergeCell ref="Z210:AA210"/>
    <mergeCell ref="B211:C211"/>
    <mergeCell ref="Z247:AA247"/>
    <mergeCell ref="Z246:AA246"/>
    <mergeCell ref="B243:C243"/>
    <mergeCell ref="D243:M243"/>
    <mergeCell ref="N243:T243"/>
    <mergeCell ref="B259:C259"/>
    <mergeCell ref="D259:M259"/>
    <mergeCell ref="N259:T259"/>
    <mergeCell ref="U259:W259"/>
    <mergeCell ref="Z259:AA259"/>
    <mergeCell ref="Z261:AA261"/>
    <mergeCell ref="Z262:AA262"/>
    <mergeCell ref="B263:C263"/>
    <mergeCell ref="B255:C255"/>
    <mergeCell ref="D255:M255"/>
    <mergeCell ref="N255:T255"/>
    <mergeCell ref="U255:W255"/>
    <mergeCell ref="Z255:AA255"/>
    <mergeCell ref="B256:C256"/>
    <mergeCell ref="N258:T258"/>
    <mergeCell ref="U258:W258"/>
    <mergeCell ref="Z258:AA258"/>
    <mergeCell ref="U247:W247"/>
    <mergeCell ref="N264:T264"/>
    <mergeCell ref="U264:W264"/>
    <mergeCell ref="Z264:AA264"/>
    <mergeCell ref="N283:T283"/>
    <mergeCell ref="U283:W283"/>
    <mergeCell ref="Z283:AA283"/>
    <mergeCell ref="B282:C282"/>
    <mergeCell ref="D281:M281"/>
    <mergeCell ref="N281:T281"/>
    <mergeCell ref="U281:W281"/>
    <mergeCell ref="Z281:AA281"/>
    <mergeCell ref="D282:M282"/>
    <mergeCell ref="N282:T282"/>
    <mergeCell ref="U282:W282"/>
    <mergeCell ref="Z282:AA282"/>
    <mergeCell ref="Z221:AA221"/>
    <mergeCell ref="B248:C248"/>
    <mergeCell ref="D248:M248"/>
    <mergeCell ref="N248:T248"/>
    <mergeCell ref="U248:W248"/>
    <mergeCell ref="Z248:AA248"/>
    <mergeCell ref="B260:C260"/>
    <mergeCell ref="D260:M260"/>
    <mergeCell ref="N252:T252"/>
    <mergeCell ref="U252:W252"/>
    <mergeCell ref="Z252:AA252"/>
    <mergeCell ref="B266:C266"/>
    <mergeCell ref="D266:M266"/>
    <mergeCell ref="N266:T266"/>
    <mergeCell ref="U266:W266"/>
    <mergeCell ref="Z266:AA266"/>
    <mergeCell ref="D258:M258"/>
    <mergeCell ref="Z290:AA290"/>
    <mergeCell ref="B291:C291"/>
    <mergeCell ref="D291:M291"/>
    <mergeCell ref="B288:C288"/>
    <mergeCell ref="D288:M288"/>
    <mergeCell ref="N288:T288"/>
    <mergeCell ref="U288:W288"/>
    <mergeCell ref="Z288:AA288"/>
    <mergeCell ref="B289:C289"/>
    <mergeCell ref="D289:M289"/>
    <mergeCell ref="N289:T289"/>
    <mergeCell ref="U289:W289"/>
    <mergeCell ref="Z289:AA289"/>
    <mergeCell ref="Z211:AA211"/>
    <mergeCell ref="U210:W210"/>
    <mergeCell ref="D263:M263"/>
    <mergeCell ref="N263:T263"/>
    <mergeCell ref="U263:W263"/>
    <mergeCell ref="Z263:AA263"/>
    <mergeCell ref="B285:C285"/>
    <mergeCell ref="D285:M285"/>
    <mergeCell ref="N285:T285"/>
    <mergeCell ref="U285:W285"/>
    <mergeCell ref="Z285:AA285"/>
    <mergeCell ref="B281:C281"/>
    <mergeCell ref="B284:C284"/>
    <mergeCell ref="D284:M284"/>
    <mergeCell ref="N284:T284"/>
    <mergeCell ref="U284:W284"/>
    <mergeCell ref="Z284:AA284"/>
    <mergeCell ref="B283:C283"/>
    <mergeCell ref="D283:M283"/>
    <mergeCell ref="B287:C287"/>
    <mergeCell ref="D287:M287"/>
    <mergeCell ref="N287:T287"/>
    <mergeCell ref="U287:W287"/>
    <mergeCell ref="Z287:AA287"/>
    <mergeCell ref="B292:C292"/>
    <mergeCell ref="D292:M292"/>
    <mergeCell ref="N292:T292"/>
    <mergeCell ref="U292:W292"/>
    <mergeCell ref="Z292:AA292"/>
    <mergeCell ref="B294:C294"/>
    <mergeCell ref="D294:M294"/>
    <mergeCell ref="N294:T294"/>
    <mergeCell ref="U294:W294"/>
    <mergeCell ref="Z294:AA294"/>
    <mergeCell ref="B286:C286"/>
    <mergeCell ref="D286:M286"/>
    <mergeCell ref="N286:T286"/>
    <mergeCell ref="U286:W286"/>
    <mergeCell ref="Z286:AA286"/>
    <mergeCell ref="N291:T291"/>
    <mergeCell ref="U291:W291"/>
    <mergeCell ref="Z291:AA291"/>
    <mergeCell ref="B293:C293"/>
    <mergeCell ref="D293:M293"/>
    <mergeCell ref="N293:T293"/>
    <mergeCell ref="U293:W293"/>
    <mergeCell ref="Z293:AA293"/>
    <mergeCell ref="B290:C290"/>
    <mergeCell ref="D290:M290"/>
    <mergeCell ref="N290:T290"/>
    <mergeCell ref="U290:W290"/>
  </mergeCells>
  <printOptions/>
  <pageMargins left="0" right="0" top="0" bottom="0" header="0" footer="0"/>
  <pageSetup fitToHeight="0" fitToWidth="1" horizontalDpi="300" verticalDpi="300" orientation="portrait" paperSize="9" scale="8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D61C-7FF5-478D-84A8-D39A11ECC3ED}">
  <dimension ref="A2:AB44"/>
  <sheetViews>
    <sheetView showGridLines="0" workbookViewId="0" topLeftCell="A1">
      <pane ySplit="4" topLeftCell="A5" activePane="bottomLeft" state="frozen"/>
      <selection pane="bottomLeft" activeCell="AC7" sqref="AC7"/>
    </sheetView>
  </sheetViews>
  <sheetFormatPr defaultColWidth="9.28125" defaultRowHeight="12"/>
  <cols>
    <col min="1" max="2" width="0.71875" style="122" customWidth="1"/>
    <col min="3" max="3" width="1.28515625" style="122" customWidth="1"/>
    <col min="4" max="4" width="0.2890625" style="122" customWidth="1"/>
    <col min="5" max="5" width="7.7109375" style="122" customWidth="1"/>
    <col min="6" max="6" width="2.28125" style="122" customWidth="1"/>
    <col min="7" max="7" width="1.1484375" style="122" customWidth="1"/>
    <col min="8" max="8" width="3.00390625" style="122" customWidth="1"/>
    <col min="9" max="9" width="9.28125" style="122" hidden="1" customWidth="1"/>
    <col min="10" max="10" width="6.28125" style="122" customWidth="1"/>
    <col min="11" max="11" width="8.7109375" style="122" customWidth="1"/>
    <col min="12" max="12" width="2.7109375" style="122" customWidth="1"/>
    <col min="13" max="13" width="0.71875" style="122" customWidth="1"/>
    <col min="14" max="14" width="9.28125" style="122" hidden="1" customWidth="1"/>
    <col min="15" max="15" width="2.421875" style="122" customWidth="1"/>
    <col min="16" max="16" width="14.00390625" style="122" customWidth="1"/>
    <col min="17" max="17" width="1.28515625" style="122" customWidth="1"/>
    <col min="18" max="18" width="17.7109375" style="122" customWidth="1"/>
    <col min="19" max="19" width="9.7109375" style="122" customWidth="1"/>
    <col min="20" max="20" width="0.71875" style="122" customWidth="1"/>
    <col min="21" max="21" width="2.421875" style="122" customWidth="1"/>
    <col min="22" max="22" width="16.140625" style="122" customWidth="1"/>
    <col min="23" max="23" width="5.00390625" style="122" customWidth="1"/>
    <col min="24" max="24" width="11.421875" style="122" customWidth="1"/>
    <col min="25" max="25" width="9.28125" style="122" hidden="1" customWidth="1"/>
    <col min="26" max="26" width="1.421875" style="122" customWidth="1"/>
    <col min="27" max="28" width="0.71875" style="122" customWidth="1"/>
    <col min="29" max="16384" width="9.28125" style="122" customWidth="1"/>
  </cols>
  <sheetData>
    <row r="1" ht="2.9" customHeight="1"/>
    <row r="2" spans="1:28" ht="1.4"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row>
    <row r="3" spans="1:28" ht="11.25" customHeight="1">
      <c r="A3" s="686" t="s">
        <v>4112</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row>
    <row r="4" ht="12" hidden="1"/>
    <row r="5" spans="2:27" ht="2.9"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2:27" ht="5.65" customHeight="1">
      <c r="B6" s="136"/>
      <c r="C6" s="135"/>
      <c r="D6" s="135"/>
      <c r="E6" s="135"/>
      <c r="F6" s="135"/>
      <c r="G6" s="135"/>
      <c r="H6" s="135"/>
      <c r="I6" s="135"/>
      <c r="J6" s="135"/>
      <c r="K6" s="135"/>
      <c r="L6" s="135"/>
      <c r="M6" s="135"/>
      <c r="N6" s="135"/>
      <c r="O6" s="135"/>
      <c r="P6" s="135"/>
      <c r="Q6" s="135"/>
      <c r="R6" s="135"/>
      <c r="S6" s="135"/>
      <c r="T6" s="135"/>
      <c r="U6" s="135"/>
      <c r="V6" s="135"/>
      <c r="W6" s="135"/>
      <c r="X6" s="135"/>
      <c r="Y6" s="135"/>
      <c r="Z6" s="134"/>
      <c r="AA6" s="127"/>
    </row>
    <row r="7" spans="2:27" ht="16.4" customHeight="1">
      <c r="B7" s="133"/>
      <c r="C7" s="128"/>
      <c r="D7" s="128"/>
      <c r="E7" s="688" t="s">
        <v>4111</v>
      </c>
      <c r="F7" s="689"/>
      <c r="G7" s="689"/>
      <c r="H7" s="689"/>
      <c r="I7" s="689"/>
      <c r="J7" s="689"/>
      <c r="K7" s="690" t="s">
        <v>4110</v>
      </c>
      <c r="L7" s="689"/>
      <c r="M7" s="689"/>
      <c r="N7" s="689"/>
      <c r="O7" s="689"/>
      <c r="P7" s="689"/>
      <c r="Q7" s="689"/>
      <c r="R7" s="689"/>
      <c r="S7" s="689"/>
      <c r="T7" s="689"/>
      <c r="U7" s="689"/>
      <c r="V7" s="689"/>
      <c r="W7" s="689"/>
      <c r="X7" s="689"/>
      <c r="Y7" s="128"/>
      <c r="Z7" s="132"/>
      <c r="AA7" s="127"/>
    </row>
    <row r="8" spans="2:27" ht="16.4" customHeight="1">
      <c r="B8" s="133"/>
      <c r="C8" s="128"/>
      <c r="D8" s="128"/>
      <c r="E8" s="688" t="s">
        <v>4109</v>
      </c>
      <c r="F8" s="689"/>
      <c r="G8" s="689"/>
      <c r="H8" s="689"/>
      <c r="I8" s="689"/>
      <c r="J8" s="689"/>
      <c r="K8" s="690" t="s">
        <v>4108</v>
      </c>
      <c r="L8" s="689"/>
      <c r="M8" s="689"/>
      <c r="N8" s="689"/>
      <c r="O8" s="689"/>
      <c r="P8" s="689"/>
      <c r="Q8" s="689"/>
      <c r="R8" s="689"/>
      <c r="S8" s="689"/>
      <c r="T8" s="689"/>
      <c r="U8" s="689"/>
      <c r="V8" s="689"/>
      <c r="W8" s="689"/>
      <c r="X8" s="689"/>
      <c r="Y8" s="128"/>
      <c r="Z8" s="132"/>
      <c r="AA8" s="127"/>
    </row>
    <row r="9" spans="2:27" ht="16.4" customHeight="1">
      <c r="B9" s="133"/>
      <c r="C9" s="128"/>
      <c r="D9" s="128"/>
      <c r="E9" s="688" t="s">
        <v>1</v>
      </c>
      <c r="F9" s="689"/>
      <c r="G9" s="689"/>
      <c r="H9" s="689"/>
      <c r="I9" s="689"/>
      <c r="J9" s="689"/>
      <c r="K9" s="690" t="s">
        <v>4107</v>
      </c>
      <c r="L9" s="689"/>
      <c r="M9" s="689"/>
      <c r="N9" s="689"/>
      <c r="O9" s="689"/>
      <c r="P9" s="689"/>
      <c r="Q9" s="689"/>
      <c r="R9" s="689"/>
      <c r="S9" s="689"/>
      <c r="T9" s="689"/>
      <c r="U9" s="689"/>
      <c r="V9" s="689"/>
      <c r="W9" s="689"/>
      <c r="X9" s="689"/>
      <c r="Y9" s="128"/>
      <c r="Z9" s="132"/>
      <c r="AA9" s="127"/>
    </row>
    <row r="10" spans="2:27" ht="2.9" customHeight="1">
      <c r="B10" s="131"/>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29"/>
      <c r="AA10" s="127"/>
    </row>
    <row r="11" spans="2:27" ht="12" hidden="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row>
    <row r="12" spans="2:27" ht="2.9" customHeight="1">
      <c r="B12" s="128"/>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row>
    <row r="13" ht="14.25" customHeight="1"/>
    <row r="14" ht="2.9" customHeight="1"/>
    <row r="15" ht="12" hidden="1"/>
    <row r="16" spans="2:27" ht="17.15" customHeight="1">
      <c r="B16" s="691" t="s">
        <v>4106</v>
      </c>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row>
    <row r="17" ht="2.9" customHeight="1"/>
    <row r="18" spans="2:27" ht="11.5" customHeight="1">
      <c r="B18" s="692" t="s">
        <v>4105</v>
      </c>
      <c r="C18" s="693"/>
      <c r="D18" s="693"/>
      <c r="E18" s="693"/>
      <c r="F18" s="694" t="s">
        <v>4104</v>
      </c>
      <c r="G18" s="693"/>
      <c r="H18" s="693"/>
      <c r="I18" s="693"/>
      <c r="J18" s="693"/>
      <c r="K18" s="693"/>
      <c r="L18" s="693"/>
      <c r="M18" s="693"/>
      <c r="N18" s="693"/>
      <c r="O18" s="693"/>
      <c r="P18" s="693"/>
      <c r="Q18" s="693"/>
      <c r="R18" s="693"/>
      <c r="S18" s="693"/>
      <c r="T18" s="693"/>
      <c r="U18" s="692" t="s">
        <v>4103</v>
      </c>
      <c r="V18" s="693"/>
      <c r="W18" s="692" t="s">
        <v>4102</v>
      </c>
      <c r="X18" s="693"/>
      <c r="Y18" s="693"/>
      <c r="Z18" s="693"/>
      <c r="AA18" s="693"/>
    </row>
    <row r="19" spans="2:27" ht="11.5" customHeight="1">
      <c r="B19" s="695" t="s">
        <v>4101</v>
      </c>
      <c r="C19" s="687"/>
      <c r="D19" s="687"/>
      <c r="E19" s="687"/>
      <c r="F19" s="696" t="s">
        <v>4100</v>
      </c>
      <c r="G19" s="687"/>
      <c r="H19" s="687"/>
      <c r="I19" s="687"/>
      <c r="J19" s="687"/>
      <c r="K19" s="687"/>
      <c r="L19" s="687"/>
      <c r="M19" s="687"/>
      <c r="N19" s="687"/>
      <c r="O19" s="687"/>
      <c r="P19" s="687"/>
      <c r="Q19" s="687"/>
      <c r="R19" s="687"/>
      <c r="S19" s="687"/>
      <c r="T19" s="687"/>
      <c r="U19" s="697" t="s">
        <v>1</v>
      </c>
      <c r="V19" s="687"/>
      <c r="W19" s="697" t="s">
        <v>1</v>
      </c>
      <c r="X19" s="687"/>
      <c r="Y19" s="687"/>
      <c r="Z19" s="687"/>
      <c r="AA19" s="687"/>
    </row>
    <row r="20" spans="2:27" ht="11.25" customHeight="1">
      <c r="B20" s="698" t="s">
        <v>3764</v>
      </c>
      <c r="C20" s="687"/>
      <c r="D20" s="687"/>
      <c r="E20" s="687"/>
      <c r="F20" s="699" t="s">
        <v>4099</v>
      </c>
      <c r="G20" s="687"/>
      <c r="H20" s="687"/>
      <c r="I20" s="687"/>
      <c r="J20" s="687"/>
      <c r="K20" s="687"/>
      <c r="L20" s="687"/>
      <c r="M20" s="687"/>
      <c r="N20" s="687"/>
      <c r="O20" s="687"/>
      <c r="P20" s="687"/>
      <c r="Q20" s="687"/>
      <c r="R20" s="687"/>
      <c r="S20" s="687"/>
      <c r="T20" s="687"/>
      <c r="U20" s="700">
        <f>EPS!AA23</f>
        <v>0</v>
      </c>
      <c r="V20" s="701"/>
      <c r="W20" s="700">
        <f aca="true" t="shared" si="0" ref="W20:W26">U20</f>
        <v>0</v>
      </c>
      <c r="X20" s="701"/>
      <c r="Y20" s="701"/>
      <c r="Z20" s="701"/>
      <c r="AA20" s="701"/>
    </row>
    <row r="21" spans="2:27" ht="11.5" customHeight="1">
      <c r="B21" s="698" t="s">
        <v>3762</v>
      </c>
      <c r="C21" s="687"/>
      <c r="D21" s="687"/>
      <c r="E21" s="687"/>
      <c r="F21" s="699" t="s">
        <v>4098</v>
      </c>
      <c r="G21" s="687"/>
      <c r="H21" s="687"/>
      <c r="I21" s="687"/>
      <c r="J21" s="687"/>
      <c r="K21" s="687"/>
      <c r="L21" s="687"/>
      <c r="M21" s="687"/>
      <c r="N21" s="687"/>
      <c r="O21" s="687"/>
      <c r="P21" s="687"/>
      <c r="Q21" s="687"/>
      <c r="R21" s="687"/>
      <c r="S21" s="687"/>
      <c r="T21" s="687"/>
      <c r="U21" s="700">
        <f>U20*0.048*2</f>
        <v>0</v>
      </c>
      <c r="V21" s="701"/>
      <c r="W21" s="700">
        <f t="shared" si="0"/>
        <v>0</v>
      </c>
      <c r="X21" s="701"/>
      <c r="Y21" s="701"/>
      <c r="Z21" s="701"/>
      <c r="AA21" s="701"/>
    </row>
    <row r="22" spans="2:27" ht="11.25" customHeight="1">
      <c r="B22" s="698" t="s">
        <v>3838</v>
      </c>
      <c r="C22" s="687"/>
      <c r="D22" s="687"/>
      <c r="E22" s="687"/>
      <c r="F22" s="699" t="s">
        <v>4097</v>
      </c>
      <c r="G22" s="687"/>
      <c r="H22" s="687"/>
      <c r="I22" s="687"/>
      <c r="J22" s="687"/>
      <c r="K22" s="687"/>
      <c r="L22" s="687"/>
      <c r="M22" s="687"/>
      <c r="N22" s="687"/>
      <c r="O22" s="687"/>
      <c r="P22" s="687"/>
      <c r="Q22" s="687"/>
      <c r="R22" s="687"/>
      <c r="S22" s="687"/>
      <c r="T22" s="687"/>
      <c r="U22" s="700">
        <f>EPS!AA47</f>
        <v>0</v>
      </c>
      <c r="V22" s="701"/>
      <c r="W22" s="700">
        <f t="shared" si="0"/>
        <v>0</v>
      </c>
      <c r="X22" s="701"/>
      <c r="Y22" s="701"/>
      <c r="Z22" s="701"/>
      <c r="AA22" s="701"/>
    </row>
    <row r="23" spans="2:27" ht="11.5" customHeight="1">
      <c r="B23" s="698" t="s">
        <v>3890</v>
      </c>
      <c r="C23" s="687"/>
      <c r="D23" s="687"/>
      <c r="E23" s="687"/>
      <c r="F23" s="699" t="s">
        <v>4096</v>
      </c>
      <c r="G23" s="687"/>
      <c r="H23" s="687"/>
      <c r="I23" s="687"/>
      <c r="J23" s="687"/>
      <c r="K23" s="687"/>
      <c r="L23" s="687"/>
      <c r="M23" s="687"/>
      <c r="N23" s="687"/>
      <c r="O23" s="687"/>
      <c r="P23" s="687"/>
      <c r="Q23" s="687"/>
      <c r="R23" s="687"/>
      <c r="S23" s="687"/>
      <c r="T23" s="687"/>
      <c r="U23" s="700">
        <f>EPS!AA66</f>
        <v>0</v>
      </c>
      <c r="V23" s="701"/>
      <c r="W23" s="700">
        <f t="shared" si="0"/>
        <v>0</v>
      </c>
      <c r="X23" s="701"/>
      <c r="Y23" s="701"/>
      <c r="Z23" s="701"/>
      <c r="AA23" s="701"/>
    </row>
    <row r="24" spans="2:27" ht="11.5" customHeight="1">
      <c r="B24" s="698" t="s">
        <v>3889</v>
      </c>
      <c r="C24" s="687"/>
      <c r="D24" s="687"/>
      <c r="E24" s="687"/>
      <c r="F24" s="699" t="s">
        <v>4095</v>
      </c>
      <c r="G24" s="687"/>
      <c r="H24" s="687"/>
      <c r="I24" s="687"/>
      <c r="J24" s="687"/>
      <c r="K24" s="687"/>
      <c r="L24" s="687"/>
      <c r="M24" s="687"/>
      <c r="N24" s="687"/>
      <c r="O24" s="687"/>
      <c r="P24" s="687"/>
      <c r="Q24" s="687"/>
      <c r="R24" s="687"/>
      <c r="S24" s="687"/>
      <c r="T24" s="687"/>
      <c r="U24" s="700">
        <f>EPS!AA98+EPS!T106:AA106</f>
        <v>0</v>
      </c>
      <c r="V24" s="701"/>
      <c r="W24" s="700">
        <f t="shared" si="0"/>
        <v>0</v>
      </c>
      <c r="X24" s="701"/>
      <c r="Y24" s="701"/>
      <c r="Z24" s="701"/>
      <c r="AA24" s="701"/>
    </row>
    <row r="25" spans="2:27" ht="11.5" customHeight="1">
      <c r="B25" s="698" t="s">
        <v>3888</v>
      </c>
      <c r="C25" s="687"/>
      <c r="D25" s="687"/>
      <c r="E25" s="687"/>
      <c r="F25" s="699" t="s">
        <v>4094</v>
      </c>
      <c r="G25" s="687"/>
      <c r="H25" s="687"/>
      <c r="I25" s="687"/>
      <c r="J25" s="687"/>
      <c r="K25" s="687"/>
      <c r="L25" s="687"/>
      <c r="M25" s="687"/>
      <c r="N25" s="687"/>
      <c r="O25" s="687"/>
      <c r="P25" s="687"/>
      <c r="Q25" s="687"/>
      <c r="R25" s="687"/>
      <c r="S25" s="687"/>
      <c r="T25" s="687"/>
      <c r="U25" s="700">
        <f>U24*0.05</f>
        <v>0</v>
      </c>
      <c r="V25" s="701"/>
      <c r="W25" s="700">
        <f t="shared" si="0"/>
        <v>0</v>
      </c>
      <c r="X25" s="701"/>
      <c r="Y25" s="701"/>
      <c r="Z25" s="701"/>
      <c r="AA25" s="701"/>
    </row>
    <row r="26" spans="2:27" ht="11.25" customHeight="1">
      <c r="B26" s="695" t="s">
        <v>1</v>
      </c>
      <c r="C26" s="687"/>
      <c r="D26" s="687"/>
      <c r="E26" s="687"/>
      <c r="F26" s="696" t="s">
        <v>4093</v>
      </c>
      <c r="G26" s="687"/>
      <c r="H26" s="687"/>
      <c r="I26" s="687"/>
      <c r="J26" s="687"/>
      <c r="K26" s="687"/>
      <c r="L26" s="687"/>
      <c r="M26" s="687"/>
      <c r="N26" s="687"/>
      <c r="O26" s="687"/>
      <c r="P26" s="687"/>
      <c r="Q26" s="687"/>
      <c r="R26" s="687"/>
      <c r="S26" s="687"/>
      <c r="T26" s="687"/>
      <c r="U26" s="702">
        <f>SUM(U20:V25)</f>
        <v>0</v>
      </c>
      <c r="V26" s="701"/>
      <c r="W26" s="702">
        <f t="shared" si="0"/>
        <v>0</v>
      </c>
      <c r="X26" s="701"/>
      <c r="Y26" s="701"/>
      <c r="Z26" s="701"/>
      <c r="AA26" s="701"/>
    </row>
    <row r="27" spans="2:27" ht="11.5" customHeight="1">
      <c r="B27" s="698" t="s">
        <v>1</v>
      </c>
      <c r="C27" s="687"/>
      <c r="D27" s="687"/>
      <c r="E27" s="687"/>
      <c r="F27" s="699" t="s">
        <v>1</v>
      </c>
      <c r="G27" s="687"/>
      <c r="H27" s="687"/>
      <c r="I27" s="687"/>
      <c r="J27" s="687"/>
      <c r="K27" s="687"/>
      <c r="L27" s="687"/>
      <c r="M27" s="687"/>
      <c r="N27" s="687"/>
      <c r="O27" s="687"/>
      <c r="P27" s="687"/>
      <c r="Q27" s="687"/>
      <c r="R27" s="687"/>
      <c r="S27" s="687"/>
      <c r="T27" s="687"/>
      <c r="U27" s="700" t="s">
        <v>1</v>
      </c>
      <c r="V27" s="701"/>
      <c r="W27" s="700" t="s">
        <v>1</v>
      </c>
      <c r="X27" s="701"/>
      <c r="Y27" s="701"/>
      <c r="Z27" s="701"/>
      <c r="AA27" s="701"/>
    </row>
    <row r="28" spans="2:27" ht="11.5" customHeight="1">
      <c r="B28" s="695" t="s">
        <v>4092</v>
      </c>
      <c r="C28" s="687"/>
      <c r="D28" s="687"/>
      <c r="E28" s="687"/>
      <c r="F28" s="696" t="s">
        <v>4091</v>
      </c>
      <c r="G28" s="687"/>
      <c r="H28" s="687"/>
      <c r="I28" s="687"/>
      <c r="J28" s="687"/>
      <c r="K28" s="687"/>
      <c r="L28" s="687"/>
      <c r="M28" s="687"/>
      <c r="N28" s="687"/>
      <c r="O28" s="687"/>
      <c r="P28" s="687"/>
      <c r="Q28" s="687"/>
      <c r="R28" s="687"/>
      <c r="S28" s="687"/>
      <c r="T28" s="687"/>
      <c r="U28" s="702" t="s">
        <v>1</v>
      </c>
      <c r="V28" s="701"/>
      <c r="W28" s="702" t="s">
        <v>1</v>
      </c>
      <c r="X28" s="701"/>
      <c r="Y28" s="701"/>
      <c r="Z28" s="701"/>
      <c r="AA28" s="701"/>
    </row>
    <row r="29" spans="2:27" ht="11.5" customHeight="1">
      <c r="B29" s="698" t="s">
        <v>3886</v>
      </c>
      <c r="C29" s="687"/>
      <c r="D29" s="687"/>
      <c r="E29" s="687"/>
      <c r="F29" s="699" t="s">
        <v>4090</v>
      </c>
      <c r="G29" s="687"/>
      <c r="H29" s="687"/>
      <c r="I29" s="687"/>
      <c r="J29" s="687"/>
      <c r="K29" s="687"/>
      <c r="L29" s="687"/>
      <c r="M29" s="687"/>
      <c r="N29" s="687"/>
      <c r="O29" s="687"/>
      <c r="P29" s="687"/>
      <c r="Q29" s="687"/>
      <c r="R29" s="687"/>
      <c r="S29" s="687"/>
      <c r="T29" s="687"/>
      <c r="U29" s="700">
        <f>U21*0.5</f>
        <v>0</v>
      </c>
      <c r="V29" s="701"/>
      <c r="W29" s="700">
        <f>U29</f>
        <v>0</v>
      </c>
      <c r="X29" s="701"/>
      <c r="Y29" s="701"/>
      <c r="Z29" s="701"/>
      <c r="AA29" s="701"/>
    </row>
    <row r="30" spans="2:27" ht="11.5" customHeight="1">
      <c r="B30" s="695" t="s">
        <v>1</v>
      </c>
      <c r="C30" s="687"/>
      <c r="D30" s="687"/>
      <c r="E30" s="687"/>
      <c r="F30" s="696" t="s">
        <v>4089</v>
      </c>
      <c r="G30" s="687"/>
      <c r="H30" s="687"/>
      <c r="I30" s="687"/>
      <c r="J30" s="687"/>
      <c r="K30" s="687"/>
      <c r="L30" s="687"/>
      <c r="M30" s="687"/>
      <c r="N30" s="687"/>
      <c r="O30" s="687"/>
      <c r="P30" s="687"/>
      <c r="Q30" s="687"/>
      <c r="R30" s="687"/>
      <c r="S30" s="687"/>
      <c r="T30" s="687"/>
      <c r="U30" s="702">
        <f>SUM(U29)</f>
        <v>0</v>
      </c>
      <c r="V30" s="701"/>
      <c r="W30" s="702">
        <f>U30</f>
        <v>0</v>
      </c>
      <c r="X30" s="701"/>
      <c r="Y30" s="701"/>
      <c r="Z30" s="701"/>
      <c r="AA30" s="701"/>
    </row>
    <row r="31" spans="2:27" ht="11.25" customHeight="1">
      <c r="B31" s="698" t="s">
        <v>1</v>
      </c>
      <c r="C31" s="687"/>
      <c r="D31" s="687"/>
      <c r="E31" s="687"/>
      <c r="F31" s="699" t="s">
        <v>1</v>
      </c>
      <c r="G31" s="687"/>
      <c r="H31" s="687"/>
      <c r="I31" s="687"/>
      <c r="J31" s="687"/>
      <c r="K31" s="687"/>
      <c r="L31" s="687"/>
      <c r="M31" s="687"/>
      <c r="N31" s="687"/>
      <c r="O31" s="687"/>
      <c r="P31" s="687"/>
      <c r="Q31" s="687"/>
      <c r="R31" s="687"/>
      <c r="S31" s="687"/>
      <c r="T31" s="687"/>
      <c r="U31" s="700" t="s">
        <v>1</v>
      </c>
      <c r="V31" s="701"/>
      <c r="W31" s="700" t="s">
        <v>1</v>
      </c>
      <c r="X31" s="701"/>
      <c r="Y31" s="701"/>
      <c r="Z31" s="701"/>
      <c r="AA31" s="701"/>
    </row>
    <row r="32" spans="2:27" ht="11.5" customHeight="1">
      <c r="B32" s="705" t="s">
        <v>4088</v>
      </c>
      <c r="C32" s="693"/>
      <c r="D32" s="693"/>
      <c r="E32" s="693"/>
      <c r="F32" s="706" t="s">
        <v>4087</v>
      </c>
      <c r="G32" s="693"/>
      <c r="H32" s="693"/>
      <c r="I32" s="693"/>
      <c r="J32" s="693"/>
      <c r="K32" s="693"/>
      <c r="L32" s="693"/>
      <c r="M32" s="693"/>
      <c r="N32" s="693"/>
      <c r="O32" s="693"/>
      <c r="P32" s="693"/>
      <c r="Q32" s="693"/>
      <c r="R32" s="693"/>
      <c r="S32" s="693"/>
      <c r="T32" s="693"/>
      <c r="U32" s="707">
        <f>U26+U30</f>
        <v>0</v>
      </c>
      <c r="V32" s="708"/>
      <c r="W32" s="707">
        <f>SUM(W26+W30)</f>
        <v>0</v>
      </c>
      <c r="X32" s="708"/>
      <c r="Y32" s="708"/>
      <c r="Z32" s="708"/>
      <c r="AA32" s="708"/>
    </row>
    <row r="33" ht="14.15" customHeight="1"/>
    <row r="34" spans="2:18" ht="12">
      <c r="B34" s="709" t="s">
        <v>1</v>
      </c>
      <c r="C34" s="704"/>
      <c r="D34" s="704"/>
      <c r="E34" s="704"/>
      <c r="F34" s="704"/>
      <c r="G34" s="704"/>
      <c r="H34" s="704"/>
      <c r="J34" s="710" t="s">
        <v>4086</v>
      </c>
      <c r="K34" s="704"/>
      <c r="L34" s="704"/>
      <c r="M34" s="704"/>
      <c r="N34" s="710" t="s">
        <v>39</v>
      </c>
      <c r="O34" s="704"/>
      <c r="P34" s="704"/>
      <c r="Q34" s="704"/>
      <c r="R34" s="126" t="s">
        <v>4085</v>
      </c>
    </row>
    <row r="35" spans="2:18" ht="12">
      <c r="B35" s="710" t="s">
        <v>4617</v>
      </c>
      <c r="C35" s="704"/>
      <c r="D35" s="704"/>
      <c r="E35" s="704"/>
      <c r="F35" s="704"/>
      <c r="G35" s="704"/>
      <c r="H35" s="704"/>
      <c r="I35" s="125"/>
      <c r="J35" s="703">
        <f>U26</f>
        <v>0</v>
      </c>
      <c r="K35" s="704"/>
      <c r="L35" s="704"/>
      <c r="M35" s="704"/>
      <c r="N35" s="703"/>
      <c r="O35" s="704"/>
      <c r="P35" s="704"/>
      <c r="Q35" s="704"/>
      <c r="R35" s="124"/>
    </row>
    <row r="36" ht="12" hidden="1"/>
    <row r="37" ht="3" customHeight="1"/>
    <row r="38" spans="2:18" ht="12">
      <c r="B38" s="711" t="s">
        <v>4083</v>
      </c>
      <c r="C38" s="687"/>
      <c r="D38" s="687"/>
      <c r="E38" s="687"/>
      <c r="F38" s="687"/>
      <c r="G38" s="687"/>
      <c r="H38" s="687"/>
      <c r="J38" s="712">
        <f>J35</f>
        <v>0</v>
      </c>
      <c r="K38" s="687"/>
      <c r="L38" s="687"/>
      <c r="M38" s="687"/>
      <c r="O38" s="712"/>
      <c r="P38" s="687"/>
      <c r="Q38" s="687"/>
      <c r="R38" s="123"/>
    </row>
    <row r="39" ht="2.9" customHeight="1"/>
    <row r="40" spans="2:27" ht="11.25" customHeight="1">
      <c r="B40" s="713" t="s">
        <v>4082</v>
      </c>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row>
    <row r="41" ht="5.65" customHeight="1"/>
    <row r="42" ht="2.9" customHeight="1"/>
    <row r="43" ht="12" hidden="1"/>
    <row r="44" spans="2:16" ht="12.65" customHeight="1">
      <c r="B44" s="714" t="s">
        <v>4081</v>
      </c>
      <c r="C44" s="687"/>
      <c r="D44" s="687"/>
      <c r="E44" s="687"/>
      <c r="F44" s="687"/>
      <c r="G44" s="687"/>
      <c r="H44" s="687"/>
      <c r="I44" s="687"/>
      <c r="J44" s="687"/>
      <c r="K44" s="687"/>
      <c r="L44" s="687"/>
      <c r="M44" s="687"/>
      <c r="N44" s="687"/>
      <c r="O44" s="687"/>
      <c r="P44" s="687"/>
    </row>
    <row r="45" ht="11.5" customHeight="1"/>
    <row r="46" ht="12" hidden="1"/>
  </sheetData>
  <sheetProtection algorithmName="SHA-512" hashValue="58xJhf26qBA9gHsV/HGF/5umxURrqbafucGcQyrw4O8SU5RUiKxn/bdusziGZljm1CHGxG4llDgxk8y/RAvmqQ==" saltValue="8u5kvspt9XZOSmRoYf8wNg==" spinCount="100000" sheet="1" selectLockedCells="1" autoFilter="0" pivotTables="0"/>
  <mergeCells count="79">
    <mergeCell ref="B38:H38"/>
    <mergeCell ref="J38:M38"/>
    <mergeCell ref="O38:Q38"/>
    <mergeCell ref="B40:AA40"/>
    <mergeCell ref="B44:P44"/>
    <mergeCell ref="N35:Q35"/>
    <mergeCell ref="B31:E31"/>
    <mergeCell ref="F31:T31"/>
    <mergeCell ref="U31:V31"/>
    <mergeCell ref="W31:AA31"/>
    <mergeCell ref="B32:E32"/>
    <mergeCell ref="F32:T32"/>
    <mergeCell ref="U32:V32"/>
    <mergeCell ref="W32:AA32"/>
    <mergeCell ref="B34:H34"/>
    <mergeCell ref="J34:M34"/>
    <mergeCell ref="N34:Q34"/>
    <mergeCell ref="B35:H35"/>
    <mergeCell ref="J35:M35"/>
    <mergeCell ref="B29:E29"/>
    <mergeCell ref="F29:T29"/>
    <mergeCell ref="U29:V29"/>
    <mergeCell ref="W29:AA29"/>
    <mergeCell ref="B30:E30"/>
    <mergeCell ref="F30:T30"/>
    <mergeCell ref="U30:V30"/>
    <mergeCell ref="W30:AA30"/>
    <mergeCell ref="B27:E27"/>
    <mergeCell ref="F27:T27"/>
    <mergeCell ref="U27:V27"/>
    <mergeCell ref="W27:AA27"/>
    <mergeCell ref="B28:E28"/>
    <mergeCell ref="F28:T28"/>
    <mergeCell ref="U28:V28"/>
    <mergeCell ref="W28:AA28"/>
    <mergeCell ref="B25:E25"/>
    <mergeCell ref="F25:T25"/>
    <mergeCell ref="U25:V25"/>
    <mergeCell ref="W25:AA25"/>
    <mergeCell ref="B26:E26"/>
    <mergeCell ref="F26:T26"/>
    <mergeCell ref="U26:V26"/>
    <mergeCell ref="W26:AA26"/>
    <mergeCell ref="B23:E23"/>
    <mergeCell ref="F23:T23"/>
    <mergeCell ref="U23:V23"/>
    <mergeCell ref="W23:AA23"/>
    <mergeCell ref="B24:E24"/>
    <mergeCell ref="F24:T24"/>
    <mergeCell ref="U24:V24"/>
    <mergeCell ref="W24:AA24"/>
    <mergeCell ref="B21:E21"/>
    <mergeCell ref="F21:T21"/>
    <mergeCell ref="U21:V21"/>
    <mergeCell ref="W21:AA21"/>
    <mergeCell ref="B22:E22"/>
    <mergeCell ref="F22:T22"/>
    <mergeCell ref="U22:V22"/>
    <mergeCell ref="W22:AA22"/>
    <mergeCell ref="B19:E19"/>
    <mergeCell ref="F19:T19"/>
    <mergeCell ref="U19:V19"/>
    <mergeCell ref="W19:AA19"/>
    <mergeCell ref="B20:E20"/>
    <mergeCell ref="F20:T20"/>
    <mergeCell ref="U20:V20"/>
    <mergeCell ref="W20:AA20"/>
    <mergeCell ref="E9:J9"/>
    <mergeCell ref="K9:X9"/>
    <mergeCell ref="B16:AA16"/>
    <mergeCell ref="B18:E18"/>
    <mergeCell ref="F18:T18"/>
    <mergeCell ref="U18:V18"/>
    <mergeCell ref="W18:AA18"/>
    <mergeCell ref="A3:AB3"/>
    <mergeCell ref="E7:J7"/>
    <mergeCell ref="K7:X7"/>
    <mergeCell ref="E8:J8"/>
    <mergeCell ref="K8:X8"/>
  </mergeCells>
  <printOptions/>
  <pageMargins left="0" right="0" top="0" bottom="0" header="0" footer="0"/>
  <pageSetup horizontalDpi="300" verticalDpi="300" orientation="portrait" paperSize="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3FF81-1DE9-49DA-B439-0454E140DF67}">
  <dimension ref="A1:AB113"/>
  <sheetViews>
    <sheetView showGridLines="0" zoomScale="115" zoomScaleNormal="115" workbookViewId="0" topLeftCell="B1">
      <pane ySplit="5" topLeftCell="A6" activePane="bottomLeft" state="frozen"/>
      <selection pane="bottomLeft" activeCell="U17" sqref="U17:W17"/>
    </sheetView>
  </sheetViews>
  <sheetFormatPr defaultColWidth="9.28125" defaultRowHeight="12"/>
  <cols>
    <col min="1" max="1" width="0.71875" style="122" customWidth="1"/>
    <col min="2" max="2" width="1.7109375" style="122" customWidth="1"/>
    <col min="3" max="3" width="5.421875" style="122" customWidth="1"/>
    <col min="4" max="4" width="1.421875" style="122" customWidth="1"/>
    <col min="5" max="5" width="9.28125" style="122" hidden="1" customWidth="1"/>
    <col min="6" max="6" width="4.421875" style="122" customWidth="1"/>
    <col min="7" max="7" width="0.2890625" style="122" customWidth="1"/>
    <col min="8" max="8" width="3.7109375" style="122" customWidth="1"/>
    <col min="9" max="9" width="9.28125" style="122" hidden="1" customWidth="1"/>
    <col min="10" max="10" width="7.00390625" style="122" customWidth="1"/>
    <col min="11" max="11" width="0.9921875" style="122" customWidth="1"/>
    <col min="12" max="12" width="0.42578125" style="122" customWidth="1"/>
    <col min="13" max="13" width="1.7109375" style="122" customWidth="1"/>
    <col min="14" max="14" width="6.00390625" style="122" customWidth="1"/>
    <col min="15" max="15" width="6.421875" style="122" customWidth="1"/>
    <col min="16" max="16" width="1.1484375" style="122" customWidth="1"/>
    <col min="17" max="17" width="1.7109375" style="122" customWidth="1"/>
    <col min="18" max="18" width="6.421875" style="122" customWidth="1"/>
    <col min="19" max="19" width="0.9921875" style="122" customWidth="1"/>
    <col min="20" max="20" width="24.00390625" style="122" customWidth="1"/>
    <col min="21" max="21" width="11.7109375" style="122" customWidth="1"/>
    <col min="22" max="22" width="3.00390625" style="122" customWidth="1"/>
    <col min="23" max="23" width="3.140625" style="122" customWidth="1"/>
    <col min="24" max="24" width="10.421875" style="122" customWidth="1"/>
    <col min="25" max="25" width="7.28125" style="122" customWidth="1"/>
    <col min="26" max="26" width="9.28125" style="122" hidden="1" customWidth="1"/>
    <col min="27" max="27" width="17.00390625" style="122" customWidth="1"/>
    <col min="28" max="28" width="0.71875" style="122" customWidth="1"/>
    <col min="29" max="16384" width="9.28125" style="122" customWidth="1"/>
  </cols>
  <sheetData>
    <row r="1" spans="16:22" ht="25.5" customHeight="1">
      <c r="P1" s="722" t="s">
        <v>4620</v>
      </c>
      <c r="Q1" s="687"/>
      <c r="R1" s="687"/>
      <c r="S1" s="687"/>
      <c r="T1" s="687"/>
      <c r="U1" s="687"/>
      <c r="V1" s="687"/>
    </row>
    <row r="2" ht="2.9" customHeight="1"/>
    <row r="3" spans="1:28" ht="1.4"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row>
    <row r="4" spans="1:28" ht="11.25" customHeight="1">
      <c r="A4" s="686" t="s">
        <v>4112</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row>
    <row r="5" ht="12" hidden="1"/>
    <row r="6" ht="2.9" customHeight="1"/>
    <row r="7" spans="2:27" ht="17.15" customHeight="1">
      <c r="B7" s="691" t="s">
        <v>4169</v>
      </c>
      <c r="C7" s="687"/>
      <c r="D7" s="687"/>
      <c r="E7" s="687"/>
      <c r="F7" s="687"/>
      <c r="G7" s="687"/>
      <c r="H7" s="687"/>
      <c r="I7" s="687"/>
      <c r="J7" s="687"/>
      <c r="K7" s="687"/>
      <c r="L7" s="687"/>
      <c r="M7" s="687"/>
      <c r="N7" s="687"/>
      <c r="O7" s="687"/>
      <c r="P7" s="687"/>
      <c r="Q7" s="687"/>
      <c r="R7" s="687"/>
      <c r="S7" s="687"/>
      <c r="T7" s="687"/>
      <c r="U7" s="687"/>
      <c r="V7" s="687"/>
      <c r="W7" s="687"/>
      <c r="X7" s="687"/>
      <c r="Y7" s="687"/>
      <c r="Z7" s="687"/>
      <c r="AA7" s="687"/>
    </row>
    <row r="8" ht="2.9" customHeight="1"/>
    <row r="9" spans="2:27" ht="12">
      <c r="B9" s="721" t="s">
        <v>4142</v>
      </c>
      <c r="C9" s="720"/>
      <c r="D9" s="719" t="s">
        <v>4141</v>
      </c>
      <c r="E9" s="720"/>
      <c r="F9" s="720"/>
      <c r="G9" s="720"/>
      <c r="H9" s="720"/>
      <c r="I9" s="720"/>
      <c r="J9" s="720"/>
      <c r="K9" s="720"/>
      <c r="L9" s="720"/>
      <c r="M9" s="720"/>
      <c r="N9" s="719" t="s">
        <v>4104</v>
      </c>
      <c r="O9" s="720"/>
      <c r="P9" s="720"/>
      <c r="Q9" s="720"/>
      <c r="R9" s="720"/>
      <c r="S9" s="720"/>
      <c r="T9" s="720"/>
      <c r="U9" s="721" t="s">
        <v>4140</v>
      </c>
      <c r="V9" s="720"/>
      <c r="W9" s="720"/>
      <c r="X9" s="212" t="s">
        <v>299</v>
      </c>
      <c r="Y9" s="213" t="s">
        <v>4139</v>
      </c>
      <c r="Z9" s="721" t="s">
        <v>4138</v>
      </c>
      <c r="AA9" s="720"/>
    </row>
    <row r="10" spans="2:27" ht="12">
      <c r="B10" s="698">
        <v>1</v>
      </c>
      <c r="C10" s="687"/>
      <c r="D10" s="699" t="s">
        <v>4168</v>
      </c>
      <c r="E10" s="687"/>
      <c r="F10" s="687"/>
      <c r="G10" s="687"/>
      <c r="H10" s="687"/>
      <c r="I10" s="687"/>
      <c r="J10" s="687"/>
      <c r="K10" s="687"/>
      <c r="L10" s="687"/>
      <c r="M10" s="687"/>
      <c r="N10" s="699" t="s">
        <v>4167</v>
      </c>
      <c r="O10" s="687"/>
      <c r="P10" s="687"/>
      <c r="Q10" s="687"/>
      <c r="R10" s="687"/>
      <c r="S10" s="687"/>
      <c r="T10" s="687"/>
      <c r="U10" s="716"/>
      <c r="V10" s="717"/>
      <c r="W10" s="717"/>
      <c r="X10" s="162">
        <v>500</v>
      </c>
      <c r="Y10" s="163" t="s">
        <v>316</v>
      </c>
      <c r="Z10" s="718">
        <f aca="true" t="shared" si="0" ref="Z10:Z22">U10*X10</f>
        <v>0</v>
      </c>
      <c r="AA10" s="687"/>
    </row>
    <row r="11" spans="2:27" ht="12">
      <c r="B11" s="698">
        <v>25</v>
      </c>
      <c r="C11" s="687"/>
      <c r="D11" s="699" t="s">
        <v>4165</v>
      </c>
      <c r="E11" s="687"/>
      <c r="F11" s="687"/>
      <c r="G11" s="687"/>
      <c r="H11" s="687"/>
      <c r="I11" s="687"/>
      <c r="J11" s="687"/>
      <c r="K11" s="687"/>
      <c r="L11" s="687"/>
      <c r="M11" s="687"/>
      <c r="N11" s="699" t="s">
        <v>4166</v>
      </c>
      <c r="O11" s="687"/>
      <c r="P11" s="687"/>
      <c r="Q11" s="687"/>
      <c r="R11" s="687"/>
      <c r="S11" s="687"/>
      <c r="T11" s="687"/>
      <c r="U11" s="716"/>
      <c r="V11" s="717"/>
      <c r="W11" s="717"/>
      <c r="X11" s="162">
        <v>1000</v>
      </c>
      <c r="Y11" s="163" t="s">
        <v>316</v>
      </c>
      <c r="Z11" s="718">
        <f t="shared" si="0"/>
        <v>0</v>
      </c>
      <c r="AA11" s="687"/>
    </row>
    <row r="12" spans="2:27" ht="12">
      <c r="B12" s="698">
        <v>26</v>
      </c>
      <c r="C12" s="687"/>
      <c r="D12" s="699" t="s">
        <v>4165</v>
      </c>
      <c r="E12" s="687"/>
      <c r="F12" s="687"/>
      <c r="G12" s="687"/>
      <c r="H12" s="687"/>
      <c r="I12" s="687"/>
      <c r="J12" s="687"/>
      <c r="K12" s="687"/>
      <c r="L12" s="687"/>
      <c r="M12" s="687"/>
      <c r="N12" s="699" t="s">
        <v>4123</v>
      </c>
      <c r="O12" s="687"/>
      <c r="P12" s="687"/>
      <c r="Q12" s="687"/>
      <c r="R12" s="687"/>
      <c r="S12" s="687"/>
      <c r="T12" s="687"/>
      <c r="U12" s="716"/>
      <c r="V12" s="717"/>
      <c r="W12" s="717"/>
      <c r="X12" s="162">
        <v>200</v>
      </c>
      <c r="Y12" s="163" t="s">
        <v>316</v>
      </c>
      <c r="Z12" s="718">
        <f t="shared" si="0"/>
        <v>0</v>
      </c>
      <c r="AA12" s="687"/>
    </row>
    <row r="13" spans="2:27" ht="12">
      <c r="B13" s="698">
        <v>26</v>
      </c>
      <c r="C13" s="687"/>
      <c r="D13" s="699" t="s">
        <v>4165</v>
      </c>
      <c r="E13" s="687"/>
      <c r="F13" s="687"/>
      <c r="G13" s="687"/>
      <c r="H13" s="687"/>
      <c r="I13" s="687"/>
      <c r="J13" s="687"/>
      <c r="K13" s="687"/>
      <c r="L13" s="687"/>
      <c r="M13" s="687"/>
      <c r="N13" s="699" t="s">
        <v>4122</v>
      </c>
      <c r="O13" s="687"/>
      <c r="P13" s="687"/>
      <c r="Q13" s="687"/>
      <c r="R13" s="687"/>
      <c r="S13" s="687"/>
      <c r="T13" s="687"/>
      <c r="U13" s="716"/>
      <c r="V13" s="717"/>
      <c r="W13" s="717"/>
      <c r="X13" s="162">
        <v>50</v>
      </c>
      <c r="Y13" s="163" t="s">
        <v>316</v>
      </c>
      <c r="Z13" s="718">
        <f t="shared" si="0"/>
        <v>0</v>
      </c>
      <c r="AA13" s="687"/>
    </row>
    <row r="14" spans="2:27" ht="12">
      <c r="B14" s="698">
        <v>26</v>
      </c>
      <c r="C14" s="687"/>
      <c r="D14" s="699" t="s">
        <v>4165</v>
      </c>
      <c r="E14" s="687"/>
      <c r="F14" s="687"/>
      <c r="G14" s="687"/>
      <c r="H14" s="687"/>
      <c r="I14" s="687"/>
      <c r="J14" s="687"/>
      <c r="K14" s="687"/>
      <c r="L14" s="687"/>
      <c r="M14" s="687"/>
      <c r="N14" s="699" t="s">
        <v>4121</v>
      </c>
      <c r="O14" s="687"/>
      <c r="P14" s="687"/>
      <c r="Q14" s="687"/>
      <c r="R14" s="687"/>
      <c r="S14" s="687"/>
      <c r="T14" s="687"/>
      <c r="U14" s="716"/>
      <c r="V14" s="717"/>
      <c r="W14" s="717"/>
      <c r="X14" s="162">
        <v>50</v>
      </c>
      <c r="Y14" s="163" t="s">
        <v>316</v>
      </c>
      <c r="Z14" s="718">
        <f t="shared" si="0"/>
        <v>0</v>
      </c>
      <c r="AA14" s="687"/>
    </row>
    <row r="15" spans="2:27" ht="12">
      <c r="B15" s="698">
        <v>26</v>
      </c>
      <c r="C15" s="687"/>
      <c r="D15" s="699" t="s">
        <v>4165</v>
      </c>
      <c r="E15" s="687"/>
      <c r="F15" s="687"/>
      <c r="G15" s="687"/>
      <c r="H15" s="687"/>
      <c r="I15" s="687"/>
      <c r="J15" s="687"/>
      <c r="K15" s="687"/>
      <c r="L15" s="687"/>
      <c r="M15" s="687"/>
      <c r="N15" s="699" t="s">
        <v>4119</v>
      </c>
      <c r="O15" s="687"/>
      <c r="P15" s="687"/>
      <c r="Q15" s="687"/>
      <c r="R15" s="687"/>
      <c r="S15" s="687"/>
      <c r="T15" s="687"/>
      <c r="U15" s="716"/>
      <c r="V15" s="717"/>
      <c r="W15" s="717"/>
      <c r="X15" s="162">
        <v>350</v>
      </c>
      <c r="Y15" s="163" t="s">
        <v>316</v>
      </c>
      <c r="Z15" s="718">
        <f t="shared" si="0"/>
        <v>0</v>
      </c>
      <c r="AA15" s="687"/>
    </row>
    <row r="16" spans="2:27" ht="12">
      <c r="B16" s="698">
        <v>26</v>
      </c>
      <c r="C16" s="687"/>
      <c r="D16" s="699" t="s">
        <v>4165</v>
      </c>
      <c r="E16" s="687"/>
      <c r="F16" s="687"/>
      <c r="G16" s="687"/>
      <c r="H16" s="687"/>
      <c r="I16" s="687"/>
      <c r="J16" s="687"/>
      <c r="K16" s="687"/>
      <c r="L16" s="687"/>
      <c r="M16" s="687"/>
      <c r="N16" s="699" t="s">
        <v>4164</v>
      </c>
      <c r="O16" s="687"/>
      <c r="P16" s="687"/>
      <c r="Q16" s="687"/>
      <c r="R16" s="687"/>
      <c r="S16" s="687"/>
      <c r="T16" s="687"/>
      <c r="U16" s="716"/>
      <c r="V16" s="717"/>
      <c r="W16" s="717"/>
      <c r="X16" s="162">
        <v>200</v>
      </c>
      <c r="Y16" s="163" t="s">
        <v>316</v>
      </c>
      <c r="Z16" s="718">
        <f t="shared" si="0"/>
        <v>0</v>
      </c>
      <c r="AA16" s="687"/>
    </row>
    <row r="17" spans="2:27" ht="12">
      <c r="B17" s="698">
        <v>37</v>
      </c>
      <c r="C17" s="687"/>
      <c r="D17" s="699" t="s">
        <v>4157</v>
      </c>
      <c r="E17" s="687"/>
      <c r="F17" s="687"/>
      <c r="G17" s="687"/>
      <c r="H17" s="687"/>
      <c r="I17" s="687"/>
      <c r="J17" s="687"/>
      <c r="K17" s="687"/>
      <c r="L17" s="687"/>
      <c r="M17" s="687"/>
      <c r="N17" s="699" t="s">
        <v>4163</v>
      </c>
      <c r="O17" s="687"/>
      <c r="P17" s="687"/>
      <c r="Q17" s="687"/>
      <c r="R17" s="687"/>
      <c r="S17" s="687"/>
      <c r="T17" s="687"/>
      <c r="U17" s="716"/>
      <c r="V17" s="717"/>
      <c r="W17" s="717"/>
      <c r="X17" s="162">
        <v>110</v>
      </c>
      <c r="Y17" s="163" t="s">
        <v>1507</v>
      </c>
      <c r="Z17" s="718">
        <f t="shared" si="0"/>
        <v>0</v>
      </c>
      <c r="AA17" s="687"/>
    </row>
    <row r="18" spans="2:27" ht="12">
      <c r="B18" s="698">
        <v>38</v>
      </c>
      <c r="C18" s="687"/>
      <c r="D18" s="699" t="s">
        <v>4159</v>
      </c>
      <c r="E18" s="687"/>
      <c r="F18" s="687"/>
      <c r="G18" s="687"/>
      <c r="H18" s="687"/>
      <c r="I18" s="687"/>
      <c r="J18" s="687"/>
      <c r="K18" s="687"/>
      <c r="L18" s="687"/>
      <c r="M18" s="687"/>
      <c r="N18" s="699" t="s">
        <v>4162</v>
      </c>
      <c r="O18" s="687"/>
      <c r="P18" s="687"/>
      <c r="Q18" s="687"/>
      <c r="R18" s="687"/>
      <c r="S18" s="687"/>
      <c r="T18" s="687"/>
      <c r="U18" s="716"/>
      <c r="V18" s="717"/>
      <c r="W18" s="717"/>
      <c r="X18" s="162">
        <v>1</v>
      </c>
      <c r="Y18" s="163" t="s">
        <v>1507</v>
      </c>
      <c r="Z18" s="718">
        <f t="shared" si="0"/>
        <v>0</v>
      </c>
      <c r="AA18" s="687"/>
    </row>
    <row r="19" spans="2:27" ht="12">
      <c r="B19" s="698">
        <v>38</v>
      </c>
      <c r="C19" s="687"/>
      <c r="D19" s="699" t="s">
        <v>4159</v>
      </c>
      <c r="E19" s="687"/>
      <c r="F19" s="687"/>
      <c r="G19" s="687"/>
      <c r="H19" s="687"/>
      <c r="I19" s="687"/>
      <c r="J19" s="687"/>
      <c r="K19" s="687"/>
      <c r="L19" s="687"/>
      <c r="M19" s="687"/>
      <c r="N19" s="699" t="s">
        <v>4161</v>
      </c>
      <c r="O19" s="687"/>
      <c r="P19" s="687"/>
      <c r="Q19" s="687"/>
      <c r="R19" s="687"/>
      <c r="S19" s="687"/>
      <c r="T19" s="687"/>
      <c r="U19" s="716"/>
      <c r="V19" s="717"/>
      <c r="W19" s="717"/>
      <c r="X19" s="162">
        <v>1</v>
      </c>
      <c r="Y19" s="163" t="s">
        <v>1507</v>
      </c>
      <c r="Z19" s="718">
        <f t="shared" si="0"/>
        <v>0</v>
      </c>
      <c r="AA19" s="687"/>
    </row>
    <row r="20" spans="2:27" ht="12">
      <c r="B20" s="698">
        <v>38</v>
      </c>
      <c r="C20" s="687"/>
      <c r="D20" s="699" t="s">
        <v>4159</v>
      </c>
      <c r="E20" s="687"/>
      <c r="F20" s="687"/>
      <c r="G20" s="687"/>
      <c r="H20" s="687"/>
      <c r="I20" s="687"/>
      <c r="J20" s="687"/>
      <c r="K20" s="687"/>
      <c r="L20" s="687"/>
      <c r="M20" s="687"/>
      <c r="N20" s="699" t="s">
        <v>4160</v>
      </c>
      <c r="O20" s="687"/>
      <c r="P20" s="687"/>
      <c r="Q20" s="687"/>
      <c r="R20" s="687"/>
      <c r="S20" s="687"/>
      <c r="T20" s="687"/>
      <c r="U20" s="716"/>
      <c r="V20" s="717"/>
      <c r="W20" s="717"/>
      <c r="X20" s="162">
        <v>1</v>
      </c>
      <c r="Y20" s="163" t="s">
        <v>1507</v>
      </c>
      <c r="Z20" s="718">
        <f t="shared" si="0"/>
        <v>0</v>
      </c>
      <c r="AA20" s="687"/>
    </row>
    <row r="21" spans="2:27" ht="12">
      <c r="B21" s="698">
        <v>38</v>
      </c>
      <c r="C21" s="687"/>
      <c r="D21" s="699" t="s">
        <v>4159</v>
      </c>
      <c r="E21" s="687"/>
      <c r="F21" s="687"/>
      <c r="G21" s="687"/>
      <c r="H21" s="687"/>
      <c r="I21" s="687"/>
      <c r="J21" s="687"/>
      <c r="K21" s="687"/>
      <c r="L21" s="687"/>
      <c r="M21" s="687"/>
      <c r="N21" s="699" t="s">
        <v>4158</v>
      </c>
      <c r="O21" s="687"/>
      <c r="P21" s="687"/>
      <c r="Q21" s="687"/>
      <c r="R21" s="687"/>
      <c r="S21" s="687"/>
      <c r="T21" s="687"/>
      <c r="U21" s="716"/>
      <c r="V21" s="717"/>
      <c r="W21" s="717"/>
      <c r="X21" s="162">
        <v>1</v>
      </c>
      <c r="Y21" s="163" t="s">
        <v>1507</v>
      </c>
      <c r="Z21" s="718">
        <f t="shared" si="0"/>
        <v>0</v>
      </c>
      <c r="AA21" s="687"/>
    </row>
    <row r="22" spans="2:27" ht="12">
      <c r="B22" s="698">
        <v>39</v>
      </c>
      <c r="C22" s="687"/>
      <c r="D22" s="699" t="s">
        <v>4157</v>
      </c>
      <c r="E22" s="687"/>
      <c r="F22" s="687"/>
      <c r="G22" s="687"/>
      <c r="H22" s="687"/>
      <c r="I22" s="687"/>
      <c r="J22" s="687"/>
      <c r="K22" s="687"/>
      <c r="L22" s="687"/>
      <c r="M22" s="687"/>
      <c r="N22" s="699" t="s">
        <v>4156</v>
      </c>
      <c r="O22" s="687"/>
      <c r="P22" s="687"/>
      <c r="Q22" s="687"/>
      <c r="R22" s="687"/>
      <c r="S22" s="687"/>
      <c r="T22" s="687"/>
      <c r="U22" s="716"/>
      <c r="V22" s="717"/>
      <c r="W22" s="717"/>
      <c r="X22" s="162">
        <v>6</v>
      </c>
      <c r="Y22" s="163" t="s">
        <v>1507</v>
      </c>
      <c r="Z22" s="718">
        <f t="shared" si="0"/>
        <v>0</v>
      </c>
      <c r="AA22" s="687"/>
    </row>
    <row r="23" spans="2:27" ht="18" customHeight="1">
      <c r="B23" s="715" t="s">
        <v>4146</v>
      </c>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207"/>
      <c r="AA23" s="208">
        <f>SUM(Z10:AA22)</f>
        <v>0</v>
      </c>
    </row>
    <row r="24" ht="12" hidden="1"/>
    <row r="25" ht="6.75" customHeight="1"/>
    <row r="26" spans="2:27" ht="11.25" customHeight="1">
      <c r="B26" s="696" t="s">
        <v>4145</v>
      </c>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row>
    <row r="27" ht="1.5" customHeight="1"/>
    <row r="28" spans="3:19" ht="11.25" customHeight="1">
      <c r="C28" s="698" t="s">
        <v>4114</v>
      </c>
      <c r="D28" s="687"/>
      <c r="F28" s="700">
        <f>AA23</f>
        <v>0</v>
      </c>
      <c r="G28" s="687"/>
      <c r="H28" s="687"/>
      <c r="I28" s="687"/>
      <c r="J28" s="687"/>
      <c r="K28" s="687"/>
      <c r="M28" s="699"/>
      <c r="N28" s="687"/>
      <c r="O28" s="687"/>
      <c r="P28" s="687"/>
      <c r="Q28" s="687"/>
      <c r="R28" s="687"/>
      <c r="S28" s="687"/>
    </row>
    <row r="29" ht="10" customHeight="1"/>
    <row r="30" spans="2:16" ht="11.5" customHeight="1">
      <c r="B30" s="709" t="s">
        <v>1</v>
      </c>
      <c r="C30" s="704"/>
      <c r="D30" s="704"/>
      <c r="E30" s="704"/>
      <c r="F30" s="704"/>
      <c r="G30" s="704"/>
      <c r="H30" s="704"/>
      <c r="J30" s="710" t="s">
        <v>4103</v>
      </c>
      <c r="K30" s="704"/>
      <c r="L30" s="704"/>
      <c r="M30" s="704"/>
      <c r="N30" s="704"/>
      <c r="O30" s="704"/>
      <c r="P30" s="704"/>
    </row>
    <row r="31" spans="2:16" ht="11.25" customHeight="1">
      <c r="B31" s="710" t="s">
        <v>4618</v>
      </c>
      <c r="C31" s="704"/>
      <c r="D31" s="704"/>
      <c r="E31" s="704"/>
      <c r="F31" s="704"/>
      <c r="G31" s="704"/>
      <c r="H31" s="704"/>
      <c r="I31" s="125"/>
      <c r="J31" s="703">
        <f>AA23</f>
        <v>0</v>
      </c>
      <c r="K31" s="704"/>
      <c r="L31" s="704"/>
      <c r="M31" s="704"/>
      <c r="N31" s="704"/>
      <c r="O31" s="704"/>
      <c r="P31" s="704"/>
    </row>
    <row r="32" ht="12" hidden="1"/>
    <row r="33" ht="3" customHeight="1"/>
    <row r="34" spans="2:16" ht="11.25" customHeight="1">
      <c r="B34" s="711" t="s">
        <v>4083</v>
      </c>
      <c r="C34" s="687"/>
      <c r="D34" s="687"/>
      <c r="E34" s="687"/>
      <c r="F34" s="687"/>
      <c r="G34" s="687"/>
      <c r="H34" s="687"/>
      <c r="J34" s="712">
        <f>AA23</f>
        <v>0</v>
      </c>
      <c r="K34" s="687"/>
      <c r="L34" s="687"/>
      <c r="M34" s="687"/>
      <c r="N34" s="687"/>
      <c r="O34" s="687"/>
      <c r="P34" s="687"/>
    </row>
    <row r="35" ht="5.65" customHeight="1"/>
    <row r="36" ht="2.9" customHeight="1"/>
    <row r="37" ht="12" hidden="1"/>
    <row r="38" ht="5.65" customHeight="1"/>
    <row r="39" ht="2.9" customHeight="1"/>
    <row r="40" ht="12" hidden="1"/>
    <row r="41" spans="2:27" ht="17.15" customHeight="1">
      <c r="B41" s="691" t="s">
        <v>4155</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row>
    <row r="42" ht="2.9" customHeight="1"/>
    <row r="43" spans="2:27" ht="12">
      <c r="B43" s="721" t="s">
        <v>4142</v>
      </c>
      <c r="C43" s="720"/>
      <c r="D43" s="719" t="s">
        <v>4141</v>
      </c>
      <c r="E43" s="720"/>
      <c r="F43" s="720"/>
      <c r="G43" s="720"/>
      <c r="H43" s="720"/>
      <c r="I43" s="720"/>
      <c r="J43" s="720"/>
      <c r="K43" s="720"/>
      <c r="L43" s="720"/>
      <c r="M43" s="720"/>
      <c r="N43" s="719" t="s">
        <v>4104</v>
      </c>
      <c r="O43" s="720"/>
      <c r="P43" s="720"/>
      <c r="Q43" s="720"/>
      <c r="R43" s="720"/>
      <c r="S43" s="720"/>
      <c r="T43" s="720"/>
      <c r="U43" s="721" t="s">
        <v>4140</v>
      </c>
      <c r="V43" s="720"/>
      <c r="W43" s="720"/>
      <c r="X43" s="212" t="s">
        <v>299</v>
      </c>
      <c r="Y43" s="213" t="s">
        <v>4139</v>
      </c>
      <c r="Z43" s="721" t="s">
        <v>4138</v>
      </c>
      <c r="AA43" s="720"/>
    </row>
    <row r="44" spans="2:27" ht="25.5" customHeight="1">
      <c r="B44" s="698">
        <v>1</v>
      </c>
      <c r="C44" s="687"/>
      <c r="D44" s="699" t="s">
        <v>4152</v>
      </c>
      <c r="E44" s="687"/>
      <c r="F44" s="687"/>
      <c r="G44" s="687"/>
      <c r="H44" s="687"/>
      <c r="I44" s="687"/>
      <c r="J44" s="687"/>
      <c r="K44" s="687"/>
      <c r="L44" s="687"/>
      <c r="M44" s="687"/>
      <c r="N44" s="699" t="s">
        <v>4154</v>
      </c>
      <c r="O44" s="687"/>
      <c r="P44" s="687"/>
      <c r="Q44" s="687"/>
      <c r="R44" s="687"/>
      <c r="S44" s="687"/>
      <c r="T44" s="687"/>
      <c r="U44" s="716"/>
      <c r="V44" s="717"/>
      <c r="W44" s="717"/>
      <c r="X44" s="162" t="s">
        <v>4151</v>
      </c>
      <c r="Y44" s="163" t="s">
        <v>356</v>
      </c>
      <c r="Z44" s="718">
        <f>U44*X44</f>
        <v>0</v>
      </c>
      <c r="AA44" s="687"/>
    </row>
    <row r="45" spans="2:27" ht="25.5" customHeight="1">
      <c r="B45" s="698">
        <v>1</v>
      </c>
      <c r="C45" s="687"/>
      <c r="D45" s="699" t="s">
        <v>4152</v>
      </c>
      <c r="E45" s="687"/>
      <c r="F45" s="687"/>
      <c r="G45" s="687"/>
      <c r="H45" s="687"/>
      <c r="I45" s="687"/>
      <c r="J45" s="687"/>
      <c r="K45" s="687"/>
      <c r="L45" s="687"/>
      <c r="M45" s="687"/>
      <c r="N45" s="699" t="s">
        <v>4153</v>
      </c>
      <c r="O45" s="687"/>
      <c r="P45" s="687"/>
      <c r="Q45" s="687"/>
      <c r="R45" s="687"/>
      <c r="S45" s="687"/>
      <c r="T45" s="687"/>
      <c r="U45" s="716"/>
      <c r="V45" s="717"/>
      <c r="W45" s="717"/>
      <c r="X45" s="162" t="s">
        <v>4151</v>
      </c>
      <c r="Y45" s="163" t="s">
        <v>356</v>
      </c>
      <c r="Z45" s="718">
        <f>U45*X45</f>
        <v>0</v>
      </c>
      <c r="AA45" s="687"/>
    </row>
    <row r="46" spans="2:27" ht="12">
      <c r="B46" s="698">
        <v>2</v>
      </c>
      <c r="C46" s="687"/>
      <c r="D46" s="699" t="s">
        <v>4152</v>
      </c>
      <c r="E46" s="687"/>
      <c r="F46" s="687"/>
      <c r="G46" s="687"/>
      <c r="H46" s="687"/>
      <c r="I46" s="687"/>
      <c r="J46" s="687"/>
      <c r="K46" s="687"/>
      <c r="L46" s="687"/>
      <c r="M46" s="687"/>
      <c r="N46" s="699" t="s">
        <v>2874</v>
      </c>
      <c r="O46" s="687"/>
      <c r="P46" s="687"/>
      <c r="Q46" s="687"/>
      <c r="R46" s="687"/>
      <c r="S46" s="687"/>
      <c r="T46" s="687"/>
      <c r="U46" s="716"/>
      <c r="V46" s="717"/>
      <c r="W46" s="717"/>
      <c r="X46" s="162" t="s">
        <v>4151</v>
      </c>
      <c r="Y46" s="163" t="s">
        <v>356</v>
      </c>
      <c r="Z46" s="718">
        <f>U46*X46</f>
        <v>0</v>
      </c>
      <c r="AA46" s="687"/>
    </row>
    <row r="47" spans="2:27" ht="16.5" customHeight="1">
      <c r="B47" s="715" t="s">
        <v>4146</v>
      </c>
      <c r="C47" s="715"/>
      <c r="D47" s="715"/>
      <c r="E47" s="715"/>
      <c r="F47" s="715"/>
      <c r="G47" s="715"/>
      <c r="H47" s="715"/>
      <c r="I47" s="715"/>
      <c r="J47" s="715"/>
      <c r="K47" s="715"/>
      <c r="L47" s="715"/>
      <c r="M47" s="715"/>
      <c r="N47" s="715"/>
      <c r="O47" s="715"/>
      <c r="P47" s="715"/>
      <c r="Q47" s="715"/>
      <c r="R47" s="715"/>
      <c r="S47" s="715"/>
      <c r="T47" s="715"/>
      <c r="U47" s="715"/>
      <c r="V47" s="715"/>
      <c r="W47" s="715"/>
      <c r="X47" s="715"/>
      <c r="Y47" s="715"/>
      <c r="Z47" s="207"/>
      <c r="AA47" s="208">
        <f>SUM(Z44:AA46)</f>
        <v>0</v>
      </c>
    </row>
    <row r="48" ht="12" hidden="1"/>
    <row r="49" ht="2.9" customHeight="1"/>
    <row r="50" spans="2:27" ht="11.25" customHeight="1">
      <c r="B50" s="696" t="s">
        <v>4145</v>
      </c>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row>
    <row r="51" ht="1.5" customHeight="1"/>
    <row r="52" spans="3:18" ht="11.25" customHeight="1">
      <c r="C52" s="698" t="s">
        <v>4114</v>
      </c>
      <c r="D52" s="687"/>
      <c r="F52" s="700">
        <f>AA47</f>
        <v>0</v>
      </c>
      <c r="G52" s="687"/>
      <c r="H52" s="687"/>
      <c r="I52" s="687"/>
      <c r="J52" s="687"/>
      <c r="K52" s="699"/>
      <c r="L52" s="687"/>
      <c r="M52" s="687"/>
      <c r="N52" s="687"/>
      <c r="O52" s="687"/>
      <c r="P52" s="687"/>
      <c r="Q52" s="687"/>
      <c r="R52" s="687"/>
    </row>
    <row r="53" ht="10" customHeight="1"/>
    <row r="54" spans="2:16" ht="11.5" customHeight="1">
      <c r="B54" s="709" t="s">
        <v>1</v>
      </c>
      <c r="C54" s="704"/>
      <c r="D54" s="704"/>
      <c r="E54" s="704"/>
      <c r="F54" s="704"/>
      <c r="G54" s="704"/>
      <c r="H54" s="704"/>
      <c r="J54" s="710" t="s">
        <v>4103</v>
      </c>
      <c r="K54" s="704"/>
      <c r="L54" s="704"/>
      <c r="M54" s="704"/>
      <c r="N54" s="704"/>
      <c r="O54" s="704"/>
      <c r="P54" s="704"/>
    </row>
    <row r="55" spans="2:16" ht="11.25" customHeight="1">
      <c r="B55" s="710" t="s">
        <v>4618</v>
      </c>
      <c r="C55" s="704"/>
      <c r="D55" s="704"/>
      <c r="E55" s="704"/>
      <c r="F55" s="704"/>
      <c r="G55" s="704"/>
      <c r="H55" s="704"/>
      <c r="I55" s="125"/>
      <c r="J55" s="703">
        <f>AA47</f>
        <v>0</v>
      </c>
      <c r="K55" s="704"/>
      <c r="L55" s="704"/>
      <c r="M55" s="704"/>
      <c r="N55" s="704"/>
      <c r="O55" s="704"/>
      <c r="P55" s="704"/>
    </row>
    <row r="56" ht="12" hidden="1"/>
    <row r="57" ht="3" customHeight="1"/>
    <row r="58" spans="2:16" ht="11.25" customHeight="1">
      <c r="B58" s="711" t="s">
        <v>4083</v>
      </c>
      <c r="C58" s="687"/>
      <c r="D58" s="687"/>
      <c r="E58" s="687"/>
      <c r="F58" s="687"/>
      <c r="G58" s="687"/>
      <c r="H58" s="687"/>
      <c r="J58" s="712">
        <f>AA47</f>
        <v>0</v>
      </c>
      <c r="K58" s="687"/>
      <c r="L58" s="687"/>
      <c r="M58" s="687"/>
      <c r="N58" s="687"/>
      <c r="O58" s="687"/>
      <c r="P58" s="687"/>
    </row>
    <row r="59" ht="5.65" customHeight="1"/>
    <row r="60" ht="2.9" customHeight="1"/>
    <row r="61" spans="2:27" ht="17.15" customHeight="1">
      <c r="B61" s="691" t="s">
        <v>4150</v>
      </c>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row>
    <row r="62" ht="2.9" customHeight="1"/>
    <row r="63" spans="2:27" ht="12">
      <c r="B63" s="721" t="s">
        <v>4142</v>
      </c>
      <c r="C63" s="720"/>
      <c r="D63" s="719" t="s">
        <v>4141</v>
      </c>
      <c r="E63" s="720"/>
      <c r="F63" s="720"/>
      <c r="G63" s="720"/>
      <c r="H63" s="720"/>
      <c r="I63" s="720"/>
      <c r="J63" s="720"/>
      <c r="K63" s="720"/>
      <c r="L63" s="720"/>
      <c r="M63" s="720"/>
      <c r="N63" s="719" t="s">
        <v>4104</v>
      </c>
      <c r="O63" s="720"/>
      <c r="P63" s="720"/>
      <c r="Q63" s="720"/>
      <c r="R63" s="720"/>
      <c r="S63" s="720"/>
      <c r="T63" s="720"/>
      <c r="U63" s="721" t="s">
        <v>4140</v>
      </c>
      <c r="V63" s="720"/>
      <c r="W63" s="720"/>
      <c r="X63" s="212" t="s">
        <v>299</v>
      </c>
      <c r="Y63" s="213" t="s">
        <v>4139</v>
      </c>
      <c r="Z63" s="721" t="s">
        <v>4138</v>
      </c>
      <c r="AA63" s="720"/>
    </row>
    <row r="64" spans="2:27" ht="12">
      <c r="B64" s="698">
        <v>2</v>
      </c>
      <c r="C64" s="687"/>
      <c r="D64" s="699" t="s">
        <v>4148</v>
      </c>
      <c r="E64" s="687"/>
      <c r="F64" s="687"/>
      <c r="G64" s="687"/>
      <c r="H64" s="687"/>
      <c r="I64" s="687"/>
      <c r="J64" s="687"/>
      <c r="K64" s="687"/>
      <c r="L64" s="687"/>
      <c r="M64" s="687"/>
      <c r="N64" s="699" t="s">
        <v>4149</v>
      </c>
      <c r="O64" s="687"/>
      <c r="P64" s="687"/>
      <c r="Q64" s="687"/>
      <c r="R64" s="687"/>
      <c r="S64" s="687"/>
      <c r="T64" s="687"/>
      <c r="U64" s="716"/>
      <c r="V64" s="717"/>
      <c r="W64" s="717"/>
      <c r="X64" s="162">
        <v>600</v>
      </c>
      <c r="Y64" s="163" t="s">
        <v>316</v>
      </c>
      <c r="Z64" s="718">
        <f>U64*X64</f>
        <v>0</v>
      </c>
      <c r="AA64" s="687"/>
    </row>
    <row r="65" spans="2:27" ht="12">
      <c r="B65" s="698">
        <v>4</v>
      </c>
      <c r="C65" s="687"/>
      <c r="D65" s="699" t="s">
        <v>4148</v>
      </c>
      <c r="E65" s="687"/>
      <c r="F65" s="687"/>
      <c r="G65" s="687"/>
      <c r="H65" s="687"/>
      <c r="I65" s="687"/>
      <c r="J65" s="687"/>
      <c r="K65" s="687"/>
      <c r="L65" s="687"/>
      <c r="M65" s="687"/>
      <c r="N65" s="699" t="s">
        <v>4147</v>
      </c>
      <c r="O65" s="687"/>
      <c r="P65" s="687"/>
      <c r="Q65" s="687"/>
      <c r="R65" s="687"/>
      <c r="S65" s="687"/>
      <c r="T65" s="687"/>
      <c r="U65" s="716"/>
      <c r="V65" s="717"/>
      <c r="W65" s="717"/>
      <c r="X65" s="162">
        <v>40</v>
      </c>
      <c r="Y65" s="163" t="s">
        <v>1507</v>
      </c>
      <c r="Z65" s="718">
        <f>U65*X65</f>
        <v>0</v>
      </c>
      <c r="AA65" s="687"/>
    </row>
    <row r="66" spans="2:27" ht="14.25" customHeight="1">
      <c r="B66" s="715" t="s">
        <v>4146</v>
      </c>
      <c r="C66" s="715"/>
      <c r="D66" s="715"/>
      <c r="E66" s="715"/>
      <c r="F66" s="715"/>
      <c r="G66" s="715"/>
      <c r="H66" s="715"/>
      <c r="I66" s="715"/>
      <c r="J66" s="715"/>
      <c r="K66" s="715"/>
      <c r="L66" s="715"/>
      <c r="M66" s="715"/>
      <c r="N66" s="715"/>
      <c r="O66" s="715"/>
      <c r="P66" s="715"/>
      <c r="Q66" s="715"/>
      <c r="R66" s="715"/>
      <c r="S66" s="715"/>
      <c r="T66" s="715"/>
      <c r="U66" s="715"/>
      <c r="V66" s="715"/>
      <c r="W66" s="715"/>
      <c r="X66" s="715"/>
      <c r="Y66" s="715"/>
      <c r="Z66" s="207"/>
      <c r="AA66" s="208">
        <f>SUM(Z64:AA65)</f>
        <v>0</v>
      </c>
    </row>
    <row r="67" ht="2.9" customHeight="1"/>
    <row r="68" spans="2:27" ht="11.25" customHeight="1">
      <c r="B68" s="696" t="s">
        <v>4145</v>
      </c>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row>
    <row r="69" ht="1.5" customHeight="1"/>
    <row r="70" spans="3:18" ht="11.25" customHeight="1">
      <c r="C70" s="698" t="s">
        <v>4114</v>
      </c>
      <c r="D70" s="687"/>
      <c r="F70" s="700">
        <f>AA66</f>
        <v>0</v>
      </c>
      <c r="G70" s="687"/>
      <c r="H70" s="687"/>
      <c r="I70" s="687"/>
      <c r="J70" s="687"/>
      <c r="K70" s="699" t="s">
        <v>4144</v>
      </c>
      <c r="L70" s="687"/>
      <c r="M70" s="687"/>
      <c r="N70" s="687"/>
      <c r="O70" s="687"/>
      <c r="P70" s="687"/>
      <c r="Q70" s="687"/>
      <c r="R70" s="687"/>
    </row>
    <row r="71" ht="10" customHeight="1"/>
    <row r="72" spans="2:16" ht="11.5" customHeight="1">
      <c r="B72" s="709" t="s">
        <v>1</v>
      </c>
      <c r="C72" s="704"/>
      <c r="D72" s="704"/>
      <c r="E72" s="704"/>
      <c r="F72" s="704"/>
      <c r="G72" s="704"/>
      <c r="H72" s="704"/>
      <c r="J72" s="710" t="s">
        <v>4103</v>
      </c>
      <c r="K72" s="704"/>
      <c r="L72" s="704"/>
      <c r="M72" s="704"/>
      <c r="N72" s="704"/>
      <c r="O72" s="704"/>
      <c r="P72" s="704"/>
    </row>
    <row r="73" spans="2:16" ht="11.25" customHeight="1">
      <c r="B73" s="710" t="s">
        <v>4618</v>
      </c>
      <c r="C73" s="704"/>
      <c r="D73" s="704"/>
      <c r="E73" s="704"/>
      <c r="F73" s="704"/>
      <c r="G73" s="704"/>
      <c r="H73" s="704"/>
      <c r="I73" s="125"/>
      <c r="J73" s="703">
        <f>AA66</f>
        <v>0</v>
      </c>
      <c r="K73" s="704"/>
      <c r="L73" s="704"/>
      <c r="M73" s="704"/>
      <c r="N73" s="704"/>
      <c r="O73" s="704"/>
      <c r="P73" s="704"/>
    </row>
    <row r="74" ht="12" hidden="1"/>
    <row r="75" ht="3" customHeight="1"/>
    <row r="76" spans="2:16" ht="11.25" customHeight="1">
      <c r="B76" s="711" t="s">
        <v>4083</v>
      </c>
      <c r="C76" s="687"/>
      <c r="D76" s="687"/>
      <c r="E76" s="687"/>
      <c r="F76" s="687"/>
      <c r="G76" s="687"/>
      <c r="H76" s="687"/>
      <c r="J76" s="712">
        <f>AA66</f>
        <v>0</v>
      </c>
      <c r="K76" s="687"/>
      <c r="L76" s="687"/>
      <c r="M76" s="687"/>
      <c r="N76" s="687"/>
      <c r="O76" s="687"/>
      <c r="P76" s="687"/>
    </row>
    <row r="77" ht="11.5" customHeight="1"/>
    <row r="78" ht="2.9" customHeight="1"/>
    <row r="79" ht="12" hidden="1"/>
    <row r="80" spans="2:27" ht="17.15" customHeight="1">
      <c r="B80" s="691" t="s">
        <v>4143</v>
      </c>
      <c r="C80" s="687"/>
      <c r="D80" s="687"/>
      <c r="E80" s="687"/>
      <c r="F80" s="687"/>
      <c r="G80" s="687"/>
      <c r="H80" s="687"/>
      <c r="I80" s="687"/>
      <c r="J80" s="687"/>
      <c r="K80" s="687"/>
      <c r="L80" s="687"/>
      <c r="M80" s="687"/>
      <c r="N80" s="687"/>
      <c r="O80" s="687"/>
      <c r="P80" s="687"/>
      <c r="Q80" s="687"/>
      <c r="R80" s="687"/>
      <c r="S80" s="687"/>
      <c r="T80" s="687"/>
      <c r="U80" s="687"/>
      <c r="V80" s="687"/>
      <c r="W80" s="687"/>
      <c r="X80" s="687"/>
      <c r="Y80" s="687"/>
      <c r="Z80" s="687"/>
      <c r="AA80" s="687"/>
    </row>
    <row r="81" ht="2.9" customHeight="1"/>
    <row r="82" spans="2:27" ht="12">
      <c r="B82" s="715" t="s">
        <v>4142</v>
      </c>
      <c r="C82" s="720"/>
      <c r="D82" s="724" t="s">
        <v>4141</v>
      </c>
      <c r="E82" s="720"/>
      <c r="F82" s="720"/>
      <c r="G82" s="720"/>
      <c r="H82" s="720"/>
      <c r="I82" s="720"/>
      <c r="J82" s="720"/>
      <c r="K82" s="720"/>
      <c r="L82" s="720"/>
      <c r="M82" s="720"/>
      <c r="N82" s="724" t="s">
        <v>4104</v>
      </c>
      <c r="O82" s="720"/>
      <c r="P82" s="720"/>
      <c r="Q82" s="720"/>
      <c r="R82" s="720"/>
      <c r="S82" s="720"/>
      <c r="T82" s="720"/>
      <c r="U82" s="715" t="s">
        <v>4140</v>
      </c>
      <c r="V82" s="720"/>
      <c r="W82" s="720"/>
      <c r="X82" s="206" t="s">
        <v>299</v>
      </c>
      <c r="Y82" s="211" t="s">
        <v>4139</v>
      </c>
      <c r="Z82" s="715" t="s">
        <v>4138</v>
      </c>
      <c r="AA82" s="720"/>
    </row>
    <row r="83" spans="2:27" ht="24.75" customHeight="1">
      <c r="B83" s="726">
        <v>26</v>
      </c>
      <c r="C83" s="726"/>
      <c r="D83" s="725" t="s">
        <v>4135</v>
      </c>
      <c r="E83" s="725"/>
      <c r="F83" s="725"/>
      <c r="G83" s="725"/>
      <c r="H83" s="725"/>
      <c r="I83" s="725"/>
      <c r="J83" s="725"/>
      <c r="K83" s="725"/>
      <c r="L83" s="725"/>
      <c r="M83" s="725"/>
      <c r="N83" s="725" t="s">
        <v>4137</v>
      </c>
      <c r="O83" s="725"/>
      <c r="P83" s="725"/>
      <c r="Q83" s="725"/>
      <c r="R83" s="725"/>
      <c r="S83" s="725"/>
      <c r="T83" s="725"/>
      <c r="U83" s="716"/>
      <c r="V83" s="716"/>
      <c r="W83" s="716"/>
      <c r="X83" s="215">
        <v>1</v>
      </c>
      <c r="Y83" s="216" t="s">
        <v>1507</v>
      </c>
      <c r="Z83" s="723">
        <f aca="true" t="shared" si="1" ref="Z83:Z97">U83*X83</f>
        <v>0</v>
      </c>
      <c r="AA83" s="723"/>
    </row>
    <row r="84" spans="2:27" ht="12">
      <c r="B84" s="698">
        <v>29</v>
      </c>
      <c r="C84" s="687"/>
      <c r="D84" s="725" t="s">
        <v>4135</v>
      </c>
      <c r="E84" s="725"/>
      <c r="F84" s="725"/>
      <c r="G84" s="725"/>
      <c r="H84" s="725"/>
      <c r="I84" s="725"/>
      <c r="J84" s="725"/>
      <c r="K84" s="725"/>
      <c r="L84" s="725"/>
      <c r="M84" s="725"/>
      <c r="N84" s="699" t="s">
        <v>4136</v>
      </c>
      <c r="O84" s="687"/>
      <c r="P84" s="687"/>
      <c r="Q84" s="687"/>
      <c r="R84" s="687"/>
      <c r="S84" s="687"/>
      <c r="T84" s="687"/>
      <c r="U84" s="716"/>
      <c r="V84" s="717"/>
      <c r="W84" s="717"/>
      <c r="X84" s="210">
        <v>1</v>
      </c>
      <c r="Y84" s="163" t="s">
        <v>1507</v>
      </c>
      <c r="Z84" s="718">
        <f t="shared" si="1"/>
        <v>0</v>
      </c>
      <c r="AA84" s="687"/>
    </row>
    <row r="85" spans="2:27" ht="12">
      <c r="B85" s="698">
        <v>29</v>
      </c>
      <c r="C85" s="687"/>
      <c r="D85" s="725" t="s">
        <v>4135</v>
      </c>
      <c r="E85" s="725"/>
      <c r="F85" s="725"/>
      <c r="G85" s="725"/>
      <c r="H85" s="725"/>
      <c r="I85" s="725"/>
      <c r="J85" s="725"/>
      <c r="K85" s="725"/>
      <c r="L85" s="725"/>
      <c r="M85" s="725"/>
      <c r="N85" s="699" t="s">
        <v>4134</v>
      </c>
      <c r="O85" s="687"/>
      <c r="P85" s="687"/>
      <c r="Q85" s="687"/>
      <c r="R85" s="687"/>
      <c r="S85" s="687"/>
      <c r="T85" s="687"/>
      <c r="U85" s="716"/>
      <c r="V85" s="717"/>
      <c r="W85" s="717"/>
      <c r="X85" s="210">
        <v>1</v>
      </c>
      <c r="Y85" s="163" t="s">
        <v>1507</v>
      </c>
      <c r="Z85" s="718">
        <f t="shared" si="1"/>
        <v>0</v>
      </c>
      <c r="AA85" s="687"/>
    </row>
    <row r="86" spans="2:27" ht="12">
      <c r="B86" s="698">
        <v>31</v>
      </c>
      <c r="C86" s="687"/>
      <c r="D86" s="699" t="s">
        <v>4133</v>
      </c>
      <c r="E86" s="687"/>
      <c r="F86" s="687"/>
      <c r="G86" s="687"/>
      <c r="H86" s="687"/>
      <c r="I86" s="687"/>
      <c r="J86" s="687"/>
      <c r="K86" s="687"/>
      <c r="L86" s="687"/>
      <c r="M86" s="687"/>
      <c r="N86" s="699" t="s">
        <v>4132</v>
      </c>
      <c r="O86" s="687"/>
      <c r="P86" s="687"/>
      <c r="Q86" s="687"/>
      <c r="R86" s="687"/>
      <c r="S86" s="687"/>
      <c r="T86" s="687"/>
      <c r="U86" s="716"/>
      <c r="V86" s="717"/>
      <c r="W86" s="717"/>
      <c r="X86" s="210">
        <v>500</v>
      </c>
      <c r="Y86" s="163" t="s">
        <v>316</v>
      </c>
      <c r="Z86" s="718">
        <f t="shared" si="1"/>
        <v>0</v>
      </c>
      <c r="AA86" s="687"/>
    </row>
    <row r="87" spans="2:27" ht="12">
      <c r="B87" s="698">
        <v>48</v>
      </c>
      <c r="C87" s="687"/>
      <c r="D87" s="699" t="s">
        <v>4126</v>
      </c>
      <c r="E87" s="687"/>
      <c r="F87" s="687"/>
      <c r="G87" s="687"/>
      <c r="H87" s="687"/>
      <c r="I87" s="687"/>
      <c r="J87" s="687"/>
      <c r="K87" s="687"/>
      <c r="L87" s="687"/>
      <c r="M87" s="687"/>
      <c r="N87" s="699" t="s">
        <v>4131</v>
      </c>
      <c r="O87" s="687"/>
      <c r="P87" s="687"/>
      <c r="Q87" s="687"/>
      <c r="R87" s="687"/>
      <c r="S87" s="687"/>
      <c r="T87" s="687"/>
      <c r="U87" s="716"/>
      <c r="V87" s="717"/>
      <c r="W87" s="717"/>
      <c r="X87" s="210">
        <v>9</v>
      </c>
      <c r="Y87" s="163" t="s">
        <v>1507</v>
      </c>
      <c r="Z87" s="718">
        <f t="shared" si="1"/>
        <v>0</v>
      </c>
      <c r="AA87" s="687"/>
    </row>
    <row r="88" spans="2:27" ht="12">
      <c r="B88" s="698">
        <v>48</v>
      </c>
      <c r="C88" s="687"/>
      <c r="D88" s="699" t="s">
        <v>4126</v>
      </c>
      <c r="E88" s="687"/>
      <c r="F88" s="687"/>
      <c r="G88" s="687"/>
      <c r="H88" s="687"/>
      <c r="I88" s="687"/>
      <c r="J88" s="687"/>
      <c r="K88" s="687"/>
      <c r="L88" s="687"/>
      <c r="M88" s="687"/>
      <c r="N88" s="699" t="s">
        <v>4130</v>
      </c>
      <c r="O88" s="687"/>
      <c r="P88" s="687"/>
      <c r="Q88" s="687"/>
      <c r="R88" s="687"/>
      <c r="S88" s="687"/>
      <c r="T88" s="687"/>
      <c r="U88" s="716"/>
      <c r="V88" s="717"/>
      <c r="W88" s="717"/>
      <c r="X88" s="210">
        <v>71</v>
      </c>
      <c r="Y88" s="163" t="s">
        <v>1507</v>
      </c>
      <c r="Z88" s="718">
        <f t="shared" si="1"/>
        <v>0</v>
      </c>
      <c r="AA88" s="687"/>
    </row>
    <row r="89" spans="2:27" ht="12">
      <c r="B89" s="698">
        <v>48</v>
      </c>
      <c r="C89" s="687"/>
      <c r="D89" s="699" t="s">
        <v>4126</v>
      </c>
      <c r="E89" s="687"/>
      <c r="F89" s="687"/>
      <c r="G89" s="687"/>
      <c r="H89" s="687"/>
      <c r="I89" s="687"/>
      <c r="J89" s="687"/>
      <c r="K89" s="687"/>
      <c r="L89" s="687"/>
      <c r="M89" s="687"/>
      <c r="N89" s="699" t="s">
        <v>4129</v>
      </c>
      <c r="O89" s="687"/>
      <c r="P89" s="687"/>
      <c r="Q89" s="687"/>
      <c r="R89" s="687"/>
      <c r="S89" s="687"/>
      <c r="T89" s="687"/>
      <c r="U89" s="716"/>
      <c r="V89" s="717"/>
      <c r="W89" s="717"/>
      <c r="X89" s="210">
        <v>19</v>
      </c>
      <c r="Y89" s="163" t="s">
        <v>1507</v>
      </c>
      <c r="Z89" s="718">
        <f t="shared" si="1"/>
        <v>0</v>
      </c>
      <c r="AA89" s="687"/>
    </row>
    <row r="90" spans="2:27" ht="12">
      <c r="B90" s="698">
        <v>49</v>
      </c>
      <c r="C90" s="687"/>
      <c r="D90" s="699" t="s">
        <v>4126</v>
      </c>
      <c r="E90" s="687"/>
      <c r="F90" s="687"/>
      <c r="G90" s="687"/>
      <c r="H90" s="687"/>
      <c r="I90" s="687"/>
      <c r="J90" s="687"/>
      <c r="K90" s="687"/>
      <c r="L90" s="687"/>
      <c r="M90" s="687"/>
      <c r="N90" s="699" t="s">
        <v>4128</v>
      </c>
      <c r="O90" s="687"/>
      <c r="P90" s="687"/>
      <c r="Q90" s="687"/>
      <c r="R90" s="687"/>
      <c r="S90" s="687"/>
      <c r="T90" s="687"/>
      <c r="U90" s="716"/>
      <c r="V90" s="717"/>
      <c r="W90" s="717"/>
      <c r="X90" s="210">
        <v>1</v>
      </c>
      <c r="Y90" s="163" t="s">
        <v>1507</v>
      </c>
      <c r="Z90" s="718">
        <f t="shared" si="1"/>
        <v>0</v>
      </c>
      <c r="AA90" s="687"/>
    </row>
    <row r="91" spans="2:27" ht="12">
      <c r="B91" s="698">
        <v>50</v>
      </c>
      <c r="C91" s="687"/>
      <c r="D91" s="699" t="s">
        <v>4126</v>
      </c>
      <c r="E91" s="687"/>
      <c r="F91" s="687"/>
      <c r="G91" s="687"/>
      <c r="H91" s="687"/>
      <c r="I91" s="687"/>
      <c r="J91" s="687"/>
      <c r="K91" s="687"/>
      <c r="L91" s="687"/>
      <c r="M91" s="687"/>
      <c r="N91" s="699" t="s">
        <v>4127</v>
      </c>
      <c r="O91" s="687"/>
      <c r="P91" s="687"/>
      <c r="Q91" s="687"/>
      <c r="R91" s="687"/>
      <c r="S91" s="687"/>
      <c r="T91" s="687"/>
      <c r="U91" s="716"/>
      <c r="V91" s="717"/>
      <c r="W91" s="717"/>
      <c r="X91" s="210">
        <v>9</v>
      </c>
      <c r="Y91" s="163" t="s">
        <v>1507</v>
      </c>
      <c r="Z91" s="718">
        <f t="shared" si="1"/>
        <v>0</v>
      </c>
      <c r="AA91" s="687"/>
    </row>
    <row r="92" spans="2:27" ht="12">
      <c r="B92" s="698">
        <v>50</v>
      </c>
      <c r="C92" s="687"/>
      <c r="D92" s="699" t="s">
        <v>4126</v>
      </c>
      <c r="E92" s="687"/>
      <c r="F92" s="687"/>
      <c r="G92" s="687"/>
      <c r="H92" s="687"/>
      <c r="I92" s="687"/>
      <c r="J92" s="687"/>
      <c r="K92" s="687"/>
      <c r="L92" s="687"/>
      <c r="M92" s="687"/>
      <c r="N92" s="699" t="s">
        <v>4125</v>
      </c>
      <c r="O92" s="687"/>
      <c r="P92" s="687"/>
      <c r="Q92" s="687"/>
      <c r="R92" s="687"/>
      <c r="S92" s="687"/>
      <c r="T92" s="687"/>
      <c r="U92" s="716"/>
      <c r="V92" s="717"/>
      <c r="W92" s="717"/>
      <c r="X92" s="210">
        <v>4</v>
      </c>
      <c r="Y92" s="163" t="s">
        <v>1507</v>
      </c>
      <c r="Z92" s="718">
        <f t="shared" si="1"/>
        <v>0</v>
      </c>
      <c r="AA92" s="687"/>
    </row>
    <row r="93" spans="2:27" ht="12">
      <c r="B93" s="698">
        <v>69</v>
      </c>
      <c r="C93" s="687"/>
      <c r="D93" s="699" t="s">
        <v>4124</v>
      </c>
      <c r="E93" s="687"/>
      <c r="F93" s="687"/>
      <c r="G93" s="687"/>
      <c r="H93" s="687"/>
      <c r="I93" s="687"/>
      <c r="J93" s="687"/>
      <c r="K93" s="687"/>
      <c r="L93" s="687"/>
      <c r="M93" s="687"/>
      <c r="N93" s="699" t="s">
        <v>4123</v>
      </c>
      <c r="O93" s="687"/>
      <c r="P93" s="687"/>
      <c r="Q93" s="687"/>
      <c r="R93" s="687"/>
      <c r="S93" s="687"/>
      <c r="T93" s="687"/>
      <c r="U93" s="716"/>
      <c r="V93" s="717"/>
      <c r="W93" s="717"/>
      <c r="X93" s="210">
        <v>200</v>
      </c>
      <c r="Y93" s="163" t="s">
        <v>316</v>
      </c>
      <c r="Z93" s="718">
        <f t="shared" si="1"/>
        <v>0</v>
      </c>
      <c r="AA93" s="687"/>
    </row>
    <row r="94" spans="2:27" ht="15" customHeight="1">
      <c r="B94" s="698">
        <v>70</v>
      </c>
      <c r="C94" s="687"/>
      <c r="D94" s="699" t="s">
        <v>4120</v>
      </c>
      <c r="E94" s="687"/>
      <c r="F94" s="687"/>
      <c r="G94" s="687"/>
      <c r="H94" s="687"/>
      <c r="I94" s="687"/>
      <c r="J94" s="687"/>
      <c r="K94" s="687"/>
      <c r="L94" s="687"/>
      <c r="M94" s="687"/>
      <c r="N94" s="699" t="s">
        <v>4122</v>
      </c>
      <c r="O94" s="687"/>
      <c r="P94" s="687"/>
      <c r="Q94" s="687"/>
      <c r="R94" s="687"/>
      <c r="S94" s="687"/>
      <c r="T94" s="687"/>
      <c r="U94" s="716"/>
      <c r="V94" s="717"/>
      <c r="W94" s="717"/>
      <c r="X94" s="210">
        <v>50</v>
      </c>
      <c r="Y94" s="163" t="s">
        <v>316</v>
      </c>
      <c r="Z94" s="718">
        <f t="shared" si="1"/>
        <v>0</v>
      </c>
      <c r="AA94" s="687"/>
    </row>
    <row r="95" spans="2:27" ht="15" customHeight="1">
      <c r="B95" s="698">
        <v>70</v>
      </c>
      <c r="C95" s="687"/>
      <c r="D95" s="699" t="s">
        <v>4120</v>
      </c>
      <c r="E95" s="687"/>
      <c r="F95" s="687"/>
      <c r="G95" s="687"/>
      <c r="H95" s="687"/>
      <c r="I95" s="687"/>
      <c r="J95" s="687"/>
      <c r="K95" s="687"/>
      <c r="L95" s="687"/>
      <c r="M95" s="687"/>
      <c r="N95" s="699" t="s">
        <v>4121</v>
      </c>
      <c r="O95" s="687"/>
      <c r="P95" s="687"/>
      <c r="Q95" s="687"/>
      <c r="R95" s="687"/>
      <c r="S95" s="687"/>
      <c r="T95" s="687"/>
      <c r="U95" s="716"/>
      <c r="V95" s="717"/>
      <c r="W95" s="717"/>
      <c r="X95" s="210">
        <v>50</v>
      </c>
      <c r="Y95" s="163" t="s">
        <v>316</v>
      </c>
      <c r="Z95" s="718">
        <f t="shared" si="1"/>
        <v>0</v>
      </c>
      <c r="AA95" s="687"/>
    </row>
    <row r="96" spans="2:27" ht="15" customHeight="1">
      <c r="B96" s="698">
        <v>70</v>
      </c>
      <c r="C96" s="687"/>
      <c r="D96" s="699" t="s">
        <v>4120</v>
      </c>
      <c r="E96" s="687"/>
      <c r="F96" s="687"/>
      <c r="G96" s="687"/>
      <c r="H96" s="687"/>
      <c r="I96" s="687"/>
      <c r="J96" s="687"/>
      <c r="K96" s="687"/>
      <c r="L96" s="687"/>
      <c r="M96" s="687"/>
      <c r="N96" s="699" t="s">
        <v>4119</v>
      </c>
      <c r="O96" s="687"/>
      <c r="P96" s="687"/>
      <c r="Q96" s="687"/>
      <c r="R96" s="687"/>
      <c r="S96" s="687"/>
      <c r="T96" s="687"/>
      <c r="U96" s="716"/>
      <c r="V96" s="717"/>
      <c r="W96" s="717"/>
      <c r="X96" s="210">
        <v>350</v>
      </c>
      <c r="Y96" s="163" t="s">
        <v>316</v>
      </c>
      <c r="Z96" s="718">
        <f t="shared" si="1"/>
        <v>0</v>
      </c>
      <c r="AA96" s="687"/>
    </row>
    <row r="97" spans="2:27" ht="12">
      <c r="B97" s="698">
        <v>72</v>
      </c>
      <c r="C97" s="698"/>
      <c r="D97" s="699" t="s">
        <v>4118</v>
      </c>
      <c r="E97" s="699"/>
      <c r="F97" s="699"/>
      <c r="G97" s="699"/>
      <c r="H97" s="699"/>
      <c r="I97" s="699"/>
      <c r="J97" s="699"/>
      <c r="K97" s="699"/>
      <c r="L97" s="699"/>
      <c r="M97" s="699"/>
      <c r="N97" s="699" t="s">
        <v>4117</v>
      </c>
      <c r="O97" s="699"/>
      <c r="P97" s="699"/>
      <c r="Q97" s="699"/>
      <c r="R97" s="699"/>
      <c r="S97" s="699"/>
      <c r="T97" s="699"/>
      <c r="U97" s="716"/>
      <c r="V97" s="716"/>
      <c r="W97" s="716"/>
      <c r="X97" s="210">
        <v>1000</v>
      </c>
      <c r="Y97" s="163" t="s">
        <v>316</v>
      </c>
      <c r="Z97" s="718">
        <f t="shared" si="1"/>
        <v>0</v>
      </c>
      <c r="AA97" s="718"/>
    </row>
    <row r="98" spans="2:27" ht="17.25" customHeight="1">
      <c r="B98" s="715" t="s">
        <v>4619</v>
      </c>
      <c r="C98" s="715"/>
      <c r="D98" s="715"/>
      <c r="E98" s="715"/>
      <c r="F98" s="715"/>
      <c r="G98" s="715"/>
      <c r="H98" s="715"/>
      <c r="I98" s="715"/>
      <c r="J98" s="715"/>
      <c r="K98" s="715"/>
      <c r="L98" s="715"/>
      <c r="M98" s="715"/>
      <c r="N98" s="715"/>
      <c r="O98" s="715"/>
      <c r="P98" s="715"/>
      <c r="Q98" s="715"/>
      <c r="R98" s="715"/>
      <c r="S98" s="715"/>
      <c r="T98" s="715"/>
      <c r="U98" s="715"/>
      <c r="V98" s="715"/>
      <c r="W98" s="715"/>
      <c r="X98" s="715"/>
      <c r="Y98" s="715"/>
      <c r="Z98" s="207"/>
      <c r="AA98" s="214">
        <f>SUM(Z83:AA97)</f>
        <v>0</v>
      </c>
    </row>
    <row r="99" ht="12" hidden="1"/>
    <row r="100" ht="2.9" customHeight="1"/>
    <row r="101" spans="2:27" ht="11.25" customHeight="1">
      <c r="B101" s="696" t="s">
        <v>4115</v>
      </c>
      <c r="C101" s="687"/>
      <c r="D101" s="687"/>
      <c r="E101" s="687"/>
      <c r="F101" s="687"/>
      <c r="G101" s="687"/>
      <c r="H101" s="687"/>
      <c r="I101" s="687"/>
      <c r="J101" s="687"/>
      <c r="K101" s="687"/>
      <c r="L101" s="687"/>
      <c r="M101" s="687"/>
      <c r="N101" s="687"/>
      <c r="O101" s="687"/>
      <c r="P101" s="687"/>
      <c r="Q101" s="687"/>
      <c r="R101" s="687"/>
      <c r="S101" s="687"/>
      <c r="T101" s="687"/>
      <c r="U101" s="687"/>
      <c r="V101" s="687"/>
      <c r="W101" s="687"/>
      <c r="X101" s="687"/>
      <c r="Y101" s="687"/>
      <c r="Z101" s="687"/>
      <c r="AA101" s="687"/>
    </row>
    <row r="102" ht="1.5" customHeight="1"/>
    <row r="103" spans="3:19" ht="11.25" customHeight="1">
      <c r="C103" s="698" t="s">
        <v>4114</v>
      </c>
      <c r="D103" s="687"/>
      <c r="F103" s="700">
        <f>AA98</f>
        <v>0</v>
      </c>
      <c r="G103" s="687"/>
      <c r="H103" s="687"/>
      <c r="I103" s="687"/>
      <c r="J103" s="687"/>
      <c r="K103" s="687"/>
      <c r="M103" s="699"/>
      <c r="N103" s="687"/>
      <c r="O103" s="687"/>
      <c r="P103" s="687"/>
      <c r="Q103" s="687"/>
      <c r="R103" s="687"/>
      <c r="S103" s="687"/>
    </row>
    <row r="104" ht="12.75" customHeight="1"/>
    <row r="105" spans="2:27" ht="11.5" customHeight="1">
      <c r="B105" s="699" t="s">
        <v>1</v>
      </c>
      <c r="C105" s="687"/>
      <c r="D105" s="687"/>
      <c r="E105" s="687"/>
      <c r="F105" s="687"/>
      <c r="T105" s="695" t="s">
        <v>4102</v>
      </c>
      <c r="U105" s="727"/>
      <c r="V105" s="727"/>
      <c r="W105" s="727"/>
      <c r="X105" s="727"/>
      <c r="Y105" s="727"/>
      <c r="Z105" s="727"/>
      <c r="AA105" s="727"/>
    </row>
    <row r="106" spans="2:27" ht="11.25" customHeight="1">
      <c r="B106" s="699" t="s">
        <v>4113</v>
      </c>
      <c r="C106" s="687"/>
      <c r="D106" s="687"/>
      <c r="E106" s="687"/>
      <c r="F106" s="687"/>
      <c r="T106" s="728">
        <f>SUM(Z83:AA97)</f>
        <v>0</v>
      </c>
      <c r="U106" s="729"/>
      <c r="V106" s="729"/>
      <c r="W106" s="729"/>
      <c r="X106" s="729"/>
      <c r="Y106" s="729"/>
      <c r="Z106" s="729"/>
      <c r="AA106" s="729"/>
    </row>
    <row r="107" ht="12" hidden="1"/>
    <row r="108" ht="14.15" customHeight="1"/>
    <row r="109" spans="2:16" ht="11.5" customHeight="1">
      <c r="B109" s="709" t="s">
        <v>1</v>
      </c>
      <c r="C109" s="704"/>
      <c r="D109" s="704"/>
      <c r="E109" s="704"/>
      <c r="F109" s="704"/>
      <c r="G109" s="704"/>
      <c r="H109" s="704"/>
      <c r="J109" s="710" t="s">
        <v>4103</v>
      </c>
      <c r="K109" s="704"/>
      <c r="L109" s="704"/>
      <c r="M109" s="704"/>
      <c r="N109" s="704"/>
      <c r="O109" s="704"/>
      <c r="P109" s="704"/>
    </row>
    <row r="110" spans="2:16" ht="11.25" customHeight="1">
      <c r="B110" s="710" t="s">
        <v>4618</v>
      </c>
      <c r="C110" s="704"/>
      <c r="D110" s="704"/>
      <c r="E110" s="704"/>
      <c r="F110" s="704"/>
      <c r="G110" s="704"/>
      <c r="H110" s="704"/>
      <c r="I110" s="125"/>
      <c r="J110" s="703">
        <f>AA98+T106</f>
        <v>0</v>
      </c>
      <c r="K110" s="704"/>
      <c r="L110" s="704"/>
      <c r="M110" s="704"/>
      <c r="N110" s="704"/>
      <c r="O110" s="704"/>
      <c r="P110" s="704"/>
    </row>
    <row r="111" ht="12" hidden="1"/>
    <row r="112" ht="3" customHeight="1"/>
    <row r="113" spans="2:16" ht="11.25" customHeight="1">
      <c r="B113" s="711" t="s">
        <v>4083</v>
      </c>
      <c r="C113" s="687"/>
      <c r="D113" s="687"/>
      <c r="E113" s="687"/>
      <c r="F113" s="687"/>
      <c r="G113" s="687"/>
      <c r="H113" s="687"/>
      <c r="J113" s="712">
        <f>J110</f>
        <v>0</v>
      </c>
      <c r="K113" s="687"/>
      <c r="L113" s="687"/>
      <c r="M113" s="687"/>
      <c r="N113" s="687"/>
      <c r="O113" s="687"/>
      <c r="P113" s="687"/>
    </row>
    <row r="114" ht="12" hidden="1"/>
  </sheetData>
  <sheetProtection algorithmName="SHA-512" hashValue="qpSVevLE2cee1Z2AgL+ZKlULBeG9slp9v6TLW8tEE23uwnPkkvc184RhBx8ULkJ1l09WR++L7eZA32kHw2IDyQ==" saltValue="rT0gXgvYpRuWU89l7oLURw==" spinCount="100000" sheet="1" selectLockedCells="1" autoFilter="0" pivotTables="0"/>
  <mergeCells count="239">
    <mergeCell ref="B84:C84"/>
    <mergeCell ref="D84:M84"/>
    <mergeCell ref="N84:T84"/>
    <mergeCell ref="U84:W84"/>
    <mergeCell ref="Z84:AA84"/>
    <mergeCell ref="B87:C87"/>
    <mergeCell ref="D87:M87"/>
    <mergeCell ref="N87:T87"/>
    <mergeCell ref="U87:W87"/>
    <mergeCell ref="Z87:AA87"/>
    <mergeCell ref="N91:T91"/>
    <mergeCell ref="U91:W91"/>
    <mergeCell ref="Z91:AA91"/>
    <mergeCell ref="D97:M97"/>
    <mergeCell ref="B97:C97"/>
    <mergeCell ref="B93:C93"/>
    <mergeCell ref="D93:M93"/>
    <mergeCell ref="N93:T93"/>
    <mergeCell ref="Z96:AA96"/>
    <mergeCell ref="Z97:AA97"/>
    <mergeCell ref="U97:W97"/>
    <mergeCell ref="N97:T97"/>
    <mergeCell ref="B96:C96"/>
    <mergeCell ref="D96:M96"/>
    <mergeCell ref="N96:T96"/>
    <mergeCell ref="U96:W96"/>
    <mergeCell ref="B90:C90"/>
    <mergeCell ref="D90:M90"/>
    <mergeCell ref="N90:T90"/>
    <mergeCell ref="U90:W90"/>
    <mergeCell ref="Z90:AA90"/>
    <mergeCell ref="B95:C95"/>
    <mergeCell ref="D95:M95"/>
    <mergeCell ref="N95:T95"/>
    <mergeCell ref="U95:W95"/>
    <mergeCell ref="Z95:AA95"/>
    <mergeCell ref="U93:W93"/>
    <mergeCell ref="Z93:AA93"/>
    <mergeCell ref="B94:C94"/>
    <mergeCell ref="D94:M94"/>
    <mergeCell ref="N94:T94"/>
    <mergeCell ref="U94:W94"/>
    <mergeCell ref="Z94:AA94"/>
    <mergeCell ref="B92:C92"/>
    <mergeCell ref="D92:M92"/>
    <mergeCell ref="N92:T92"/>
    <mergeCell ref="U92:W92"/>
    <mergeCell ref="Z92:AA92"/>
    <mergeCell ref="B91:C91"/>
    <mergeCell ref="D91:M91"/>
    <mergeCell ref="B110:H110"/>
    <mergeCell ref="J110:P110"/>
    <mergeCell ref="B113:H113"/>
    <mergeCell ref="J113:P113"/>
    <mergeCell ref="B98:Y98"/>
    <mergeCell ref="B105:F105"/>
    <mergeCell ref="T105:AA105"/>
    <mergeCell ref="B106:F106"/>
    <mergeCell ref="T106:AA106"/>
    <mergeCell ref="B109:H109"/>
    <mergeCell ref="J109:P109"/>
    <mergeCell ref="B101:AA101"/>
    <mergeCell ref="C103:D103"/>
    <mergeCell ref="F103:K103"/>
    <mergeCell ref="M103:S103"/>
    <mergeCell ref="B89:C89"/>
    <mergeCell ref="D89:M89"/>
    <mergeCell ref="N89:T89"/>
    <mergeCell ref="U89:W89"/>
    <mergeCell ref="Z89:AA89"/>
    <mergeCell ref="B86:C86"/>
    <mergeCell ref="D86:M86"/>
    <mergeCell ref="B85:C85"/>
    <mergeCell ref="D85:M85"/>
    <mergeCell ref="N85:T85"/>
    <mergeCell ref="U85:W85"/>
    <mergeCell ref="Z85:AA85"/>
    <mergeCell ref="Z88:AA88"/>
    <mergeCell ref="N86:T86"/>
    <mergeCell ref="U86:W86"/>
    <mergeCell ref="Z86:AA86"/>
    <mergeCell ref="B88:C88"/>
    <mergeCell ref="D88:M88"/>
    <mergeCell ref="N88:T88"/>
    <mergeCell ref="U88:W88"/>
    <mergeCell ref="B66:Y66"/>
    <mergeCell ref="B76:H76"/>
    <mergeCell ref="J76:P76"/>
    <mergeCell ref="B68:AA68"/>
    <mergeCell ref="C70:D70"/>
    <mergeCell ref="F70:J70"/>
    <mergeCell ref="K70:R70"/>
    <mergeCell ref="U83:W83"/>
    <mergeCell ref="Z83:AA83"/>
    <mergeCell ref="B72:H72"/>
    <mergeCell ref="J72:P72"/>
    <mergeCell ref="B73:H73"/>
    <mergeCell ref="J73:P73"/>
    <mergeCell ref="B80:AA80"/>
    <mergeCell ref="B82:C82"/>
    <mergeCell ref="D82:M82"/>
    <mergeCell ref="N82:T82"/>
    <mergeCell ref="U82:W82"/>
    <mergeCell ref="Z82:AA82"/>
    <mergeCell ref="N83:T83"/>
    <mergeCell ref="B83:C83"/>
    <mergeCell ref="D83:M83"/>
    <mergeCell ref="U65:W65"/>
    <mergeCell ref="Z65:AA65"/>
    <mergeCell ref="B61:AA61"/>
    <mergeCell ref="B63:C63"/>
    <mergeCell ref="D63:M63"/>
    <mergeCell ref="N63:T63"/>
    <mergeCell ref="U63:W63"/>
    <mergeCell ref="Z63:AA63"/>
    <mergeCell ref="B64:C64"/>
    <mergeCell ref="D64:M64"/>
    <mergeCell ref="B65:C65"/>
    <mergeCell ref="D65:M65"/>
    <mergeCell ref="N65:T65"/>
    <mergeCell ref="N64:T64"/>
    <mergeCell ref="U64:W64"/>
    <mergeCell ref="Z64:AA64"/>
    <mergeCell ref="B55:H55"/>
    <mergeCell ref="J55:P55"/>
    <mergeCell ref="B18:C18"/>
    <mergeCell ref="D18:M18"/>
    <mergeCell ref="N18:T18"/>
    <mergeCell ref="B19:C19"/>
    <mergeCell ref="B41:AA41"/>
    <mergeCell ref="B43:C43"/>
    <mergeCell ref="D43:M43"/>
    <mergeCell ref="N43:T43"/>
    <mergeCell ref="U43:W43"/>
    <mergeCell ref="Z43:AA43"/>
    <mergeCell ref="B20:C20"/>
    <mergeCell ref="D20:M20"/>
    <mergeCell ref="N20:T20"/>
    <mergeCell ref="U20:W20"/>
    <mergeCell ref="B22:C22"/>
    <mergeCell ref="D22:M22"/>
    <mergeCell ref="N22:T22"/>
    <mergeCell ref="U22:W22"/>
    <mergeCell ref="Z22:AA22"/>
    <mergeCell ref="B44:C44"/>
    <mergeCell ref="B58:H58"/>
    <mergeCell ref="J58:P58"/>
    <mergeCell ref="D44:M44"/>
    <mergeCell ref="N44:T44"/>
    <mergeCell ref="U44:W44"/>
    <mergeCell ref="Z44:AA44"/>
    <mergeCell ref="P1:V1"/>
    <mergeCell ref="A4:AB4"/>
    <mergeCell ref="B7:AA7"/>
    <mergeCell ref="B10:C10"/>
    <mergeCell ref="D10:M10"/>
    <mergeCell ref="N10:T10"/>
    <mergeCell ref="U10:W10"/>
    <mergeCell ref="Z10:AA10"/>
    <mergeCell ref="B9:C9"/>
    <mergeCell ref="D9:M9"/>
    <mergeCell ref="B23:Y23"/>
    <mergeCell ref="U21:W21"/>
    <mergeCell ref="Z21:AA21"/>
    <mergeCell ref="B12:C12"/>
    <mergeCell ref="D12:M12"/>
    <mergeCell ref="N12:T12"/>
    <mergeCell ref="U12:W12"/>
    <mergeCell ref="Z12:AA12"/>
    <mergeCell ref="N9:T9"/>
    <mergeCell ref="U9:W9"/>
    <mergeCell ref="Z9:AA9"/>
    <mergeCell ref="D19:M19"/>
    <mergeCell ref="N19:T19"/>
    <mergeCell ref="U19:W19"/>
    <mergeCell ref="Z19:AA19"/>
    <mergeCell ref="D13:M13"/>
    <mergeCell ref="N13:T13"/>
    <mergeCell ref="U13:W13"/>
    <mergeCell ref="U18:W18"/>
    <mergeCell ref="Z18:AA18"/>
    <mergeCell ref="U14:W14"/>
    <mergeCell ref="Z14:AA14"/>
    <mergeCell ref="Z13:AA13"/>
    <mergeCell ref="D16:M16"/>
    <mergeCell ref="N16:T16"/>
    <mergeCell ref="U16:W16"/>
    <mergeCell ref="Z16:AA16"/>
    <mergeCell ref="D14:M14"/>
    <mergeCell ref="N14:T14"/>
    <mergeCell ref="D15:M15"/>
    <mergeCell ref="N15:T15"/>
    <mergeCell ref="D17:M17"/>
    <mergeCell ref="U46:W46"/>
    <mergeCell ref="Z46:AA46"/>
    <mergeCell ref="Z20:AA20"/>
    <mergeCell ref="B11:C11"/>
    <mergeCell ref="D11:M11"/>
    <mergeCell ref="N11:T11"/>
    <mergeCell ref="U11:W11"/>
    <mergeCell ref="Z11:AA11"/>
    <mergeCell ref="U15:W15"/>
    <mergeCell ref="Z15:AA15"/>
    <mergeCell ref="B26:AA26"/>
    <mergeCell ref="B16:C16"/>
    <mergeCell ref="B14:C14"/>
    <mergeCell ref="B13:C13"/>
    <mergeCell ref="B15:C15"/>
    <mergeCell ref="B17:C17"/>
    <mergeCell ref="N17:T17"/>
    <mergeCell ref="U17:W17"/>
    <mergeCell ref="Z17:AA17"/>
    <mergeCell ref="B21:C21"/>
    <mergeCell ref="D21:M21"/>
    <mergeCell ref="N21:T21"/>
    <mergeCell ref="B54:H54"/>
    <mergeCell ref="J54:P54"/>
    <mergeCell ref="B47:Y47"/>
    <mergeCell ref="B50:AA50"/>
    <mergeCell ref="C52:D52"/>
    <mergeCell ref="F52:J52"/>
    <mergeCell ref="K52:R52"/>
    <mergeCell ref="B46:C46"/>
    <mergeCell ref="C28:D28"/>
    <mergeCell ref="F28:K28"/>
    <mergeCell ref="M28:S28"/>
    <mergeCell ref="N46:T46"/>
    <mergeCell ref="B45:C45"/>
    <mergeCell ref="D45:M45"/>
    <mergeCell ref="N45:T45"/>
    <mergeCell ref="U45:W45"/>
    <mergeCell ref="Z45:AA45"/>
    <mergeCell ref="B30:H30"/>
    <mergeCell ref="J30:P30"/>
    <mergeCell ref="B31:H31"/>
    <mergeCell ref="J31:P31"/>
    <mergeCell ref="B34:H34"/>
    <mergeCell ref="J34:P34"/>
    <mergeCell ref="D46:M46"/>
  </mergeCells>
  <printOptions/>
  <pageMargins left="0" right="0" top="0" bottom="0" header="0" footer="0"/>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184F0-F184-4AF8-9589-467E6FF441B6}">
  <dimension ref="A2:AB48"/>
  <sheetViews>
    <sheetView showGridLines="0" workbookViewId="0" topLeftCell="A1">
      <pane ySplit="4" topLeftCell="A5" activePane="bottomLeft" state="frozen"/>
      <selection pane="bottomLeft" activeCell="J39" sqref="J39:M39"/>
    </sheetView>
  </sheetViews>
  <sheetFormatPr defaultColWidth="9.28125" defaultRowHeight="12"/>
  <cols>
    <col min="1" max="2" width="0.71875" style="122" customWidth="1"/>
    <col min="3" max="3" width="1.28515625" style="122" customWidth="1"/>
    <col min="4" max="4" width="0.2890625" style="122" customWidth="1"/>
    <col min="5" max="5" width="7.7109375" style="122" customWidth="1"/>
    <col min="6" max="6" width="2.28125" style="122" customWidth="1"/>
    <col min="7" max="7" width="1.1484375" style="122" customWidth="1"/>
    <col min="8" max="8" width="3.00390625" style="122" customWidth="1"/>
    <col min="9" max="9" width="9.28125" style="122" hidden="1" customWidth="1"/>
    <col min="10" max="10" width="6.28125" style="122" customWidth="1"/>
    <col min="11" max="11" width="8.7109375" style="122" customWidth="1"/>
    <col min="12" max="12" width="2.7109375" style="122" customWidth="1"/>
    <col min="13" max="13" width="0.71875" style="122" customWidth="1"/>
    <col min="14" max="14" width="9.28125" style="122" hidden="1" customWidth="1"/>
    <col min="15" max="15" width="2.421875" style="122" customWidth="1"/>
    <col min="16" max="16" width="14.00390625" style="122" customWidth="1"/>
    <col min="17" max="17" width="1.28515625" style="122" customWidth="1"/>
    <col min="18" max="18" width="18.28125" style="122" customWidth="1"/>
    <col min="19" max="19" width="9.28125" style="122" customWidth="1"/>
    <col min="20" max="20" width="0.71875" style="122" customWidth="1"/>
    <col min="21" max="21" width="2.421875" style="122" customWidth="1"/>
    <col min="22" max="22" width="16.140625" style="122" customWidth="1"/>
    <col min="23" max="23" width="5.00390625" style="122" customWidth="1"/>
    <col min="24" max="24" width="11.421875" style="122" customWidth="1"/>
    <col min="25" max="25" width="9.28125" style="122" hidden="1" customWidth="1"/>
    <col min="26" max="26" width="1.421875" style="122" customWidth="1"/>
    <col min="27" max="28" width="0.71875" style="122" customWidth="1"/>
    <col min="29" max="16384" width="9.28125" style="122" customWidth="1"/>
  </cols>
  <sheetData>
    <row r="1" ht="2.9" customHeight="1"/>
    <row r="2" spans="1:28" ht="1.4"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row>
    <row r="3" spans="1:28" ht="11.25" customHeight="1">
      <c r="A3" s="686" t="s">
        <v>4112</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row>
    <row r="4" ht="12" hidden="1"/>
    <row r="5" spans="2:27" ht="2.9"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2:27" ht="5.65" customHeight="1">
      <c r="B6" s="136"/>
      <c r="C6" s="135"/>
      <c r="D6" s="135"/>
      <c r="E6" s="135"/>
      <c r="F6" s="135"/>
      <c r="G6" s="135"/>
      <c r="H6" s="135"/>
      <c r="I6" s="135"/>
      <c r="J6" s="135"/>
      <c r="K6" s="135"/>
      <c r="L6" s="135"/>
      <c r="M6" s="135"/>
      <c r="N6" s="135"/>
      <c r="O6" s="135"/>
      <c r="P6" s="135"/>
      <c r="Q6" s="135"/>
      <c r="R6" s="135"/>
      <c r="S6" s="135"/>
      <c r="T6" s="135"/>
      <c r="U6" s="135"/>
      <c r="V6" s="135"/>
      <c r="W6" s="135"/>
      <c r="X6" s="135"/>
      <c r="Y6" s="135"/>
      <c r="Z6" s="134"/>
      <c r="AA6" s="127"/>
    </row>
    <row r="7" spans="2:27" ht="16.4" customHeight="1">
      <c r="B7" s="133"/>
      <c r="C7" s="128"/>
      <c r="D7" s="128"/>
      <c r="E7" s="688" t="s">
        <v>4111</v>
      </c>
      <c r="F7" s="689"/>
      <c r="G7" s="689"/>
      <c r="H7" s="689"/>
      <c r="I7" s="689"/>
      <c r="J7" s="689"/>
      <c r="K7" s="690" t="s">
        <v>4180</v>
      </c>
      <c r="L7" s="689"/>
      <c r="M7" s="689"/>
      <c r="N7" s="689"/>
      <c r="O7" s="689"/>
      <c r="P7" s="689"/>
      <c r="Q7" s="689"/>
      <c r="R7" s="689"/>
      <c r="S7" s="689"/>
      <c r="T7" s="689"/>
      <c r="U7" s="689"/>
      <c r="V7" s="689"/>
      <c r="W7" s="689"/>
      <c r="X7" s="689"/>
      <c r="Y7" s="128"/>
      <c r="Z7" s="132"/>
      <c r="AA7" s="127"/>
    </row>
    <row r="8" spans="2:27" ht="16.4" customHeight="1">
      <c r="B8" s="133"/>
      <c r="C8" s="128"/>
      <c r="D8" s="128"/>
      <c r="E8" s="688" t="s">
        <v>4109</v>
      </c>
      <c r="F8" s="689"/>
      <c r="G8" s="689"/>
      <c r="H8" s="689"/>
      <c r="I8" s="689"/>
      <c r="J8" s="689"/>
      <c r="K8" s="690" t="s">
        <v>4179</v>
      </c>
      <c r="L8" s="689"/>
      <c r="M8" s="689"/>
      <c r="N8" s="689"/>
      <c r="O8" s="689"/>
      <c r="P8" s="689"/>
      <c r="Q8" s="689"/>
      <c r="R8" s="689"/>
      <c r="S8" s="689"/>
      <c r="T8" s="689"/>
      <c r="U8" s="689"/>
      <c r="V8" s="689"/>
      <c r="W8" s="689"/>
      <c r="X8" s="689"/>
      <c r="Y8" s="128"/>
      <c r="Z8" s="132"/>
      <c r="AA8" s="127"/>
    </row>
    <row r="9" spans="2:27" ht="16.4" customHeight="1">
      <c r="B9" s="133"/>
      <c r="C9" s="128"/>
      <c r="D9" s="128"/>
      <c r="E9" s="688" t="s">
        <v>1</v>
      </c>
      <c r="F9" s="689"/>
      <c r="G9" s="689"/>
      <c r="H9" s="689"/>
      <c r="I9" s="689"/>
      <c r="J9" s="689"/>
      <c r="K9" s="690" t="s">
        <v>4178</v>
      </c>
      <c r="L9" s="689"/>
      <c r="M9" s="689"/>
      <c r="N9" s="689"/>
      <c r="O9" s="689"/>
      <c r="P9" s="689"/>
      <c r="Q9" s="689"/>
      <c r="R9" s="689"/>
      <c r="S9" s="689"/>
      <c r="T9" s="689"/>
      <c r="U9" s="689"/>
      <c r="V9" s="689"/>
      <c r="W9" s="689"/>
      <c r="X9" s="689"/>
      <c r="Y9" s="128"/>
      <c r="Z9" s="132"/>
      <c r="AA9" s="127"/>
    </row>
    <row r="10" spans="2:27" ht="2.9" customHeight="1">
      <c r="B10" s="131"/>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29"/>
      <c r="AA10" s="127"/>
    </row>
    <row r="11" spans="2:27" ht="12" hidden="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row>
    <row r="12" spans="2:27" ht="2.9" customHeight="1">
      <c r="B12" s="128"/>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row>
    <row r="13" ht="14.25" customHeight="1"/>
    <row r="14" ht="2.9" customHeight="1"/>
    <row r="15" ht="12" hidden="1"/>
    <row r="16" spans="2:27" ht="17.15" customHeight="1">
      <c r="B16" s="691" t="s">
        <v>4106</v>
      </c>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row>
    <row r="17" ht="2.9" customHeight="1"/>
    <row r="18" spans="2:27" ht="11.5" customHeight="1">
      <c r="B18" s="692" t="s">
        <v>4105</v>
      </c>
      <c r="C18" s="693"/>
      <c r="D18" s="693"/>
      <c r="E18" s="693"/>
      <c r="F18" s="694" t="s">
        <v>4104</v>
      </c>
      <c r="G18" s="693"/>
      <c r="H18" s="693"/>
      <c r="I18" s="693"/>
      <c r="J18" s="693"/>
      <c r="K18" s="693"/>
      <c r="L18" s="693"/>
      <c r="M18" s="693"/>
      <c r="N18" s="693"/>
      <c r="O18" s="693"/>
      <c r="P18" s="693"/>
      <c r="Q18" s="693"/>
      <c r="R18" s="693"/>
      <c r="S18" s="693"/>
      <c r="T18" s="693"/>
      <c r="U18" s="692" t="s">
        <v>4103</v>
      </c>
      <c r="V18" s="693"/>
      <c r="W18" s="692" t="s">
        <v>4102</v>
      </c>
      <c r="X18" s="693"/>
      <c r="Y18" s="693"/>
      <c r="Z18" s="693"/>
      <c r="AA18" s="693"/>
    </row>
    <row r="19" spans="2:27" ht="11.5" customHeight="1">
      <c r="B19" s="695" t="s">
        <v>4101</v>
      </c>
      <c r="C19" s="687"/>
      <c r="D19" s="687"/>
      <c r="E19" s="687"/>
      <c r="F19" s="696" t="s">
        <v>4100</v>
      </c>
      <c r="G19" s="687"/>
      <c r="H19" s="687"/>
      <c r="I19" s="687"/>
      <c r="J19" s="687"/>
      <c r="K19" s="687"/>
      <c r="L19" s="687"/>
      <c r="M19" s="687"/>
      <c r="N19" s="687"/>
      <c r="O19" s="687"/>
      <c r="P19" s="687"/>
      <c r="Q19" s="687"/>
      <c r="R19" s="687"/>
      <c r="S19" s="687"/>
      <c r="T19" s="687"/>
      <c r="U19" s="697" t="s">
        <v>1</v>
      </c>
      <c r="V19" s="687"/>
      <c r="W19" s="697" t="s">
        <v>1</v>
      </c>
      <c r="X19" s="687"/>
      <c r="Y19" s="687"/>
      <c r="Z19" s="687"/>
      <c r="AA19" s="687"/>
    </row>
    <row r="20" spans="2:27" ht="11.25" customHeight="1">
      <c r="B20" s="698" t="s">
        <v>3764</v>
      </c>
      <c r="C20" s="687"/>
      <c r="D20" s="687"/>
      <c r="E20" s="687"/>
      <c r="F20" s="699" t="s">
        <v>4099</v>
      </c>
      <c r="G20" s="687"/>
      <c r="H20" s="687"/>
      <c r="I20" s="687"/>
      <c r="J20" s="687"/>
      <c r="K20" s="687"/>
      <c r="L20" s="687"/>
      <c r="M20" s="687"/>
      <c r="N20" s="687"/>
      <c r="O20" s="687"/>
      <c r="P20" s="687"/>
      <c r="Q20" s="687"/>
      <c r="R20" s="687"/>
      <c r="S20" s="687"/>
      <c r="T20" s="687"/>
      <c r="U20" s="700">
        <f>'AO'!AA26</f>
        <v>0</v>
      </c>
      <c r="V20" s="701"/>
      <c r="W20" s="700">
        <f aca="true" t="shared" si="0" ref="W20:W27">U20</f>
        <v>0</v>
      </c>
      <c r="X20" s="701"/>
      <c r="Y20" s="701"/>
      <c r="Z20" s="701"/>
      <c r="AA20" s="701"/>
    </row>
    <row r="21" spans="2:27" ht="11.5" customHeight="1">
      <c r="B21" s="698" t="s">
        <v>3762</v>
      </c>
      <c r="C21" s="687"/>
      <c r="D21" s="687"/>
      <c r="E21" s="687"/>
      <c r="F21" s="699" t="s">
        <v>4098</v>
      </c>
      <c r="G21" s="687"/>
      <c r="H21" s="687"/>
      <c r="I21" s="687"/>
      <c r="J21" s="687"/>
      <c r="K21" s="687"/>
      <c r="L21" s="687"/>
      <c r="M21" s="687"/>
      <c r="N21" s="687"/>
      <c r="O21" s="687"/>
      <c r="P21" s="687"/>
      <c r="Q21" s="687"/>
      <c r="R21" s="687"/>
      <c r="S21" s="687"/>
      <c r="T21" s="687"/>
      <c r="U21" s="700">
        <f>U20*0.048*2</f>
        <v>0</v>
      </c>
      <c r="V21" s="701"/>
      <c r="W21" s="700">
        <f t="shared" si="0"/>
        <v>0</v>
      </c>
      <c r="X21" s="701"/>
      <c r="Y21" s="701"/>
      <c r="Z21" s="701"/>
      <c r="AA21" s="701"/>
    </row>
    <row r="22" spans="2:27" ht="11.5" customHeight="1">
      <c r="B22" s="698" t="s">
        <v>3760</v>
      </c>
      <c r="C22" s="687"/>
      <c r="D22" s="687"/>
      <c r="E22" s="687"/>
      <c r="F22" s="699" t="s">
        <v>4177</v>
      </c>
      <c r="G22" s="687"/>
      <c r="H22" s="687"/>
      <c r="I22" s="687"/>
      <c r="J22" s="687"/>
      <c r="K22" s="687"/>
      <c r="L22" s="687"/>
      <c r="M22" s="687"/>
      <c r="N22" s="687"/>
      <c r="O22" s="687"/>
      <c r="P22" s="687"/>
      <c r="Q22" s="687"/>
      <c r="R22" s="687"/>
      <c r="S22" s="687"/>
      <c r="T22" s="687"/>
      <c r="U22" s="700">
        <f>'AO'!AA51</f>
        <v>0</v>
      </c>
      <c r="V22" s="701"/>
      <c r="W22" s="700">
        <f t="shared" si="0"/>
        <v>0</v>
      </c>
      <c r="X22" s="701"/>
      <c r="Y22" s="701"/>
      <c r="Z22" s="701"/>
      <c r="AA22" s="701"/>
    </row>
    <row r="23" spans="2:27" ht="11.5" customHeight="1">
      <c r="B23" s="698" t="s">
        <v>3758</v>
      </c>
      <c r="C23" s="687"/>
      <c r="D23" s="687"/>
      <c r="E23" s="687"/>
      <c r="F23" s="699" t="s">
        <v>4176</v>
      </c>
      <c r="G23" s="687"/>
      <c r="H23" s="687"/>
      <c r="I23" s="687"/>
      <c r="J23" s="687"/>
      <c r="K23" s="687"/>
      <c r="L23" s="687"/>
      <c r="M23" s="687"/>
      <c r="N23" s="687"/>
      <c r="O23" s="687"/>
      <c r="P23" s="687"/>
      <c r="Q23" s="687"/>
      <c r="R23" s="687"/>
      <c r="S23" s="687"/>
      <c r="T23" s="687"/>
      <c r="U23" s="700">
        <f>U22*0.016</f>
        <v>0</v>
      </c>
      <c r="V23" s="701"/>
      <c r="W23" s="700">
        <f t="shared" si="0"/>
        <v>0</v>
      </c>
      <c r="X23" s="701"/>
      <c r="Y23" s="701"/>
      <c r="Z23" s="701"/>
      <c r="AA23" s="701"/>
    </row>
    <row r="24" spans="2:27" ht="11.25" customHeight="1">
      <c r="B24" s="698" t="s">
        <v>3838</v>
      </c>
      <c r="C24" s="687"/>
      <c r="D24" s="687"/>
      <c r="E24" s="687"/>
      <c r="F24" s="699" t="s">
        <v>4175</v>
      </c>
      <c r="G24" s="687"/>
      <c r="H24" s="687"/>
      <c r="I24" s="687"/>
      <c r="J24" s="687"/>
      <c r="K24" s="687"/>
      <c r="L24" s="687"/>
      <c r="M24" s="687"/>
      <c r="N24" s="687"/>
      <c r="O24" s="687"/>
      <c r="P24" s="687"/>
      <c r="Q24" s="687"/>
      <c r="R24" s="687"/>
      <c r="S24" s="687"/>
      <c r="T24" s="687"/>
      <c r="U24" s="700">
        <f>'AO'!AA75</f>
        <v>0</v>
      </c>
      <c r="V24" s="701"/>
      <c r="W24" s="700">
        <f t="shared" si="0"/>
        <v>0</v>
      </c>
      <c r="X24" s="701"/>
      <c r="Y24" s="701"/>
      <c r="Z24" s="701"/>
      <c r="AA24" s="701"/>
    </row>
    <row r="25" spans="2:27" ht="11.5" customHeight="1">
      <c r="B25" s="698" t="s">
        <v>3890</v>
      </c>
      <c r="C25" s="687"/>
      <c r="D25" s="687"/>
      <c r="E25" s="687"/>
      <c r="F25" s="699" t="s">
        <v>4095</v>
      </c>
      <c r="G25" s="687"/>
      <c r="H25" s="687"/>
      <c r="I25" s="687"/>
      <c r="J25" s="687"/>
      <c r="K25" s="687"/>
      <c r="L25" s="687"/>
      <c r="M25" s="687"/>
      <c r="N25" s="687"/>
      <c r="O25" s="687"/>
      <c r="P25" s="687"/>
      <c r="Q25" s="687"/>
      <c r="R25" s="687"/>
      <c r="S25" s="687"/>
      <c r="T25" s="687"/>
      <c r="U25" s="700">
        <f>'AO'!AA111+'AO'!T118</f>
        <v>0</v>
      </c>
      <c r="V25" s="701"/>
      <c r="W25" s="700">
        <f t="shared" si="0"/>
        <v>0</v>
      </c>
      <c r="X25" s="701"/>
      <c r="Y25" s="701"/>
      <c r="Z25" s="701"/>
      <c r="AA25" s="701"/>
    </row>
    <row r="26" spans="2:27" ht="11.5" customHeight="1">
      <c r="B26" s="698" t="s">
        <v>3889</v>
      </c>
      <c r="C26" s="687"/>
      <c r="D26" s="687"/>
      <c r="E26" s="687"/>
      <c r="F26" s="699" t="s">
        <v>4094</v>
      </c>
      <c r="G26" s="687"/>
      <c r="H26" s="687"/>
      <c r="I26" s="687"/>
      <c r="J26" s="687"/>
      <c r="K26" s="687"/>
      <c r="L26" s="687"/>
      <c r="M26" s="687"/>
      <c r="N26" s="687"/>
      <c r="O26" s="687"/>
      <c r="P26" s="687"/>
      <c r="Q26" s="687"/>
      <c r="R26" s="687"/>
      <c r="S26" s="687"/>
      <c r="T26" s="687"/>
      <c r="U26" s="700">
        <f>U25*0.05</f>
        <v>0</v>
      </c>
      <c r="V26" s="701"/>
      <c r="W26" s="700">
        <f t="shared" si="0"/>
        <v>0</v>
      </c>
      <c r="X26" s="701"/>
      <c r="Y26" s="701"/>
      <c r="Z26" s="701"/>
      <c r="AA26" s="701"/>
    </row>
    <row r="27" spans="2:27" ht="11.5" customHeight="1">
      <c r="B27" s="695" t="s">
        <v>1</v>
      </c>
      <c r="C27" s="687"/>
      <c r="D27" s="687"/>
      <c r="E27" s="687"/>
      <c r="F27" s="696" t="s">
        <v>4093</v>
      </c>
      <c r="G27" s="687"/>
      <c r="H27" s="687"/>
      <c r="I27" s="687"/>
      <c r="J27" s="687"/>
      <c r="K27" s="687"/>
      <c r="L27" s="687"/>
      <c r="M27" s="687"/>
      <c r="N27" s="687"/>
      <c r="O27" s="687"/>
      <c r="P27" s="687"/>
      <c r="Q27" s="687"/>
      <c r="R27" s="687"/>
      <c r="S27" s="687"/>
      <c r="T27" s="687"/>
      <c r="U27" s="702">
        <f>SUM(U20:V26)</f>
        <v>0</v>
      </c>
      <c r="V27" s="701"/>
      <c r="W27" s="702">
        <f t="shared" si="0"/>
        <v>0</v>
      </c>
      <c r="X27" s="701"/>
      <c r="Y27" s="701"/>
      <c r="Z27" s="701"/>
      <c r="AA27" s="701"/>
    </row>
    <row r="28" spans="2:27" ht="11.25" customHeight="1">
      <c r="B28" s="698" t="s">
        <v>1</v>
      </c>
      <c r="C28" s="687"/>
      <c r="D28" s="687"/>
      <c r="E28" s="687"/>
      <c r="F28" s="699" t="s">
        <v>1</v>
      </c>
      <c r="G28" s="687"/>
      <c r="H28" s="687"/>
      <c r="I28" s="687"/>
      <c r="J28" s="687"/>
      <c r="K28" s="687"/>
      <c r="L28" s="687"/>
      <c r="M28" s="687"/>
      <c r="N28" s="687"/>
      <c r="O28" s="687"/>
      <c r="P28" s="687"/>
      <c r="Q28" s="687"/>
      <c r="R28" s="687"/>
      <c r="S28" s="687"/>
      <c r="T28" s="687"/>
      <c r="U28" s="700" t="s">
        <v>1</v>
      </c>
      <c r="V28" s="701"/>
      <c r="W28" s="700" t="s">
        <v>1</v>
      </c>
      <c r="X28" s="701"/>
      <c r="Y28" s="701"/>
      <c r="Z28" s="701"/>
      <c r="AA28" s="701"/>
    </row>
    <row r="29" spans="2:27" ht="11.5" customHeight="1">
      <c r="B29" s="695" t="s">
        <v>4092</v>
      </c>
      <c r="C29" s="687"/>
      <c r="D29" s="687"/>
      <c r="E29" s="687"/>
      <c r="F29" s="696" t="s">
        <v>4091</v>
      </c>
      <c r="G29" s="687"/>
      <c r="H29" s="687"/>
      <c r="I29" s="687"/>
      <c r="J29" s="687"/>
      <c r="K29" s="687"/>
      <c r="L29" s="687"/>
      <c r="M29" s="687"/>
      <c r="N29" s="687"/>
      <c r="O29" s="687"/>
      <c r="P29" s="687"/>
      <c r="Q29" s="687"/>
      <c r="R29" s="687"/>
      <c r="S29" s="687"/>
      <c r="T29" s="687"/>
      <c r="U29" s="702" t="s">
        <v>1</v>
      </c>
      <c r="V29" s="701"/>
      <c r="W29" s="702" t="s">
        <v>1</v>
      </c>
      <c r="X29" s="701"/>
      <c r="Y29" s="701"/>
      <c r="Z29" s="701"/>
      <c r="AA29" s="701"/>
    </row>
    <row r="30" spans="2:27" ht="11.5" customHeight="1">
      <c r="B30" s="698" t="s">
        <v>3888</v>
      </c>
      <c r="C30" s="687"/>
      <c r="D30" s="687"/>
      <c r="E30" s="687"/>
      <c r="F30" s="699" t="s">
        <v>4090</v>
      </c>
      <c r="G30" s="687"/>
      <c r="H30" s="687"/>
      <c r="I30" s="687"/>
      <c r="J30" s="687"/>
      <c r="K30" s="687"/>
      <c r="L30" s="687"/>
      <c r="M30" s="687"/>
      <c r="N30" s="687"/>
      <c r="O30" s="687"/>
      <c r="P30" s="687"/>
      <c r="Q30" s="687"/>
      <c r="R30" s="687"/>
      <c r="S30" s="687"/>
      <c r="T30" s="687"/>
      <c r="U30" s="700">
        <f>U20*0.025*2</f>
        <v>0</v>
      </c>
      <c r="V30" s="701"/>
      <c r="W30" s="700">
        <f>U30</f>
        <v>0</v>
      </c>
      <c r="X30" s="701"/>
      <c r="Y30" s="701"/>
      <c r="Z30" s="701"/>
      <c r="AA30" s="701"/>
    </row>
    <row r="31" spans="2:27" ht="11.5" customHeight="1">
      <c r="B31" s="695" t="s">
        <v>1</v>
      </c>
      <c r="C31" s="687"/>
      <c r="D31" s="687"/>
      <c r="E31" s="687"/>
      <c r="F31" s="696" t="s">
        <v>4089</v>
      </c>
      <c r="G31" s="687"/>
      <c r="H31" s="687"/>
      <c r="I31" s="687"/>
      <c r="J31" s="687"/>
      <c r="K31" s="687"/>
      <c r="L31" s="687"/>
      <c r="M31" s="687"/>
      <c r="N31" s="687"/>
      <c r="O31" s="687"/>
      <c r="P31" s="687"/>
      <c r="Q31" s="687"/>
      <c r="R31" s="687"/>
      <c r="S31" s="687"/>
      <c r="T31" s="687"/>
      <c r="U31" s="702">
        <f>SUM(U30)</f>
        <v>0</v>
      </c>
      <c r="V31" s="701"/>
      <c r="W31" s="702">
        <f>U31</f>
        <v>0</v>
      </c>
      <c r="X31" s="701"/>
      <c r="Y31" s="701"/>
      <c r="Z31" s="701"/>
      <c r="AA31" s="701"/>
    </row>
    <row r="32" spans="2:27" ht="11.5" customHeight="1">
      <c r="B32" s="698" t="s">
        <v>1</v>
      </c>
      <c r="C32" s="687"/>
      <c r="D32" s="687"/>
      <c r="E32" s="687"/>
      <c r="F32" s="699" t="s">
        <v>1</v>
      </c>
      <c r="G32" s="687"/>
      <c r="H32" s="687"/>
      <c r="I32" s="687"/>
      <c r="J32" s="687"/>
      <c r="K32" s="687"/>
      <c r="L32" s="687"/>
      <c r="M32" s="687"/>
      <c r="N32" s="687"/>
      <c r="O32" s="687"/>
      <c r="P32" s="687"/>
      <c r="Q32" s="687"/>
      <c r="R32" s="687"/>
      <c r="S32" s="687"/>
      <c r="T32" s="687"/>
      <c r="U32" s="700" t="s">
        <v>1</v>
      </c>
      <c r="V32" s="701"/>
      <c r="W32" s="700" t="s">
        <v>1</v>
      </c>
      <c r="X32" s="701"/>
      <c r="Y32" s="701"/>
      <c r="Z32" s="701"/>
      <c r="AA32" s="701"/>
    </row>
    <row r="33" spans="2:27" ht="11.25" customHeight="1">
      <c r="B33" s="705" t="s">
        <v>4088</v>
      </c>
      <c r="C33" s="693"/>
      <c r="D33" s="693"/>
      <c r="E33" s="693"/>
      <c r="F33" s="706" t="s">
        <v>4087</v>
      </c>
      <c r="G33" s="693"/>
      <c r="H33" s="693"/>
      <c r="I33" s="693"/>
      <c r="J33" s="693"/>
      <c r="K33" s="693"/>
      <c r="L33" s="693"/>
      <c r="M33" s="693"/>
      <c r="N33" s="693"/>
      <c r="O33" s="693"/>
      <c r="P33" s="693"/>
      <c r="Q33" s="693"/>
      <c r="R33" s="693"/>
      <c r="S33" s="693"/>
      <c r="T33" s="693"/>
      <c r="U33" s="707">
        <f>U27+U31</f>
        <v>0</v>
      </c>
      <c r="V33" s="708"/>
      <c r="W33" s="707">
        <f>U33</f>
        <v>0</v>
      </c>
      <c r="X33" s="708"/>
      <c r="Y33" s="708"/>
      <c r="Z33" s="708"/>
      <c r="AA33" s="708"/>
    </row>
    <row r="34" ht="14.25" customHeight="1"/>
    <row r="35" spans="2:18" ht="12">
      <c r="B35" s="709" t="s">
        <v>1</v>
      </c>
      <c r="C35" s="704"/>
      <c r="D35" s="704"/>
      <c r="E35" s="704"/>
      <c r="F35" s="704"/>
      <c r="G35" s="704"/>
      <c r="H35" s="704"/>
      <c r="J35" s="710" t="s">
        <v>4086</v>
      </c>
      <c r="K35" s="704"/>
      <c r="L35" s="704"/>
      <c r="M35" s="704"/>
      <c r="N35" s="710" t="s">
        <v>39</v>
      </c>
      <c r="O35" s="704"/>
      <c r="P35" s="704"/>
      <c r="Q35" s="704"/>
      <c r="R35" s="126" t="s">
        <v>4085</v>
      </c>
    </row>
    <row r="36" spans="2:18" ht="12">
      <c r="B36" s="710" t="s">
        <v>4084</v>
      </c>
      <c r="C36" s="704"/>
      <c r="D36" s="704"/>
      <c r="E36" s="704"/>
      <c r="F36" s="704"/>
      <c r="G36" s="704"/>
      <c r="H36" s="704"/>
      <c r="I36" s="125"/>
      <c r="J36" s="703">
        <f>U33</f>
        <v>0</v>
      </c>
      <c r="K36" s="704"/>
      <c r="L36" s="704"/>
      <c r="M36" s="704"/>
      <c r="N36" s="703">
        <f>(J36*1.21)-J36</f>
        <v>0</v>
      </c>
      <c r="O36" s="704"/>
      <c r="P36" s="704"/>
      <c r="Q36" s="704"/>
      <c r="R36" s="124">
        <f>J36+N36</f>
        <v>0</v>
      </c>
    </row>
    <row r="37" ht="12" hidden="1"/>
    <row r="38" ht="3" customHeight="1"/>
    <row r="39" spans="2:18" ht="12">
      <c r="B39" s="711" t="s">
        <v>4083</v>
      </c>
      <c r="C39" s="687"/>
      <c r="D39" s="687"/>
      <c r="E39" s="687"/>
      <c r="F39" s="687"/>
      <c r="G39" s="687"/>
      <c r="H39" s="687"/>
      <c r="J39" s="712">
        <f>J36</f>
        <v>0</v>
      </c>
      <c r="K39" s="687"/>
      <c r="L39" s="687"/>
      <c r="M39" s="687"/>
      <c r="O39" s="712">
        <f>N36</f>
        <v>0</v>
      </c>
      <c r="P39" s="687"/>
      <c r="Q39" s="687"/>
      <c r="R39" s="123">
        <f>R36</f>
        <v>0</v>
      </c>
    </row>
    <row r="40" ht="2.9" customHeight="1"/>
    <row r="41" spans="2:27" ht="11.25" customHeight="1">
      <c r="B41" s="713" t="s">
        <v>4082</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row>
    <row r="42" ht="5.65" customHeight="1"/>
    <row r="43" ht="2.9" customHeight="1"/>
    <row r="44" spans="2:16" ht="12.65" customHeight="1">
      <c r="B44" s="714" t="s">
        <v>4081</v>
      </c>
      <c r="C44" s="687"/>
      <c r="D44" s="687"/>
      <c r="E44" s="687"/>
      <c r="F44" s="687"/>
      <c r="G44" s="687"/>
      <c r="H44" s="687"/>
      <c r="I44" s="687"/>
      <c r="J44" s="687"/>
      <c r="K44" s="687"/>
      <c r="L44" s="687"/>
      <c r="M44" s="687"/>
      <c r="N44" s="687"/>
      <c r="O44" s="687"/>
      <c r="P44" s="687"/>
    </row>
    <row r="45" ht="11.5" customHeight="1"/>
    <row r="46" spans="2:11" ht="11.5" customHeight="1">
      <c r="B46" s="697" t="s">
        <v>4174</v>
      </c>
      <c r="C46" s="687"/>
      <c r="D46" s="687"/>
      <c r="E46" s="687"/>
      <c r="F46" s="687"/>
      <c r="G46" s="696" t="s">
        <v>4173</v>
      </c>
      <c r="H46" s="687"/>
      <c r="I46" s="687"/>
      <c r="J46" s="687"/>
      <c r="K46" s="687"/>
    </row>
    <row r="47" spans="2:15" ht="11.5" customHeight="1">
      <c r="B47" s="697" t="s">
        <v>4172</v>
      </c>
      <c r="C47" s="687"/>
      <c r="D47" s="687"/>
      <c r="E47" s="687"/>
      <c r="F47" s="687"/>
      <c r="G47" s="695" t="s">
        <v>4171</v>
      </c>
      <c r="H47" s="695"/>
      <c r="I47" s="695"/>
      <c r="J47" s="695"/>
      <c r="K47" s="695"/>
      <c r="L47" s="695"/>
      <c r="M47" s="695"/>
      <c r="N47" s="695"/>
      <c r="O47" s="695"/>
    </row>
    <row r="48" spans="2:11" ht="11.25" customHeight="1">
      <c r="B48" s="697" t="s">
        <v>4170</v>
      </c>
      <c r="C48" s="687"/>
      <c r="D48" s="687"/>
      <c r="E48" s="687"/>
      <c r="F48" s="687"/>
      <c r="G48" s="730">
        <v>44828</v>
      </c>
      <c r="H48" s="687"/>
      <c r="I48" s="687"/>
      <c r="J48" s="687"/>
      <c r="K48" s="687"/>
    </row>
    <row r="49" s="122" customFormat="1" ht="12" hidden="1"/>
  </sheetData>
  <sheetProtection algorithmName="SHA-512" hashValue="5s+VCMeUbclyP5rOLYvBdk0Kw8Jlt8S9crwRSFa05sRF/sfd4VHpTwipJ+Q/VGAk5PSr2F3X+9DaUaWgCRuxPQ==" saltValue="7IfzdwPYNhkQPl/7YHoU/w==" spinCount="100000" sheet="1" selectLockedCells="1" autoFilter="0" pivotTables="0"/>
  <mergeCells count="89">
    <mergeCell ref="B19:E19"/>
    <mergeCell ref="F19:T19"/>
    <mergeCell ref="U19:V19"/>
    <mergeCell ref="W19:AA19"/>
    <mergeCell ref="A3:AB3"/>
    <mergeCell ref="E7:J7"/>
    <mergeCell ref="K7:X7"/>
    <mergeCell ref="E8:J8"/>
    <mergeCell ref="K8:X8"/>
    <mergeCell ref="E9:J9"/>
    <mergeCell ref="K9:X9"/>
    <mergeCell ref="B16:AA16"/>
    <mergeCell ref="B18:E18"/>
    <mergeCell ref="F18:T18"/>
    <mergeCell ref="U18:V18"/>
    <mergeCell ref="W18:AA18"/>
    <mergeCell ref="B20:E20"/>
    <mergeCell ref="F20:T20"/>
    <mergeCell ref="U20:V20"/>
    <mergeCell ref="W20:AA20"/>
    <mergeCell ref="B21:E21"/>
    <mergeCell ref="F21:T21"/>
    <mergeCell ref="U21:V21"/>
    <mergeCell ref="W21:AA21"/>
    <mergeCell ref="B22:E22"/>
    <mergeCell ref="F22:T22"/>
    <mergeCell ref="U22:V22"/>
    <mergeCell ref="W22:AA22"/>
    <mergeCell ref="B23:E23"/>
    <mergeCell ref="F23:T23"/>
    <mergeCell ref="U23:V23"/>
    <mergeCell ref="W23:AA23"/>
    <mergeCell ref="B24:E24"/>
    <mergeCell ref="F24:T24"/>
    <mergeCell ref="U24:V24"/>
    <mergeCell ref="W24:AA24"/>
    <mergeCell ref="B25:E25"/>
    <mergeCell ref="F25:T25"/>
    <mergeCell ref="U25:V25"/>
    <mergeCell ref="W25:AA25"/>
    <mergeCell ref="B26:E26"/>
    <mergeCell ref="F26:T26"/>
    <mergeCell ref="U26:V26"/>
    <mergeCell ref="W26:AA26"/>
    <mergeCell ref="B27:E27"/>
    <mergeCell ref="F27:T27"/>
    <mergeCell ref="U27:V27"/>
    <mergeCell ref="W27:AA27"/>
    <mergeCell ref="B28:E28"/>
    <mergeCell ref="F28:T28"/>
    <mergeCell ref="U28:V28"/>
    <mergeCell ref="W28:AA28"/>
    <mergeCell ref="B29:E29"/>
    <mergeCell ref="F29:T29"/>
    <mergeCell ref="U29:V29"/>
    <mergeCell ref="W29:AA29"/>
    <mergeCell ref="B30:E30"/>
    <mergeCell ref="F30:T30"/>
    <mergeCell ref="U30:V30"/>
    <mergeCell ref="W30:AA30"/>
    <mergeCell ref="B31:E31"/>
    <mergeCell ref="F31:T31"/>
    <mergeCell ref="U31:V31"/>
    <mergeCell ref="W31:AA31"/>
    <mergeCell ref="B32:E32"/>
    <mergeCell ref="F32:T32"/>
    <mergeCell ref="U32:V32"/>
    <mergeCell ref="W32:AA32"/>
    <mergeCell ref="B33:E33"/>
    <mergeCell ref="F33:T33"/>
    <mergeCell ref="U33:V33"/>
    <mergeCell ref="W33:AA33"/>
    <mergeCell ref="B35:H35"/>
    <mergeCell ref="J35:M35"/>
    <mergeCell ref="N35:Q35"/>
    <mergeCell ref="B36:H36"/>
    <mergeCell ref="J36:M36"/>
    <mergeCell ref="N36:Q36"/>
    <mergeCell ref="B47:F47"/>
    <mergeCell ref="B48:F48"/>
    <mergeCell ref="G48:K48"/>
    <mergeCell ref="G47:O47"/>
    <mergeCell ref="B39:H39"/>
    <mergeCell ref="J39:M39"/>
    <mergeCell ref="O39:Q39"/>
    <mergeCell ref="B41:AA41"/>
    <mergeCell ref="B44:P44"/>
    <mergeCell ref="B46:F46"/>
    <mergeCell ref="G46:K46"/>
  </mergeCells>
  <printOptions/>
  <pageMargins left="0" right="0" top="0" bottom="0" header="0" footer="0"/>
  <pageSetup horizontalDpi="300" verticalDpi="300" orientation="portrait" paperSize="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D160F-7ACA-4D85-83BC-D3082C4BC3F6}">
  <dimension ref="A2:AB125"/>
  <sheetViews>
    <sheetView showGridLines="0" workbookViewId="0" topLeftCell="A1">
      <pane ySplit="4" topLeftCell="A5" activePane="bottomLeft" state="frozen"/>
      <selection pane="bottomLeft" activeCell="U16" sqref="U16:W16"/>
    </sheetView>
  </sheetViews>
  <sheetFormatPr defaultColWidth="9.28125" defaultRowHeight="12"/>
  <cols>
    <col min="1" max="1" width="0.71875" style="122" customWidth="1"/>
    <col min="2" max="2" width="1.7109375" style="122" customWidth="1"/>
    <col min="3" max="3" width="5.421875" style="122" customWidth="1"/>
    <col min="4" max="4" width="1.421875" style="122" customWidth="1"/>
    <col min="5" max="5" width="9.28125" style="122" hidden="1" customWidth="1"/>
    <col min="6" max="6" width="4.421875" style="122" customWidth="1"/>
    <col min="7" max="7" width="0.2890625" style="122" customWidth="1"/>
    <col min="8" max="8" width="6.7109375" style="122" customWidth="1"/>
    <col min="9" max="9" width="9.28125" style="122" hidden="1" customWidth="1"/>
    <col min="10" max="10" width="1.7109375" style="122" customWidth="1"/>
    <col min="11" max="11" width="0.9921875" style="122" customWidth="1"/>
    <col min="12" max="12" width="9.28125" style="122" hidden="1" customWidth="1"/>
    <col min="13" max="13" width="1.7109375" style="122" customWidth="1"/>
    <col min="14" max="14" width="6.00390625" style="122" customWidth="1"/>
    <col min="15" max="15" width="6.421875" style="122" customWidth="1"/>
    <col min="16" max="16" width="1.1484375" style="122" customWidth="1"/>
    <col min="17" max="17" width="1.7109375" style="122" customWidth="1"/>
    <col min="18" max="18" width="6.421875" style="122" customWidth="1"/>
    <col min="19" max="19" width="0.9921875" style="122" customWidth="1"/>
    <col min="20" max="20" width="24.00390625" style="122" customWidth="1"/>
    <col min="21" max="21" width="11.7109375" style="122" customWidth="1"/>
    <col min="22" max="22" width="3.00390625" style="122" customWidth="1"/>
    <col min="23" max="23" width="3.140625" style="122" customWidth="1"/>
    <col min="24" max="24" width="10.421875" style="122" customWidth="1"/>
    <col min="25" max="25" width="7.28125" style="122" customWidth="1"/>
    <col min="26" max="26" width="9.28125" style="122" hidden="1" customWidth="1"/>
    <col min="27" max="27" width="14.7109375" style="122" customWidth="1"/>
    <col min="28" max="28" width="0.71875" style="122" customWidth="1"/>
    <col min="29" max="16384" width="9.28125" style="122" customWidth="1"/>
  </cols>
  <sheetData>
    <row r="1" ht="2.9" customHeight="1"/>
    <row r="2" spans="1:28" ht="1.4"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row>
    <row r="3" spans="1:28" ht="11.25" customHeight="1">
      <c r="A3" s="686" t="s">
        <v>4112</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row>
    <row r="4" ht="12" hidden="1"/>
    <row r="5" ht="2.9" customHeight="1"/>
    <row r="6" spans="2:27" ht="17.15" customHeight="1">
      <c r="B6" s="691" t="s">
        <v>4169</v>
      </c>
      <c r="C6" s="687"/>
      <c r="D6" s="687"/>
      <c r="E6" s="687"/>
      <c r="F6" s="687"/>
      <c r="G6" s="687"/>
      <c r="H6" s="687"/>
      <c r="I6" s="687"/>
      <c r="J6" s="687"/>
      <c r="K6" s="687"/>
      <c r="L6" s="687"/>
      <c r="M6" s="687"/>
      <c r="N6" s="687"/>
      <c r="O6" s="687"/>
      <c r="P6" s="687"/>
      <c r="Q6" s="687"/>
      <c r="R6" s="687"/>
      <c r="S6" s="687"/>
      <c r="T6" s="687"/>
      <c r="U6" s="687"/>
      <c r="V6" s="687"/>
      <c r="W6" s="687"/>
      <c r="X6" s="687"/>
      <c r="Y6" s="687"/>
      <c r="Z6" s="687"/>
      <c r="AA6" s="687"/>
    </row>
    <row r="7" ht="2.9" customHeight="1"/>
    <row r="8" spans="2:27" ht="12">
      <c r="B8" s="721" t="s">
        <v>4142</v>
      </c>
      <c r="C8" s="720"/>
      <c r="D8" s="719" t="s">
        <v>4141</v>
      </c>
      <c r="E8" s="720"/>
      <c r="F8" s="720"/>
      <c r="G8" s="720"/>
      <c r="H8" s="720"/>
      <c r="I8" s="720"/>
      <c r="J8" s="720"/>
      <c r="K8" s="720"/>
      <c r="L8" s="720"/>
      <c r="M8" s="720"/>
      <c r="N8" s="719" t="s">
        <v>4104</v>
      </c>
      <c r="O8" s="720"/>
      <c r="P8" s="720"/>
      <c r="Q8" s="720"/>
      <c r="R8" s="720"/>
      <c r="S8" s="720"/>
      <c r="T8" s="720"/>
      <c r="U8" s="721" t="s">
        <v>4140</v>
      </c>
      <c r="V8" s="720"/>
      <c r="W8" s="720"/>
      <c r="X8" s="212" t="s">
        <v>299</v>
      </c>
      <c r="Y8" s="213" t="s">
        <v>4139</v>
      </c>
      <c r="Z8" s="721" t="s">
        <v>4138</v>
      </c>
      <c r="AA8" s="720"/>
    </row>
    <row r="9" spans="2:27" ht="12">
      <c r="B9" s="698">
        <v>1</v>
      </c>
      <c r="C9" s="687"/>
      <c r="D9" s="699" t="s">
        <v>4268</v>
      </c>
      <c r="E9" s="687"/>
      <c r="F9" s="687"/>
      <c r="G9" s="687"/>
      <c r="H9" s="687"/>
      <c r="I9" s="687"/>
      <c r="J9" s="687"/>
      <c r="K9" s="687"/>
      <c r="L9" s="687"/>
      <c r="M9" s="687"/>
      <c r="N9" s="699" t="s">
        <v>4267</v>
      </c>
      <c r="O9" s="687"/>
      <c r="P9" s="687"/>
      <c r="Q9" s="687"/>
      <c r="R9" s="687"/>
      <c r="S9" s="687"/>
      <c r="T9" s="687"/>
      <c r="U9" s="716"/>
      <c r="V9" s="717"/>
      <c r="W9" s="717"/>
      <c r="X9" s="162">
        <v>300</v>
      </c>
      <c r="Y9" s="163" t="s">
        <v>316</v>
      </c>
      <c r="Z9" s="718">
        <f aca="true" t="shared" si="0" ref="Z9:Z25">U9*X9</f>
        <v>0</v>
      </c>
      <c r="AA9" s="687"/>
    </row>
    <row r="10" spans="2:27" ht="23.25" customHeight="1">
      <c r="B10" s="698">
        <v>2</v>
      </c>
      <c r="C10" s="687"/>
      <c r="D10" s="699" t="s">
        <v>4266</v>
      </c>
      <c r="E10" s="687"/>
      <c r="F10" s="687"/>
      <c r="G10" s="687"/>
      <c r="H10" s="687"/>
      <c r="I10" s="687"/>
      <c r="J10" s="687"/>
      <c r="K10" s="687"/>
      <c r="L10" s="687"/>
      <c r="M10" s="687"/>
      <c r="N10" s="699" t="s">
        <v>4265</v>
      </c>
      <c r="O10" s="687"/>
      <c r="P10" s="687"/>
      <c r="Q10" s="687"/>
      <c r="R10" s="687"/>
      <c r="S10" s="687"/>
      <c r="T10" s="687"/>
      <c r="U10" s="716"/>
      <c r="V10" s="717"/>
      <c r="W10" s="717"/>
      <c r="X10" s="162">
        <v>39</v>
      </c>
      <c r="Y10" s="163" t="s">
        <v>1507</v>
      </c>
      <c r="Z10" s="718">
        <f t="shared" si="0"/>
        <v>0</v>
      </c>
      <c r="AA10" s="687"/>
    </row>
    <row r="11" spans="2:27" ht="26.25" customHeight="1">
      <c r="B11" s="698">
        <v>3</v>
      </c>
      <c r="C11" s="687"/>
      <c r="D11" s="699" t="s">
        <v>4264</v>
      </c>
      <c r="E11" s="687"/>
      <c r="F11" s="687"/>
      <c r="G11" s="687"/>
      <c r="H11" s="687"/>
      <c r="I11" s="687"/>
      <c r="J11" s="687"/>
      <c r="K11" s="687"/>
      <c r="L11" s="687"/>
      <c r="M11" s="687"/>
      <c r="N11" s="699" t="s">
        <v>4263</v>
      </c>
      <c r="O11" s="687"/>
      <c r="P11" s="687"/>
      <c r="Q11" s="687"/>
      <c r="R11" s="687"/>
      <c r="S11" s="687"/>
      <c r="T11" s="687"/>
      <c r="U11" s="716"/>
      <c r="V11" s="717"/>
      <c r="W11" s="717"/>
      <c r="X11" s="162">
        <v>13</v>
      </c>
      <c r="Y11" s="163" t="s">
        <v>1507</v>
      </c>
      <c r="Z11" s="718">
        <f t="shared" si="0"/>
        <v>0</v>
      </c>
      <c r="AA11" s="687"/>
    </row>
    <row r="12" spans="2:27" ht="23.25" customHeight="1">
      <c r="B12" s="698">
        <v>4</v>
      </c>
      <c r="C12" s="687"/>
      <c r="D12" s="699" t="s">
        <v>4262</v>
      </c>
      <c r="E12" s="687"/>
      <c r="F12" s="687"/>
      <c r="G12" s="687"/>
      <c r="H12" s="687"/>
      <c r="I12" s="687"/>
      <c r="J12" s="687"/>
      <c r="K12" s="687"/>
      <c r="L12" s="687"/>
      <c r="M12" s="687"/>
      <c r="N12" s="699" t="s">
        <v>4261</v>
      </c>
      <c r="O12" s="687"/>
      <c r="P12" s="687"/>
      <c r="Q12" s="687"/>
      <c r="R12" s="687"/>
      <c r="S12" s="687"/>
      <c r="T12" s="687"/>
      <c r="U12" s="716"/>
      <c r="V12" s="717"/>
      <c r="W12" s="717"/>
      <c r="X12" s="162">
        <v>104</v>
      </c>
      <c r="Y12" s="163" t="s">
        <v>1507</v>
      </c>
      <c r="Z12" s="718">
        <f t="shared" si="0"/>
        <v>0</v>
      </c>
      <c r="AA12" s="687"/>
    </row>
    <row r="13" spans="2:27" ht="12">
      <c r="B13" s="698">
        <v>5</v>
      </c>
      <c r="C13" s="687"/>
      <c r="D13" s="699" t="s">
        <v>4260</v>
      </c>
      <c r="E13" s="687"/>
      <c r="F13" s="687"/>
      <c r="G13" s="687"/>
      <c r="H13" s="687"/>
      <c r="I13" s="687"/>
      <c r="J13" s="687"/>
      <c r="K13" s="687"/>
      <c r="L13" s="687"/>
      <c r="M13" s="687"/>
      <c r="N13" s="699" t="s">
        <v>4259</v>
      </c>
      <c r="O13" s="687"/>
      <c r="P13" s="687"/>
      <c r="Q13" s="687"/>
      <c r="R13" s="687"/>
      <c r="S13" s="687"/>
      <c r="T13" s="687"/>
      <c r="U13" s="716"/>
      <c r="V13" s="717"/>
      <c r="W13" s="717"/>
      <c r="X13" s="162">
        <v>5</v>
      </c>
      <c r="Y13" s="163" t="s">
        <v>1507</v>
      </c>
      <c r="Z13" s="718">
        <f t="shared" si="0"/>
        <v>0</v>
      </c>
      <c r="AA13" s="687"/>
    </row>
    <row r="14" spans="2:27" ht="12">
      <c r="B14" s="698">
        <v>6</v>
      </c>
      <c r="C14" s="687"/>
      <c r="D14" s="699" t="s">
        <v>4258</v>
      </c>
      <c r="E14" s="687"/>
      <c r="F14" s="687"/>
      <c r="G14" s="687"/>
      <c r="H14" s="687"/>
      <c r="I14" s="687"/>
      <c r="J14" s="687"/>
      <c r="K14" s="687"/>
      <c r="L14" s="687"/>
      <c r="M14" s="687"/>
      <c r="N14" s="699" t="s">
        <v>4257</v>
      </c>
      <c r="O14" s="687"/>
      <c r="P14" s="687"/>
      <c r="Q14" s="687"/>
      <c r="R14" s="687"/>
      <c r="S14" s="687"/>
      <c r="T14" s="687"/>
      <c r="U14" s="716"/>
      <c r="V14" s="717"/>
      <c r="W14" s="717"/>
      <c r="X14" s="162">
        <v>13</v>
      </c>
      <c r="Y14" s="163" t="s">
        <v>1507</v>
      </c>
      <c r="Z14" s="718">
        <f t="shared" si="0"/>
        <v>0</v>
      </c>
      <c r="AA14" s="687"/>
    </row>
    <row r="15" spans="2:27" ht="12">
      <c r="B15" s="698">
        <v>7</v>
      </c>
      <c r="C15" s="687"/>
      <c r="D15" s="699" t="s">
        <v>4255</v>
      </c>
      <c r="E15" s="687"/>
      <c r="F15" s="687"/>
      <c r="G15" s="687"/>
      <c r="H15" s="687"/>
      <c r="I15" s="687"/>
      <c r="J15" s="687"/>
      <c r="K15" s="687"/>
      <c r="L15" s="687"/>
      <c r="M15" s="687"/>
      <c r="N15" s="699" t="s">
        <v>4256</v>
      </c>
      <c r="O15" s="687"/>
      <c r="P15" s="687"/>
      <c r="Q15" s="687"/>
      <c r="R15" s="687"/>
      <c r="S15" s="687"/>
      <c r="T15" s="687"/>
      <c r="U15" s="716"/>
      <c r="V15" s="717"/>
      <c r="W15" s="717"/>
      <c r="X15" s="162">
        <v>4</v>
      </c>
      <c r="Y15" s="163" t="s">
        <v>1507</v>
      </c>
      <c r="Z15" s="718">
        <f t="shared" si="0"/>
        <v>0</v>
      </c>
      <c r="AA15" s="687"/>
    </row>
    <row r="16" spans="2:27" ht="12">
      <c r="B16" s="698">
        <v>8</v>
      </c>
      <c r="C16" s="687"/>
      <c r="D16" s="699" t="s">
        <v>4255</v>
      </c>
      <c r="E16" s="687"/>
      <c r="F16" s="687"/>
      <c r="G16" s="687"/>
      <c r="H16" s="687"/>
      <c r="I16" s="687"/>
      <c r="J16" s="687"/>
      <c r="K16" s="687"/>
      <c r="L16" s="687"/>
      <c r="M16" s="687"/>
      <c r="N16" s="699" t="s">
        <v>4254</v>
      </c>
      <c r="O16" s="687"/>
      <c r="P16" s="687"/>
      <c r="Q16" s="687"/>
      <c r="R16" s="687"/>
      <c r="S16" s="687"/>
      <c r="T16" s="687"/>
      <c r="U16" s="716"/>
      <c r="V16" s="717"/>
      <c r="W16" s="717"/>
      <c r="X16" s="162">
        <v>13</v>
      </c>
      <c r="Y16" s="163" t="s">
        <v>1507</v>
      </c>
      <c r="Z16" s="718">
        <f t="shared" si="0"/>
        <v>0</v>
      </c>
      <c r="AA16" s="687"/>
    </row>
    <row r="17" spans="2:27" ht="12">
      <c r="B17" s="698">
        <v>9</v>
      </c>
      <c r="C17" s="687"/>
      <c r="D17" s="699" t="s">
        <v>4252</v>
      </c>
      <c r="E17" s="687"/>
      <c r="F17" s="687"/>
      <c r="G17" s="687"/>
      <c r="H17" s="687"/>
      <c r="I17" s="687"/>
      <c r="J17" s="687"/>
      <c r="K17" s="687"/>
      <c r="L17" s="687"/>
      <c r="M17" s="687"/>
      <c r="N17" s="699" t="s">
        <v>4253</v>
      </c>
      <c r="O17" s="687"/>
      <c r="P17" s="687"/>
      <c r="Q17" s="687"/>
      <c r="R17" s="687"/>
      <c r="S17" s="687"/>
      <c r="T17" s="687"/>
      <c r="U17" s="716"/>
      <c r="V17" s="717"/>
      <c r="W17" s="717"/>
      <c r="X17" s="162">
        <v>4</v>
      </c>
      <c r="Y17" s="163" t="s">
        <v>1507</v>
      </c>
      <c r="Z17" s="718">
        <f t="shared" si="0"/>
        <v>0</v>
      </c>
      <c r="AA17" s="687"/>
    </row>
    <row r="18" spans="2:27" ht="12">
      <c r="B18" s="698">
        <v>10</v>
      </c>
      <c r="C18" s="687"/>
      <c r="D18" s="699" t="s">
        <v>4252</v>
      </c>
      <c r="E18" s="687"/>
      <c r="F18" s="687"/>
      <c r="G18" s="687"/>
      <c r="H18" s="687"/>
      <c r="I18" s="687"/>
      <c r="J18" s="687"/>
      <c r="K18" s="687"/>
      <c r="L18" s="687"/>
      <c r="M18" s="687"/>
      <c r="N18" s="699" t="s">
        <v>4251</v>
      </c>
      <c r="O18" s="687"/>
      <c r="P18" s="687"/>
      <c r="Q18" s="687"/>
      <c r="R18" s="687"/>
      <c r="S18" s="687"/>
      <c r="T18" s="687"/>
      <c r="U18" s="716"/>
      <c r="V18" s="717"/>
      <c r="W18" s="717"/>
      <c r="X18" s="162">
        <v>13</v>
      </c>
      <c r="Y18" s="163" t="s">
        <v>1507</v>
      </c>
      <c r="Z18" s="718">
        <f t="shared" si="0"/>
        <v>0</v>
      </c>
      <c r="AA18" s="687"/>
    </row>
    <row r="19" spans="2:27" ht="12">
      <c r="B19" s="698">
        <v>11</v>
      </c>
      <c r="C19" s="687"/>
      <c r="D19" s="699" t="s">
        <v>4250</v>
      </c>
      <c r="E19" s="687"/>
      <c r="F19" s="687"/>
      <c r="G19" s="687"/>
      <c r="H19" s="687"/>
      <c r="I19" s="687"/>
      <c r="J19" s="687"/>
      <c r="K19" s="687"/>
      <c r="L19" s="687"/>
      <c r="M19" s="687"/>
      <c r="N19" s="699" t="s">
        <v>4249</v>
      </c>
      <c r="O19" s="687"/>
      <c r="P19" s="687"/>
      <c r="Q19" s="687"/>
      <c r="R19" s="687"/>
      <c r="S19" s="687"/>
      <c r="T19" s="687"/>
      <c r="U19" s="716"/>
      <c r="V19" s="717"/>
      <c r="W19" s="717"/>
      <c r="X19" s="162">
        <v>13</v>
      </c>
      <c r="Y19" s="163" t="s">
        <v>1507</v>
      </c>
      <c r="Z19" s="718">
        <f t="shared" si="0"/>
        <v>0</v>
      </c>
      <c r="AA19" s="687"/>
    </row>
    <row r="20" spans="2:27" ht="12">
      <c r="B20" s="698">
        <v>12</v>
      </c>
      <c r="C20" s="687"/>
      <c r="D20" s="699" t="s">
        <v>4248</v>
      </c>
      <c r="E20" s="687"/>
      <c r="F20" s="687"/>
      <c r="G20" s="687"/>
      <c r="H20" s="687"/>
      <c r="I20" s="687"/>
      <c r="J20" s="687"/>
      <c r="K20" s="687"/>
      <c r="L20" s="687"/>
      <c r="M20" s="687"/>
      <c r="N20" s="699" t="s">
        <v>4247</v>
      </c>
      <c r="O20" s="687"/>
      <c r="P20" s="687"/>
      <c r="Q20" s="687"/>
      <c r="R20" s="687"/>
      <c r="S20" s="687"/>
      <c r="T20" s="687"/>
      <c r="U20" s="716"/>
      <c r="V20" s="717"/>
      <c r="W20" s="717"/>
      <c r="X20" s="162">
        <v>330</v>
      </c>
      <c r="Y20" s="163" t="s">
        <v>316</v>
      </c>
      <c r="Z20" s="718">
        <f t="shared" si="0"/>
        <v>0</v>
      </c>
      <c r="AA20" s="687"/>
    </row>
    <row r="21" spans="2:27" ht="12">
      <c r="B21" s="698">
        <v>13</v>
      </c>
      <c r="C21" s="687"/>
      <c r="D21" s="699" t="s">
        <v>4246</v>
      </c>
      <c r="E21" s="687"/>
      <c r="F21" s="687"/>
      <c r="G21" s="687"/>
      <c r="H21" s="687"/>
      <c r="I21" s="687"/>
      <c r="J21" s="687"/>
      <c r="K21" s="687"/>
      <c r="L21" s="687"/>
      <c r="M21" s="687"/>
      <c r="N21" s="699" t="s">
        <v>4245</v>
      </c>
      <c r="O21" s="687"/>
      <c r="P21" s="687"/>
      <c r="Q21" s="687"/>
      <c r="R21" s="687"/>
      <c r="S21" s="687"/>
      <c r="T21" s="687"/>
      <c r="U21" s="716"/>
      <c r="V21" s="717"/>
      <c r="W21" s="717"/>
      <c r="X21" s="162">
        <v>13</v>
      </c>
      <c r="Y21" s="163" t="s">
        <v>316</v>
      </c>
      <c r="Z21" s="718">
        <f t="shared" si="0"/>
        <v>0</v>
      </c>
      <c r="AA21" s="687"/>
    </row>
    <row r="22" spans="2:27" ht="12">
      <c r="B22" s="698">
        <v>14</v>
      </c>
      <c r="C22" s="687"/>
      <c r="D22" s="699" t="s">
        <v>4244</v>
      </c>
      <c r="E22" s="687"/>
      <c r="F22" s="687"/>
      <c r="G22" s="687"/>
      <c r="H22" s="687"/>
      <c r="I22" s="687"/>
      <c r="J22" s="687"/>
      <c r="K22" s="687"/>
      <c r="L22" s="687"/>
      <c r="M22" s="687"/>
      <c r="N22" s="699" t="s">
        <v>4243</v>
      </c>
      <c r="O22" s="687"/>
      <c r="P22" s="687"/>
      <c r="Q22" s="687"/>
      <c r="R22" s="687"/>
      <c r="S22" s="687"/>
      <c r="T22" s="687"/>
      <c r="U22" s="716"/>
      <c r="V22" s="717"/>
      <c r="W22" s="717"/>
      <c r="X22" s="162">
        <v>90</v>
      </c>
      <c r="Y22" s="163" t="s">
        <v>316</v>
      </c>
      <c r="Z22" s="718">
        <f t="shared" si="0"/>
        <v>0</v>
      </c>
      <c r="AA22" s="687"/>
    </row>
    <row r="23" spans="2:27" ht="12">
      <c r="B23" s="698">
        <v>15</v>
      </c>
      <c r="C23" s="687"/>
      <c r="D23" s="699" t="s">
        <v>4242</v>
      </c>
      <c r="E23" s="687"/>
      <c r="F23" s="687"/>
      <c r="G23" s="687"/>
      <c r="H23" s="687"/>
      <c r="I23" s="687"/>
      <c r="J23" s="687"/>
      <c r="K23" s="687"/>
      <c r="L23" s="687"/>
      <c r="M23" s="687"/>
      <c r="N23" s="699" t="s">
        <v>4241</v>
      </c>
      <c r="O23" s="687"/>
      <c r="P23" s="687"/>
      <c r="Q23" s="687"/>
      <c r="R23" s="687"/>
      <c r="S23" s="687"/>
      <c r="T23" s="687"/>
      <c r="U23" s="716"/>
      <c r="V23" s="717"/>
      <c r="W23" s="717"/>
      <c r="X23" s="162">
        <v>408</v>
      </c>
      <c r="Y23" s="163" t="s">
        <v>316</v>
      </c>
      <c r="Z23" s="718">
        <f t="shared" si="0"/>
        <v>0</v>
      </c>
      <c r="AA23" s="687"/>
    </row>
    <row r="24" spans="2:27" ht="12">
      <c r="B24" s="698">
        <v>16</v>
      </c>
      <c r="C24" s="687"/>
      <c r="D24" s="699" t="s">
        <v>4240</v>
      </c>
      <c r="E24" s="687"/>
      <c r="F24" s="687"/>
      <c r="G24" s="687"/>
      <c r="H24" s="687"/>
      <c r="I24" s="687"/>
      <c r="J24" s="687"/>
      <c r="K24" s="687"/>
      <c r="L24" s="687"/>
      <c r="M24" s="687"/>
      <c r="N24" s="699" t="s">
        <v>4239</v>
      </c>
      <c r="O24" s="687"/>
      <c r="P24" s="687"/>
      <c r="Q24" s="687"/>
      <c r="R24" s="687"/>
      <c r="S24" s="687"/>
      <c r="T24" s="687"/>
      <c r="U24" s="716"/>
      <c r="V24" s="717"/>
      <c r="W24" s="717"/>
      <c r="X24" s="162">
        <v>26</v>
      </c>
      <c r="Y24" s="163" t="s">
        <v>1507</v>
      </c>
      <c r="Z24" s="718">
        <f t="shared" si="0"/>
        <v>0</v>
      </c>
      <c r="AA24" s="687"/>
    </row>
    <row r="25" spans="2:27" ht="12">
      <c r="B25" s="698">
        <v>17</v>
      </c>
      <c r="C25" s="687"/>
      <c r="D25" s="699" t="s">
        <v>4157</v>
      </c>
      <c r="E25" s="687"/>
      <c r="F25" s="687"/>
      <c r="G25" s="687"/>
      <c r="H25" s="687"/>
      <c r="I25" s="687"/>
      <c r="J25" s="687"/>
      <c r="K25" s="687"/>
      <c r="L25" s="687"/>
      <c r="M25" s="687"/>
      <c r="N25" s="699" t="s">
        <v>4238</v>
      </c>
      <c r="O25" s="687"/>
      <c r="P25" s="687"/>
      <c r="Q25" s="687"/>
      <c r="R25" s="687"/>
      <c r="S25" s="687"/>
      <c r="T25" s="687"/>
      <c r="U25" s="716"/>
      <c r="V25" s="717"/>
      <c r="W25" s="717"/>
      <c r="X25" s="162">
        <v>310</v>
      </c>
      <c r="Y25" s="163" t="s">
        <v>316</v>
      </c>
      <c r="Z25" s="718">
        <f t="shared" si="0"/>
        <v>0</v>
      </c>
      <c r="AA25" s="687"/>
    </row>
    <row r="26" spans="2:27" ht="16.5" customHeight="1">
      <c r="B26" s="715" t="s">
        <v>4146</v>
      </c>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207"/>
      <c r="AA26" s="208">
        <f>SUM(Z9:AA25)</f>
        <v>0</v>
      </c>
    </row>
    <row r="27" ht="12" hidden="1"/>
    <row r="28" ht="2.9" customHeight="1"/>
    <row r="29" spans="2:27" ht="11.25" customHeight="1">
      <c r="B29" s="696" t="s">
        <v>4145</v>
      </c>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row>
    <row r="30" ht="1.5" customHeight="1"/>
    <row r="31" spans="3:18" ht="11.25" customHeight="1">
      <c r="C31" s="698" t="s">
        <v>4114</v>
      </c>
      <c r="D31" s="687"/>
      <c r="F31" s="728">
        <f>AA26</f>
        <v>0</v>
      </c>
      <c r="G31" s="728"/>
      <c r="H31" s="728"/>
      <c r="I31" s="728"/>
      <c r="J31" s="728"/>
      <c r="K31" s="728"/>
      <c r="L31" s="728"/>
      <c r="M31" s="728"/>
      <c r="N31" s="728"/>
      <c r="O31" s="728"/>
      <c r="P31" s="728"/>
      <c r="Q31" s="728"/>
      <c r="R31" s="728"/>
    </row>
    <row r="32" ht="10" customHeight="1"/>
    <row r="33" spans="2:16" ht="11.5" customHeight="1">
      <c r="B33" s="709" t="s">
        <v>1</v>
      </c>
      <c r="C33" s="704"/>
      <c r="D33" s="704"/>
      <c r="E33" s="704"/>
      <c r="F33" s="704"/>
      <c r="G33" s="704"/>
      <c r="H33" s="704"/>
      <c r="J33" s="710" t="s">
        <v>4103</v>
      </c>
      <c r="K33" s="704"/>
      <c r="L33" s="704"/>
      <c r="M33" s="704"/>
      <c r="N33" s="704"/>
      <c r="O33" s="704"/>
      <c r="P33" s="704"/>
    </row>
    <row r="34" spans="2:16" ht="11.25" customHeight="1">
      <c r="B34" s="710" t="s">
        <v>4102</v>
      </c>
      <c r="C34" s="704"/>
      <c r="D34" s="704"/>
      <c r="E34" s="704"/>
      <c r="F34" s="704"/>
      <c r="G34" s="704"/>
      <c r="H34" s="704"/>
      <c r="I34" s="125"/>
      <c r="J34" s="703">
        <f>AA26</f>
        <v>0</v>
      </c>
      <c r="K34" s="704"/>
      <c r="L34" s="704"/>
      <c r="M34" s="704"/>
      <c r="N34" s="704"/>
      <c r="O34" s="704"/>
      <c r="P34" s="704"/>
    </row>
    <row r="35" ht="12" hidden="1"/>
    <row r="36" ht="3" customHeight="1"/>
    <row r="37" spans="2:16" ht="11.25" customHeight="1">
      <c r="B37" s="711" t="s">
        <v>4083</v>
      </c>
      <c r="C37" s="687"/>
      <c r="D37" s="687"/>
      <c r="E37" s="687"/>
      <c r="F37" s="687"/>
      <c r="G37" s="687"/>
      <c r="H37" s="687"/>
      <c r="J37" s="712">
        <f>AA26</f>
        <v>0</v>
      </c>
      <c r="K37" s="687"/>
      <c r="L37" s="687"/>
      <c r="M37" s="687"/>
      <c r="N37" s="687"/>
      <c r="O37" s="687"/>
      <c r="P37" s="687"/>
    </row>
    <row r="38" ht="5.65" customHeight="1"/>
    <row r="39" ht="2.9" customHeight="1"/>
    <row r="40" spans="2:27" ht="17.15" customHeight="1">
      <c r="B40" s="691" t="s">
        <v>4237</v>
      </c>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row>
    <row r="41" ht="2.9" customHeight="1"/>
    <row r="42" spans="2:27" ht="12">
      <c r="B42" s="721" t="s">
        <v>4142</v>
      </c>
      <c r="C42" s="720"/>
      <c r="D42" s="719" t="s">
        <v>4141</v>
      </c>
      <c r="E42" s="720"/>
      <c r="F42" s="720"/>
      <c r="G42" s="720"/>
      <c r="H42" s="720"/>
      <c r="I42" s="720"/>
      <c r="J42" s="720"/>
      <c r="K42" s="720"/>
      <c r="L42" s="720"/>
      <c r="M42" s="720"/>
      <c r="N42" s="719" t="s">
        <v>4104</v>
      </c>
      <c r="O42" s="720"/>
      <c r="P42" s="720"/>
      <c r="Q42" s="720"/>
      <c r="R42" s="720"/>
      <c r="S42" s="720"/>
      <c r="T42" s="720"/>
      <c r="U42" s="721" t="s">
        <v>4140</v>
      </c>
      <c r="V42" s="720"/>
      <c r="W42" s="720"/>
      <c r="X42" s="212" t="s">
        <v>299</v>
      </c>
      <c r="Y42" s="213" t="s">
        <v>4139</v>
      </c>
      <c r="Z42" s="721" t="s">
        <v>4138</v>
      </c>
      <c r="AA42" s="720"/>
    </row>
    <row r="43" spans="2:27" ht="12">
      <c r="B43" s="698">
        <v>1</v>
      </c>
      <c r="C43" s="687"/>
      <c r="D43" s="699" t="s">
        <v>4236</v>
      </c>
      <c r="E43" s="687"/>
      <c r="F43" s="687"/>
      <c r="G43" s="687"/>
      <c r="H43" s="687"/>
      <c r="I43" s="687"/>
      <c r="J43" s="687"/>
      <c r="K43" s="687"/>
      <c r="L43" s="687"/>
      <c r="M43" s="687"/>
      <c r="N43" s="699" t="s">
        <v>4235</v>
      </c>
      <c r="O43" s="687"/>
      <c r="P43" s="687"/>
      <c r="Q43" s="687"/>
      <c r="R43" s="687"/>
      <c r="S43" s="687"/>
      <c r="T43" s="687"/>
      <c r="U43" s="716"/>
      <c r="V43" s="717"/>
      <c r="W43" s="717"/>
      <c r="X43" s="162">
        <v>310</v>
      </c>
      <c r="Y43" s="163" t="s">
        <v>316</v>
      </c>
      <c r="Z43" s="718">
        <f aca="true" t="shared" si="1" ref="Z43:Z50">U43*X43</f>
        <v>0</v>
      </c>
      <c r="AA43" s="687"/>
    </row>
    <row r="44" spans="2:27" ht="12">
      <c r="B44" s="698">
        <v>2</v>
      </c>
      <c r="C44" s="687"/>
      <c r="D44" s="699" t="s">
        <v>4234</v>
      </c>
      <c r="E44" s="687"/>
      <c r="F44" s="687"/>
      <c r="G44" s="687"/>
      <c r="H44" s="687"/>
      <c r="I44" s="687"/>
      <c r="J44" s="687"/>
      <c r="K44" s="687"/>
      <c r="L44" s="687"/>
      <c r="M44" s="687"/>
      <c r="N44" s="699" t="s">
        <v>4233</v>
      </c>
      <c r="O44" s="687"/>
      <c r="P44" s="687"/>
      <c r="Q44" s="687"/>
      <c r="R44" s="687"/>
      <c r="S44" s="687"/>
      <c r="T44" s="687"/>
      <c r="U44" s="716"/>
      <c r="V44" s="717"/>
      <c r="W44" s="717"/>
      <c r="X44" s="162">
        <v>20</v>
      </c>
      <c r="Y44" s="163" t="s">
        <v>1507</v>
      </c>
      <c r="Z44" s="718">
        <f t="shared" si="1"/>
        <v>0</v>
      </c>
      <c r="AA44" s="687"/>
    </row>
    <row r="45" spans="2:27" ht="12">
      <c r="B45" s="698">
        <v>3</v>
      </c>
      <c r="C45" s="687"/>
      <c r="D45" s="699" t="s">
        <v>4232</v>
      </c>
      <c r="E45" s="687"/>
      <c r="F45" s="687"/>
      <c r="G45" s="687"/>
      <c r="H45" s="687"/>
      <c r="I45" s="687"/>
      <c r="J45" s="687"/>
      <c r="K45" s="687"/>
      <c r="L45" s="687"/>
      <c r="M45" s="687"/>
      <c r="N45" s="699" t="s">
        <v>4231</v>
      </c>
      <c r="O45" s="687"/>
      <c r="P45" s="687"/>
      <c r="Q45" s="687"/>
      <c r="R45" s="687"/>
      <c r="S45" s="687"/>
      <c r="T45" s="687"/>
      <c r="U45" s="716"/>
      <c r="V45" s="717"/>
      <c r="W45" s="717"/>
      <c r="X45" s="162">
        <v>0.31</v>
      </c>
      <c r="Y45" s="163" t="s">
        <v>4230</v>
      </c>
      <c r="Z45" s="718">
        <f t="shared" si="1"/>
        <v>0</v>
      </c>
      <c r="AA45" s="687"/>
    </row>
    <row r="46" spans="2:27" ht="12">
      <c r="B46" s="698">
        <v>4</v>
      </c>
      <c r="C46" s="687"/>
      <c r="D46" s="699" t="s">
        <v>4228</v>
      </c>
      <c r="E46" s="687"/>
      <c r="F46" s="687"/>
      <c r="G46" s="687"/>
      <c r="H46" s="687"/>
      <c r="I46" s="687"/>
      <c r="J46" s="687"/>
      <c r="K46" s="687"/>
      <c r="L46" s="687"/>
      <c r="M46" s="687"/>
      <c r="N46" s="699" t="s">
        <v>4229</v>
      </c>
      <c r="O46" s="687"/>
      <c r="P46" s="687"/>
      <c r="Q46" s="687"/>
      <c r="R46" s="687"/>
      <c r="S46" s="687"/>
      <c r="T46" s="687"/>
      <c r="U46" s="716"/>
      <c r="V46" s="717"/>
      <c r="W46" s="717"/>
      <c r="X46" s="162">
        <v>6</v>
      </c>
      <c r="Y46" s="163" t="s">
        <v>333</v>
      </c>
      <c r="Z46" s="718">
        <f t="shared" si="1"/>
        <v>0</v>
      </c>
      <c r="AA46" s="687"/>
    </row>
    <row r="47" spans="2:27" ht="12">
      <c r="B47" s="698">
        <v>5</v>
      </c>
      <c r="C47" s="687"/>
      <c r="D47" s="699" t="s">
        <v>4228</v>
      </c>
      <c r="E47" s="687"/>
      <c r="F47" s="687"/>
      <c r="G47" s="687"/>
      <c r="H47" s="687"/>
      <c r="I47" s="687"/>
      <c r="J47" s="687"/>
      <c r="K47" s="687"/>
      <c r="L47" s="687"/>
      <c r="M47" s="687"/>
      <c r="N47" s="699" t="s">
        <v>4227</v>
      </c>
      <c r="O47" s="687"/>
      <c r="P47" s="687"/>
      <c r="Q47" s="687"/>
      <c r="R47" s="687"/>
      <c r="S47" s="687"/>
      <c r="T47" s="687"/>
      <c r="U47" s="716"/>
      <c r="V47" s="717"/>
      <c r="W47" s="717"/>
      <c r="X47" s="162">
        <v>6</v>
      </c>
      <c r="Y47" s="163" t="s">
        <v>333</v>
      </c>
      <c r="Z47" s="718">
        <f t="shared" si="1"/>
        <v>0</v>
      </c>
      <c r="AA47" s="687"/>
    </row>
    <row r="48" spans="2:27" ht="12">
      <c r="B48" s="698">
        <v>6</v>
      </c>
      <c r="C48" s="687"/>
      <c r="D48" s="699" t="s">
        <v>4226</v>
      </c>
      <c r="E48" s="687"/>
      <c r="F48" s="687"/>
      <c r="G48" s="687"/>
      <c r="H48" s="687"/>
      <c r="I48" s="687"/>
      <c r="J48" s="687"/>
      <c r="K48" s="687"/>
      <c r="L48" s="687"/>
      <c r="M48" s="687"/>
      <c r="N48" s="699" t="s">
        <v>4225</v>
      </c>
      <c r="O48" s="687"/>
      <c r="P48" s="687"/>
      <c r="Q48" s="687"/>
      <c r="R48" s="687"/>
      <c r="S48" s="687"/>
      <c r="T48" s="687"/>
      <c r="U48" s="716"/>
      <c r="V48" s="717"/>
      <c r="W48" s="717"/>
      <c r="X48" s="162">
        <v>3.5</v>
      </c>
      <c r="Y48" s="163" t="s">
        <v>333</v>
      </c>
      <c r="Z48" s="718">
        <f t="shared" si="1"/>
        <v>0</v>
      </c>
      <c r="AA48" s="687"/>
    </row>
    <row r="49" spans="2:27" ht="24" customHeight="1">
      <c r="B49" s="698">
        <v>7</v>
      </c>
      <c r="C49" s="687"/>
      <c r="D49" s="699" t="s">
        <v>4224</v>
      </c>
      <c r="E49" s="687"/>
      <c r="F49" s="687"/>
      <c r="G49" s="687"/>
      <c r="H49" s="687"/>
      <c r="I49" s="687"/>
      <c r="J49" s="687"/>
      <c r="K49" s="687"/>
      <c r="L49" s="687"/>
      <c r="M49" s="687"/>
      <c r="N49" s="699" t="s">
        <v>4223</v>
      </c>
      <c r="O49" s="687"/>
      <c r="P49" s="687"/>
      <c r="Q49" s="687"/>
      <c r="R49" s="687"/>
      <c r="S49" s="687"/>
      <c r="T49" s="687"/>
      <c r="U49" s="716"/>
      <c r="V49" s="717"/>
      <c r="W49" s="717"/>
      <c r="X49" s="162">
        <v>310</v>
      </c>
      <c r="Y49" s="163" t="s">
        <v>316</v>
      </c>
      <c r="Z49" s="718">
        <f t="shared" si="1"/>
        <v>0</v>
      </c>
      <c r="AA49" s="687"/>
    </row>
    <row r="50" spans="2:27" ht="24.75" customHeight="1">
      <c r="B50" s="698">
        <v>8</v>
      </c>
      <c r="C50" s="687"/>
      <c r="D50" s="699" t="s">
        <v>4222</v>
      </c>
      <c r="E50" s="687"/>
      <c r="F50" s="687"/>
      <c r="G50" s="687"/>
      <c r="H50" s="687"/>
      <c r="I50" s="687"/>
      <c r="J50" s="687"/>
      <c r="K50" s="687"/>
      <c r="L50" s="687"/>
      <c r="M50" s="687"/>
      <c r="N50" s="699" t="s">
        <v>4221</v>
      </c>
      <c r="O50" s="687"/>
      <c r="P50" s="687"/>
      <c r="Q50" s="687"/>
      <c r="R50" s="687"/>
      <c r="S50" s="687"/>
      <c r="T50" s="687"/>
      <c r="U50" s="716"/>
      <c r="V50" s="717"/>
      <c r="W50" s="717"/>
      <c r="X50" s="162">
        <v>310</v>
      </c>
      <c r="Y50" s="163" t="s">
        <v>316</v>
      </c>
      <c r="Z50" s="718">
        <f t="shared" si="1"/>
        <v>0</v>
      </c>
      <c r="AA50" s="687"/>
    </row>
    <row r="51" spans="2:27" ht="18.75" customHeight="1">
      <c r="B51" s="715" t="s">
        <v>4146</v>
      </c>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207"/>
      <c r="AA51" s="208">
        <f>SUM(Z43:AA50)</f>
        <v>0</v>
      </c>
    </row>
    <row r="52" ht="12" hidden="1"/>
    <row r="53" ht="2.9" customHeight="1"/>
    <row r="54" spans="2:27" ht="11.25" customHeight="1">
      <c r="B54" s="696" t="s">
        <v>4145</v>
      </c>
      <c r="C54" s="687"/>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row>
    <row r="55" ht="1.5" customHeight="1"/>
    <row r="56" spans="3:18" ht="11.25" customHeight="1">
      <c r="C56" s="698" t="s">
        <v>4114</v>
      </c>
      <c r="D56" s="687"/>
      <c r="F56" s="700">
        <f>AA51</f>
        <v>0</v>
      </c>
      <c r="G56" s="687"/>
      <c r="H56" s="687"/>
      <c r="I56" s="687"/>
      <c r="J56" s="687"/>
      <c r="K56" s="699"/>
      <c r="L56" s="687"/>
      <c r="M56" s="687"/>
      <c r="N56" s="687"/>
      <c r="O56" s="687"/>
      <c r="P56" s="687"/>
      <c r="Q56" s="687"/>
      <c r="R56" s="687"/>
    </row>
    <row r="57" ht="10" customHeight="1"/>
    <row r="58" spans="2:16" ht="11.5" customHeight="1">
      <c r="B58" s="709" t="s">
        <v>1</v>
      </c>
      <c r="C58" s="704"/>
      <c r="D58" s="704"/>
      <c r="E58" s="704"/>
      <c r="F58" s="704"/>
      <c r="G58" s="704"/>
      <c r="H58" s="704"/>
      <c r="J58" s="710" t="s">
        <v>4103</v>
      </c>
      <c r="K58" s="704"/>
      <c r="L58" s="704"/>
      <c r="M58" s="704"/>
      <c r="N58" s="704"/>
      <c r="O58" s="704"/>
      <c r="P58" s="704"/>
    </row>
    <row r="59" spans="2:16" ht="11.25" customHeight="1">
      <c r="B59" s="710" t="s">
        <v>4102</v>
      </c>
      <c r="C59" s="704"/>
      <c r="D59" s="704"/>
      <c r="E59" s="704"/>
      <c r="F59" s="704"/>
      <c r="G59" s="704"/>
      <c r="H59" s="704"/>
      <c r="I59" s="125"/>
      <c r="J59" s="703">
        <f>AA51</f>
        <v>0</v>
      </c>
      <c r="K59" s="704"/>
      <c r="L59" s="704"/>
      <c r="M59" s="704"/>
      <c r="N59" s="704"/>
      <c r="O59" s="704"/>
      <c r="P59" s="704"/>
    </row>
    <row r="60" ht="12" hidden="1"/>
    <row r="61" ht="3" customHeight="1"/>
    <row r="62" spans="2:16" ht="11.25" customHeight="1">
      <c r="B62" s="711" t="s">
        <v>4083</v>
      </c>
      <c r="C62" s="687"/>
      <c r="D62" s="687"/>
      <c r="E62" s="687"/>
      <c r="F62" s="687"/>
      <c r="G62" s="687"/>
      <c r="H62" s="687"/>
      <c r="J62" s="712">
        <f>AA51</f>
        <v>0</v>
      </c>
      <c r="K62" s="687"/>
      <c r="L62" s="687"/>
      <c r="M62" s="687"/>
      <c r="N62" s="687"/>
      <c r="O62" s="687"/>
      <c r="P62" s="687"/>
    </row>
    <row r="63" ht="5.65" customHeight="1"/>
    <row r="64" ht="2.9" customHeight="1"/>
    <row r="65" ht="12" hidden="1"/>
    <row r="66" spans="2:27" ht="17.15" customHeight="1">
      <c r="B66" s="691" t="s">
        <v>4220</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row>
    <row r="67" ht="2.9" customHeight="1"/>
    <row r="68" spans="2:27" ht="12">
      <c r="B68" s="721" t="s">
        <v>4142</v>
      </c>
      <c r="C68" s="720"/>
      <c r="D68" s="719" t="s">
        <v>4141</v>
      </c>
      <c r="E68" s="720"/>
      <c r="F68" s="720"/>
      <c r="G68" s="720"/>
      <c r="H68" s="720"/>
      <c r="I68" s="720"/>
      <c r="J68" s="720"/>
      <c r="K68" s="720"/>
      <c r="L68" s="720"/>
      <c r="M68" s="720"/>
      <c r="N68" s="719" t="s">
        <v>4104</v>
      </c>
      <c r="O68" s="720"/>
      <c r="P68" s="720"/>
      <c r="Q68" s="720"/>
      <c r="R68" s="720"/>
      <c r="S68" s="720"/>
      <c r="T68" s="720"/>
      <c r="U68" s="721" t="s">
        <v>4140</v>
      </c>
      <c r="V68" s="720"/>
      <c r="W68" s="720"/>
      <c r="X68" s="212" t="s">
        <v>299</v>
      </c>
      <c r="Y68" s="213" t="s">
        <v>4139</v>
      </c>
      <c r="Z68" s="721" t="s">
        <v>4138</v>
      </c>
      <c r="AA68" s="720"/>
    </row>
    <row r="69" spans="2:27" ht="12">
      <c r="B69" s="698">
        <v>1</v>
      </c>
      <c r="C69" s="687"/>
      <c r="D69" s="699" t="s">
        <v>4216</v>
      </c>
      <c r="E69" s="687"/>
      <c r="F69" s="687"/>
      <c r="G69" s="687"/>
      <c r="H69" s="687"/>
      <c r="I69" s="687"/>
      <c r="J69" s="687"/>
      <c r="K69" s="687"/>
      <c r="L69" s="687"/>
      <c r="M69" s="687"/>
      <c r="N69" s="699" t="s">
        <v>4219</v>
      </c>
      <c r="O69" s="687"/>
      <c r="P69" s="687"/>
      <c r="Q69" s="687"/>
      <c r="R69" s="687"/>
      <c r="S69" s="687"/>
      <c r="T69" s="687"/>
      <c r="U69" s="716"/>
      <c r="V69" s="717"/>
      <c r="W69" s="717"/>
      <c r="X69" s="162" t="s">
        <v>4151</v>
      </c>
      <c r="Y69" s="163" t="s">
        <v>356</v>
      </c>
      <c r="Z69" s="718">
        <f aca="true" t="shared" si="2" ref="Z69:Z74">U69*X69</f>
        <v>0</v>
      </c>
      <c r="AA69" s="687"/>
    </row>
    <row r="70" spans="2:27" ht="12">
      <c r="B70" s="698">
        <v>2</v>
      </c>
      <c r="C70" s="687"/>
      <c r="D70" s="699" t="s">
        <v>4216</v>
      </c>
      <c r="E70" s="687"/>
      <c r="F70" s="687"/>
      <c r="G70" s="687"/>
      <c r="H70" s="687"/>
      <c r="I70" s="687"/>
      <c r="J70" s="687"/>
      <c r="K70" s="687"/>
      <c r="L70" s="687"/>
      <c r="M70" s="687"/>
      <c r="N70" s="699" t="s">
        <v>4218</v>
      </c>
      <c r="O70" s="687"/>
      <c r="P70" s="687"/>
      <c r="Q70" s="687"/>
      <c r="R70" s="687"/>
      <c r="S70" s="687"/>
      <c r="T70" s="687"/>
      <c r="U70" s="716"/>
      <c r="V70" s="717"/>
      <c r="W70" s="717"/>
      <c r="X70" s="162" t="s">
        <v>4151</v>
      </c>
      <c r="Y70" s="163" t="s">
        <v>356</v>
      </c>
      <c r="Z70" s="718">
        <f t="shared" si="2"/>
        <v>0</v>
      </c>
      <c r="AA70" s="687"/>
    </row>
    <row r="71" spans="2:27" ht="12">
      <c r="B71" s="698">
        <v>3</v>
      </c>
      <c r="C71" s="687"/>
      <c r="D71" s="699" t="s">
        <v>4216</v>
      </c>
      <c r="E71" s="687"/>
      <c r="F71" s="687"/>
      <c r="G71" s="687"/>
      <c r="H71" s="687"/>
      <c r="I71" s="687"/>
      <c r="J71" s="687"/>
      <c r="K71" s="687"/>
      <c r="L71" s="687"/>
      <c r="M71" s="687"/>
      <c r="N71" s="699" t="s">
        <v>4217</v>
      </c>
      <c r="O71" s="687"/>
      <c r="P71" s="687"/>
      <c r="Q71" s="687"/>
      <c r="R71" s="687"/>
      <c r="S71" s="687"/>
      <c r="T71" s="687"/>
      <c r="U71" s="716"/>
      <c r="V71" s="717"/>
      <c r="W71" s="717"/>
      <c r="X71" s="162" t="s">
        <v>4151</v>
      </c>
      <c r="Y71" s="163" t="s">
        <v>356</v>
      </c>
      <c r="Z71" s="718">
        <f t="shared" si="2"/>
        <v>0</v>
      </c>
      <c r="AA71" s="687"/>
    </row>
    <row r="72" spans="2:27" ht="12">
      <c r="B72" s="698">
        <v>4</v>
      </c>
      <c r="C72" s="687"/>
      <c r="D72" s="699" t="s">
        <v>4216</v>
      </c>
      <c r="E72" s="687"/>
      <c r="F72" s="687"/>
      <c r="G72" s="687"/>
      <c r="H72" s="687"/>
      <c r="I72" s="687"/>
      <c r="J72" s="687"/>
      <c r="K72" s="687"/>
      <c r="L72" s="687"/>
      <c r="M72" s="687"/>
      <c r="N72" s="699" t="s">
        <v>4215</v>
      </c>
      <c r="O72" s="687"/>
      <c r="P72" s="687"/>
      <c r="Q72" s="687"/>
      <c r="R72" s="687"/>
      <c r="S72" s="687"/>
      <c r="T72" s="687"/>
      <c r="U72" s="716"/>
      <c r="V72" s="717"/>
      <c r="W72" s="717"/>
      <c r="X72" s="162" t="s">
        <v>4151</v>
      </c>
      <c r="Y72" s="163" t="s">
        <v>356</v>
      </c>
      <c r="Z72" s="718">
        <f t="shared" si="2"/>
        <v>0</v>
      </c>
      <c r="AA72" s="687"/>
    </row>
    <row r="73" spans="2:27" ht="12">
      <c r="B73" s="698">
        <v>5</v>
      </c>
      <c r="C73" s="687"/>
      <c r="D73" s="699" t="s">
        <v>4214</v>
      </c>
      <c r="E73" s="687"/>
      <c r="F73" s="687"/>
      <c r="G73" s="687"/>
      <c r="H73" s="687"/>
      <c r="I73" s="687"/>
      <c r="J73" s="687"/>
      <c r="K73" s="687"/>
      <c r="L73" s="687"/>
      <c r="M73" s="687"/>
      <c r="N73" s="699" t="s">
        <v>4213</v>
      </c>
      <c r="O73" s="687"/>
      <c r="P73" s="687"/>
      <c r="Q73" s="687"/>
      <c r="R73" s="687"/>
      <c r="S73" s="687"/>
      <c r="T73" s="687"/>
      <c r="U73" s="716"/>
      <c r="V73" s="717"/>
      <c r="W73" s="717"/>
      <c r="X73" s="162" t="s">
        <v>4151</v>
      </c>
      <c r="Y73" s="163" t="s">
        <v>356</v>
      </c>
      <c r="Z73" s="718">
        <f t="shared" si="2"/>
        <v>0</v>
      </c>
      <c r="AA73" s="687"/>
    </row>
    <row r="74" spans="2:27" ht="12">
      <c r="B74" s="698">
        <v>6</v>
      </c>
      <c r="C74" s="687"/>
      <c r="D74" s="699" t="s">
        <v>4212</v>
      </c>
      <c r="E74" s="687"/>
      <c r="F74" s="687"/>
      <c r="G74" s="687"/>
      <c r="H74" s="687"/>
      <c r="I74" s="687"/>
      <c r="J74" s="687"/>
      <c r="K74" s="687"/>
      <c r="L74" s="687"/>
      <c r="M74" s="687"/>
      <c r="N74" s="699" t="s">
        <v>4211</v>
      </c>
      <c r="O74" s="687"/>
      <c r="P74" s="687"/>
      <c r="Q74" s="687"/>
      <c r="R74" s="687"/>
      <c r="S74" s="687"/>
      <c r="T74" s="687"/>
      <c r="U74" s="716"/>
      <c r="V74" s="717"/>
      <c r="W74" s="717"/>
      <c r="X74" s="162" t="s">
        <v>4151</v>
      </c>
      <c r="Y74" s="163" t="s">
        <v>356</v>
      </c>
      <c r="Z74" s="718">
        <f t="shared" si="2"/>
        <v>0</v>
      </c>
      <c r="AA74" s="687"/>
    </row>
    <row r="75" spans="2:27" ht="17.25" customHeight="1">
      <c r="B75" s="715" t="s">
        <v>4146</v>
      </c>
      <c r="C75" s="715"/>
      <c r="D75" s="715"/>
      <c r="E75" s="715"/>
      <c r="F75" s="715"/>
      <c r="G75" s="715"/>
      <c r="H75" s="715"/>
      <c r="I75" s="715"/>
      <c r="J75" s="715"/>
      <c r="K75" s="715"/>
      <c r="L75" s="715"/>
      <c r="M75" s="715"/>
      <c r="N75" s="715"/>
      <c r="O75" s="715"/>
      <c r="P75" s="715"/>
      <c r="Q75" s="715"/>
      <c r="R75" s="715"/>
      <c r="S75" s="715"/>
      <c r="T75" s="715"/>
      <c r="U75" s="715"/>
      <c r="V75" s="715"/>
      <c r="W75" s="715"/>
      <c r="X75" s="715"/>
      <c r="Y75" s="715"/>
      <c r="Z75" s="207"/>
      <c r="AA75" s="208">
        <f>SUM(Z69:AA74)</f>
        <v>0</v>
      </c>
    </row>
    <row r="76" ht="2.9" customHeight="1"/>
    <row r="77" spans="2:27" ht="11.25" customHeight="1">
      <c r="B77" s="696" t="s">
        <v>4145</v>
      </c>
      <c r="C77" s="687"/>
      <c r="D77" s="687"/>
      <c r="E77" s="687"/>
      <c r="F77" s="687"/>
      <c r="G77" s="687"/>
      <c r="H77" s="687"/>
      <c r="I77" s="687"/>
      <c r="J77" s="687"/>
      <c r="K77" s="687"/>
      <c r="L77" s="687"/>
      <c r="M77" s="687"/>
      <c r="N77" s="687"/>
      <c r="O77" s="687"/>
      <c r="P77" s="687"/>
      <c r="Q77" s="687"/>
      <c r="R77" s="687"/>
      <c r="S77" s="687"/>
      <c r="T77" s="687"/>
      <c r="U77" s="687"/>
      <c r="V77" s="687"/>
      <c r="W77" s="687"/>
      <c r="X77" s="687"/>
      <c r="Y77" s="687"/>
      <c r="Z77" s="687"/>
      <c r="AA77" s="687"/>
    </row>
    <row r="78" ht="1.5" customHeight="1"/>
    <row r="79" spans="3:18" ht="11.25" customHeight="1">
      <c r="C79" s="698" t="s">
        <v>4114</v>
      </c>
      <c r="D79" s="687"/>
      <c r="F79" s="700">
        <f>AA75</f>
        <v>0</v>
      </c>
      <c r="G79" s="687"/>
      <c r="H79" s="687"/>
      <c r="I79" s="687"/>
      <c r="J79" s="687"/>
      <c r="K79" s="699"/>
      <c r="L79" s="687"/>
      <c r="M79" s="687"/>
      <c r="N79" s="687"/>
      <c r="O79" s="687"/>
      <c r="P79" s="687"/>
      <c r="Q79" s="687"/>
      <c r="R79" s="687"/>
    </row>
    <row r="80" ht="10" customHeight="1"/>
    <row r="81" spans="2:16" ht="11.5" customHeight="1">
      <c r="B81" s="709" t="s">
        <v>1</v>
      </c>
      <c r="C81" s="704"/>
      <c r="D81" s="704"/>
      <c r="E81" s="704"/>
      <c r="F81" s="704"/>
      <c r="G81" s="704"/>
      <c r="H81" s="704"/>
      <c r="J81" s="710" t="s">
        <v>4103</v>
      </c>
      <c r="K81" s="704"/>
      <c r="L81" s="704"/>
      <c r="M81" s="704"/>
      <c r="N81" s="704"/>
      <c r="O81" s="704"/>
      <c r="P81" s="704"/>
    </row>
    <row r="82" spans="2:16" ht="11.25" customHeight="1">
      <c r="B82" s="710" t="s">
        <v>4102</v>
      </c>
      <c r="C82" s="704"/>
      <c r="D82" s="704"/>
      <c r="E82" s="704"/>
      <c r="F82" s="704"/>
      <c r="G82" s="704"/>
      <c r="H82" s="704"/>
      <c r="I82" s="125"/>
      <c r="J82" s="703">
        <f>AA75</f>
        <v>0</v>
      </c>
      <c r="K82" s="704"/>
      <c r="L82" s="704"/>
      <c r="M82" s="704"/>
      <c r="N82" s="704"/>
      <c r="O82" s="704"/>
      <c r="P82" s="704"/>
    </row>
    <row r="83" ht="12" hidden="1"/>
    <row r="84" ht="3" customHeight="1"/>
    <row r="85" spans="2:16" ht="11.25" customHeight="1">
      <c r="B85" s="711" t="s">
        <v>4083</v>
      </c>
      <c r="C85" s="687"/>
      <c r="D85" s="687"/>
      <c r="E85" s="687"/>
      <c r="F85" s="687"/>
      <c r="G85" s="687"/>
      <c r="H85" s="687"/>
      <c r="J85" s="712">
        <f>AA75</f>
        <v>0</v>
      </c>
      <c r="K85" s="687"/>
      <c r="L85" s="687"/>
      <c r="M85" s="687"/>
      <c r="N85" s="687"/>
      <c r="O85" s="687"/>
      <c r="P85" s="687"/>
    </row>
    <row r="86" ht="11.5" customHeight="1"/>
    <row r="87" ht="2.9" customHeight="1"/>
    <row r="88" ht="12" hidden="1"/>
    <row r="89" spans="2:27" ht="17.15" customHeight="1">
      <c r="B89" s="691" t="s">
        <v>4143</v>
      </c>
      <c r="C89" s="687"/>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row>
    <row r="90" ht="2.9" customHeight="1"/>
    <row r="91" spans="2:27" ht="12">
      <c r="B91" s="715" t="s">
        <v>4142</v>
      </c>
      <c r="C91" s="720"/>
      <c r="D91" s="724" t="s">
        <v>4141</v>
      </c>
      <c r="E91" s="720"/>
      <c r="F91" s="720"/>
      <c r="G91" s="720"/>
      <c r="H91" s="720"/>
      <c r="I91" s="720"/>
      <c r="J91" s="720"/>
      <c r="K91" s="720"/>
      <c r="L91" s="720"/>
      <c r="M91" s="720"/>
      <c r="N91" s="724" t="s">
        <v>4104</v>
      </c>
      <c r="O91" s="720"/>
      <c r="P91" s="720"/>
      <c r="Q91" s="720"/>
      <c r="R91" s="720"/>
      <c r="S91" s="720"/>
      <c r="T91" s="720"/>
      <c r="U91" s="715" t="s">
        <v>4140</v>
      </c>
      <c r="V91" s="720"/>
      <c r="W91" s="720"/>
      <c r="X91" s="206" t="s">
        <v>299</v>
      </c>
      <c r="Y91" s="211" t="s">
        <v>4139</v>
      </c>
      <c r="Z91" s="715" t="s">
        <v>4138</v>
      </c>
      <c r="AA91" s="720"/>
    </row>
    <row r="92" spans="2:27" ht="12">
      <c r="B92" s="698">
        <v>1</v>
      </c>
      <c r="C92" s="687"/>
      <c r="D92" s="699" t="s">
        <v>4210</v>
      </c>
      <c r="E92" s="687"/>
      <c r="F92" s="687"/>
      <c r="G92" s="687"/>
      <c r="H92" s="687"/>
      <c r="I92" s="687"/>
      <c r="J92" s="687"/>
      <c r="K92" s="687"/>
      <c r="L92" s="687"/>
      <c r="M92" s="687"/>
      <c r="N92" s="699" t="s">
        <v>4209</v>
      </c>
      <c r="O92" s="687"/>
      <c r="P92" s="687"/>
      <c r="Q92" s="687"/>
      <c r="R92" s="687"/>
      <c r="S92" s="687"/>
      <c r="T92" s="687"/>
      <c r="U92" s="716"/>
      <c r="V92" s="717"/>
      <c r="W92" s="717"/>
      <c r="X92" s="210">
        <v>300</v>
      </c>
      <c r="Y92" s="163" t="s">
        <v>316</v>
      </c>
      <c r="Z92" s="718">
        <f aca="true" t="shared" si="3" ref="Z92:Z110">U92*X92</f>
        <v>0</v>
      </c>
      <c r="AA92" s="687"/>
    </row>
    <row r="93" spans="2:27" ht="12">
      <c r="B93" s="698">
        <v>2</v>
      </c>
      <c r="C93" s="687"/>
      <c r="D93" s="699" t="s">
        <v>4208</v>
      </c>
      <c r="E93" s="687"/>
      <c r="F93" s="687"/>
      <c r="G93" s="687"/>
      <c r="H93" s="687"/>
      <c r="I93" s="687"/>
      <c r="J93" s="687"/>
      <c r="K93" s="687"/>
      <c r="L93" s="687"/>
      <c r="M93" s="687"/>
      <c r="N93" s="699" t="s">
        <v>4207</v>
      </c>
      <c r="O93" s="687"/>
      <c r="P93" s="687"/>
      <c r="Q93" s="687"/>
      <c r="R93" s="687"/>
      <c r="S93" s="687"/>
      <c r="T93" s="687"/>
      <c r="U93" s="716"/>
      <c r="V93" s="717"/>
      <c r="W93" s="717"/>
      <c r="X93" s="210">
        <v>13</v>
      </c>
      <c r="Y93" s="163" t="s">
        <v>1507</v>
      </c>
      <c r="Z93" s="718">
        <f t="shared" si="3"/>
        <v>0</v>
      </c>
      <c r="AA93" s="687"/>
    </row>
    <row r="94" spans="2:27" ht="12">
      <c r="B94" s="698">
        <v>3</v>
      </c>
      <c r="C94" s="687"/>
      <c r="D94" s="699" t="s">
        <v>4203</v>
      </c>
      <c r="E94" s="687"/>
      <c r="F94" s="687"/>
      <c r="G94" s="687"/>
      <c r="H94" s="687"/>
      <c r="I94" s="687"/>
      <c r="J94" s="687"/>
      <c r="K94" s="687"/>
      <c r="L94" s="687"/>
      <c r="M94" s="687"/>
      <c r="N94" s="699" t="s">
        <v>4206</v>
      </c>
      <c r="O94" s="687"/>
      <c r="P94" s="687"/>
      <c r="Q94" s="687"/>
      <c r="R94" s="687"/>
      <c r="S94" s="687"/>
      <c r="T94" s="687"/>
      <c r="U94" s="716"/>
      <c r="V94" s="717"/>
      <c r="W94" s="717"/>
      <c r="X94" s="210">
        <v>3.5</v>
      </c>
      <c r="Y94" s="163" t="s">
        <v>333</v>
      </c>
      <c r="Z94" s="718">
        <f t="shared" si="3"/>
        <v>0</v>
      </c>
      <c r="AA94" s="687"/>
    </row>
    <row r="95" spans="2:27" ht="12">
      <c r="B95" s="698">
        <v>4</v>
      </c>
      <c r="C95" s="687"/>
      <c r="D95" s="699" t="s">
        <v>4203</v>
      </c>
      <c r="E95" s="687"/>
      <c r="F95" s="687"/>
      <c r="G95" s="687"/>
      <c r="H95" s="687"/>
      <c r="I95" s="687"/>
      <c r="J95" s="687"/>
      <c r="K95" s="687"/>
      <c r="L95" s="687"/>
      <c r="M95" s="687"/>
      <c r="N95" s="699" t="s">
        <v>4205</v>
      </c>
      <c r="O95" s="687"/>
      <c r="P95" s="687"/>
      <c r="Q95" s="687"/>
      <c r="R95" s="687"/>
      <c r="S95" s="687"/>
      <c r="T95" s="687"/>
      <c r="U95" s="716"/>
      <c r="V95" s="717"/>
      <c r="W95" s="717"/>
      <c r="X95" s="210">
        <v>13</v>
      </c>
      <c r="Y95" s="163" t="s">
        <v>1507</v>
      </c>
      <c r="Z95" s="718">
        <f t="shared" si="3"/>
        <v>0</v>
      </c>
      <c r="AA95" s="687"/>
    </row>
    <row r="96" spans="2:27" ht="12">
      <c r="B96" s="698">
        <v>5</v>
      </c>
      <c r="C96" s="687"/>
      <c r="D96" s="699" t="s">
        <v>4203</v>
      </c>
      <c r="E96" s="687"/>
      <c r="F96" s="687"/>
      <c r="G96" s="687"/>
      <c r="H96" s="687"/>
      <c r="I96" s="687"/>
      <c r="J96" s="687"/>
      <c r="K96" s="687"/>
      <c r="L96" s="687"/>
      <c r="M96" s="687"/>
      <c r="N96" s="699" t="s">
        <v>4204</v>
      </c>
      <c r="O96" s="687"/>
      <c r="P96" s="687"/>
      <c r="Q96" s="687"/>
      <c r="R96" s="687"/>
      <c r="S96" s="687"/>
      <c r="T96" s="687"/>
      <c r="U96" s="716"/>
      <c r="V96" s="717"/>
      <c r="W96" s="717"/>
      <c r="X96" s="210">
        <v>8</v>
      </c>
      <c r="Y96" s="163" t="s">
        <v>1507</v>
      </c>
      <c r="Z96" s="718">
        <f t="shared" si="3"/>
        <v>0</v>
      </c>
      <c r="AA96" s="687"/>
    </row>
    <row r="97" spans="2:27" ht="15" customHeight="1">
      <c r="B97" s="698">
        <v>6</v>
      </c>
      <c r="C97" s="687"/>
      <c r="D97" s="699" t="s">
        <v>4203</v>
      </c>
      <c r="E97" s="687"/>
      <c r="F97" s="687"/>
      <c r="G97" s="687"/>
      <c r="H97" s="687"/>
      <c r="I97" s="687"/>
      <c r="J97" s="687"/>
      <c r="K97" s="687"/>
      <c r="L97" s="687"/>
      <c r="M97" s="687"/>
      <c r="N97" s="699" t="s">
        <v>4202</v>
      </c>
      <c r="O97" s="687"/>
      <c r="P97" s="687"/>
      <c r="Q97" s="687"/>
      <c r="R97" s="687"/>
      <c r="S97" s="687"/>
      <c r="T97" s="687"/>
      <c r="U97" s="716"/>
      <c r="V97" s="717"/>
      <c r="W97" s="717"/>
      <c r="X97" s="210">
        <v>5</v>
      </c>
      <c r="Y97" s="163" t="s">
        <v>1507</v>
      </c>
      <c r="Z97" s="718">
        <f t="shared" si="3"/>
        <v>0</v>
      </c>
      <c r="AA97" s="687"/>
    </row>
    <row r="98" spans="2:27" ht="12">
      <c r="B98" s="698">
        <v>7</v>
      </c>
      <c r="C98" s="687"/>
      <c r="D98" s="699" t="s">
        <v>4126</v>
      </c>
      <c r="E98" s="687"/>
      <c r="F98" s="687"/>
      <c r="G98" s="687"/>
      <c r="H98" s="687"/>
      <c r="I98" s="687"/>
      <c r="J98" s="687"/>
      <c r="K98" s="687"/>
      <c r="L98" s="687"/>
      <c r="M98" s="687"/>
      <c r="N98" s="699" t="s">
        <v>4201</v>
      </c>
      <c r="O98" s="687"/>
      <c r="P98" s="687"/>
      <c r="Q98" s="687"/>
      <c r="R98" s="687"/>
      <c r="S98" s="687"/>
      <c r="T98" s="687"/>
      <c r="U98" s="716"/>
      <c r="V98" s="717"/>
      <c r="W98" s="717"/>
      <c r="X98" s="210">
        <v>8</v>
      </c>
      <c r="Y98" s="163" t="s">
        <v>1507</v>
      </c>
      <c r="Z98" s="718">
        <f t="shared" si="3"/>
        <v>0</v>
      </c>
      <c r="AA98" s="687"/>
    </row>
    <row r="99" spans="2:27" ht="12">
      <c r="B99" s="698">
        <v>7</v>
      </c>
      <c r="C99" s="687"/>
      <c r="D99" s="699" t="s">
        <v>4126</v>
      </c>
      <c r="E99" s="687"/>
      <c r="F99" s="687"/>
      <c r="G99" s="687"/>
      <c r="H99" s="687"/>
      <c r="I99" s="687"/>
      <c r="J99" s="687"/>
      <c r="K99" s="687"/>
      <c r="L99" s="687"/>
      <c r="M99" s="687"/>
      <c r="N99" s="699" t="s">
        <v>4200</v>
      </c>
      <c r="O99" s="687"/>
      <c r="P99" s="687"/>
      <c r="Q99" s="687"/>
      <c r="R99" s="687"/>
      <c r="S99" s="687"/>
      <c r="T99" s="687"/>
      <c r="U99" s="716"/>
      <c r="V99" s="717"/>
      <c r="W99" s="717"/>
      <c r="X99" s="210">
        <v>5</v>
      </c>
      <c r="Y99" s="163" t="s">
        <v>1507</v>
      </c>
      <c r="Z99" s="718">
        <f t="shared" si="3"/>
        <v>0</v>
      </c>
      <c r="AA99" s="687"/>
    </row>
    <row r="100" spans="2:27" ht="12">
      <c r="B100" s="698">
        <v>8</v>
      </c>
      <c r="C100" s="687"/>
      <c r="D100" s="699" t="s">
        <v>4199</v>
      </c>
      <c r="E100" s="687"/>
      <c r="F100" s="687"/>
      <c r="G100" s="687"/>
      <c r="H100" s="687"/>
      <c r="I100" s="687"/>
      <c r="J100" s="687"/>
      <c r="K100" s="687"/>
      <c r="L100" s="687"/>
      <c r="M100" s="687"/>
      <c r="N100" s="699" t="s">
        <v>4198</v>
      </c>
      <c r="O100" s="687"/>
      <c r="P100" s="687"/>
      <c r="Q100" s="687"/>
      <c r="R100" s="687"/>
      <c r="S100" s="687"/>
      <c r="T100" s="687"/>
      <c r="U100" s="716"/>
      <c r="V100" s="717"/>
      <c r="W100" s="717"/>
      <c r="X100" s="210">
        <v>13</v>
      </c>
      <c r="Y100" s="163" t="s">
        <v>1507</v>
      </c>
      <c r="Z100" s="718">
        <f t="shared" si="3"/>
        <v>0</v>
      </c>
      <c r="AA100" s="687"/>
    </row>
    <row r="101" spans="2:27" ht="12">
      <c r="B101" s="698">
        <v>9</v>
      </c>
      <c r="C101" s="687"/>
      <c r="D101" s="699" t="s">
        <v>4197</v>
      </c>
      <c r="E101" s="687"/>
      <c r="F101" s="687"/>
      <c r="G101" s="687"/>
      <c r="H101" s="687"/>
      <c r="I101" s="687"/>
      <c r="J101" s="687"/>
      <c r="K101" s="687"/>
      <c r="L101" s="687"/>
      <c r="M101" s="687"/>
      <c r="N101" s="699" t="s">
        <v>4196</v>
      </c>
      <c r="O101" s="687"/>
      <c r="P101" s="687"/>
      <c r="Q101" s="687"/>
      <c r="R101" s="687"/>
      <c r="S101" s="687"/>
      <c r="T101" s="687"/>
      <c r="U101" s="716"/>
      <c r="V101" s="717"/>
      <c r="W101" s="717"/>
      <c r="X101" s="210">
        <v>330</v>
      </c>
      <c r="Y101" s="163" t="s">
        <v>316</v>
      </c>
      <c r="Z101" s="718">
        <f t="shared" si="3"/>
        <v>0</v>
      </c>
      <c r="AA101" s="687"/>
    </row>
    <row r="102" spans="2:27" ht="12">
      <c r="B102" s="698">
        <v>10</v>
      </c>
      <c r="C102" s="687"/>
      <c r="D102" s="699" t="s">
        <v>4194</v>
      </c>
      <c r="E102" s="687"/>
      <c r="F102" s="687"/>
      <c r="G102" s="687"/>
      <c r="H102" s="687"/>
      <c r="I102" s="687"/>
      <c r="J102" s="687"/>
      <c r="K102" s="687"/>
      <c r="L102" s="687"/>
      <c r="M102" s="687"/>
      <c r="N102" s="699" t="s">
        <v>4195</v>
      </c>
      <c r="O102" s="687"/>
      <c r="P102" s="687"/>
      <c r="Q102" s="687"/>
      <c r="R102" s="687"/>
      <c r="S102" s="687"/>
      <c r="T102" s="687"/>
      <c r="U102" s="716"/>
      <c r="V102" s="717"/>
      <c r="W102" s="717"/>
      <c r="X102" s="210">
        <v>16</v>
      </c>
      <c r="Y102" s="163" t="s">
        <v>1507</v>
      </c>
      <c r="Z102" s="718">
        <f t="shared" si="3"/>
        <v>0</v>
      </c>
      <c r="AA102" s="687"/>
    </row>
    <row r="103" spans="2:27" ht="12">
      <c r="B103" s="698">
        <v>11</v>
      </c>
      <c r="C103" s="687"/>
      <c r="D103" s="699" t="s">
        <v>4194</v>
      </c>
      <c r="E103" s="687"/>
      <c r="F103" s="687"/>
      <c r="G103" s="687"/>
      <c r="H103" s="687"/>
      <c r="I103" s="687"/>
      <c r="J103" s="687"/>
      <c r="K103" s="687"/>
      <c r="L103" s="687"/>
      <c r="M103" s="687"/>
      <c r="N103" s="699" t="s">
        <v>4193</v>
      </c>
      <c r="O103" s="687"/>
      <c r="P103" s="687"/>
      <c r="Q103" s="687"/>
      <c r="R103" s="687"/>
      <c r="S103" s="687"/>
      <c r="T103" s="687"/>
      <c r="U103" s="716"/>
      <c r="V103" s="717"/>
      <c r="W103" s="717"/>
      <c r="X103" s="210">
        <v>13</v>
      </c>
      <c r="Y103" s="163" t="s">
        <v>1507</v>
      </c>
      <c r="Z103" s="718">
        <f t="shared" si="3"/>
        <v>0</v>
      </c>
      <c r="AA103" s="687"/>
    </row>
    <row r="104" spans="2:27" ht="12">
      <c r="B104" s="698">
        <v>12</v>
      </c>
      <c r="C104" s="687"/>
      <c r="D104" s="699" t="s">
        <v>4192</v>
      </c>
      <c r="E104" s="687"/>
      <c r="F104" s="687"/>
      <c r="G104" s="687"/>
      <c r="H104" s="687"/>
      <c r="I104" s="687"/>
      <c r="J104" s="687"/>
      <c r="K104" s="687"/>
      <c r="L104" s="687"/>
      <c r="M104" s="687"/>
      <c r="N104" s="699" t="s">
        <v>4191</v>
      </c>
      <c r="O104" s="687"/>
      <c r="P104" s="687"/>
      <c r="Q104" s="687"/>
      <c r="R104" s="687"/>
      <c r="S104" s="687"/>
      <c r="T104" s="687"/>
      <c r="U104" s="716"/>
      <c r="V104" s="717"/>
      <c r="W104" s="717"/>
      <c r="X104" s="210">
        <v>5</v>
      </c>
      <c r="Y104" s="163" t="s">
        <v>1507</v>
      </c>
      <c r="Z104" s="718">
        <f t="shared" si="3"/>
        <v>0</v>
      </c>
      <c r="AA104" s="687"/>
    </row>
    <row r="105" spans="2:27" ht="12">
      <c r="B105" s="698">
        <v>13</v>
      </c>
      <c r="C105" s="687"/>
      <c r="D105" s="699" t="s">
        <v>4189</v>
      </c>
      <c r="E105" s="687"/>
      <c r="F105" s="687"/>
      <c r="G105" s="687"/>
      <c r="H105" s="687"/>
      <c r="I105" s="687"/>
      <c r="J105" s="687"/>
      <c r="K105" s="687"/>
      <c r="L105" s="687"/>
      <c r="M105" s="687"/>
      <c r="N105" s="699" t="s">
        <v>4190</v>
      </c>
      <c r="O105" s="687"/>
      <c r="P105" s="687"/>
      <c r="Q105" s="687"/>
      <c r="R105" s="687"/>
      <c r="S105" s="687"/>
      <c r="T105" s="687"/>
      <c r="U105" s="716"/>
      <c r="V105" s="717"/>
      <c r="W105" s="717"/>
      <c r="X105" s="210">
        <v>408</v>
      </c>
      <c r="Y105" s="163" t="s">
        <v>316</v>
      </c>
      <c r="Z105" s="718">
        <f t="shared" si="3"/>
        <v>0</v>
      </c>
      <c r="AA105" s="687"/>
    </row>
    <row r="106" spans="2:27" ht="12">
      <c r="B106" s="698">
        <v>14</v>
      </c>
      <c r="C106" s="687"/>
      <c r="D106" s="699" t="s">
        <v>4189</v>
      </c>
      <c r="E106" s="687"/>
      <c r="F106" s="687"/>
      <c r="G106" s="687"/>
      <c r="H106" s="687"/>
      <c r="I106" s="687"/>
      <c r="J106" s="687"/>
      <c r="K106" s="687"/>
      <c r="L106" s="687"/>
      <c r="M106" s="687"/>
      <c r="N106" s="699" t="s">
        <v>4188</v>
      </c>
      <c r="O106" s="687"/>
      <c r="P106" s="687"/>
      <c r="Q106" s="687"/>
      <c r="R106" s="687"/>
      <c r="S106" s="687"/>
      <c r="T106" s="687"/>
      <c r="U106" s="716"/>
      <c r="V106" s="717"/>
      <c r="W106" s="717"/>
      <c r="X106" s="210">
        <v>310</v>
      </c>
      <c r="Y106" s="163" t="s">
        <v>316</v>
      </c>
      <c r="Z106" s="718">
        <f t="shared" si="3"/>
        <v>0</v>
      </c>
      <c r="AA106" s="687"/>
    </row>
    <row r="107" spans="2:27" ht="12">
      <c r="B107" s="698">
        <v>15</v>
      </c>
      <c r="C107" s="687"/>
      <c r="D107" s="699" t="s">
        <v>4187</v>
      </c>
      <c r="E107" s="687"/>
      <c r="F107" s="687"/>
      <c r="G107" s="687"/>
      <c r="H107" s="687"/>
      <c r="I107" s="687"/>
      <c r="J107" s="687"/>
      <c r="K107" s="687"/>
      <c r="L107" s="687"/>
      <c r="M107" s="687"/>
      <c r="N107" s="699" t="s">
        <v>4186</v>
      </c>
      <c r="O107" s="687"/>
      <c r="P107" s="687"/>
      <c r="Q107" s="687"/>
      <c r="R107" s="687"/>
      <c r="S107" s="687"/>
      <c r="T107" s="687"/>
      <c r="U107" s="716"/>
      <c r="V107" s="717"/>
      <c r="W107" s="717"/>
      <c r="X107" s="210">
        <v>13</v>
      </c>
      <c r="Y107" s="163" t="s">
        <v>1507</v>
      </c>
      <c r="Z107" s="718">
        <f t="shared" si="3"/>
        <v>0</v>
      </c>
      <c r="AA107" s="687"/>
    </row>
    <row r="108" spans="2:27" ht="12">
      <c r="B108" s="698">
        <v>16</v>
      </c>
      <c r="C108" s="687"/>
      <c r="D108" s="699" t="s">
        <v>4185</v>
      </c>
      <c r="E108" s="687"/>
      <c r="F108" s="687"/>
      <c r="G108" s="687"/>
      <c r="H108" s="687"/>
      <c r="I108" s="687"/>
      <c r="J108" s="687"/>
      <c r="K108" s="687"/>
      <c r="L108" s="687"/>
      <c r="M108" s="687"/>
      <c r="N108" s="699" t="s">
        <v>4184</v>
      </c>
      <c r="O108" s="687"/>
      <c r="P108" s="687"/>
      <c r="Q108" s="687"/>
      <c r="R108" s="687"/>
      <c r="S108" s="687"/>
      <c r="T108" s="687"/>
      <c r="U108" s="716"/>
      <c r="V108" s="717"/>
      <c r="W108" s="717"/>
      <c r="X108" s="210">
        <v>13</v>
      </c>
      <c r="Y108" s="163" t="s">
        <v>1507</v>
      </c>
      <c r="Z108" s="718">
        <f t="shared" si="3"/>
        <v>0</v>
      </c>
      <c r="AA108" s="687"/>
    </row>
    <row r="109" spans="2:27" ht="12">
      <c r="B109" s="698">
        <v>17</v>
      </c>
      <c r="C109" s="687"/>
      <c r="D109" s="699" t="s">
        <v>4183</v>
      </c>
      <c r="E109" s="687"/>
      <c r="F109" s="687"/>
      <c r="G109" s="687"/>
      <c r="H109" s="687"/>
      <c r="I109" s="687"/>
      <c r="J109" s="687"/>
      <c r="K109" s="687"/>
      <c r="L109" s="687"/>
      <c r="M109" s="687"/>
      <c r="N109" s="699" t="s">
        <v>4182</v>
      </c>
      <c r="O109" s="687"/>
      <c r="P109" s="687"/>
      <c r="Q109" s="687"/>
      <c r="R109" s="687"/>
      <c r="S109" s="687"/>
      <c r="T109" s="687"/>
      <c r="U109" s="716"/>
      <c r="V109" s="717"/>
      <c r="W109" s="717"/>
      <c r="X109" s="210">
        <v>13</v>
      </c>
      <c r="Y109" s="163" t="s">
        <v>316</v>
      </c>
      <c r="Z109" s="718">
        <f t="shared" si="3"/>
        <v>0</v>
      </c>
      <c r="AA109" s="687"/>
    </row>
    <row r="110" spans="2:27" ht="12">
      <c r="B110" s="698">
        <v>18</v>
      </c>
      <c r="C110" s="687"/>
      <c r="D110" s="699" t="s">
        <v>4124</v>
      </c>
      <c r="E110" s="687"/>
      <c r="F110" s="687"/>
      <c r="G110" s="687"/>
      <c r="H110" s="687"/>
      <c r="I110" s="687"/>
      <c r="J110" s="687"/>
      <c r="K110" s="687"/>
      <c r="L110" s="687"/>
      <c r="M110" s="687"/>
      <c r="N110" s="699" t="s">
        <v>4181</v>
      </c>
      <c r="O110" s="687"/>
      <c r="P110" s="687"/>
      <c r="Q110" s="687"/>
      <c r="R110" s="687"/>
      <c r="S110" s="687"/>
      <c r="T110" s="687"/>
      <c r="U110" s="716"/>
      <c r="V110" s="717"/>
      <c r="W110" s="717"/>
      <c r="X110" s="210">
        <v>90</v>
      </c>
      <c r="Y110" s="163" t="s">
        <v>316</v>
      </c>
      <c r="Z110" s="718">
        <f t="shared" si="3"/>
        <v>0</v>
      </c>
      <c r="AA110" s="687"/>
    </row>
    <row r="111" spans="2:27" ht="18" customHeight="1">
      <c r="B111" s="715" t="s">
        <v>4116</v>
      </c>
      <c r="C111" s="715"/>
      <c r="D111" s="715"/>
      <c r="E111" s="715"/>
      <c r="F111" s="715"/>
      <c r="G111" s="715"/>
      <c r="H111" s="715"/>
      <c r="I111" s="715"/>
      <c r="J111" s="715"/>
      <c r="K111" s="715"/>
      <c r="L111" s="715"/>
      <c r="M111" s="715"/>
      <c r="N111" s="715"/>
      <c r="O111" s="715"/>
      <c r="P111" s="715"/>
      <c r="Q111" s="715"/>
      <c r="R111" s="715"/>
      <c r="S111" s="715"/>
      <c r="T111" s="715"/>
      <c r="U111" s="715"/>
      <c r="V111" s="715"/>
      <c r="W111" s="715"/>
      <c r="X111" s="715"/>
      <c r="Y111" s="715"/>
      <c r="Z111" s="207"/>
      <c r="AA111" s="208">
        <f>SUM(Z92:AA110)</f>
        <v>0</v>
      </c>
    </row>
    <row r="112" ht="2.9" customHeight="1"/>
    <row r="113" spans="2:27" ht="11.25" customHeight="1">
      <c r="B113" s="696" t="s">
        <v>4115</v>
      </c>
      <c r="C113" s="687"/>
      <c r="D113" s="687"/>
      <c r="E113" s="687"/>
      <c r="F113" s="687"/>
      <c r="G113" s="687"/>
      <c r="H113" s="687"/>
      <c r="I113" s="687"/>
      <c r="J113" s="687"/>
      <c r="K113" s="687"/>
      <c r="L113" s="687"/>
      <c r="M113" s="687"/>
      <c r="N113" s="687"/>
      <c r="O113" s="687"/>
      <c r="P113" s="687"/>
      <c r="Q113" s="687"/>
      <c r="R113" s="687"/>
      <c r="S113" s="687"/>
      <c r="T113" s="687"/>
      <c r="U113" s="687"/>
      <c r="V113" s="687"/>
      <c r="W113" s="687"/>
      <c r="X113" s="687"/>
      <c r="Y113" s="687"/>
      <c r="Z113" s="687"/>
      <c r="AA113" s="687"/>
    </row>
    <row r="114" ht="1.5" customHeight="1"/>
    <row r="115" spans="3:19" ht="11.25" customHeight="1">
      <c r="C115" s="698" t="s">
        <v>4114</v>
      </c>
      <c r="D115" s="687"/>
      <c r="F115" s="700">
        <f>AA111</f>
        <v>0</v>
      </c>
      <c r="G115" s="687"/>
      <c r="H115" s="687"/>
      <c r="I115" s="687"/>
      <c r="J115" s="687"/>
      <c r="K115" s="687"/>
      <c r="M115" s="699"/>
      <c r="N115" s="687"/>
      <c r="O115" s="687"/>
      <c r="P115" s="687"/>
      <c r="Q115" s="687"/>
      <c r="R115" s="687"/>
      <c r="S115" s="687"/>
    </row>
    <row r="116" ht="12.75" customHeight="1"/>
    <row r="117" spans="2:20" ht="11.5" customHeight="1">
      <c r="B117" s="699" t="s">
        <v>1</v>
      </c>
      <c r="C117" s="687"/>
      <c r="D117" s="687"/>
      <c r="E117" s="687"/>
      <c r="F117" s="687"/>
      <c r="T117" s="161" t="s">
        <v>4102</v>
      </c>
    </row>
    <row r="118" spans="2:20" ht="11.25" customHeight="1">
      <c r="B118" s="699" t="s">
        <v>4113</v>
      </c>
      <c r="C118" s="687"/>
      <c r="D118" s="687"/>
      <c r="E118" s="687"/>
      <c r="F118" s="687"/>
      <c r="T118" s="209">
        <f>(Z92+Z101+Z105+Z106+Z109+Z110)*0.05</f>
        <v>0</v>
      </c>
    </row>
    <row r="119" ht="12" hidden="1"/>
    <row r="120" ht="14.15" customHeight="1"/>
    <row r="121" spans="2:16" ht="11.5" customHeight="1">
      <c r="B121" s="709" t="s">
        <v>1</v>
      </c>
      <c r="C121" s="704"/>
      <c r="D121" s="704"/>
      <c r="E121" s="704"/>
      <c r="F121" s="704"/>
      <c r="G121" s="704"/>
      <c r="H121" s="704"/>
      <c r="J121" s="710" t="s">
        <v>4103</v>
      </c>
      <c r="K121" s="704"/>
      <c r="L121" s="704"/>
      <c r="M121" s="704"/>
      <c r="N121" s="704"/>
      <c r="O121" s="704"/>
      <c r="P121" s="704"/>
    </row>
    <row r="122" spans="2:16" ht="11.25" customHeight="1">
      <c r="B122" s="710" t="s">
        <v>4102</v>
      </c>
      <c r="C122" s="704"/>
      <c r="D122" s="704"/>
      <c r="E122" s="704"/>
      <c r="F122" s="704"/>
      <c r="G122" s="704"/>
      <c r="H122" s="704"/>
      <c r="I122" s="125"/>
      <c r="J122" s="703">
        <f>AA111+T118</f>
        <v>0</v>
      </c>
      <c r="K122" s="704"/>
      <c r="L122" s="704"/>
      <c r="M122" s="704"/>
      <c r="N122" s="704"/>
      <c r="O122" s="704"/>
      <c r="P122" s="704"/>
    </row>
    <row r="123" ht="12" hidden="1"/>
    <row r="124" ht="3" customHeight="1"/>
    <row r="125" spans="2:16" ht="11.25" customHeight="1">
      <c r="B125" s="711" t="s">
        <v>4083</v>
      </c>
      <c r="C125" s="687"/>
      <c r="D125" s="687"/>
      <c r="E125" s="687"/>
      <c r="F125" s="687"/>
      <c r="G125" s="687"/>
      <c r="H125" s="687"/>
      <c r="J125" s="712">
        <f>J122</f>
        <v>0</v>
      </c>
      <c r="K125" s="687"/>
      <c r="L125" s="687"/>
      <c r="M125" s="687"/>
      <c r="N125" s="687"/>
      <c r="O125" s="687"/>
      <c r="P125" s="687"/>
    </row>
  </sheetData>
  <sheetProtection algorithmName="SHA-512" hashValue="FKRDVHBSULtnBWQLhO3HL4AZ5+MTNCXicOkzJlgdwTgSP1FKZ8CWwAiWHNq/dRTt1mLBSN985Ub1DNTCKjCFDg==" saltValue="iGH/jdQ59cixwpIFzCb98Q==" spinCount="100000" sheet="1" selectLockedCells="1" autoFilter="0" pivotTables="0"/>
  <mergeCells count="320">
    <mergeCell ref="B51:Y51"/>
    <mergeCell ref="B75:Y75"/>
    <mergeCell ref="B9:C9"/>
    <mergeCell ref="D9:M9"/>
    <mergeCell ref="N9:T9"/>
    <mergeCell ref="U9:W9"/>
    <mergeCell ref="Z9:AA9"/>
    <mergeCell ref="B8:C8"/>
    <mergeCell ref="D8:M8"/>
    <mergeCell ref="N8:T8"/>
    <mergeCell ref="U8:W8"/>
    <mergeCell ref="Z8:AA8"/>
    <mergeCell ref="D15:M15"/>
    <mergeCell ref="N15:T15"/>
    <mergeCell ref="U15:W15"/>
    <mergeCell ref="Z15:AA15"/>
    <mergeCell ref="B14:C14"/>
    <mergeCell ref="D14:M14"/>
    <mergeCell ref="N14:T14"/>
    <mergeCell ref="U14:W14"/>
    <mergeCell ref="Z14:AA14"/>
    <mergeCell ref="B17:C17"/>
    <mergeCell ref="D17:M17"/>
    <mergeCell ref="N17:T17"/>
    <mergeCell ref="A3:AB3"/>
    <mergeCell ref="B6:AA6"/>
    <mergeCell ref="B26:Y26"/>
    <mergeCell ref="B11:C11"/>
    <mergeCell ref="D11:M11"/>
    <mergeCell ref="N11:T11"/>
    <mergeCell ref="U11:W11"/>
    <mergeCell ref="Z11:AA11"/>
    <mergeCell ref="B10:C10"/>
    <mergeCell ref="D10:M10"/>
    <mergeCell ref="N10:T10"/>
    <mergeCell ref="U10:W10"/>
    <mergeCell ref="Z10:AA10"/>
    <mergeCell ref="B13:C13"/>
    <mergeCell ref="D13:M13"/>
    <mergeCell ref="N13:T13"/>
    <mergeCell ref="U13:W13"/>
    <mergeCell ref="Z13:AA13"/>
    <mergeCell ref="B12:C12"/>
    <mergeCell ref="D12:M12"/>
    <mergeCell ref="N12:T12"/>
    <mergeCell ref="U12:W12"/>
    <mergeCell ref="Z12:AA12"/>
    <mergeCell ref="B15:C15"/>
    <mergeCell ref="U17:W17"/>
    <mergeCell ref="Z17:AA17"/>
    <mergeCell ref="B16:C16"/>
    <mergeCell ref="D16:M16"/>
    <mergeCell ref="N16:T16"/>
    <mergeCell ref="U16:W16"/>
    <mergeCell ref="Z16:AA16"/>
    <mergeCell ref="B19:C19"/>
    <mergeCell ref="D19:M19"/>
    <mergeCell ref="N19:T19"/>
    <mergeCell ref="U19:W19"/>
    <mergeCell ref="Z19:AA19"/>
    <mergeCell ref="B18:C18"/>
    <mergeCell ref="D18:M18"/>
    <mergeCell ref="N18:T18"/>
    <mergeCell ref="U18:W18"/>
    <mergeCell ref="Z18:AA18"/>
    <mergeCell ref="B21:C21"/>
    <mergeCell ref="D21:M21"/>
    <mergeCell ref="N21:T21"/>
    <mergeCell ref="U21:W21"/>
    <mergeCell ref="Z21:AA21"/>
    <mergeCell ref="B20:C20"/>
    <mergeCell ref="D20:M20"/>
    <mergeCell ref="N20:T20"/>
    <mergeCell ref="U20:W20"/>
    <mergeCell ref="Z20:AA20"/>
    <mergeCell ref="B23:C23"/>
    <mergeCell ref="D23:M23"/>
    <mergeCell ref="N23:T23"/>
    <mergeCell ref="U23:W23"/>
    <mergeCell ref="Z23:AA23"/>
    <mergeCell ref="B22:C22"/>
    <mergeCell ref="D22:M22"/>
    <mergeCell ref="N22:T22"/>
    <mergeCell ref="U22:W22"/>
    <mergeCell ref="Z22:AA22"/>
    <mergeCell ref="B25:C25"/>
    <mergeCell ref="D25:M25"/>
    <mergeCell ref="N25:T25"/>
    <mergeCell ref="U25:W25"/>
    <mergeCell ref="Z25:AA25"/>
    <mergeCell ref="B24:C24"/>
    <mergeCell ref="D24:M24"/>
    <mergeCell ref="N24:T24"/>
    <mergeCell ref="U24:W24"/>
    <mergeCell ref="Z24:AA24"/>
    <mergeCell ref="B29:AA29"/>
    <mergeCell ref="C31:D31"/>
    <mergeCell ref="B43:C43"/>
    <mergeCell ref="D43:M43"/>
    <mergeCell ref="N43:T43"/>
    <mergeCell ref="U43:W43"/>
    <mergeCell ref="Z43:AA43"/>
    <mergeCell ref="B40:AA40"/>
    <mergeCell ref="B42:C42"/>
    <mergeCell ref="D42:M42"/>
    <mergeCell ref="F31:R31"/>
    <mergeCell ref="B33:H33"/>
    <mergeCell ref="J33:P33"/>
    <mergeCell ref="B34:H34"/>
    <mergeCell ref="J34:P34"/>
    <mergeCell ref="B37:H37"/>
    <mergeCell ref="J37:P37"/>
    <mergeCell ref="N42:T42"/>
    <mergeCell ref="U42:W42"/>
    <mergeCell ref="Z42:AA42"/>
    <mergeCell ref="B46:C46"/>
    <mergeCell ref="D46:M46"/>
    <mergeCell ref="N46:T46"/>
    <mergeCell ref="U46:W46"/>
    <mergeCell ref="Z46:AA46"/>
    <mergeCell ref="B45:C45"/>
    <mergeCell ref="D45:M45"/>
    <mergeCell ref="N45:T45"/>
    <mergeCell ref="U45:W45"/>
    <mergeCell ref="Z45:AA45"/>
    <mergeCell ref="B44:C44"/>
    <mergeCell ref="D44:M44"/>
    <mergeCell ref="N44:T44"/>
    <mergeCell ref="U44:W44"/>
    <mergeCell ref="Z44:AA44"/>
    <mergeCell ref="B48:C48"/>
    <mergeCell ref="D48:M48"/>
    <mergeCell ref="N48:T48"/>
    <mergeCell ref="U48:W48"/>
    <mergeCell ref="Z48:AA48"/>
    <mergeCell ref="B47:C47"/>
    <mergeCell ref="D47:M47"/>
    <mergeCell ref="N47:T47"/>
    <mergeCell ref="U47:W47"/>
    <mergeCell ref="Z47:AA47"/>
    <mergeCell ref="B50:C50"/>
    <mergeCell ref="D50:M50"/>
    <mergeCell ref="N50:T50"/>
    <mergeCell ref="U50:W50"/>
    <mergeCell ref="Z50:AA50"/>
    <mergeCell ref="B49:C49"/>
    <mergeCell ref="D49:M49"/>
    <mergeCell ref="N49:T49"/>
    <mergeCell ref="U49:W49"/>
    <mergeCell ref="Z49:AA49"/>
    <mergeCell ref="B54:AA54"/>
    <mergeCell ref="C56:D56"/>
    <mergeCell ref="F56:J56"/>
    <mergeCell ref="K56:R56"/>
    <mergeCell ref="B69:C69"/>
    <mergeCell ref="D69:M69"/>
    <mergeCell ref="N69:T69"/>
    <mergeCell ref="U69:W69"/>
    <mergeCell ref="Z69:AA69"/>
    <mergeCell ref="B66:AA66"/>
    <mergeCell ref="B58:H58"/>
    <mergeCell ref="J58:P58"/>
    <mergeCell ref="B59:H59"/>
    <mergeCell ref="J59:P59"/>
    <mergeCell ref="B62:H62"/>
    <mergeCell ref="J62:P62"/>
    <mergeCell ref="B68:C68"/>
    <mergeCell ref="D68:M68"/>
    <mergeCell ref="N68:T68"/>
    <mergeCell ref="U68:W68"/>
    <mergeCell ref="Z68:AA68"/>
    <mergeCell ref="B70:C70"/>
    <mergeCell ref="D70:M70"/>
    <mergeCell ref="N70:T70"/>
    <mergeCell ref="U70:W70"/>
    <mergeCell ref="Z70:AA70"/>
    <mergeCell ref="B73:C73"/>
    <mergeCell ref="D73:M73"/>
    <mergeCell ref="N73:T73"/>
    <mergeCell ref="U73:W73"/>
    <mergeCell ref="Z73:AA73"/>
    <mergeCell ref="B71:C71"/>
    <mergeCell ref="D71:M71"/>
    <mergeCell ref="N71:T71"/>
    <mergeCell ref="U71:W71"/>
    <mergeCell ref="Z71:AA71"/>
    <mergeCell ref="U72:W72"/>
    <mergeCell ref="Z72:AA72"/>
    <mergeCell ref="C79:D79"/>
    <mergeCell ref="F79:J79"/>
    <mergeCell ref="K79:R79"/>
    <mergeCell ref="B74:C74"/>
    <mergeCell ref="D74:M74"/>
    <mergeCell ref="N74:T74"/>
    <mergeCell ref="B72:C72"/>
    <mergeCell ref="D72:M72"/>
    <mergeCell ref="N72:T72"/>
    <mergeCell ref="B77:AA77"/>
    <mergeCell ref="U74:W74"/>
    <mergeCell ref="Z74:AA74"/>
    <mergeCell ref="B92:C92"/>
    <mergeCell ref="D92:M92"/>
    <mergeCell ref="N92:T92"/>
    <mergeCell ref="U92:W92"/>
    <mergeCell ref="Z92:AA92"/>
    <mergeCell ref="B81:H81"/>
    <mergeCell ref="J81:P81"/>
    <mergeCell ref="B82:H82"/>
    <mergeCell ref="J82:P82"/>
    <mergeCell ref="B85:H85"/>
    <mergeCell ref="J85:P85"/>
    <mergeCell ref="B89:AA89"/>
    <mergeCell ref="B91:C91"/>
    <mergeCell ref="D91:M91"/>
    <mergeCell ref="N91:T91"/>
    <mergeCell ref="U91:W91"/>
    <mergeCell ref="Z91:AA91"/>
    <mergeCell ref="B94:C94"/>
    <mergeCell ref="D94:M94"/>
    <mergeCell ref="N94:T94"/>
    <mergeCell ref="U94:W94"/>
    <mergeCell ref="Z94:AA94"/>
    <mergeCell ref="B93:C93"/>
    <mergeCell ref="D93:M93"/>
    <mergeCell ref="N93:T93"/>
    <mergeCell ref="U93:W93"/>
    <mergeCell ref="Z93:AA93"/>
    <mergeCell ref="B96:C96"/>
    <mergeCell ref="D96:M96"/>
    <mergeCell ref="N96:T96"/>
    <mergeCell ref="U96:W96"/>
    <mergeCell ref="Z96:AA96"/>
    <mergeCell ref="B95:C95"/>
    <mergeCell ref="D95:M95"/>
    <mergeCell ref="N95:T95"/>
    <mergeCell ref="U95:W95"/>
    <mergeCell ref="Z95:AA95"/>
    <mergeCell ref="Z101:AA101"/>
    <mergeCell ref="B98:C98"/>
    <mergeCell ref="D98:M98"/>
    <mergeCell ref="N98:T98"/>
    <mergeCell ref="U98:W98"/>
    <mergeCell ref="Z98:AA98"/>
    <mergeCell ref="B97:C97"/>
    <mergeCell ref="D97:M97"/>
    <mergeCell ref="N97:T97"/>
    <mergeCell ref="U97:W97"/>
    <mergeCell ref="Z97:AA97"/>
    <mergeCell ref="B103:C103"/>
    <mergeCell ref="D103:M103"/>
    <mergeCell ref="N103:T103"/>
    <mergeCell ref="U103:W103"/>
    <mergeCell ref="Z103:AA103"/>
    <mergeCell ref="B99:C99"/>
    <mergeCell ref="D99:M99"/>
    <mergeCell ref="N99:T99"/>
    <mergeCell ref="U99:W99"/>
    <mergeCell ref="Z99:AA99"/>
    <mergeCell ref="B102:C102"/>
    <mergeCell ref="D102:M102"/>
    <mergeCell ref="N102:T102"/>
    <mergeCell ref="U102:W102"/>
    <mergeCell ref="Z102:AA102"/>
    <mergeCell ref="B100:C100"/>
    <mergeCell ref="D100:M100"/>
    <mergeCell ref="N100:T100"/>
    <mergeCell ref="U100:W100"/>
    <mergeCell ref="Z100:AA100"/>
    <mergeCell ref="B101:C101"/>
    <mergeCell ref="D101:M101"/>
    <mergeCell ref="N101:T101"/>
    <mergeCell ref="U101:W101"/>
    <mergeCell ref="B105:C105"/>
    <mergeCell ref="D105:M105"/>
    <mergeCell ref="N105:T105"/>
    <mergeCell ref="U105:W105"/>
    <mergeCell ref="Z105:AA105"/>
    <mergeCell ref="B104:C104"/>
    <mergeCell ref="D104:M104"/>
    <mergeCell ref="N104:T104"/>
    <mergeCell ref="U104:W104"/>
    <mergeCell ref="Z104:AA104"/>
    <mergeCell ref="B111:Y111"/>
    <mergeCell ref="B109:C109"/>
    <mergeCell ref="D109:M109"/>
    <mergeCell ref="N109:T109"/>
    <mergeCell ref="U109:W109"/>
    <mergeCell ref="Z109:AA109"/>
    <mergeCell ref="B106:C106"/>
    <mergeCell ref="D106:M106"/>
    <mergeCell ref="N106:T106"/>
    <mergeCell ref="U106:W106"/>
    <mergeCell ref="Z106:AA106"/>
    <mergeCell ref="B107:C107"/>
    <mergeCell ref="D107:M107"/>
    <mergeCell ref="N107:T107"/>
    <mergeCell ref="U107:W107"/>
    <mergeCell ref="Z107:AA107"/>
    <mergeCell ref="B110:C110"/>
    <mergeCell ref="D110:M110"/>
    <mergeCell ref="N110:T110"/>
    <mergeCell ref="U110:W110"/>
    <mergeCell ref="Z110:AA110"/>
    <mergeCell ref="B108:C108"/>
    <mergeCell ref="D108:M108"/>
    <mergeCell ref="N108:T108"/>
    <mergeCell ref="U108:W108"/>
    <mergeCell ref="Z108:AA108"/>
    <mergeCell ref="B113:AA113"/>
    <mergeCell ref="C115:D115"/>
    <mergeCell ref="F115:K115"/>
    <mergeCell ref="M115:S115"/>
    <mergeCell ref="B122:H122"/>
    <mergeCell ref="J122:P122"/>
    <mergeCell ref="B125:H125"/>
    <mergeCell ref="J125:P125"/>
    <mergeCell ref="B117:F117"/>
    <mergeCell ref="B118:F118"/>
    <mergeCell ref="B121:H121"/>
    <mergeCell ref="J121:P121"/>
  </mergeCells>
  <printOptions/>
  <pageMargins left="0" right="0" top="0" bottom="0" header="0" footer="0"/>
  <pageSetup horizontalDpi="300" verticalDpi="300" orientation="portrait" paperSize="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873E-15C1-4770-B031-1E15E572BB6E}">
  <dimension ref="A1:Q285"/>
  <sheetViews>
    <sheetView view="pageBreakPreview" zoomScaleSheetLayoutView="100" workbookViewId="0" topLeftCell="A1">
      <pane ySplit="2" topLeftCell="A234" activePane="bottomLeft" state="frozen"/>
      <selection pane="bottomLeft" activeCell="K237" sqref="K237"/>
    </sheetView>
  </sheetViews>
  <sheetFormatPr defaultColWidth="9.28125" defaultRowHeight="12"/>
  <cols>
    <col min="1" max="1" width="7.28125" style="169" customWidth="1"/>
    <col min="2" max="2" width="5.28125" style="168" customWidth="1"/>
    <col min="3" max="3" width="3.28125" style="168" customWidth="1"/>
    <col min="4" max="4" width="3.140625" style="168" customWidth="1"/>
    <col min="5" max="5" width="24.7109375" style="168" customWidth="1"/>
    <col min="6" max="6" width="11.7109375" style="168" customWidth="1"/>
    <col min="7" max="7" width="7.00390625" style="168" customWidth="1"/>
    <col min="8" max="8" width="5.28125" style="168" customWidth="1"/>
    <col min="9" max="9" width="4.7109375" style="168" customWidth="1"/>
    <col min="10" max="10" width="5.7109375" style="168" customWidth="1"/>
    <col min="11" max="11" width="15.421875" style="171" bestFit="1" customWidth="1"/>
    <col min="12" max="12" width="16.00390625" style="170" customWidth="1"/>
    <col min="13" max="13" width="14.140625" style="171" bestFit="1" customWidth="1"/>
    <col min="14" max="14" width="15.421875" style="170" bestFit="1" customWidth="1"/>
    <col min="15" max="15" width="17.140625" style="170" customWidth="1"/>
    <col min="16" max="16384" width="9.28125" style="168" customWidth="1"/>
  </cols>
  <sheetData>
    <row r="1" spans="1:15" ht="20">
      <c r="A1" s="201" t="s">
        <v>3834</v>
      </c>
      <c r="B1" s="202"/>
      <c r="C1" s="202"/>
      <c r="D1" s="202"/>
      <c r="E1" s="202"/>
      <c r="F1" s="202"/>
      <c r="G1" s="202"/>
      <c r="H1" s="202"/>
      <c r="I1" s="202"/>
      <c r="J1" s="202"/>
      <c r="K1" s="740" t="s">
        <v>3833</v>
      </c>
      <c r="L1" s="203" t="s">
        <v>3833</v>
      </c>
      <c r="M1" s="740" t="s">
        <v>3832</v>
      </c>
      <c r="N1" s="203" t="s">
        <v>3832</v>
      </c>
      <c r="O1" s="203" t="s">
        <v>3831</v>
      </c>
    </row>
    <row r="2" spans="1:15" ht="13">
      <c r="A2" s="204"/>
      <c r="B2" s="202"/>
      <c r="C2" s="202"/>
      <c r="D2" s="202"/>
      <c r="E2" s="202"/>
      <c r="F2" s="205"/>
      <c r="G2" s="202"/>
      <c r="H2" s="202"/>
      <c r="I2" s="202"/>
      <c r="J2" s="202"/>
      <c r="K2" s="740" t="s">
        <v>3830</v>
      </c>
      <c r="L2" s="203" t="s">
        <v>4621</v>
      </c>
      <c r="M2" s="740" t="s">
        <v>3830</v>
      </c>
      <c r="N2" s="203" t="s">
        <v>4621</v>
      </c>
      <c r="O2" s="203" t="s">
        <v>4621</v>
      </c>
    </row>
    <row r="4" spans="12:15" ht="12">
      <c r="L4" s="171">
        <f aca="true" t="shared" si="0" ref="L4:L67">+K4*I4</f>
        <v>0</v>
      </c>
      <c r="N4" s="171">
        <f aca="true" t="shared" si="1" ref="N4:N67">+M4*I4</f>
        <v>0</v>
      </c>
      <c r="O4" s="171">
        <f aca="true" t="shared" si="2" ref="O4:O67">+N4+L4</f>
        <v>0</v>
      </c>
    </row>
    <row r="5" spans="1:15" ht="13">
      <c r="A5" s="175" t="s">
        <v>4381</v>
      </c>
      <c r="C5" s="185"/>
      <c r="F5" s="191"/>
      <c r="L5" s="171">
        <f t="shared" si="0"/>
        <v>0</v>
      </c>
      <c r="N5" s="171">
        <f t="shared" si="1"/>
        <v>0</v>
      </c>
      <c r="O5" s="171">
        <f t="shared" si="2"/>
        <v>0</v>
      </c>
    </row>
    <row r="6" spans="1:15" ht="12">
      <c r="A6" s="188" t="s">
        <v>4380</v>
      </c>
      <c r="B6" s="628" t="s">
        <v>4379</v>
      </c>
      <c r="C6" s="628"/>
      <c r="D6" s="628"/>
      <c r="E6" s="628"/>
      <c r="F6" s="628"/>
      <c r="G6" s="628"/>
      <c r="H6" s="628"/>
      <c r="I6" s="174"/>
      <c r="J6" s="174"/>
      <c r="L6" s="171">
        <f t="shared" si="0"/>
        <v>0</v>
      </c>
      <c r="N6" s="171">
        <f t="shared" si="1"/>
        <v>0</v>
      </c>
      <c r="O6" s="171">
        <f t="shared" si="2"/>
        <v>0</v>
      </c>
    </row>
    <row r="7" spans="1:15" ht="12">
      <c r="A7" s="188"/>
      <c r="B7" s="628" t="s">
        <v>3826</v>
      </c>
      <c r="C7" s="628"/>
      <c r="D7" s="628"/>
      <c r="E7" s="628"/>
      <c r="F7" s="628"/>
      <c r="G7" s="628"/>
      <c r="H7" s="174"/>
      <c r="I7" s="174"/>
      <c r="J7" s="174"/>
      <c r="L7" s="171">
        <f t="shared" si="0"/>
        <v>0</v>
      </c>
      <c r="N7" s="171">
        <f t="shared" si="1"/>
        <v>0</v>
      </c>
      <c r="O7" s="171">
        <f t="shared" si="2"/>
        <v>0</v>
      </c>
    </row>
    <row r="8" spans="1:15" ht="12">
      <c r="A8" s="188"/>
      <c r="B8" s="174"/>
      <c r="C8" s="174"/>
      <c r="D8" s="189" t="s">
        <v>3825</v>
      </c>
      <c r="E8" s="189"/>
      <c r="F8" s="190" t="s">
        <v>4378</v>
      </c>
      <c r="G8" s="189" t="s">
        <v>3823</v>
      </c>
      <c r="H8" s="174"/>
      <c r="I8" s="174"/>
      <c r="J8" s="174"/>
      <c r="L8" s="171">
        <f t="shared" si="0"/>
        <v>0</v>
      </c>
      <c r="N8" s="171">
        <f t="shared" si="1"/>
        <v>0</v>
      </c>
      <c r="O8" s="171">
        <f t="shared" si="2"/>
        <v>0</v>
      </c>
    </row>
    <row r="9" spans="1:15" ht="12">
      <c r="A9" s="188"/>
      <c r="B9" s="174"/>
      <c r="C9" s="174"/>
      <c r="D9" s="189" t="s">
        <v>3822</v>
      </c>
      <c r="E9" s="174"/>
      <c r="F9" s="190">
        <v>600</v>
      </c>
      <c r="G9" s="189" t="s">
        <v>2649</v>
      </c>
      <c r="H9" s="174"/>
      <c r="I9" s="174"/>
      <c r="J9" s="174"/>
      <c r="L9" s="171">
        <f t="shared" si="0"/>
        <v>0</v>
      </c>
      <c r="N9" s="171">
        <f t="shared" si="1"/>
        <v>0</v>
      </c>
      <c r="O9" s="171">
        <f t="shared" si="2"/>
        <v>0</v>
      </c>
    </row>
    <row r="10" spans="1:15" ht="12">
      <c r="A10" s="188"/>
      <c r="B10" s="174"/>
      <c r="C10" s="174"/>
      <c r="D10" s="189" t="s">
        <v>3821</v>
      </c>
      <c r="E10" s="174"/>
      <c r="F10" s="190">
        <v>89</v>
      </c>
      <c r="G10" s="189" t="s">
        <v>1127</v>
      </c>
      <c r="H10" s="174"/>
      <c r="I10" s="174"/>
      <c r="J10" s="174"/>
      <c r="L10" s="171">
        <f t="shared" si="0"/>
        <v>0</v>
      </c>
      <c r="N10" s="171">
        <f t="shared" si="1"/>
        <v>0</v>
      </c>
      <c r="O10" s="171">
        <f t="shared" si="2"/>
        <v>0</v>
      </c>
    </row>
    <row r="11" spans="1:15" ht="12">
      <c r="A11" s="188"/>
      <c r="B11" s="174"/>
      <c r="C11" s="174"/>
      <c r="D11" s="189" t="s">
        <v>3820</v>
      </c>
      <c r="E11" s="174"/>
      <c r="F11" s="190">
        <v>34</v>
      </c>
      <c r="G11" s="189" t="s">
        <v>3819</v>
      </c>
      <c r="H11" s="174"/>
      <c r="I11" s="174"/>
      <c r="J11" s="174"/>
      <c r="L11" s="171">
        <f t="shared" si="0"/>
        <v>0</v>
      </c>
      <c r="N11" s="171">
        <f t="shared" si="1"/>
        <v>0</v>
      </c>
      <c r="O11" s="171">
        <f t="shared" si="2"/>
        <v>0</v>
      </c>
    </row>
    <row r="12" spans="1:15" ht="12">
      <c r="A12" s="188"/>
      <c r="B12" s="174"/>
      <c r="C12" s="628" t="s">
        <v>3818</v>
      </c>
      <c r="D12" s="628"/>
      <c r="E12" s="174"/>
      <c r="F12" s="174"/>
      <c r="G12" s="174"/>
      <c r="H12" s="174"/>
      <c r="I12" s="174"/>
      <c r="J12" s="174"/>
      <c r="L12" s="171">
        <f t="shared" si="0"/>
        <v>0</v>
      </c>
      <c r="N12" s="171">
        <f t="shared" si="1"/>
        <v>0</v>
      </c>
      <c r="O12" s="171">
        <f t="shared" si="2"/>
        <v>0</v>
      </c>
    </row>
    <row r="13" spans="1:15" ht="13.5">
      <c r="A13" s="188"/>
      <c r="B13" s="174"/>
      <c r="C13" s="174"/>
      <c r="D13" s="189" t="s">
        <v>3810</v>
      </c>
      <c r="E13" s="174"/>
      <c r="F13" s="197">
        <v>5000</v>
      </c>
      <c r="G13" s="189" t="s">
        <v>3799</v>
      </c>
      <c r="H13" s="174"/>
      <c r="I13" s="174"/>
      <c r="J13" s="174"/>
      <c r="L13" s="171">
        <f t="shared" si="0"/>
        <v>0</v>
      </c>
      <c r="N13" s="171">
        <f t="shared" si="1"/>
        <v>0</v>
      </c>
      <c r="O13" s="171">
        <f t="shared" si="2"/>
        <v>0</v>
      </c>
    </row>
    <row r="14" spans="1:15" ht="12">
      <c r="A14" s="188"/>
      <c r="B14" s="174"/>
      <c r="C14" s="174"/>
      <c r="D14" s="189" t="s">
        <v>3814</v>
      </c>
      <c r="E14" s="174"/>
      <c r="F14" s="190">
        <v>400</v>
      </c>
      <c r="G14" s="189" t="s">
        <v>146</v>
      </c>
      <c r="H14" s="174"/>
      <c r="I14" s="174"/>
      <c r="J14" s="174"/>
      <c r="L14" s="171">
        <f t="shared" si="0"/>
        <v>0</v>
      </c>
      <c r="N14" s="171">
        <f t="shared" si="1"/>
        <v>0</v>
      </c>
      <c r="O14" s="171">
        <f t="shared" si="2"/>
        <v>0</v>
      </c>
    </row>
    <row r="15" spans="1:15" ht="12">
      <c r="A15" s="188"/>
      <c r="B15" s="174"/>
      <c r="C15" s="174"/>
      <c r="D15" s="189" t="s">
        <v>3817</v>
      </c>
      <c r="E15" s="174"/>
      <c r="F15" s="190">
        <v>2.4</v>
      </c>
      <c r="G15" s="189" t="s">
        <v>3807</v>
      </c>
      <c r="H15" s="174"/>
      <c r="I15" s="174"/>
      <c r="J15" s="174"/>
      <c r="L15" s="171">
        <f t="shared" si="0"/>
        <v>0</v>
      </c>
      <c r="N15" s="171">
        <f t="shared" si="1"/>
        <v>0</v>
      </c>
      <c r="O15" s="171">
        <f t="shared" si="2"/>
        <v>0</v>
      </c>
    </row>
    <row r="16" spans="1:15" ht="12">
      <c r="A16" s="188"/>
      <c r="B16" s="174"/>
      <c r="C16" s="174"/>
      <c r="D16" s="189" t="s">
        <v>3816</v>
      </c>
      <c r="E16" s="174"/>
      <c r="F16" s="190">
        <v>18.2</v>
      </c>
      <c r="G16" s="189" t="s">
        <v>3807</v>
      </c>
      <c r="H16" s="174"/>
      <c r="I16" s="174"/>
      <c r="J16" s="174"/>
      <c r="L16" s="171">
        <f t="shared" si="0"/>
        <v>0</v>
      </c>
      <c r="N16" s="171">
        <f t="shared" si="1"/>
        <v>0</v>
      </c>
      <c r="O16" s="171">
        <f t="shared" si="2"/>
        <v>0</v>
      </c>
    </row>
    <row r="17" spans="1:15" ht="12">
      <c r="A17" s="188"/>
      <c r="B17" s="174"/>
      <c r="C17" s="174"/>
      <c r="D17" s="189" t="s">
        <v>3808</v>
      </c>
      <c r="E17" s="174"/>
      <c r="F17" s="190">
        <v>3.3</v>
      </c>
      <c r="G17" s="189" t="s">
        <v>3807</v>
      </c>
      <c r="H17" s="174"/>
      <c r="I17" s="174"/>
      <c r="J17" s="174"/>
      <c r="L17" s="171">
        <f t="shared" si="0"/>
        <v>0</v>
      </c>
      <c r="N17" s="171">
        <f t="shared" si="1"/>
        <v>0</v>
      </c>
      <c r="O17" s="171">
        <f t="shared" si="2"/>
        <v>0</v>
      </c>
    </row>
    <row r="18" spans="1:15" ht="12">
      <c r="A18" s="188"/>
      <c r="B18" s="174"/>
      <c r="C18" s="174"/>
      <c r="D18" s="189" t="s">
        <v>3806</v>
      </c>
      <c r="E18" s="174"/>
      <c r="F18" s="190">
        <v>400</v>
      </c>
      <c r="G18" s="189" t="s">
        <v>3259</v>
      </c>
      <c r="H18" s="174"/>
      <c r="I18" s="174"/>
      <c r="J18" s="174"/>
      <c r="L18" s="171">
        <f t="shared" si="0"/>
        <v>0</v>
      </c>
      <c r="N18" s="171">
        <f t="shared" si="1"/>
        <v>0</v>
      </c>
      <c r="O18" s="171">
        <f t="shared" si="2"/>
        <v>0</v>
      </c>
    </row>
    <row r="19" spans="1:15" ht="12">
      <c r="A19" s="188"/>
      <c r="B19" s="174"/>
      <c r="C19" s="628" t="s">
        <v>3815</v>
      </c>
      <c r="D19" s="628"/>
      <c r="E19" s="174"/>
      <c r="F19" s="174"/>
      <c r="G19" s="174"/>
      <c r="H19" s="174"/>
      <c r="I19" s="174"/>
      <c r="J19" s="174"/>
      <c r="L19" s="171">
        <f t="shared" si="0"/>
        <v>0</v>
      </c>
      <c r="N19" s="171">
        <f t="shared" si="1"/>
        <v>0</v>
      </c>
      <c r="O19" s="171">
        <f t="shared" si="2"/>
        <v>0</v>
      </c>
    </row>
    <row r="20" spans="1:15" ht="13.5">
      <c r="A20" s="188"/>
      <c r="B20" s="174"/>
      <c r="C20" s="174"/>
      <c r="D20" s="189" t="s">
        <v>3810</v>
      </c>
      <c r="E20" s="174"/>
      <c r="F20" s="190">
        <v>5000</v>
      </c>
      <c r="G20" s="189" t="s">
        <v>3799</v>
      </c>
      <c r="H20" s="174"/>
      <c r="I20" s="174"/>
      <c r="J20" s="174"/>
      <c r="L20" s="171">
        <f t="shared" si="0"/>
        <v>0</v>
      </c>
      <c r="N20" s="171">
        <f t="shared" si="1"/>
        <v>0</v>
      </c>
      <c r="O20" s="171">
        <f t="shared" si="2"/>
        <v>0</v>
      </c>
    </row>
    <row r="21" spans="1:15" ht="12">
      <c r="A21" s="188"/>
      <c r="B21" s="174"/>
      <c r="C21" s="174"/>
      <c r="D21" s="189" t="s">
        <v>3814</v>
      </c>
      <c r="E21" s="174"/>
      <c r="F21" s="190">
        <v>400</v>
      </c>
      <c r="G21" s="189" t="s">
        <v>146</v>
      </c>
      <c r="H21" s="174"/>
      <c r="I21" s="174"/>
      <c r="J21" s="174"/>
      <c r="L21" s="171">
        <f t="shared" si="0"/>
        <v>0</v>
      </c>
      <c r="N21" s="171">
        <f t="shared" si="1"/>
        <v>0</v>
      </c>
      <c r="O21" s="171">
        <f t="shared" si="2"/>
        <v>0</v>
      </c>
    </row>
    <row r="22" spans="1:15" ht="12">
      <c r="A22" s="188"/>
      <c r="B22" s="174"/>
      <c r="C22" s="174"/>
      <c r="D22" s="189" t="s">
        <v>3808</v>
      </c>
      <c r="E22" s="174"/>
      <c r="F22" s="190">
        <v>3.3</v>
      </c>
      <c r="G22" s="189" t="s">
        <v>3807</v>
      </c>
      <c r="H22" s="174"/>
      <c r="I22" s="174"/>
      <c r="J22" s="174"/>
      <c r="L22" s="171">
        <f t="shared" si="0"/>
        <v>0</v>
      </c>
      <c r="N22" s="171">
        <f t="shared" si="1"/>
        <v>0</v>
      </c>
      <c r="O22" s="171">
        <f t="shared" si="2"/>
        <v>0</v>
      </c>
    </row>
    <row r="23" spans="1:15" ht="12">
      <c r="A23" s="188"/>
      <c r="B23" s="174"/>
      <c r="C23" s="174"/>
      <c r="D23" s="189" t="s">
        <v>3806</v>
      </c>
      <c r="E23" s="174"/>
      <c r="F23" s="190">
        <v>400</v>
      </c>
      <c r="G23" s="189" t="s">
        <v>3259</v>
      </c>
      <c r="H23" s="174"/>
      <c r="I23" s="174">
        <v>1</v>
      </c>
      <c r="J23" s="174" t="s">
        <v>1507</v>
      </c>
      <c r="K23" s="741"/>
      <c r="L23" s="171">
        <f t="shared" si="0"/>
        <v>0</v>
      </c>
      <c r="M23" s="741"/>
      <c r="N23" s="171">
        <f t="shared" si="1"/>
        <v>0</v>
      </c>
      <c r="O23" s="171">
        <f t="shared" si="2"/>
        <v>0</v>
      </c>
    </row>
    <row r="24" spans="3:15" ht="12">
      <c r="C24" s="185"/>
      <c r="D24" s="189"/>
      <c r="F24" s="191"/>
      <c r="I24" s="174"/>
      <c r="J24" s="174"/>
      <c r="K24" s="741"/>
      <c r="L24" s="171">
        <f t="shared" si="0"/>
        <v>0</v>
      </c>
      <c r="M24" s="741"/>
      <c r="N24" s="171">
        <f t="shared" si="1"/>
        <v>0</v>
      </c>
      <c r="O24" s="171">
        <f t="shared" si="2"/>
        <v>0</v>
      </c>
    </row>
    <row r="25" spans="1:15" ht="12">
      <c r="A25" s="192" t="s">
        <v>4377</v>
      </c>
      <c r="B25" s="185" t="s">
        <v>3797</v>
      </c>
      <c r="C25" s="185"/>
      <c r="E25" s="193"/>
      <c r="F25" s="185"/>
      <c r="G25" s="185"/>
      <c r="H25" s="185"/>
      <c r="I25" s="185"/>
      <c r="J25" s="185"/>
      <c r="K25" s="741"/>
      <c r="L25" s="171">
        <f t="shared" si="0"/>
        <v>0</v>
      </c>
      <c r="M25" s="741"/>
      <c r="N25" s="171">
        <f t="shared" si="1"/>
        <v>0</v>
      </c>
      <c r="O25" s="171">
        <f t="shared" si="2"/>
        <v>0</v>
      </c>
    </row>
    <row r="26" spans="1:15" ht="12">
      <c r="A26" s="192"/>
      <c r="B26" s="185"/>
      <c r="C26" s="185" t="s">
        <v>3796</v>
      </c>
      <c r="E26" s="193"/>
      <c r="F26" s="185"/>
      <c r="G26" s="185"/>
      <c r="H26" s="185"/>
      <c r="I26" s="185">
        <v>2</v>
      </c>
      <c r="J26" s="185" t="s">
        <v>1507</v>
      </c>
      <c r="K26" s="741"/>
      <c r="L26" s="171">
        <f t="shared" si="0"/>
        <v>0</v>
      </c>
      <c r="M26" s="741"/>
      <c r="N26" s="171">
        <f t="shared" si="1"/>
        <v>0</v>
      </c>
      <c r="O26" s="171">
        <f t="shared" si="2"/>
        <v>0</v>
      </c>
    </row>
    <row r="27" spans="1:15" ht="12">
      <c r="A27" s="192"/>
      <c r="B27" s="185"/>
      <c r="C27" s="185"/>
      <c r="E27" s="193"/>
      <c r="F27" s="185"/>
      <c r="G27" s="185"/>
      <c r="H27" s="185"/>
      <c r="I27" s="185"/>
      <c r="J27" s="185"/>
      <c r="K27" s="741"/>
      <c r="L27" s="171">
        <f t="shared" si="0"/>
        <v>0</v>
      </c>
      <c r="M27" s="741"/>
      <c r="N27" s="171">
        <f t="shared" si="1"/>
        <v>0</v>
      </c>
      <c r="O27" s="171">
        <f t="shared" si="2"/>
        <v>0</v>
      </c>
    </row>
    <row r="28" spans="1:15" ht="12">
      <c r="A28" s="192" t="s">
        <v>4376</v>
      </c>
      <c r="B28" s="185" t="s">
        <v>3794</v>
      </c>
      <c r="C28" s="185"/>
      <c r="E28" s="185"/>
      <c r="F28" s="185"/>
      <c r="G28" s="185"/>
      <c r="H28" s="185"/>
      <c r="I28" s="185"/>
      <c r="J28" s="185"/>
      <c r="K28" s="741"/>
      <c r="L28" s="171">
        <f t="shared" si="0"/>
        <v>0</v>
      </c>
      <c r="M28" s="741"/>
      <c r="N28" s="171">
        <f t="shared" si="1"/>
        <v>0</v>
      </c>
      <c r="O28" s="171">
        <f t="shared" si="2"/>
        <v>0</v>
      </c>
    </row>
    <row r="29" spans="1:15" ht="12">
      <c r="A29" s="192"/>
      <c r="B29" s="185"/>
      <c r="C29" s="185" t="s">
        <v>3793</v>
      </c>
      <c r="E29" s="185"/>
      <c r="F29" s="185"/>
      <c r="G29" s="185"/>
      <c r="H29" s="185"/>
      <c r="I29" s="185"/>
      <c r="J29" s="185"/>
      <c r="K29" s="741"/>
      <c r="L29" s="171">
        <f t="shared" si="0"/>
        <v>0</v>
      </c>
      <c r="M29" s="741"/>
      <c r="N29" s="171">
        <f t="shared" si="1"/>
        <v>0</v>
      </c>
      <c r="O29" s="171">
        <f t="shared" si="2"/>
        <v>0</v>
      </c>
    </row>
    <row r="30" spans="1:15" ht="12">
      <c r="A30" s="192"/>
      <c r="B30" s="185"/>
      <c r="C30" s="185" t="s">
        <v>3792</v>
      </c>
      <c r="E30" s="185"/>
      <c r="F30" s="185"/>
      <c r="G30" s="185"/>
      <c r="H30" s="185"/>
      <c r="I30" s="185"/>
      <c r="J30" s="185"/>
      <c r="K30" s="741"/>
      <c r="L30" s="171">
        <f t="shared" si="0"/>
        <v>0</v>
      </c>
      <c r="M30" s="741"/>
      <c r="N30" s="171">
        <f t="shared" si="1"/>
        <v>0</v>
      </c>
      <c r="O30" s="171">
        <f t="shared" si="2"/>
        <v>0</v>
      </c>
    </row>
    <row r="31" spans="1:15" ht="12">
      <c r="A31" s="192"/>
      <c r="B31" s="185"/>
      <c r="C31" s="185" t="s">
        <v>3791</v>
      </c>
      <c r="E31" s="185"/>
      <c r="F31" s="185"/>
      <c r="G31" s="185"/>
      <c r="H31" s="185"/>
      <c r="I31" s="185"/>
      <c r="J31" s="185"/>
      <c r="K31" s="741"/>
      <c r="L31" s="171">
        <f>+K31*I31</f>
        <v>0</v>
      </c>
      <c r="M31" s="741"/>
      <c r="N31" s="171">
        <f t="shared" si="1"/>
        <v>0</v>
      </c>
      <c r="O31" s="171">
        <f t="shared" si="2"/>
        <v>0</v>
      </c>
    </row>
    <row r="32" spans="1:15" ht="15.5">
      <c r="A32" s="192"/>
      <c r="B32" s="185"/>
      <c r="C32" s="185" t="s">
        <v>3790</v>
      </c>
      <c r="E32" s="185"/>
      <c r="F32" s="185"/>
      <c r="G32" s="185"/>
      <c r="H32" s="185"/>
      <c r="I32" s="185"/>
      <c r="J32" s="185"/>
      <c r="K32" s="741"/>
      <c r="L32" s="171">
        <f>+K32*I32</f>
        <v>0</v>
      </c>
      <c r="M32" s="741"/>
      <c r="N32" s="171">
        <f t="shared" si="1"/>
        <v>0</v>
      </c>
      <c r="O32" s="171">
        <f t="shared" si="2"/>
        <v>0</v>
      </c>
    </row>
    <row r="33" spans="1:15" ht="12">
      <c r="A33" s="192"/>
      <c r="B33" s="185"/>
      <c r="C33" s="185" t="s">
        <v>3789</v>
      </c>
      <c r="E33" s="185"/>
      <c r="F33" s="185"/>
      <c r="G33" s="185"/>
      <c r="H33" s="185"/>
      <c r="I33" s="185"/>
      <c r="J33" s="185"/>
      <c r="K33" s="741"/>
      <c r="L33" s="171">
        <f t="shared" si="0"/>
        <v>0</v>
      </c>
      <c r="M33" s="741"/>
      <c r="N33" s="171">
        <f t="shared" si="1"/>
        <v>0</v>
      </c>
      <c r="O33" s="171">
        <f t="shared" si="2"/>
        <v>0</v>
      </c>
    </row>
    <row r="34" spans="1:15" ht="12">
      <c r="A34" s="192"/>
      <c r="B34" s="185"/>
      <c r="C34" s="185"/>
      <c r="D34" s="168" t="s">
        <v>4375</v>
      </c>
      <c r="E34" s="185"/>
      <c r="F34" s="185"/>
      <c r="G34" s="185"/>
      <c r="H34" s="185"/>
      <c r="I34" s="185">
        <v>55</v>
      </c>
      <c r="J34" s="185" t="s">
        <v>316</v>
      </c>
      <c r="K34" s="741"/>
      <c r="L34" s="171">
        <f t="shared" si="0"/>
        <v>0</v>
      </c>
      <c r="M34" s="741"/>
      <c r="N34" s="171">
        <f t="shared" si="1"/>
        <v>0</v>
      </c>
      <c r="O34" s="171">
        <f t="shared" si="2"/>
        <v>0</v>
      </c>
    </row>
    <row r="35" spans="1:15" ht="12">
      <c r="A35" s="192"/>
      <c r="B35" s="185"/>
      <c r="C35" s="185"/>
      <c r="D35" s="168" t="s">
        <v>4374</v>
      </c>
      <c r="E35" s="185"/>
      <c r="F35" s="185"/>
      <c r="G35" s="185"/>
      <c r="H35" s="185"/>
      <c r="I35" s="185">
        <v>15</v>
      </c>
      <c r="J35" s="185" t="s">
        <v>316</v>
      </c>
      <c r="K35" s="741"/>
      <c r="L35" s="171">
        <f t="shared" si="0"/>
        <v>0</v>
      </c>
      <c r="M35" s="741"/>
      <c r="N35" s="171">
        <f t="shared" si="1"/>
        <v>0</v>
      </c>
      <c r="O35" s="171">
        <f t="shared" si="2"/>
        <v>0</v>
      </c>
    </row>
    <row r="36" spans="1:15" ht="12">
      <c r="A36" s="192"/>
      <c r="B36" s="185"/>
      <c r="C36" s="185"/>
      <c r="D36" s="168" t="s">
        <v>4373</v>
      </c>
      <c r="E36" s="185"/>
      <c r="F36" s="185"/>
      <c r="G36" s="185"/>
      <c r="H36" s="185"/>
      <c r="I36" s="185">
        <v>34</v>
      </c>
      <c r="J36" s="185" t="s">
        <v>316</v>
      </c>
      <c r="K36" s="741"/>
      <c r="L36" s="171">
        <f t="shared" si="0"/>
        <v>0</v>
      </c>
      <c r="M36" s="741"/>
      <c r="N36" s="171">
        <f t="shared" si="1"/>
        <v>0</v>
      </c>
      <c r="O36" s="171">
        <f t="shared" si="2"/>
        <v>0</v>
      </c>
    </row>
    <row r="37" spans="1:15" ht="12">
      <c r="A37" s="192"/>
      <c r="B37" s="185"/>
      <c r="C37" s="185"/>
      <c r="D37" s="168" t="s">
        <v>4372</v>
      </c>
      <c r="E37" s="185"/>
      <c r="F37" s="185"/>
      <c r="G37" s="185"/>
      <c r="H37" s="185"/>
      <c r="I37" s="185">
        <v>5</v>
      </c>
      <c r="J37" s="185" t="s">
        <v>316</v>
      </c>
      <c r="K37" s="741"/>
      <c r="L37" s="171">
        <f t="shared" si="0"/>
        <v>0</v>
      </c>
      <c r="M37" s="741"/>
      <c r="N37" s="171">
        <f t="shared" si="1"/>
        <v>0</v>
      </c>
      <c r="O37" s="171">
        <f t="shared" si="2"/>
        <v>0</v>
      </c>
    </row>
    <row r="38" spans="1:15" ht="12">
      <c r="A38" s="192"/>
      <c r="B38" s="185"/>
      <c r="C38" s="185"/>
      <c r="D38" s="168" t="s">
        <v>4371</v>
      </c>
      <c r="E38" s="193"/>
      <c r="F38" s="185"/>
      <c r="G38" s="185"/>
      <c r="H38" s="185"/>
      <c r="I38" s="185">
        <v>12</v>
      </c>
      <c r="J38" s="185" t="s">
        <v>316</v>
      </c>
      <c r="K38" s="741"/>
      <c r="L38" s="171">
        <f t="shared" si="0"/>
        <v>0</v>
      </c>
      <c r="M38" s="741"/>
      <c r="N38" s="171">
        <f t="shared" si="1"/>
        <v>0</v>
      </c>
      <c r="O38" s="171">
        <f t="shared" si="2"/>
        <v>0</v>
      </c>
    </row>
    <row r="39" spans="1:15" ht="12">
      <c r="A39" s="192"/>
      <c r="B39" s="185"/>
      <c r="C39" s="185"/>
      <c r="D39" s="168" t="s">
        <v>4370</v>
      </c>
      <c r="E39" s="193"/>
      <c r="F39" s="185"/>
      <c r="G39" s="185"/>
      <c r="H39" s="185"/>
      <c r="I39" s="185">
        <v>20</v>
      </c>
      <c r="J39" s="185" t="s">
        <v>316</v>
      </c>
      <c r="K39" s="741"/>
      <c r="L39" s="171">
        <f t="shared" si="0"/>
        <v>0</v>
      </c>
      <c r="M39" s="741"/>
      <c r="N39" s="171">
        <f t="shared" si="1"/>
        <v>0</v>
      </c>
      <c r="O39" s="171">
        <f t="shared" si="2"/>
        <v>0</v>
      </c>
    </row>
    <row r="40" spans="1:15" ht="12">
      <c r="A40" s="192"/>
      <c r="B40" s="185"/>
      <c r="C40" s="185"/>
      <c r="D40" s="168" t="s">
        <v>3735</v>
      </c>
      <c r="E40" s="193"/>
      <c r="F40" s="185"/>
      <c r="G40" s="185"/>
      <c r="H40" s="185"/>
      <c r="I40" s="185">
        <v>1</v>
      </c>
      <c r="J40" s="185" t="s">
        <v>316</v>
      </c>
      <c r="K40" s="741"/>
      <c r="L40" s="171">
        <f t="shared" si="0"/>
        <v>0</v>
      </c>
      <c r="M40" s="741"/>
      <c r="N40" s="171">
        <f t="shared" si="1"/>
        <v>0</v>
      </c>
      <c r="O40" s="171">
        <f t="shared" si="2"/>
        <v>0</v>
      </c>
    </row>
    <row r="41" spans="1:15" ht="12">
      <c r="A41" s="192"/>
      <c r="B41" s="185"/>
      <c r="C41" s="185"/>
      <c r="D41" s="168" t="s">
        <v>4369</v>
      </c>
      <c r="E41" s="193"/>
      <c r="F41" s="185"/>
      <c r="G41" s="185"/>
      <c r="H41" s="185"/>
      <c r="I41" s="185">
        <v>88</v>
      </c>
      <c r="J41" s="185" t="s">
        <v>316</v>
      </c>
      <c r="K41" s="741"/>
      <c r="L41" s="171">
        <f t="shared" si="0"/>
        <v>0</v>
      </c>
      <c r="M41" s="741"/>
      <c r="N41" s="171">
        <f t="shared" si="1"/>
        <v>0</v>
      </c>
      <c r="O41" s="171">
        <f t="shared" si="2"/>
        <v>0</v>
      </c>
    </row>
    <row r="42" spans="1:15" ht="12">
      <c r="A42" s="192"/>
      <c r="B42" s="185"/>
      <c r="C42" s="185"/>
      <c r="E42" s="193"/>
      <c r="F42" s="185"/>
      <c r="G42" s="185"/>
      <c r="H42" s="185"/>
      <c r="I42" s="185"/>
      <c r="J42" s="185"/>
      <c r="K42" s="741"/>
      <c r="L42" s="171">
        <f t="shared" si="0"/>
        <v>0</v>
      </c>
      <c r="M42" s="741"/>
      <c r="N42" s="171">
        <f t="shared" si="1"/>
        <v>0</v>
      </c>
      <c r="O42" s="171">
        <f t="shared" si="2"/>
        <v>0</v>
      </c>
    </row>
    <row r="43" spans="1:15" ht="12">
      <c r="A43" s="192" t="s">
        <v>4368</v>
      </c>
      <c r="B43" s="185" t="s">
        <v>3784</v>
      </c>
      <c r="C43" s="185"/>
      <c r="E43" s="193"/>
      <c r="F43" s="185"/>
      <c r="G43" s="185"/>
      <c r="H43" s="185"/>
      <c r="I43" s="185"/>
      <c r="J43" s="185"/>
      <c r="K43" s="741"/>
      <c r="L43" s="171">
        <f t="shared" si="0"/>
        <v>0</v>
      </c>
      <c r="M43" s="741"/>
      <c r="N43" s="171">
        <f t="shared" si="1"/>
        <v>0</v>
      </c>
      <c r="O43" s="171">
        <f t="shared" si="2"/>
        <v>0</v>
      </c>
    </row>
    <row r="44" spans="1:15" ht="12">
      <c r="A44" s="192"/>
      <c r="B44" s="185"/>
      <c r="C44" s="185"/>
      <c r="D44" s="168" t="s">
        <v>4367</v>
      </c>
      <c r="E44" s="193"/>
      <c r="F44" s="185"/>
      <c r="G44" s="185"/>
      <c r="H44" s="185"/>
      <c r="I44" s="185">
        <v>85</v>
      </c>
      <c r="J44" s="185" t="s">
        <v>371</v>
      </c>
      <c r="K44" s="741"/>
      <c r="L44" s="171">
        <f t="shared" si="0"/>
        <v>0</v>
      </c>
      <c r="M44" s="741"/>
      <c r="N44" s="171">
        <f t="shared" si="1"/>
        <v>0</v>
      </c>
      <c r="O44" s="171">
        <f t="shared" si="2"/>
        <v>0</v>
      </c>
    </row>
    <row r="45" spans="11:15" ht="12">
      <c r="K45" s="748"/>
      <c r="L45" s="171">
        <f t="shared" si="0"/>
        <v>0</v>
      </c>
      <c r="M45" s="741"/>
      <c r="N45" s="171">
        <f t="shared" si="1"/>
        <v>0</v>
      </c>
      <c r="O45" s="171">
        <f t="shared" si="2"/>
        <v>0</v>
      </c>
    </row>
    <row r="46" spans="1:15" ht="12">
      <c r="A46" s="169" t="s">
        <v>4366</v>
      </c>
      <c r="B46" s="168" t="s">
        <v>4309</v>
      </c>
      <c r="K46" s="748"/>
      <c r="L46" s="171">
        <f t="shared" si="0"/>
        <v>0</v>
      </c>
      <c r="M46" s="741"/>
      <c r="N46" s="171">
        <f t="shared" si="1"/>
        <v>0</v>
      </c>
      <c r="O46" s="171">
        <f t="shared" si="2"/>
        <v>0</v>
      </c>
    </row>
    <row r="47" spans="3:15" ht="12">
      <c r="C47" s="168" t="s">
        <v>4308</v>
      </c>
      <c r="K47" s="748"/>
      <c r="L47" s="171">
        <f t="shared" si="0"/>
        <v>0</v>
      </c>
      <c r="M47" s="741"/>
      <c r="N47" s="171">
        <f t="shared" si="1"/>
        <v>0</v>
      </c>
      <c r="O47" s="171">
        <f t="shared" si="2"/>
        <v>0</v>
      </c>
    </row>
    <row r="48" spans="4:15" ht="12">
      <c r="D48" s="168" t="s">
        <v>4317</v>
      </c>
      <c r="I48" s="168">
        <v>30</v>
      </c>
      <c r="J48" s="168" t="s">
        <v>316</v>
      </c>
      <c r="K48" s="748"/>
      <c r="L48" s="171">
        <f t="shared" si="0"/>
        <v>0</v>
      </c>
      <c r="M48" s="741"/>
      <c r="N48" s="171">
        <f t="shared" si="1"/>
        <v>0</v>
      </c>
      <c r="O48" s="171">
        <f t="shared" si="2"/>
        <v>0</v>
      </c>
    </row>
    <row r="49" spans="4:15" ht="12">
      <c r="D49" s="168" t="s">
        <v>3873</v>
      </c>
      <c r="I49" s="168">
        <v>15</v>
      </c>
      <c r="J49" s="168" t="s">
        <v>316</v>
      </c>
      <c r="K49" s="748"/>
      <c r="L49" s="171">
        <f t="shared" si="0"/>
        <v>0</v>
      </c>
      <c r="M49" s="741"/>
      <c r="N49" s="171">
        <f t="shared" si="1"/>
        <v>0</v>
      </c>
      <c r="O49" s="171">
        <f t="shared" si="2"/>
        <v>0</v>
      </c>
    </row>
    <row r="50" spans="4:15" ht="12">
      <c r="D50" s="168" t="s">
        <v>3872</v>
      </c>
      <c r="I50" s="168">
        <v>150</v>
      </c>
      <c r="J50" s="168" t="s">
        <v>316</v>
      </c>
      <c r="K50" s="748"/>
      <c r="L50" s="171">
        <f t="shared" si="0"/>
        <v>0</v>
      </c>
      <c r="M50" s="741"/>
      <c r="N50" s="171">
        <f t="shared" si="1"/>
        <v>0</v>
      </c>
      <c r="O50" s="171">
        <f t="shared" si="2"/>
        <v>0</v>
      </c>
    </row>
    <row r="51" spans="11:15" ht="12">
      <c r="K51" s="750"/>
      <c r="L51" s="171">
        <f t="shared" si="0"/>
        <v>0</v>
      </c>
      <c r="M51" s="741"/>
      <c r="N51" s="171">
        <f t="shared" si="1"/>
        <v>0</v>
      </c>
      <c r="O51" s="171">
        <f t="shared" si="2"/>
        <v>0</v>
      </c>
    </row>
    <row r="52" spans="1:15" ht="12">
      <c r="A52" s="169" t="s">
        <v>4365</v>
      </c>
      <c r="B52" s="168" t="s">
        <v>4364</v>
      </c>
      <c r="K52" s="748"/>
      <c r="L52" s="171">
        <f t="shared" si="0"/>
        <v>0</v>
      </c>
      <c r="M52" s="741"/>
      <c r="N52" s="171">
        <f t="shared" si="1"/>
        <v>0</v>
      </c>
      <c r="O52" s="171">
        <f t="shared" si="2"/>
        <v>0</v>
      </c>
    </row>
    <row r="53" spans="3:15" ht="12">
      <c r="C53" s="168" t="s">
        <v>4308</v>
      </c>
      <c r="K53" s="748"/>
      <c r="L53" s="171">
        <f t="shared" si="0"/>
        <v>0</v>
      </c>
      <c r="M53" s="741"/>
      <c r="N53" s="171">
        <f t="shared" si="1"/>
        <v>0</v>
      </c>
      <c r="O53" s="171">
        <f t="shared" si="2"/>
        <v>0</v>
      </c>
    </row>
    <row r="54" spans="4:15" ht="12">
      <c r="D54" s="168" t="s">
        <v>4317</v>
      </c>
      <c r="I54" s="168">
        <v>39</v>
      </c>
      <c r="J54" s="168" t="s">
        <v>316</v>
      </c>
      <c r="K54" s="748"/>
      <c r="L54" s="171">
        <f t="shared" si="0"/>
        <v>0</v>
      </c>
      <c r="M54" s="741"/>
      <c r="N54" s="171">
        <f t="shared" si="1"/>
        <v>0</v>
      </c>
      <c r="O54" s="171">
        <f t="shared" si="2"/>
        <v>0</v>
      </c>
    </row>
    <row r="55" spans="4:15" ht="12">
      <c r="D55" s="168" t="s">
        <v>3873</v>
      </c>
      <c r="I55" s="168">
        <v>12</v>
      </c>
      <c r="J55" s="168" t="s">
        <v>316</v>
      </c>
      <c r="K55" s="748"/>
      <c r="L55" s="171">
        <f t="shared" si="0"/>
        <v>0</v>
      </c>
      <c r="M55" s="741"/>
      <c r="N55" s="171">
        <f t="shared" si="1"/>
        <v>0</v>
      </c>
      <c r="O55" s="171">
        <f t="shared" si="2"/>
        <v>0</v>
      </c>
    </row>
    <row r="56" spans="4:15" ht="12">
      <c r="D56" s="168" t="s">
        <v>3872</v>
      </c>
      <c r="I56" s="168">
        <v>15</v>
      </c>
      <c r="J56" s="168" t="s">
        <v>316</v>
      </c>
      <c r="K56" s="748"/>
      <c r="L56" s="171">
        <f t="shared" si="0"/>
        <v>0</v>
      </c>
      <c r="M56" s="741"/>
      <c r="N56" s="171">
        <f t="shared" si="1"/>
        <v>0</v>
      </c>
      <c r="O56" s="171">
        <f t="shared" si="2"/>
        <v>0</v>
      </c>
    </row>
    <row r="57" spans="11:15" ht="12">
      <c r="K57" s="750"/>
      <c r="L57" s="171">
        <f t="shared" si="0"/>
        <v>0</v>
      </c>
      <c r="M57" s="741"/>
      <c r="N57" s="171">
        <f t="shared" si="1"/>
        <v>0</v>
      </c>
      <c r="O57" s="171">
        <f t="shared" si="2"/>
        <v>0</v>
      </c>
    </row>
    <row r="58" spans="1:15" ht="12">
      <c r="A58" s="169" t="s">
        <v>4363</v>
      </c>
      <c r="B58" s="168" t="s">
        <v>4361</v>
      </c>
      <c r="K58" s="748"/>
      <c r="L58" s="171">
        <f t="shared" si="0"/>
        <v>0</v>
      </c>
      <c r="M58" s="741"/>
      <c r="N58" s="171">
        <f t="shared" si="1"/>
        <v>0</v>
      </c>
      <c r="O58" s="171">
        <f t="shared" si="2"/>
        <v>0</v>
      </c>
    </row>
    <row r="59" spans="4:15" ht="12">
      <c r="D59" s="168" t="s">
        <v>4360</v>
      </c>
      <c r="I59" s="168">
        <v>5</v>
      </c>
      <c r="J59" s="168" t="s">
        <v>1507</v>
      </c>
      <c r="K59" s="748"/>
      <c r="L59" s="171">
        <f t="shared" si="0"/>
        <v>0</v>
      </c>
      <c r="M59" s="741"/>
      <c r="N59" s="171">
        <f t="shared" si="1"/>
        <v>0</v>
      </c>
      <c r="O59" s="171">
        <f t="shared" si="2"/>
        <v>0</v>
      </c>
    </row>
    <row r="60" spans="11:15" ht="12">
      <c r="K60" s="750"/>
      <c r="L60" s="171">
        <f t="shared" si="0"/>
        <v>0</v>
      </c>
      <c r="M60" s="741"/>
      <c r="N60" s="171">
        <f t="shared" si="1"/>
        <v>0</v>
      </c>
      <c r="O60" s="171">
        <f t="shared" si="2"/>
        <v>0</v>
      </c>
    </row>
    <row r="61" spans="1:15" ht="12">
      <c r="A61" s="169" t="s">
        <v>4362</v>
      </c>
      <c r="B61" s="168" t="s">
        <v>4361</v>
      </c>
      <c r="K61" s="748"/>
      <c r="L61" s="171">
        <f t="shared" si="0"/>
        <v>0</v>
      </c>
      <c r="M61" s="741"/>
      <c r="N61" s="171">
        <f t="shared" si="1"/>
        <v>0</v>
      </c>
      <c r="O61" s="171">
        <f t="shared" si="2"/>
        <v>0</v>
      </c>
    </row>
    <row r="62" spans="4:15" ht="12">
      <c r="D62" s="168" t="s">
        <v>4360</v>
      </c>
      <c r="I62" s="168">
        <v>5</v>
      </c>
      <c r="J62" s="168" t="s">
        <v>1507</v>
      </c>
      <c r="K62" s="748"/>
      <c r="L62" s="171">
        <f t="shared" si="0"/>
        <v>0</v>
      </c>
      <c r="M62" s="741"/>
      <c r="N62" s="171">
        <f t="shared" si="1"/>
        <v>0</v>
      </c>
      <c r="O62" s="171">
        <f t="shared" si="2"/>
        <v>0</v>
      </c>
    </row>
    <row r="63" spans="11:15" ht="12">
      <c r="K63" s="750"/>
      <c r="L63" s="171">
        <f t="shared" si="0"/>
        <v>0</v>
      </c>
      <c r="M63" s="741"/>
      <c r="N63" s="171">
        <f t="shared" si="1"/>
        <v>0</v>
      </c>
      <c r="O63" s="171">
        <f t="shared" si="2"/>
        <v>0</v>
      </c>
    </row>
    <row r="64" spans="1:15" ht="12">
      <c r="A64" s="169" t="s">
        <v>4359</v>
      </c>
      <c r="B64" s="168" t="s">
        <v>4328</v>
      </c>
      <c r="K64" s="750"/>
      <c r="L64" s="171">
        <f t="shared" si="0"/>
        <v>0</v>
      </c>
      <c r="M64" s="741"/>
      <c r="N64" s="171">
        <f t="shared" si="1"/>
        <v>0</v>
      </c>
      <c r="O64" s="171">
        <f t="shared" si="2"/>
        <v>0</v>
      </c>
    </row>
    <row r="65" spans="4:15" ht="12">
      <c r="D65" s="168" t="s">
        <v>4317</v>
      </c>
      <c r="I65" s="168">
        <v>24</v>
      </c>
      <c r="J65" s="168" t="s">
        <v>1507</v>
      </c>
      <c r="K65" s="750"/>
      <c r="L65" s="171">
        <f t="shared" si="0"/>
        <v>0</v>
      </c>
      <c r="M65" s="741"/>
      <c r="N65" s="171">
        <f t="shared" si="1"/>
        <v>0</v>
      </c>
      <c r="O65" s="171">
        <f t="shared" si="2"/>
        <v>0</v>
      </c>
    </row>
    <row r="66" spans="4:15" ht="12">
      <c r="D66" s="168" t="s">
        <v>3872</v>
      </c>
      <c r="I66" s="168">
        <v>15</v>
      </c>
      <c r="J66" s="168" t="s">
        <v>1507</v>
      </c>
      <c r="K66" s="750"/>
      <c r="L66" s="171">
        <f t="shared" si="0"/>
        <v>0</v>
      </c>
      <c r="M66" s="741"/>
      <c r="N66" s="171">
        <f t="shared" si="1"/>
        <v>0</v>
      </c>
      <c r="O66" s="171">
        <f t="shared" si="2"/>
        <v>0</v>
      </c>
    </row>
    <row r="67" spans="11:15" ht="12">
      <c r="K67" s="750"/>
      <c r="L67" s="171">
        <f t="shared" si="0"/>
        <v>0</v>
      </c>
      <c r="M67" s="741"/>
      <c r="N67" s="171">
        <f t="shared" si="1"/>
        <v>0</v>
      </c>
      <c r="O67" s="171">
        <f t="shared" si="2"/>
        <v>0</v>
      </c>
    </row>
    <row r="68" spans="1:15" ht="12">
      <c r="A68" s="169" t="s">
        <v>4358</v>
      </c>
      <c r="B68" s="168" t="s">
        <v>4357</v>
      </c>
      <c r="K68" s="750"/>
      <c r="L68" s="171">
        <f aca="true" t="shared" si="3" ref="L68:L131">+K68*I68</f>
        <v>0</v>
      </c>
      <c r="M68" s="741"/>
      <c r="N68" s="171">
        <f aca="true" t="shared" si="4" ref="N68:N131">+M68*I68</f>
        <v>0</v>
      </c>
      <c r="O68" s="171">
        <f aca="true" t="shared" si="5" ref="O68:O131">+N68+L68</f>
        <v>0</v>
      </c>
    </row>
    <row r="69" spans="4:15" ht="12">
      <c r="D69" s="168" t="s">
        <v>3872</v>
      </c>
      <c r="I69" s="168">
        <v>16</v>
      </c>
      <c r="J69" s="168" t="s">
        <v>1507</v>
      </c>
      <c r="K69" s="750"/>
      <c r="L69" s="171">
        <f t="shared" si="3"/>
        <v>0</v>
      </c>
      <c r="M69" s="741"/>
      <c r="N69" s="171">
        <f t="shared" si="4"/>
        <v>0</v>
      </c>
      <c r="O69" s="171">
        <f t="shared" si="5"/>
        <v>0</v>
      </c>
    </row>
    <row r="70" spans="11:15" ht="12">
      <c r="K70" s="750"/>
      <c r="L70" s="171">
        <f t="shared" si="3"/>
        <v>0</v>
      </c>
      <c r="M70" s="741"/>
      <c r="N70" s="171">
        <f t="shared" si="4"/>
        <v>0</v>
      </c>
      <c r="O70" s="171">
        <f t="shared" si="5"/>
        <v>0</v>
      </c>
    </row>
    <row r="71" spans="1:15" ht="12">
      <c r="A71" s="169" t="s">
        <v>4356</v>
      </c>
      <c r="B71" s="168" t="s">
        <v>4326</v>
      </c>
      <c r="K71" s="750"/>
      <c r="L71" s="171">
        <f t="shared" si="3"/>
        <v>0</v>
      </c>
      <c r="M71" s="741"/>
      <c r="N71" s="171">
        <f t="shared" si="4"/>
        <v>0</v>
      </c>
      <c r="O71" s="171">
        <f t="shared" si="5"/>
        <v>0</v>
      </c>
    </row>
    <row r="72" spans="4:15" ht="12">
      <c r="D72" s="168" t="s">
        <v>4317</v>
      </c>
      <c r="I72" s="168">
        <f>+I65</f>
        <v>24</v>
      </c>
      <c r="J72" s="168" t="s">
        <v>1507</v>
      </c>
      <c r="K72" s="750"/>
      <c r="L72" s="171">
        <f t="shared" si="3"/>
        <v>0</v>
      </c>
      <c r="M72" s="741"/>
      <c r="N72" s="171">
        <f t="shared" si="4"/>
        <v>0</v>
      </c>
      <c r="O72" s="171">
        <f t="shared" si="5"/>
        <v>0</v>
      </c>
    </row>
    <row r="73" spans="4:15" ht="12">
      <c r="D73" s="168" t="s">
        <v>3872</v>
      </c>
      <c r="I73" s="168">
        <f>+I66+I69</f>
        <v>31</v>
      </c>
      <c r="J73" s="168" t="s">
        <v>1507</v>
      </c>
      <c r="K73" s="750"/>
      <c r="L73" s="171">
        <f t="shared" si="3"/>
        <v>0</v>
      </c>
      <c r="M73" s="741"/>
      <c r="N73" s="171">
        <f t="shared" si="4"/>
        <v>0</v>
      </c>
      <c r="O73" s="171">
        <f t="shared" si="5"/>
        <v>0</v>
      </c>
    </row>
    <row r="74" spans="11:15" ht="12">
      <c r="K74" s="748"/>
      <c r="L74" s="171">
        <f t="shared" si="3"/>
        <v>0</v>
      </c>
      <c r="M74" s="741"/>
      <c r="N74" s="171">
        <f t="shared" si="4"/>
        <v>0</v>
      </c>
      <c r="O74" s="171">
        <f t="shared" si="5"/>
        <v>0</v>
      </c>
    </row>
    <row r="75" spans="1:15" ht="12">
      <c r="A75" s="194" t="s">
        <v>4355</v>
      </c>
      <c r="B75" s="168" t="s">
        <v>4354</v>
      </c>
      <c r="C75" s="185"/>
      <c r="F75" s="191"/>
      <c r="K75" s="741"/>
      <c r="L75" s="171">
        <f t="shared" si="3"/>
        <v>0</v>
      </c>
      <c r="M75" s="741"/>
      <c r="N75" s="171">
        <f t="shared" si="4"/>
        <v>0</v>
      </c>
      <c r="O75" s="171">
        <f t="shared" si="5"/>
        <v>0</v>
      </c>
    </row>
    <row r="76" spans="3:15" ht="12">
      <c r="C76" s="185"/>
      <c r="D76" s="168" t="s">
        <v>4353</v>
      </c>
      <c r="F76" s="191"/>
      <c r="I76" s="168">
        <v>4</v>
      </c>
      <c r="J76" s="168" t="s">
        <v>1507</v>
      </c>
      <c r="K76" s="741"/>
      <c r="L76" s="171">
        <f t="shared" si="3"/>
        <v>0</v>
      </c>
      <c r="M76" s="741"/>
      <c r="N76" s="171">
        <f t="shared" si="4"/>
        <v>0</v>
      </c>
      <c r="O76" s="171">
        <f t="shared" si="5"/>
        <v>0</v>
      </c>
    </row>
    <row r="77" spans="11:15" ht="12">
      <c r="K77" s="741"/>
      <c r="L77" s="171">
        <f t="shared" si="3"/>
        <v>0</v>
      </c>
      <c r="M77" s="741"/>
      <c r="N77" s="171">
        <f t="shared" si="4"/>
        <v>0</v>
      </c>
      <c r="O77" s="171">
        <f t="shared" si="5"/>
        <v>0</v>
      </c>
    </row>
    <row r="78" spans="1:15" ht="12">
      <c r="A78" s="192" t="s">
        <v>4352</v>
      </c>
      <c r="B78" s="185" t="s">
        <v>3781</v>
      </c>
      <c r="C78" s="185"/>
      <c r="E78" s="193"/>
      <c r="F78" s="185"/>
      <c r="G78" s="185"/>
      <c r="H78" s="185"/>
      <c r="I78" s="185"/>
      <c r="J78" s="185"/>
      <c r="K78" s="741"/>
      <c r="L78" s="171">
        <f t="shared" si="3"/>
        <v>0</v>
      </c>
      <c r="M78" s="741"/>
      <c r="N78" s="171">
        <f t="shared" si="4"/>
        <v>0</v>
      </c>
      <c r="O78" s="171">
        <f t="shared" si="5"/>
        <v>0</v>
      </c>
    </row>
    <row r="79" spans="1:15" ht="12">
      <c r="A79" s="192"/>
      <c r="B79" s="185"/>
      <c r="C79" s="185" t="s">
        <v>3780</v>
      </c>
      <c r="E79" s="193"/>
      <c r="F79" s="185"/>
      <c r="G79" s="185"/>
      <c r="H79" s="185"/>
      <c r="I79" s="185"/>
      <c r="J79" s="185"/>
      <c r="K79" s="741"/>
      <c r="L79" s="171">
        <f t="shared" si="3"/>
        <v>0</v>
      </c>
      <c r="M79" s="741"/>
      <c r="N79" s="171">
        <f t="shared" si="4"/>
        <v>0</v>
      </c>
      <c r="O79" s="171">
        <f t="shared" si="5"/>
        <v>0</v>
      </c>
    </row>
    <row r="80" spans="1:15" ht="14.5">
      <c r="A80" s="192"/>
      <c r="B80" s="185"/>
      <c r="C80" s="185" t="s">
        <v>3779</v>
      </c>
      <c r="E80" s="193"/>
      <c r="F80" s="185"/>
      <c r="G80" s="185"/>
      <c r="H80" s="195"/>
      <c r="I80" s="193">
        <v>10</v>
      </c>
      <c r="J80" s="185" t="s">
        <v>3771</v>
      </c>
      <c r="K80" s="741"/>
      <c r="L80" s="171">
        <f t="shared" si="3"/>
        <v>0</v>
      </c>
      <c r="M80" s="741"/>
      <c r="N80" s="171">
        <f t="shared" si="4"/>
        <v>0</v>
      </c>
      <c r="O80" s="171">
        <f t="shared" si="5"/>
        <v>0</v>
      </c>
    </row>
    <row r="81" spans="11:15" ht="12">
      <c r="K81" s="741"/>
      <c r="L81" s="171">
        <f t="shared" si="3"/>
        <v>0</v>
      </c>
      <c r="M81" s="741"/>
      <c r="N81" s="171">
        <f t="shared" si="4"/>
        <v>0</v>
      </c>
      <c r="O81" s="171">
        <f t="shared" si="5"/>
        <v>0</v>
      </c>
    </row>
    <row r="82" spans="1:15" ht="12">
      <c r="A82" s="192" t="s">
        <v>4351</v>
      </c>
      <c r="B82" s="185" t="s">
        <v>3777</v>
      </c>
      <c r="C82" s="185"/>
      <c r="E82" s="193"/>
      <c r="F82" s="185"/>
      <c r="G82" s="185"/>
      <c r="H82" s="185"/>
      <c r="I82" s="185"/>
      <c r="J82" s="185"/>
      <c r="K82" s="741"/>
      <c r="L82" s="171">
        <f t="shared" si="3"/>
        <v>0</v>
      </c>
      <c r="M82" s="741"/>
      <c r="N82" s="171">
        <f t="shared" si="4"/>
        <v>0</v>
      </c>
      <c r="O82" s="171">
        <f t="shared" si="5"/>
        <v>0</v>
      </c>
    </row>
    <row r="83" spans="1:15" ht="14.5">
      <c r="A83" s="192"/>
      <c r="B83" s="185"/>
      <c r="C83" s="185" t="s">
        <v>3776</v>
      </c>
      <c r="E83" s="193"/>
      <c r="F83" s="185"/>
      <c r="G83" s="185"/>
      <c r="H83" s="195"/>
      <c r="I83" s="193">
        <v>140</v>
      </c>
      <c r="J83" s="185" t="s">
        <v>3771</v>
      </c>
      <c r="K83" s="741"/>
      <c r="L83" s="171">
        <f t="shared" si="3"/>
        <v>0</v>
      </c>
      <c r="M83" s="741"/>
      <c r="N83" s="171">
        <f t="shared" si="4"/>
        <v>0</v>
      </c>
      <c r="O83" s="171">
        <f t="shared" si="5"/>
        <v>0</v>
      </c>
    </row>
    <row r="84" spans="11:15" ht="12">
      <c r="K84" s="741"/>
      <c r="L84" s="171">
        <f t="shared" si="3"/>
        <v>0</v>
      </c>
      <c r="M84" s="741"/>
      <c r="N84" s="171">
        <f t="shared" si="4"/>
        <v>0</v>
      </c>
      <c r="O84" s="171">
        <f t="shared" si="5"/>
        <v>0</v>
      </c>
    </row>
    <row r="85" spans="1:15" ht="12">
      <c r="A85" s="192" t="s">
        <v>4350</v>
      </c>
      <c r="B85" s="185" t="s">
        <v>3774</v>
      </c>
      <c r="C85" s="185"/>
      <c r="E85" s="193"/>
      <c r="F85" s="185"/>
      <c r="G85" s="185"/>
      <c r="H85" s="185"/>
      <c r="I85" s="185"/>
      <c r="J85" s="185"/>
      <c r="K85" s="741"/>
      <c r="L85" s="171">
        <f t="shared" si="3"/>
        <v>0</v>
      </c>
      <c r="M85" s="741"/>
      <c r="N85" s="171">
        <f t="shared" si="4"/>
        <v>0</v>
      </c>
      <c r="O85" s="171">
        <f t="shared" si="5"/>
        <v>0</v>
      </c>
    </row>
    <row r="86" spans="1:15" ht="12">
      <c r="A86" s="192"/>
      <c r="B86" s="185"/>
      <c r="C86" s="185" t="s">
        <v>3773</v>
      </c>
      <c r="E86" s="193"/>
      <c r="F86" s="185"/>
      <c r="G86" s="185"/>
      <c r="H86" s="185"/>
      <c r="I86" s="185"/>
      <c r="J86" s="185"/>
      <c r="K86" s="741"/>
      <c r="L86" s="171">
        <f t="shared" si="3"/>
        <v>0</v>
      </c>
      <c r="M86" s="741"/>
      <c r="N86" s="171">
        <f t="shared" si="4"/>
        <v>0</v>
      </c>
      <c r="O86" s="171">
        <f t="shared" si="5"/>
        <v>0</v>
      </c>
    </row>
    <row r="87" spans="1:15" ht="14.5">
      <c r="A87" s="192"/>
      <c r="B87" s="185"/>
      <c r="C87" s="185" t="s">
        <v>3772</v>
      </c>
      <c r="E87" s="193"/>
      <c r="F87" s="185"/>
      <c r="G87" s="185"/>
      <c r="H87" s="195"/>
      <c r="I87" s="193">
        <v>70</v>
      </c>
      <c r="J87" s="185" t="s">
        <v>3771</v>
      </c>
      <c r="K87" s="741"/>
      <c r="L87" s="171">
        <f t="shared" si="3"/>
        <v>0</v>
      </c>
      <c r="M87" s="741"/>
      <c r="N87" s="171">
        <f t="shared" si="4"/>
        <v>0</v>
      </c>
      <c r="O87" s="171">
        <f t="shared" si="5"/>
        <v>0</v>
      </c>
    </row>
    <row r="88" spans="1:15" ht="12">
      <c r="A88" s="192"/>
      <c r="K88" s="741"/>
      <c r="L88" s="171">
        <f t="shared" si="3"/>
        <v>0</v>
      </c>
      <c r="M88" s="741"/>
      <c r="N88" s="171">
        <f t="shared" si="4"/>
        <v>0</v>
      </c>
      <c r="O88" s="171">
        <f t="shared" si="5"/>
        <v>0</v>
      </c>
    </row>
    <row r="89" spans="1:15" ht="12">
      <c r="A89" s="169" t="s">
        <v>4349</v>
      </c>
      <c r="B89" s="168" t="s">
        <v>3769</v>
      </c>
      <c r="K89" s="741"/>
      <c r="L89" s="171">
        <f t="shared" si="3"/>
        <v>0</v>
      </c>
      <c r="M89" s="741"/>
      <c r="N89" s="171">
        <f t="shared" si="4"/>
        <v>0</v>
      </c>
      <c r="O89" s="171">
        <f t="shared" si="5"/>
        <v>0</v>
      </c>
    </row>
    <row r="90" spans="4:15" ht="12">
      <c r="D90" s="168" t="s">
        <v>3768</v>
      </c>
      <c r="K90" s="741"/>
      <c r="L90" s="171">
        <f t="shared" si="3"/>
        <v>0</v>
      </c>
      <c r="M90" s="741"/>
      <c r="N90" s="171">
        <f t="shared" si="4"/>
        <v>0</v>
      </c>
      <c r="O90" s="171">
        <f t="shared" si="5"/>
        <v>0</v>
      </c>
    </row>
    <row r="91" spans="4:15" ht="12">
      <c r="D91" s="168" t="s">
        <v>3767</v>
      </c>
      <c r="K91" s="741"/>
      <c r="L91" s="171">
        <f t="shared" si="3"/>
        <v>0</v>
      </c>
      <c r="M91" s="741"/>
      <c r="N91" s="171">
        <f t="shared" si="4"/>
        <v>0</v>
      </c>
      <c r="O91" s="171">
        <f t="shared" si="5"/>
        <v>0</v>
      </c>
    </row>
    <row r="92" spans="4:15" ht="12">
      <c r="D92" s="168" t="s">
        <v>3766</v>
      </c>
      <c r="I92" s="168">
        <v>250</v>
      </c>
      <c r="J92" s="168" t="s">
        <v>2649</v>
      </c>
      <c r="K92" s="741"/>
      <c r="L92" s="171">
        <f t="shared" si="3"/>
        <v>0</v>
      </c>
      <c r="M92" s="741"/>
      <c r="N92" s="171">
        <f t="shared" si="4"/>
        <v>0</v>
      </c>
      <c r="O92" s="171">
        <f t="shared" si="5"/>
        <v>0</v>
      </c>
    </row>
    <row r="93" spans="11:15" ht="12">
      <c r="K93" s="741"/>
      <c r="L93" s="171">
        <f t="shared" si="3"/>
        <v>0</v>
      </c>
      <c r="M93" s="741"/>
      <c r="N93" s="171">
        <f t="shared" si="4"/>
        <v>0</v>
      </c>
      <c r="O93" s="171">
        <f t="shared" si="5"/>
        <v>0</v>
      </c>
    </row>
    <row r="94" spans="1:15" ht="13">
      <c r="A94" s="165" t="s">
        <v>4348</v>
      </c>
      <c r="K94" s="741"/>
      <c r="L94" s="171">
        <f t="shared" si="3"/>
        <v>0</v>
      </c>
      <c r="M94" s="741"/>
      <c r="N94" s="171">
        <f t="shared" si="4"/>
        <v>0</v>
      </c>
      <c r="O94" s="171">
        <f t="shared" si="5"/>
        <v>0</v>
      </c>
    </row>
    <row r="95" spans="1:15" ht="12">
      <c r="A95" s="169" t="s">
        <v>4347</v>
      </c>
      <c r="B95" s="168" t="s">
        <v>4346</v>
      </c>
      <c r="K95" s="741"/>
      <c r="L95" s="171">
        <f t="shared" si="3"/>
        <v>0</v>
      </c>
      <c r="M95" s="741"/>
      <c r="N95" s="171">
        <f t="shared" si="4"/>
        <v>0</v>
      </c>
      <c r="O95" s="171">
        <f t="shared" si="5"/>
        <v>0</v>
      </c>
    </row>
    <row r="96" spans="5:15" ht="12">
      <c r="E96" s="168" t="s">
        <v>4292</v>
      </c>
      <c r="F96" s="168">
        <v>45</v>
      </c>
      <c r="G96" s="168" t="s">
        <v>3807</v>
      </c>
      <c r="K96" s="741"/>
      <c r="L96" s="171">
        <f t="shared" si="3"/>
        <v>0</v>
      </c>
      <c r="M96" s="741"/>
      <c r="N96" s="171">
        <f t="shared" si="4"/>
        <v>0</v>
      </c>
      <c r="O96" s="171">
        <f t="shared" si="5"/>
        <v>0</v>
      </c>
    </row>
    <row r="97" spans="5:15" ht="12">
      <c r="E97" s="168" t="s">
        <v>4291</v>
      </c>
      <c r="F97" s="168">
        <v>45</v>
      </c>
      <c r="G97" s="168" t="s">
        <v>3807</v>
      </c>
      <c r="K97" s="741"/>
      <c r="L97" s="171">
        <f t="shared" si="3"/>
        <v>0</v>
      </c>
      <c r="M97" s="741"/>
      <c r="N97" s="171">
        <f t="shared" si="4"/>
        <v>0</v>
      </c>
      <c r="O97" s="171">
        <f t="shared" si="5"/>
        <v>0</v>
      </c>
    </row>
    <row r="98" spans="5:15" ht="12">
      <c r="E98" s="168" t="s">
        <v>4298</v>
      </c>
      <c r="F98" s="196" t="s">
        <v>4345</v>
      </c>
      <c r="G98" s="168" t="s">
        <v>4296</v>
      </c>
      <c r="K98" s="741"/>
      <c r="L98" s="171">
        <f t="shared" si="3"/>
        <v>0</v>
      </c>
      <c r="M98" s="741"/>
      <c r="N98" s="171">
        <f t="shared" si="4"/>
        <v>0</v>
      </c>
      <c r="O98" s="171">
        <f t="shared" si="5"/>
        <v>0</v>
      </c>
    </row>
    <row r="99" spans="5:15" ht="12">
      <c r="E99" s="168" t="s">
        <v>4344</v>
      </c>
      <c r="F99" s="168">
        <v>300</v>
      </c>
      <c r="G99" s="168" t="s">
        <v>2649</v>
      </c>
      <c r="K99" s="741"/>
      <c r="L99" s="171">
        <f t="shared" si="3"/>
        <v>0</v>
      </c>
      <c r="M99" s="741"/>
      <c r="N99" s="171">
        <f t="shared" si="4"/>
        <v>0</v>
      </c>
      <c r="O99" s="171">
        <f t="shared" si="5"/>
        <v>0</v>
      </c>
    </row>
    <row r="100" spans="5:15" ht="12">
      <c r="E100" s="168" t="s">
        <v>4295</v>
      </c>
      <c r="F100" s="168">
        <v>14.29</v>
      </c>
      <c r="G100" s="168" t="s">
        <v>3807</v>
      </c>
      <c r="K100" s="741"/>
      <c r="L100" s="171">
        <f t="shared" si="3"/>
        <v>0</v>
      </c>
      <c r="M100" s="741"/>
      <c r="N100" s="171">
        <f t="shared" si="4"/>
        <v>0</v>
      </c>
      <c r="O100" s="171">
        <f t="shared" si="5"/>
        <v>0</v>
      </c>
    </row>
    <row r="101" spans="5:15" ht="12">
      <c r="E101" s="168" t="s">
        <v>4343</v>
      </c>
      <c r="F101" s="168">
        <v>20.6</v>
      </c>
      <c r="G101" s="168" t="s">
        <v>3744</v>
      </c>
      <c r="K101" s="741"/>
      <c r="L101" s="171">
        <f t="shared" si="3"/>
        <v>0</v>
      </c>
      <c r="M101" s="741"/>
      <c r="N101" s="171">
        <f t="shared" si="4"/>
        <v>0</v>
      </c>
      <c r="O101" s="171">
        <f t="shared" si="5"/>
        <v>0</v>
      </c>
    </row>
    <row r="102" spans="5:15" ht="12">
      <c r="E102" s="168" t="s">
        <v>3748</v>
      </c>
      <c r="F102" s="168">
        <v>400</v>
      </c>
      <c r="G102" s="168" t="s">
        <v>3259</v>
      </c>
      <c r="I102" s="168">
        <v>1</v>
      </c>
      <c r="J102" s="170" t="s">
        <v>1507</v>
      </c>
      <c r="K102" s="741"/>
      <c r="L102" s="171">
        <f t="shared" si="3"/>
        <v>0</v>
      </c>
      <c r="M102" s="741"/>
      <c r="N102" s="171">
        <f t="shared" si="4"/>
        <v>0</v>
      </c>
      <c r="O102" s="171">
        <f t="shared" si="5"/>
        <v>0</v>
      </c>
    </row>
    <row r="103" spans="10:15" ht="12">
      <c r="J103" s="170"/>
      <c r="K103" s="741"/>
      <c r="L103" s="171">
        <f t="shared" si="3"/>
        <v>0</v>
      </c>
      <c r="M103" s="741"/>
      <c r="N103" s="171">
        <f t="shared" si="4"/>
        <v>0</v>
      </c>
      <c r="O103" s="171">
        <f t="shared" si="5"/>
        <v>0</v>
      </c>
    </row>
    <row r="104" spans="1:15" ht="12">
      <c r="A104" s="169" t="s">
        <v>4342</v>
      </c>
      <c r="B104" s="168" t="s">
        <v>4341</v>
      </c>
      <c r="J104" s="170"/>
      <c r="K104" s="741"/>
      <c r="L104" s="171">
        <f t="shared" si="3"/>
        <v>0</v>
      </c>
      <c r="M104" s="741"/>
      <c r="N104" s="171">
        <f t="shared" si="4"/>
        <v>0</v>
      </c>
      <c r="O104" s="171">
        <f t="shared" si="5"/>
        <v>0</v>
      </c>
    </row>
    <row r="105" spans="5:15" ht="12">
      <c r="E105" s="168" t="s">
        <v>4292</v>
      </c>
      <c r="F105" s="168" t="s">
        <v>4340</v>
      </c>
      <c r="G105" s="168" t="s">
        <v>3807</v>
      </c>
      <c r="I105" s="168">
        <v>2</v>
      </c>
      <c r="J105" s="170" t="s">
        <v>1507</v>
      </c>
      <c r="K105" s="741"/>
      <c r="L105" s="171">
        <f t="shared" si="3"/>
        <v>0</v>
      </c>
      <c r="M105" s="741"/>
      <c r="N105" s="171">
        <f t="shared" si="4"/>
        <v>0</v>
      </c>
      <c r="O105" s="171">
        <f t="shared" si="5"/>
        <v>0</v>
      </c>
    </row>
    <row r="106" spans="10:15" ht="12">
      <c r="J106" s="170"/>
      <c r="K106" s="741"/>
      <c r="L106" s="171">
        <f t="shared" si="3"/>
        <v>0</v>
      </c>
      <c r="M106" s="741"/>
      <c r="N106" s="171">
        <f t="shared" si="4"/>
        <v>0</v>
      </c>
      <c r="O106" s="171">
        <f t="shared" si="5"/>
        <v>0</v>
      </c>
    </row>
    <row r="107" spans="1:15" ht="13">
      <c r="A107" s="165" t="s">
        <v>4285</v>
      </c>
      <c r="J107" s="170"/>
      <c r="K107" s="741"/>
      <c r="L107" s="171">
        <f t="shared" si="3"/>
        <v>0</v>
      </c>
      <c r="M107" s="741"/>
      <c r="N107" s="171">
        <f t="shared" si="4"/>
        <v>0</v>
      </c>
      <c r="O107" s="171">
        <f t="shared" si="5"/>
        <v>0</v>
      </c>
    </row>
    <row r="108" spans="1:15" ht="12">
      <c r="A108" s="169" t="s">
        <v>3764</v>
      </c>
      <c r="B108" s="168" t="s">
        <v>4056</v>
      </c>
      <c r="J108" s="170"/>
      <c r="K108" s="741"/>
      <c r="L108" s="171">
        <f t="shared" si="3"/>
        <v>0</v>
      </c>
      <c r="M108" s="741"/>
      <c r="N108" s="171">
        <f t="shared" si="4"/>
        <v>0</v>
      </c>
      <c r="O108" s="171">
        <f t="shared" si="5"/>
        <v>0</v>
      </c>
    </row>
    <row r="109" spans="4:15" ht="12">
      <c r="D109" s="168" t="s">
        <v>4339</v>
      </c>
      <c r="I109" s="168">
        <v>20</v>
      </c>
      <c r="J109" s="170" t="s">
        <v>316</v>
      </c>
      <c r="K109" s="741"/>
      <c r="L109" s="171">
        <f t="shared" si="3"/>
        <v>0</v>
      </c>
      <c r="M109" s="741"/>
      <c r="N109" s="171">
        <f t="shared" si="4"/>
        <v>0</v>
      </c>
      <c r="O109" s="171">
        <f t="shared" si="5"/>
        <v>0</v>
      </c>
    </row>
    <row r="110" spans="4:15" ht="12">
      <c r="D110" s="168" t="s">
        <v>4053</v>
      </c>
      <c r="I110" s="168">
        <v>20</v>
      </c>
      <c r="J110" s="170" t="s">
        <v>316</v>
      </c>
      <c r="K110" s="741"/>
      <c r="L110" s="171">
        <f t="shared" si="3"/>
        <v>0</v>
      </c>
      <c r="M110" s="741"/>
      <c r="N110" s="171">
        <f t="shared" si="4"/>
        <v>0</v>
      </c>
      <c r="O110" s="171">
        <f t="shared" si="5"/>
        <v>0</v>
      </c>
    </row>
    <row r="111" spans="10:15" ht="12">
      <c r="J111" s="170"/>
      <c r="K111" s="741"/>
      <c r="L111" s="171">
        <f t="shared" si="3"/>
        <v>0</v>
      </c>
      <c r="M111" s="741"/>
      <c r="N111" s="171">
        <f t="shared" si="4"/>
        <v>0</v>
      </c>
      <c r="O111" s="171">
        <f t="shared" si="5"/>
        <v>0</v>
      </c>
    </row>
    <row r="112" spans="1:15" ht="12">
      <c r="A112" s="169" t="s">
        <v>3762</v>
      </c>
      <c r="B112" s="168" t="s">
        <v>4049</v>
      </c>
      <c r="J112" s="170"/>
      <c r="K112" s="741"/>
      <c r="L112" s="171">
        <f t="shared" si="3"/>
        <v>0</v>
      </c>
      <c r="M112" s="741"/>
      <c r="N112" s="171">
        <f t="shared" si="4"/>
        <v>0</v>
      </c>
      <c r="O112" s="171">
        <f t="shared" si="5"/>
        <v>0</v>
      </c>
    </row>
    <row r="113" spans="4:15" ht="12">
      <c r="D113" s="168" t="s">
        <v>3850</v>
      </c>
      <c r="I113" s="168">
        <f>+I109+I110</f>
        <v>40</v>
      </c>
      <c r="J113" s="170" t="s">
        <v>316</v>
      </c>
      <c r="K113" s="741"/>
      <c r="L113" s="171">
        <f t="shared" si="3"/>
        <v>0</v>
      </c>
      <c r="M113" s="741"/>
      <c r="N113" s="171">
        <f t="shared" si="4"/>
        <v>0</v>
      </c>
      <c r="O113" s="171">
        <f t="shared" si="5"/>
        <v>0</v>
      </c>
    </row>
    <row r="114" spans="10:15" ht="12">
      <c r="J114" s="170"/>
      <c r="K114" s="741"/>
      <c r="L114" s="171">
        <f t="shared" si="3"/>
        <v>0</v>
      </c>
      <c r="M114" s="741"/>
      <c r="N114" s="171">
        <f t="shared" si="4"/>
        <v>0</v>
      </c>
      <c r="O114" s="171">
        <f t="shared" si="5"/>
        <v>0</v>
      </c>
    </row>
    <row r="115" spans="1:15" ht="12">
      <c r="A115" s="169" t="s">
        <v>3758</v>
      </c>
      <c r="B115" s="168" t="s">
        <v>4282</v>
      </c>
      <c r="I115" s="168">
        <v>20</v>
      </c>
      <c r="J115" s="170" t="s">
        <v>2649</v>
      </c>
      <c r="K115" s="741"/>
      <c r="L115" s="171">
        <f t="shared" si="3"/>
        <v>0</v>
      </c>
      <c r="M115" s="741"/>
      <c r="N115" s="171">
        <f t="shared" si="4"/>
        <v>0</v>
      </c>
      <c r="O115" s="171">
        <f t="shared" si="5"/>
        <v>0</v>
      </c>
    </row>
    <row r="116" spans="10:15" ht="12">
      <c r="J116" s="170"/>
      <c r="K116" s="741"/>
      <c r="L116" s="171">
        <f t="shared" si="3"/>
        <v>0</v>
      </c>
      <c r="M116" s="741"/>
      <c r="N116" s="171">
        <f t="shared" si="4"/>
        <v>0</v>
      </c>
      <c r="O116" s="171">
        <f t="shared" si="5"/>
        <v>0</v>
      </c>
    </row>
    <row r="117" spans="1:15" ht="12">
      <c r="A117" s="169" t="s">
        <v>3838</v>
      </c>
      <c r="B117" s="168" t="s">
        <v>4281</v>
      </c>
      <c r="J117" s="170"/>
      <c r="K117" s="741"/>
      <c r="L117" s="171">
        <f t="shared" si="3"/>
        <v>0</v>
      </c>
      <c r="M117" s="741"/>
      <c r="N117" s="171">
        <f t="shared" si="4"/>
        <v>0</v>
      </c>
      <c r="O117" s="171">
        <f t="shared" si="5"/>
        <v>0</v>
      </c>
    </row>
    <row r="118" spans="4:15" ht="12">
      <c r="D118" s="168" t="s">
        <v>4338</v>
      </c>
      <c r="I118" s="168">
        <v>15</v>
      </c>
      <c r="J118" s="170" t="s">
        <v>316</v>
      </c>
      <c r="K118" s="741"/>
      <c r="L118" s="171">
        <f t="shared" si="3"/>
        <v>0</v>
      </c>
      <c r="M118" s="741"/>
      <c r="N118" s="171">
        <f t="shared" si="4"/>
        <v>0</v>
      </c>
      <c r="O118" s="171">
        <f t="shared" si="5"/>
        <v>0</v>
      </c>
    </row>
    <row r="119" spans="4:15" ht="12">
      <c r="D119" s="168" t="s">
        <v>4337</v>
      </c>
      <c r="I119" s="168">
        <v>15</v>
      </c>
      <c r="J119" s="170" t="s">
        <v>316</v>
      </c>
      <c r="K119" s="741"/>
      <c r="L119" s="171">
        <f t="shared" si="3"/>
        <v>0</v>
      </c>
      <c r="M119" s="741"/>
      <c r="N119" s="171">
        <f t="shared" si="4"/>
        <v>0</v>
      </c>
      <c r="O119" s="171">
        <f t="shared" si="5"/>
        <v>0</v>
      </c>
    </row>
    <row r="120" spans="10:15" ht="12">
      <c r="J120" s="170"/>
      <c r="K120" s="741"/>
      <c r="L120" s="171">
        <f t="shared" si="3"/>
        <v>0</v>
      </c>
      <c r="M120" s="741"/>
      <c r="N120" s="171">
        <f t="shared" si="4"/>
        <v>0</v>
      </c>
      <c r="O120" s="171">
        <f t="shared" si="5"/>
        <v>0</v>
      </c>
    </row>
    <row r="121" spans="1:15" ht="12">
      <c r="A121" s="169" t="s">
        <v>3890</v>
      </c>
      <c r="B121" s="168" t="s">
        <v>4276</v>
      </c>
      <c r="J121" s="170"/>
      <c r="K121" s="741"/>
      <c r="L121" s="171">
        <f t="shared" si="3"/>
        <v>0</v>
      </c>
      <c r="M121" s="741"/>
      <c r="N121" s="171">
        <f t="shared" si="4"/>
        <v>0</v>
      </c>
      <c r="O121" s="171">
        <f t="shared" si="5"/>
        <v>0</v>
      </c>
    </row>
    <row r="122" spans="4:15" ht="12">
      <c r="D122" s="168" t="s">
        <v>4275</v>
      </c>
      <c r="I122" s="168">
        <v>10</v>
      </c>
      <c r="J122" s="170" t="s">
        <v>2649</v>
      </c>
      <c r="K122" s="741"/>
      <c r="L122" s="171">
        <f t="shared" si="3"/>
        <v>0</v>
      </c>
      <c r="M122" s="741"/>
      <c r="N122" s="171">
        <f t="shared" si="4"/>
        <v>0</v>
      </c>
      <c r="O122" s="171">
        <f t="shared" si="5"/>
        <v>0</v>
      </c>
    </row>
    <row r="123" spans="10:15" ht="12">
      <c r="J123" s="170"/>
      <c r="K123" s="741"/>
      <c r="L123" s="171">
        <f t="shared" si="3"/>
        <v>0</v>
      </c>
      <c r="M123" s="741"/>
      <c r="N123" s="171">
        <f t="shared" si="4"/>
        <v>0</v>
      </c>
      <c r="O123" s="171">
        <f t="shared" si="5"/>
        <v>0</v>
      </c>
    </row>
    <row r="124" spans="1:15" ht="12">
      <c r="A124" s="169" t="s">
        <v>3889</v>
      </c>
      <c r="B124" s="168" t="s">
        <v>4273</v>
      </c>
      <c r="I124" s="168">
        <v>4</v>
      </c>
      <c r="J124" s="170" t="s">
        <v>3756</v>
      </c>
      <c r="K124" s="741"/>
      <c r="L124" s="171">
        <f t="shared" si="3"/>
        <v>0</v>
      </c>
      <c r="M124" s="741"/>
      <c r="N124" s="171">
        <f t="shared" si="4"/>
        <v>0</v>
      </c>
      <c r="O124" s="171">
        <f t="shared" si="5"/>
        <v>0</v>
      </c>
    </row>
    <row r="125" spans="10:15" ht="12">
      <c r="J125" s="170"/>
      <c r="K125" s="741"/>
      <c r="L125" s="171">
        <f t="shared" si="3"/>
        <v>0</v>
      </c>
      <c r="M125" s="741"/>
      <c r="N125" s="171">
        <f t="shared" si="4"/>
        <v>0</v>
      </c>
      <c r="O125" s="171">
        <f t="shared" si="5"/>
        <v>0</v>
      </c>
    </row>
    <row r="126" spans="1:15" ht="12">
      <c r="A126" s="169" t="s">
        <v>3888</v>
      </c>
      <c r="B126" s="168" t="s">
        <v>3759</v>
      </c>
      <c r="J126" s="170"/>
      <c r="K126" s="741"/>
      <c r="L126" s="171">
        <f t="shared" si="3"/>
        <v>0</v>
      </c>
      <c r="M126" s="741"/>
      <c r="N126" s="171">
        <f t="shared" si="4"/>
        <v>0</v>
      </c>
      <c r="O126" s="171">
        <f t="shared" si="5"/>
        <v>0</v>
      </c>
    </row>
    <row r="127" spans="3:15" ht="12">
      <c r="C127" s="168" t="s">
        <v>4272</v>
      </c>
      <c r="I127" s="168">
        <v>8</v>
      </c>
      <c r="J127" s="170" t="s">
        <v>3756</v>
      </c>
      <c r="K127" s="741"/>
      <c r="L127" s="171">
        <f t="shared" si="3"/>
        <v>0</v>
      </c>
      <c r="M127" s="741"/>
      <c r="N127" s="171">
        <f t="shared" si="4"/>
        <v>0</v>
      </c>
      <c r="O127" s="171">
        <f t="shared" si="5"/>
        <v>0</v>
      </c>
    </row>
    <row r="128" spans="10:15" ht="12">
      <c r="J128" s="170"/>
      <c r="K128" s="741"/>
      <c r="L128" s="171">
        <f t="shared" si="3"/>
        <v>0</v>
      </c>
      <c r="M128" s="741"/>
      <c r="N128" s="171">
        <f t="shared" si="4"/>
        <v>0</v>
      </c>
      <c r="O128" s="171">
        <f t="shared" si="5"/>
        <v>0</v>
      </c>
    </row>
    <row r="129" spans="1:15" ht="12">
      <c r="A129" s="169" t="s">
        <v>3886</v>
      </c>
      <c r="B129" s="168" t="s">
        <v>3761</v>
      </c>
      <c r="J129" s="170"/>
      <c r="K129" s="741"/>
      <c r="L129" s="171">
        <f t="shared" si="3"/>
        <v>0</v>
      </c>
      <c r="M129" s="741"/>
      <c r="N129" s="171">
        <f t="shared" si="4"/>
        <v>0</v>
      </c>
      <c r="O129" s="171">
        <f t="shared" si="5"/>
        <v>0</v>
      </c>
    </row>
    <row r="130" spans="4:15" ht="12">
      <c r="D130" s="168" t="s">
        <v>4271</v>
      </c>
      <c r="I130" s="168">
        <v>1.5</v>
      </c>
      <c r="J130" s="170" t="s">
        <v>340</v>
      </c>
      <c r="K130" s="741"/>
      <c r="L130" s="171">
        <f t="shared" si="3"/>
        <v>0</v>
      </c>
      <c r="M130" s="741"/>
      <c r="N130" s="171">
        <f t="shared" si="4"/>
        <v>0</v>
      </c>
      <c r="O130" s="171">
        <f t="shared" si="5"/>
        <v>0</v>
      </c>
    </row>
    <row r="131" spans="10:15" ht="12">
      <c r="J131" s="170"/>
      <c r="K131" s="741"/>
      <c r="L131" s="171">
        <f t="shared" si="3"/>
        <v>0</v>
      </c>
      <c r="M131" s="741"/>
      <c r="N131" s="171">
        <f t="shared" si="4"/>
        <v>0</v>
      </c>
      <c r="O131" s="171">
        <f t="shared" si="5"/>
        <v>0</v>
      </c>
    </row>
    <row r="132" spans="1:15" ht="12">
      <c r="A132" s="169" t="s">
        <v>3938</v>
      </c>
      <c r="B132" s="168" t="s">
        <v>4270</v>
      </c>
      <c r="I132" s="168">
        <v>2</v>
      </c>
      <c r="J132" s="170" t="s">
        <v>3756</v>
      </c>
      <c r="K132" s="741"/>
      <c r="L132" s="171">
        <f aca="true" t="shared" si="6" ref="L132:L195">+K132*I132</f>
        <v>0</v>
      </c>
      <c r="M132" s="741"/>
      <c r="N132" s="171">
        <f aca="true" t="shared" si="7" ref="N132:N195">+M132*I132</f>
        <v>0</v>
      </c>
      <c r="O132" s="171">
        <f aca="true" t="shared" si="8" ref="O132:O195">+N132+L132</f>
        <v>0</v>
      </c>
    </row>
    <row r="133" spans="10:15" ht="12">
      <c r="J133" s="170"/>
      <c r="K133" s="741"/>
      <c r="L133" s="171">
        <f t="shared" si="6"/>
        <v>0</v>
      </c>
      <c r="M133" s="741"/>
      <c r="N133" s="171">
        <f t="shared" si="7"/>
        <v>0</v>
      </c>
      <c r="O133" s="171">
        <f t="shared" si="8"/>
        <v>0</v>
      </c>
    </row>
    <row r="134" spans="1:15" ht="12">
      <c r="A134" s="169" t="s">
        <v>3936</v>
      </c>
      <c r="B134" s="168" t="s">
        <v>3757</v>
      </c>
      <c r="I134" s="168">
        <v>4</v>
      </c>
      <c r="J134" s="170" t="s">
        <v>3756</v>
      </c>
      <c r="K134" s="741"/>
      <c r="L134" s="171">
        <f t="shared" si="6"/>
        <v>0</v>
      </c>
      <c r="M134" s="741"/>
      <c r="N134" s="171">
        <f t="shared" si="7"/>
        <v>0</v>
      </c>
      <c r="O134" s="171">
        <f t="shared" si="8"/>
        <v>0</v>
      </c>
    </row>
    <row r="135" spans="10:15" ht="12">
      <c r="J135" s="170"/>
      <c r="K135" s="741"/>
      <c r="L135" s="171">
        <f t="shared" si="6"/>
        <v>0</v>
      </c>
      <c r="M135" s="741"/>
      <c r="N135" s="171">
        <f t="shared" si="7"/>
        <v>0</v>
      </c>
      <c r="O135" s="171">
        <f t="shared" si="8"/>
        <v>0</v>
      </c>
    </row>
    <row r="136" spans="1:15" ht="13">
      <c r="A136" s="175" t="s">
        <v>4336</v>
      </c>
      <c r="C136" s="185"/>
      <c r="F136" s="191"/>
      <c r="I136" s="191"/>
      <c r="K136" s="741"/>
      <c r="L136" s="171">
        <f t="shared" si="6"/>
        <v>0</v>
      </c>
      <c r="M136" s="741"/>
      <c r="N136" s="171">
        <f t="shared" si="7"/>
        <v>0</v>
      </c>
      <c r="O136" s="171">
        <f t="shared" si="8"/>
        <v>0</v>
      </c>
    </row>
    <row r="137" spans="1:15" s="174" customFormat="1" ht="12">
      <c r="A137" s="188" t="s">
        <v>4335</v>
      </c>
      <c r="B137" s="628" t="s">
        <v>4312</v>
      </c>
      <c r="C137" s="628"/>
      <c r="D137" s="628"/>
      <c r="E137" s="628"/>
      <c r="F137" s="628"/>
      <c r="G137" s="628"/>
      <c r="H137" s="628"/>
      <c r="I137" s="182"/>
      <c r="K137" s="734"/>
      <c r="L137" s="171">
        <f t="shared" si="6"/>
        <v>0</v>
      </c>
      <c r="M137" s="741"/>
      <c r="N137" s="171">
        <f t="shared" si="7"/>
        <v>0</v>
      </c>
      <c r="O137" s="171">
        <f t="shared" si="8"/>
        <v>0</v>
      </c>
    </row>
    <row r="138" spans="1:15" s="174" customFormat="1" ht="12">
      <c r="A138" s="188"/>
      <c r="C138" s="174" t="s">
        <v>3874</v>
      </c>
      <c r="D138" s="189"/>
      <c r="E138" s="189"/>
      <c r="F138" s="189"/>
      <c r="G138" s="189"/>
      <c r="I138" s="182"/>
      <c r="K138" s="734"/>
      <c r="L138" s="171">
        <f t="shared" si="6"/>
        <v>0</v>
      </c>
      <c r="M138" s="741"/>
      <c r="N138" s="171">
        <f t="shared" si="7"/>
        <v>0</v>
      </c>
      <c r="O138" s="171">
        <f t="shared" si="8"/>
        <v>0</v>
      </c>
    </row>
    <row r="139" spans="1:15" s="174" customFormat="1" ht="13.5">
      <c r="A139" s="188"/>
      <c r="D139" s="189" t="s">
        <v>3810</v>
      </c>
      <c r="F139" s="197">
        <v>80</v>
      </c>
      <c r="G139" s="189" t="s">
        <v>3799</v>
      </c>
      <c r="I139" s="182"/>
      <c r="K139" s="734"/>
      <c r="L139" s="171">
        <f t="shared" si="6"/>
        <v>0</v>
      </c>
      <c r="M139" s="741"/>
      <c r="N139" s="171">
        <f t="shared" si="7"/>
        <v>0</v>
      </c>
      <c r="O139" s="171">
        <f t="shared" si="8"/>
        <v>0</v>
      </c>
    </row>
    <row r="140" spans="1:15" s="174" customFormat="1" ht="12">
      <c r="A140" s="188"/>
      <c r="D140" s="189" t="s">
        <v>3814</v>
      </c>
      <c r="F140" s="190">
        <v>100</v>
      </c>
      <c r="G140" s="189" t="s">
        <v>146</v>
      </c>
      <c r="I140" s="182"/>
      <c r="K140" s="734"/>
      <c r="L140" s="171">
        <f t="shared" si="6"/>
        <v>0</v>
      </c>
      <c r="M140" s="741"/>
      <c r="N140" s="171">
        <f t="shared" si="7"/>
        <v>0</v>
      </c>
      <c r="O140" s="171">
        <f t="shared" si="8"/>
        <v>0</v>
      </c>
    </row>
    <row r="141" spans="1:15" s="174" customFormat="1" ht="12">
      <c r="A141" s="188"/>
      <c r="D141" s="189" t="s">
        <v>3808</v>
      </c>
      <c r="F141" s="190">
        <v>26</v>
      </c>
      <c r="G141" s="189" t="s">
        <v>3251</v>
      </c>
      <c r="I141" s="182"/>
      <c r="K141" s="734"/>
      <c r="L141" s="171">
        <f t="shared" si="6"/>
        <v>0</v>
      </c>
      <c r="M141" s="741"/>
      <c r="N141" s="171">
        <f t="shared" si="7"/>
        <v>0</v>
      </c>
      <c r="O141" s="171">
        <f t="shared" si="8"/>
        <v>0</v>
      </c>
    </row>
    <row r="142" spans="1:15" s="174" customFormat="1" ht="12">
      <c r="A142" s="188"/>
      <c r="D142" s="189" t="s">
        <v>3806</v>
      </c>
      <c r="F142" s="190">
        <v>230</v>
      </c>
      <c r="G142" s="189" t="s">
        <v>3259</v>
      </c>
      <c r="I142" s="182"/>
      <c r="K142" s="741"/>
      <c r="L142" s="171">
        <f t="shared" si="6"/>
        <v>0</v>
      </c>
      <c r="M142" s="741"/>
      <c r="N142" s="171">
        <f t="shared" si="7"/>
        <v>0</v>
      </c>
      <c r="O142" s="171">
        <f t="shared" si="8"/>
        <v>0</v>
      </c>
    </row>
    <row r="143" spans="1:15" s="174" customFormat="1" ht="12">
      <c r="A143" s="188"/>
      <c r="D143" s="189" t="s">
        <v>4311</v>
      </c>
      <c r="F143" s="190">
        <v>33</v>
      </c>
      <c r="G143" s="189" t="s">
        <v>3819</v>
      </c>
      <c r="I143" s="182">
        <v>1</v>
      </c>
      <c r="J143" s="174" t="s">
        <v>1507</v>
      </c>
      <c r="K143" s="741"/>
      <c r="L143" s="171">
        <f t="shared" si="6"/>
        <v>0</v>
      </c>
      <c r="M143" s="741"/>
      <c r="N143" s="171">
        <f t="shared" si="7"/>
        <v>0</v>
      </c>
      <c r="O143" s="171">
        <f t="shared" si="8"/>
        <v>0</v>
      </c>
    </row>
    <row r="144" spans="1:15" s="174" customFormat="1" ht="12">
      <c r="A144" s="188"/>
      <c r="D144" s="189"/>
      <c r="F144" s="190"/>
      <c r="G144" s="189"/>
      <c r="I144" s="182"/>
      <c r="K144" s="741"/>
      <c r="L144" s="184">
        <f t="shared" si="6"/>
        <v>0</v>
      </c>
      <c r="M144" s="741"/>
      <c r="N144" s="179">
        <f t="shared" si="7"/>
        <v>0</v>
      </c>
      <c r="O144" s="179">
        <f t="shared" si="8"/>
        <v>0</v>
      </c>
    </row>
    <row r="145" spans="1:15" s="174" customFormat="1" ht="12">
      <c r="A145" s="188" t="s">
        <v>4334</v>
      </c>
      <c r="B145" s="174" t="s">
        <v>3944</v>
      </c>
      <c r="D145" s="189"/>
      <c r="F145" s="190"/>
      <c r="G145" s="189"/>
      <c r="I145" s="182"/>
      <c r="K145" s="741"/>
      <c r="L145" s="184">
        <f t="shared" si="6"/>
        <v>0</v>
      </c>
      <c r="M145" s="741"/>
      <c r="N145" s="179">
        <f t="shared" si="7"/>
        <v>0</v>
      </c>
      <c r="O145" s="179">
        <f t="shared" si="8"/>
        <v>0</v>
      </c>
    </row>
    <row r="146" spans="1:15" s="174" customFormat="1" ht="12">
      <c r="A146" s="188"/>
      <c r="C146" s="174" t="s">
        <v>3874</v>
      </c>
      <c r="D146" s="189"/>
      <c r="F146" s="190"/>
      <c r="G146" s="189"/>
      <c r="I146" s="182">
        <v>1</v>
      </c>
      <c r="J146" s="174" t="s">
        <v>1507</v>
      </c>
      <c r="K146" s="741"/>
      <c r="L146" s="184">
        <f t="shared" si="6"/>
        <v>0</v>
      </c>
      <c r="M146" s="741"/>
      <c r="N146" s="179">
        <f t="shared" si="7"/>
        <v>0</v>
      </c>
      <c r="O146" s="179">
        <f t="shared" si="8"/>
        <v>0</v>
      </c>
    </row>
    <row r="147" spans="1:15" s="174" customFormat="1" ht="12">
      <c r="A147" s="188"/>
      <c r="D147" s="189"/>
      <c r="F147" s="190"/>
      <c r="G147" s="189"/>
      <c r="I147" s="182"/>
      <c r="K147" s="741"/>
      <c r="L147" s="184">
        <f t="shared" si="6"/>
        <v>0</v>
      </c>
      <c r="M147" s="741"/>
      <c r="N147" s="179">
        <f t="shared" si="7"/>
        <v>0</v>
      </c>
      <c r="O147" s="179">
        <f t="shared" si="8"/>
        <v>0</v>
      </c>
    </row>
    <row r="148" spans="1:15" s="174" customFormat="1" ht="12">
      <c r="A148" s="188" t="s">
        <v>4333</v>
      </c>
      <c r="B148" s="174" t="s">
        <v>4332</v>
      </c>
      <c r="D148" s="189"/>
      <c r="F148" s="190"/>
      <c r="G148" s="189"/>
      <c r="I148" s="182"/>
      <c r="K148" s="741"/>
      <c r="L148" s="184">
        <f t="shared" si="6"/>
        <v>0</v>
      </c>
      <c r="M148" s="741"/>
      <c r="N148" s="179">
        <f t="shared" si="7"/>
        <v>0</v>
      </c>
      <c r="O148" s="179">
        <f t="shared" si="8"/>
        <v>0</v>
      </c>
    </row>
    <row r="149" spans="1:15" s="174" customFormat="1" ht="12">
      <c r="A149" s="188"/>
      <c r="C149" s="174" t="s">
        <v>3874</v>
      </c>
      <c r="D149" s="189"/>
      <c r="F149" s="190"/>
      <c r="G149" s="189"/>
      <c r="I149" s="182">
        <v>2</v>
      </c>
      <c r="J149" s="174" t="s">
        <v>1507</v>
      </c>
      <c r="K149" s="741"/>
      <c r="L149" s="184">
        <f t="shared" si="6"/>
        <v>0</v>
      </c>
      <c r="M149" s="741"/>
      <c r="N149" s="179">
        <f t="shared" si="7"/>
        <v>0</v>
      </c>
      <c r="O149" s="179">
        <f t="shared" si="8"/>
        <v>0</v>
      </c>
    </row>
    <row r="150" spans="1:15" s="185" customFormat="1" ht="12">
      <c r="A150" s="192"/>
      <c r="D150" s="168"/>
      <c r="E150" s="193"/>
      <c r="I150" s="193"/>
      <c r="K150" s="741"/>
      <c r="L150" s="184">
        <f t="shared" si="6"/>
        <v>0</v>
      </c>
      <c r="M150" s="741"/>
      <c r="N150" s="179">
        <f t="shared" si="7"/>
        <v>0</v>
      </c>
      <c r="O150" s="179">
        <f t="shared" si="8"/>
        <v>0</v>
      </c>
    </row>
    <row r="151" spans="1:15" s="185" customFormat="1" ht="12">
      <c r="A151" s="192" t="s">
        <v>4331</v>
      </c>
      <c r="B151" s="185" t="s">
        <v>4306</v>
      </c>
      <c r="D151" s="168"/>
      <c r="E151" s="193"/>
      <c r="I151" s="193"/>
      <c r="K151" s="741"/>
      <c r="L151" s="184">
        <f t="shared" si="6"/>
        <v>0</v>
      </c>
      <c r="M151" s="741"/>
      <c r="N151" s="179">
        <f t="shared" si="7"/>
        <v>0</v>
      </c>
      <c r="O151" s="179">
        <f t="shared" si="8"/>
        <v>0</v>
      </c>
    </row>
    <row r="152" spans="1:15" s="185" customFormat="1" ht="12">
      <c r="A152" s="192"/>
      <c r="C152" s="185" t="s">
        <v>3874</v>
      </c>
      <c r="D152" s="168"/>
      <c r="E152" s="193"/>
      <c r="I152" s="193">
        <v>1</v>
      </c>
      <c r="J152" s="185" t="s">
        <v>1507</v>
      </c>
      <c r="K152" s="741"/>
      <c r="L152" s="184">
        <f t="shared" si="6"/>
        <v>0</v>
      </c>
      <c r="M152" s="741"/>
      <c r="N152" s="179">
        <f t="shared" si="7"/>
        <v>0</v>
      </c>
      <c r="O152" s="179">
        <f t="shared" si="8"/>
        <v>0</v>
      </c>
    </row>
    <row r="153" spans="1:15" s="174" customFormat="1" ht="12">
      <c r="A153" s="188"/>
      <c r="D153" s="189"/>
      <c r="F153" s="190"/>
      <c r="G153" s="189"/>
      <c r="I153" s="182"/>
      <c r="K153" s="741"/>
      <c r="L153" s="184">
        <f t="shared" si="6"/>
        <v>0</v>
      </c>
      <c r="M153" s="741"/>
      <c r="N153" s="179">
        <f t="shared" si="7"/>
        <v>0</v>
      </c>
      <c r="O153" s="179">
        <f t="shared" si="8"/>
        <v>0</v>
      </c>
    </row>
    <row r="154" spans="1:15" ht="12">
      <c r="A154" s="169" t="s">
        <v>4330</v>
      </c>
      <c r="B154" s="168" t="s">
        <v>4309</v>
      </c>
      <c r="I154" s="191"/>
      <c r="K154" s="748"/>
      <c r="L154" s="184">
        <f t="shared" si="6"/>
        <v>0</v>
      </c>
      <c r="M154" s="741"/>
      <c r="N154" s="179">
        <f t="shared" si="7"/>
        <v>0</v>
      </c>
      <c r="O154" s="179">
        <f t="shared" si="8"/>
        <v>0</v>
      </c>
    </row>
    <row r="155" spans="3:15" ht="12">
      <c r="C155" s="168" t="s">
        <v>4308</v>
      </c>
      <c r="I155" s="191"/>
      <c r="K155" s="748"/>
      <c r="L155" s="184">
        <f t="shared" si="6"/>
        <v>0</v>
      </c>
      <c r="M155" s="741"/>
      <c r="N155" s="179">
        <f t="shared" si="7"/>
        <v>0</v>
      </c>
      <c r="O155" s="179">
        <f t="shared" si="8"/>
        <v>0</v>
      </c>
    </row>
    <row r="156" spans="4:15" ht="12">
      <c r="D156" s="168" t="s">
        <v>3874</v>
      </c>
      <c r="I156" s="191">
        <v>3</v>
      </c>
      <c r="J156" s="168" t="s">
        <v>316</v>
      </c>
      <c r="K156" s="748"/>
      <c r="L156" s="184">
        <f t="shared" si="6"/>
        <v>0</v>
      </c>
      <c r="M156" s="741"/>
      <c r="N156" s="179">
        <f t="shared" si="7"/>
        <v>0</v>
      </c>
      <c r="O156" s="179">
        <f t="shared" si="8"/>
        <v>0</v>
      </c>
    </row>
    <row r="157" spans="4:15" ht="12">
      <c r="D157" s="168" t="s">
        <v>3873</v>
      </c>
      <c r="I157" s="191">
        <v>3</v>
      </c>
      <c r="J157" s="168" t="s">
        <v>316</v>
      </c>
      <c r="K157" s="748"/>
      <c r="L157" s="184">
        <f t="shared" si="6"/>
        <v>0</v>
      </c>
      <c r="M157" s="741"/>
      <c r="N157" s="179">
        <f t="shared" si="7"/>
        <v>0</v>
      </c>
      <c r="O157" s="179">
        <f t="shared" si="8"/>
        <v>0</v>
      </c>
    </row>
    <row r="158" spans="11:15" ht="12">
      <c r="K158" s="750"/>
      <c r="L158" s="171">
        <f t="shared" si="6"/>
        <v>0</v>
      </c>
      <c r="M158" s="741"/>
      <c r="N158" s="171">
        <f t="shared" si="7"/>
        <v>0</v>
      </c>
      <c r="O158" s="171">
        <f t="shared" si="8"/>
        <v>0</v>
      </c>
    </row>
    <row r="159" spans="1:15" ht="12">
      <c r="A159" s="169" t="s">
        <v>4329</v>
      </c>
      <c r="B159" s="168" t="s">
        <v>4328</v>
      </c>
      <c r="K159" s="750"/>
      <c r="L159" s="171">
        <f t="shared" si="6"/>
        <v>0</v>
      </c>
      <c r="M159" s="741"/>
      <c r="N159" s="171">
        <f t="shared" si="7"/>
        <v>0</v>
      </c>
      <c r="O159" s="171">
        <f t="shared" si="8"/>
        <v>0</v>
      </c>
    </row>
    <row r="160" spans="4:15" ht="12">
      <c r="D160" s="168" t="s">
        <v>4317</v>
      </c>
      <c r="I160" s="168">
        <v>2</v>
      </c>
      <c r="J160" s="168" t="s">
        <v>1507</v>
      </c>
      <c r="K160" s="750"/>
      <c r="L160" s="171">
        <f t="shared" si="6"/>
        <v>0</v>
      </c>
      <c r="M160" s="741"/>
      <c r="N160" s="171">
        <f t="shared" si="7"/>
        <v>0</v>
      </c>
      <c r="O160" s="171">
        <f t="shared" si="8"/>
        <v>0</v>
      </c>
    </row>
    <row r="161" spans="11:15" ht="12">
      <c r="K161" s="750"/>
      <c r="L161" s="171">
        <f t="shared" si="6"/>
        <v>0</v>
      </c>
      <c r="M161" s="741"/>
      <c r="N161" s="171">
        <f t="shared" si="7"/>
        <v>0</v>
      </c>
      <c r="O161" s="171">
        <f t="shared" si="8"/>
        <v>0</v>
      </c>
    </row>
    <row r="162" spans="1:15" ht="12">
      <c r="A162" s="169" t="s">
        <v>4327</v>
      </c>
      <c r="B162" s="168" t="s">
        <v>4326</v>
      </c>
      <c r="K162" s="750"/>
      <c r="L162" s="171">
        <f t="shared" si="6"/>
        <v>0</v>
      </c>
      <c r="M162" s="741"/>
      <c r="N162" s="171">
        <f t="shared" si="7"/>
        <v>0</v>
      </c>
      <c r="O162" s="171">
        <f t="shared" si="8"/>
        <v>0</v>
      </c>
    </row>
    <row r="163" spans="4:15" ht="12">
      <c r="D163" s="168" t="s">
        <v>4317</v>
      </c>
      <c r="I163" s="168">
        <v>2</v>
      </c>
      <c r="J163" s="168" t="s">
        <v>1507</v>
      </c>
      <c r="K163" s="750"/>
      <c r="L163" s="171">
        <f t="shared" si="6"/>
        <v>0</v>
      </c>
      <c r="M163" s="741"/>
      <c r="N163" s="171">
        <f t="shared" si="7"/>
        <v>0</v>
      </c>
      <c r="O163" s="171">
        <f t="shared" si="8"/>
        <v>0</v>
      </c>
    </row>
    <row r="164" spans="1:15" s="185" customFormat="1" ht="12">
      <c r="A164" s="192"/>
      <c r="D164" s="168"/>
      <c r="E164" s="193"/>
      <c r="I164" s="193"/>
      <c r="K164" s="741"/>
      <c r="L164" s="184">
        <f t="shared" si="6"/>
        <v>0</v>
      </c>
      <c r="M164" s="741"/>
      <c r="N164" s="179">
        <f t="shared" si="7"/>
        <v>0</v>
      </c>
      <c r="O164" s="179">
        <f t="shared" si="8"/>
        <v>0</v>
      </c>
    </row>
    <row r="165" spans="1:15" s="185" customFormat="1" ht="12">
      <c r="A165" s="192" t="s">
        <v>4325</v>
      </c>
      <c r="B165" s="185" t="s">
        <v>4306</v>
      </c>
      <c r="D165" s="168"/>
      <c r="E165" s="193"/>
      <c r="I165" s="193"/>
      <c r="K165" s="741"/>
      <c r="L165" s="184">
        <f t="shared" si="6"/>
        <v>0</v>
      </c>
      <c r="M165" s="741"/>
      <c r="N165" s="179">
        <f t="shared" si="7"/>
        <v>0</v>
      </c>
      <c r="O165" s="179">
        <f t="shared" si="8"/>
        <v>0</v>
      </c>
    </row>
    <row r="166" spans="1:15" s="185" customFormat="1" ht="12">
      <c r="A166" s="192"/>
      <c r="C166" s="185" t="s">
        <v>3874</v>
      </c>
      <c r="D166" s="168"/>
      <c r="E166" s="193"/>
      <c r="I166" s="193">
        <v>1</v>
      </c>
      <c r="J166" s="185" t="s">
        <v>1507</v>
      </c>
      <c r="K166" s="741"/>
      <c r="L166" s="184">
        <f t="shared" si="6"/>
        <v>0</v>
      </c>
      <c r="M166" s="741"/>
      <c r="N166" s="179">
        <f t="shared" si="7"/>
        <v>0</v>
      </c>
      <c r="O166" s="179">
        <f t="shared" si="8"/>
        <v>0</v>
      </c>
    </row>
    <row r="167" spans="3:15" ht="12">
      <c r="C167" s="185"/>
      <c r="F167" s="191"/>
      <c r="I167" s="191"/>
      <c r="K167" s="741"/>
      <c r="L167" s="184">
        <f t="shared" si="6"/>
        <v>0</v>
      </c>
      <c r="M167" s="741"/>
      <c r="N167" s="179">
        <f t="shared" si="7"/>
        <v>0</v>
      </c>
      <c r="O167" s="179">
        <f t="shared" si="8"/>
        <v>0</v>
      </c>
    </row>
    <row r="168" spans="1:15" ht="12">
      <c r="A168" s="194" t="s">
        <v>4324</v>
      </c>
      <c r="B168" s="168" t="s">
        <v>4304</v>
      </c>
      <c r="C168" s="185"/>
      <c r="F168" s="191"/>
      <c r="I168" s="191"/>
      <c r="K168" s="741"/>
      <c r="L168" s="184">
        <f t="shared" si="6"/>
        <v>0</v>
      </c>
      <c r="M168" s="741"/>
      <c r="N168" s="179">
        <f t="shared" si="7"/>
        <v>0</v>
      </c>
      <c r="O168" s="179">
        <f t="shared" si="8"/>
        <v>0</v>
      </c>
    </row>
    <row r="169" spans="3:15" ht="12">
      <c r="C169" s="168" t="s">
        <v>4303</v>
      </c>
      <c r="F169" s="191"/>
      <c r="I169" s="191">
        <f>+I143</f>
        <v>1</v>
      </c>
      <c r="J169" s="168" t="s">
        <v>1507</v>
      </c>
      <c r="K169" s="741"/>
      <c r="L169" s="184">
        <f t="shared" si="6"/>
        <v>0</v>
      </c>
      <c r="M169" s="741"/>
      <c r="N169" s="179">
        <f t="shared" si="7"/>
        <v>0</v>
      </c>
      <c r="O169" s="179">
        <f t="shared" si="8"/>
        <v>0</v>
      </c>
    </row>
    <row r="170" spans="9:15" ht="12">
      <c r="I170" s="191"/>
      <c r="K170" s="748"/>
      <c r="L170" s="184">
        <f t="shared" si="6"/>
        <v>0</v>
      </c>
      <c r="M170" s="741"/>
      <c r="N170" s="179">
        <f t="shared" si="7"/>
        <v>0</v>
      </c>
      <c r="O170" s="179">
        <f t="shared" si="8"/>
        <v>0</v>
      </c>
    </row>
    <row r="171" spans="1:15" ht="12">
      <c r="A171" s="169" t="s">
        <v>4323</v>
      </c>
      <c r="B171" s="168" t="s">
        <v>3769</v>
      </c>
      <c r="I171" s="191"/>
      <c r="K171" s="748"/>
      <c r="L171" s="184">
        <f t="shared" si="6"/>
        <v>0</v>
      </c>
      <c r="M171" s="741"/>
      <c r="N171" s="179">
        <f t="shared" si="7"/>
        <v>0</v>
      </c>
      <c r="O171" s="179">
        <f t="shared" si="8"/>
        <v>0</v>
      </c>
    </row>
    <row r="172" spans="4:15" ht="12">
      <c r="D172" s="168" t="s">
        <v>3768</v>
      </c>
      <c r="I172" s="191"/>
      <c r="K172" s="748"/>
      <c r="L172" s="184">
        <f t="shared" si="6"/>
        <v>0</v>
      </c>
      <c r="M172" s="741"/>
      <c r="N172" s="179">
        <f t="shared" si="7"/>
        <v>0</v>
      </c>
      <c r="O172" s="179">
        <f t="shared" si="8"/>
        <v>0</v>
      </c>
    </row>
    <row r="173" spans="4:15" ht="12">
      <c r="D173" s="168" t="s">
        <v>3767</v>
      </c>
      <c r="I173" s="191"/>
      <c r="K173" s="748"/>
      <c r="L173" s="184">
        <f t="shared" si="6"/>
        <v>0</v>
      </c>
      <c r="M173" s="741"/>
      <c r="N173" s="179">
        <f t="shared" si="7"/>
        <v>0</v>
      </c>
      <c r="O173" s="179">
        <f t="shared" si="8"/>
        <v>0</v>
      </c>
    </row>
    <row r="174" spans="4:15" ht="12">
      <c r="D174" s="168" t="s">
        <v>3766</v>
      </c>
      <c r="I174" s="191">
        <v>2</v>
      </c>
      <c r="J174" s="168" t="s">
        <v>2649</v>
      </c>
      <c r="K174" s="748"/>
      <c r="L174" s="184">
        <f t="shared" si="6"/>
        <v>0</v>
      </c>
      <c r="M174" s="741"/>
      <c r="N174" s="179">
        <f t="shared" si="7"/>
        <v>0</v>
      </c>
      <c r="O174" s="179">
        <f t="shared" si="8"/>
        <v>0</v>
      </c>
    </row>
    <row r="175" spans="11:15" ht="12">
      <c r="K175" s="741"/>
      <c r="L175" s="171">
        <f t="shared" si="6"/>
        <v>0</v>
      </c>
      <c r="M175" s="741"/>
      <c r="N175" s="171">
        <f t="shared" si="7"/>
        <v>0</v>
      </c>
      <c r="O175" s="171">
        <f t="shared" si="8"/>
        <v>0</v>
      </c>
    </row>
    <row r="176" spans="1:15" ht="13">
      <c r="A176" s="175" t="s">
        <v>4322</v>
      </c>
      <c r="C176" s="185"/>
      <c r="F176" s="191"/>
      <c r="I176" s="191"/>
      <c r="K176" s="741"/>
      <c r="L176" s="171">
        <f t="shared" si="6"/>
        <v>0</v>
      </c>
      <c r="M176" s="741"/>
      <c r="N176" s="171">
        <f t="shared" si="7"/>
        <v>0</v>
      </c>
      <c r="O176" s="171">
        <f t="shared" si="8"/>
        <v>0</v>
      </c>
    </row>
    <row r="177" spans="1:15" s="174" customFormat="1" ht="12">
      <c r="A177" s="188" t="s">
        <v>4321</v>
      </c>
      <c r="B177" s="628" t="s">
        <v>4320</v>
      </c>
      <c r="C177" s="628"/>
      <c r="D177" s="628"/>
      <c r="E177" s="628"/>
      <c r="F177" s="628"/>
      <c r="G177" s="628"/>
      <c r="H177" s="628"/>
      <c r="I177" s="182"/>
      <c r="K177" s="734"/>
      <c r="L177" s="171">
        <f t="shared" si="6"/>
        <v>0</v>
      </c>
      <c r="M177" s="741"/>
      <c r="N177" s="171">
        <f t="shared" si="7"/>
        <v>0</v>
      </c>
      <c r="O177" s="171">
        <f t="shared" si="8"/>
        <v>0</v>
      </c>
    </row>
    <row r="178" spans="1:15" s="174" customFormat="1" ht="12">
      <c r="A178" s="188"/>
      <c r="C178" s="174" t="s">
        <v>3873</v>
      </c>
      <c r="D178" s="189"/>
      <c r="E178" s="189"/>
      <c r="F178" s="189"/>
      <c r="G178" s="189"/>
      <c r="I178" s="182"/>
      <c r="K178" s="734"/>
      <c r="L178" s="171">
        <f t="shared" si="6"/>
        <v>0</v>
      </c>
      <c r="M178" s="741"/>
      <c r="N178" s="171">
        <f t="shared" si="7"/>
        <v>0</v>
      </c>
      <c r="O178" s="171">
        <f t="shared" si="8"/>
        <v>0</v>
      </c>
    </row>
    <row r="179" spans="1:15" s="174" customFormat="1" ht="13.5">
      <c r="A179" s="188"/>
      <c r="D179" s="189" t="s">
        <v>3810</v>
      </c>
      <c r="F179" s="197">
        <v>100</v>
      </c>
      <c r="G179" s="189" t="s">
        <v>3799</v>
      </c>
      <c r="I179" s="182"/>
      <c r="K179" s="734"/>
      <c r="L179" s="171">
        <f t="shared" si="6"/>
        <v>0</v>
      </c>
      <c r="M179" s="741"/>
      <c r="N179" s="171">
        <f t="shared" si="7"/>
        <v>0</v>
      </c>
      <c r="O179" s="171">
        <f t="shared" si="8"/>
        <v>0</v>
      </c>
    </row>
    <row r="180" spans="1:15" s="174" customFormat="1" ht="12">
      <c r="A180" s="188"/>
      <c r="D180" s="189" t="s">
        <v>3814</v>
      </c>
      <c r="F180" s="190">
        <v>200</v>
      </c>
      <c r="G180" s="189" t="s">
        <v>146</v>
      </c>
      <c r="I180" s="182"/>
      <c r="K180" s="734"/>
      <c r="L180" s="171">
        <f t="shared" si="6"/>
        <v>0</v>
      </c>
      <c r="M180" s="741"/>
      <c r="N180" s="171">
        <f t="shared" si="7"/>
        <v>0</v>
      </c>
      <c r="O180" s="171">
        <f t="shared" si="8"/>
        <v>0</v>
      </c>
    </row>
    <row r="181" spans="1:15" s="174" customFormat="1" ht="12">
      <c r="A181" s="188"/>
      <c r="D181" s="189" t="s">
        <v>3808</v>
      </c>
      <c r="F181" s="190">
        <v>68</v>
      </c>
      <c r="G181" s="189" t="s">
        <v>3251</v>
      </c>
      <c r="I181" s="182"/>
      <c r="K181" s="734"/>
      <c r="L181" s="171">
        <f t="shared" si="6"/>
        <v>0</v>
      </c>
      <c r="M181" s="741"/>
      <c r="N181" s="171">
        <f t="shared" si="7"/>
        <v>0</v>
      </c>
      <c r="O181" s="171">
        <f t="shared" si="8"/>
        <v>0</v>
      </c>
    </row>
    <row r="182" spans="1:15" s="174" customFormat="1" ht="12">
      <c r="A182" s="188"/>
      <c r="D182" s="189" t="s">
        <v>3806</v>
      </c>
      <c r="F182" s="190">
        <v>230</v>
      </c>
      <c r="G182" s="189" t="s">
        <v>3259</v>
      </c>
      <c r="I182" s="182"/>
      <c r="K182" s="741"/>
      <c r="L182" s="171">
        <f t="shared" si="6"/>
        <v>0</v>
      </c>
      <c r="M182" s="741"/>
      <c r="N182" s="171">
        <f t="shared" si="7"/>
        <v>0</v>
      </c>
      <c r="O182" s="171">
        <f t="shared" si="8"/>
        <v>0</v>
      </c>
    </row>
    <row r="183" spans="1:15" s="174" customFormat="1" ht="12">
      <c r="A183" s="188"/>
      <c r="D183" s="189" t="s">
        <v>4311</v>
      </c>
      <c r="F183" s="190">
        <v>57</v>
      </c>
      <c r="G183" s="189" t="s">
        <v>3819</v>
      </c>
      <c r="I183" s="182">
        <v>5</v>
      </c>
      <c r="J183" s="174" t="s">
        <v>1507</v>
      </c>
      <c r="K183" s="741"/>
      <c r="L183" s="171">
        <f t="shared" si="6"/>
        <v>0</v>
      </c>
      <c r="M183" s="741"/>
      <c r="N183" s="171">
        <f t="shared" si="7"/>
        <v>0</v>
      </c>
      <c r="O183" s="171">
        <f t="shared" si="8"/>
        <v>0</v>
      </c>
    </row>
    <row r="184" spans="1:15" s="174" customFormat="1" ht="12">
      <c r="A184" s="188"/>
      <c r="D184" s="189"/>
      <c r="F184" s="190"/>
      <c r="G184" s="189"/>
      <c r="I184" s="182"/>
      <c r="K184" s="741"/>
      <c r="L184" s="184">
        <f t="shared" si="6"/>
        <v>0</v>
      </c>
      <c r="M184" s="741"/>
      <c r="N184" s="179">
        <f t="shared" si="7"/>
        <v>0</v>
      </c>
      <c r="O184" s="179">
        <f t="shared" si="8"/>
        <v>0</v>
      </c>
    </row>
    <row r="185" spans="1:15" ht="12">
      <c r="A185" s="169" t="s">
        <v>4319</v>
      </c>
      <c r="B185" s="168" t="s">
        <v>4309</v>
      </c>
      <c r="I185" s="191"/>
      <c r="K185" s="748"/>
      <c r="L185" s="184">
        <f t="shared" si="6"/>
        <v>0</v>
      </c>
      <c r="M185" s="741"/>
      <c r="N185" s="179">
        <f t="shared" si="7"/>
        <v>0</v>
      </c>
      <c r="O185" s="179">
        <f t="shared" si="8"/>
        <v>0</v>
      </c>
    </row>
    <row r="186" spans="3:15" ht="12">
      <c r="C186" s="168" t="s">
        <v>4308</v>
      </c>
      <c r="I186" s="191"/>
      <c r="K186" s="748"/>
      <c r="L186" s="184">
        <f t="shared" si="6"/>
        <v>0</v>
      </c>
      <c r="M186" s="741"/>
      <c r="N186" s="179">
        <f t="shared" si="7"/>
        <v>0</v>
      </c>
      <c r="O186" s="179">
        <f t="shared" si="8"/>
        <v>0</v>
      </c>
    </row>
    <row r="187" spans="4:15" ht="12">
      <c r="D187" s="168" t="s">
        <v>4317</v>
      </c>
      <c r="I187" s="191">
        <v>9</v>
      </c>
      <c r="J187" s="168" t="s">
        <v>316</v>
      </c>
      <c r="K187" s="748"/>
      <c r="L187" s="184">
        <f t="shared" si="6"/>
        <v>0</v>
      </c>
      <c r="M187" s="741"/>
      <c r="N187" s="179">
        <f t="shared" si="7"/>
        <v>0</v>
      </c>
      <c r="O187" s="179">
        <f t="shared" si="8"/>
        <v>0</v>
      </c>
    </row>
    <row r="188" spans="4:15" ht="12">
      <c r="D188" s="168" t="s">
        <v>3873</v>
      </c>
      <c r="I188" s="191">
        <v>6</v>
      </c>
      <c r="J188" s="168" t="s">
        <v>316</v>
      </c>
      <c r="K188" s="748"/>
      <c r="L188" s="184">
        <f t="shared" si="6"/>
        <v>0</v>
      </c>
      <c r="M188" s="741"/>
      <c r="N188" s="179">
        <f t="shared" si="7"/>
        <v>0</v>
      </c>
      <c r="O188" s="179">
        <f t="shared" si="8"/>
        <v>0</v>
      </c>
    </row>
    <row r="189" spans="1:15" s="185" customFormat="1" ht="12">
      <c r="A189" s="192"/>
      <c r="D189" s="168"/>
      <c r="E189" s="193"/>
      <c r="I189" s="193"/>
      <c r="K189" s="741"/>
      <c r="L189" s="184">
        <f t="shared" si="6"/>
        <v>0</v>
      </c>
      <c r="M189" s="741"/>
      <c r="N189" s="179">
        <f t="shared" si="7"/>
        <v>0</v>
      </c>
      <c r="O189" s="179">
        <f t="shared" si="8"/>
        <v>0</v>
      </c>
    </row>
    <row r="190" spans="1:15" s="185" customFormat="1" ht="12">
      <c r="A190" s="192" t="s">
        <v>4318</v>
      </c>
      <c r="B190" s="185" t="s">
        <v>4306</v>
      </c>
      <c r="D190" s="168"/>
      <c r="E190" s="193"/>
      <c r="I190" s="193"/>
      <c r="K190" s="741"/>
      <c r="L190" s="184">
        <f t="shared" si="6"/>
        <v>0</v>
      </c>
      <c r="M190" s="741"/>
      <c r="N190" s="179">
        <f t="shared" si="7"/>
        <v>0</v>
      </c>
      <c r="O190" s="179">
        <f t="shared" si="8"/>
        <v>0</v>
      </c>
    </row>
    <row r="191" spans="1:15" s="185" customFormat="1" ht="12">
      <c r="A191" s="192"/>
      <c r="C191" s="185" t="s">
        <v>4317</v>
      </c>
      <c r="D191" s="168"/>
      <c r="E191" s="193"/>
      <c r="I191" s="193">
        <v>1</v>
      </c>
      <c r="J191" s="185" t="s">
        <v>1507</v>
      </c>
      <c r="K191" s="741"/>
      <c r="L191" s="184">
        <f t="shared" si="6"/>
        <v>0</v>
      </c>
      <c r="M191" s="741"/>
      <c r="N191" s="179">
        <f t="shared" si="7"/>
        <v>0</v>
      </c>
      <c r="O191" s="179">
        <f t="shared" si="8"/>
        <v>0</v>
      </c>
    </row>
    <row r="192" spans="1:15" s="185" customFormat="1" ht="12">
      <c r="A192" s="192"/>
      <c r="C192" s="185" t="s">
        <v>3873</v>
      </c>
      <c r="D192" s="168"/>
      <c r="E192" s="193"/>
      <c r="I192" s="193">
        <v>1</v>
      </c>
      <c r="J192" s="185" t="s">
        <v>1507</v>
      </c>
      <c r="K192" s="741"/>
      <c r="L192" s="184">
        <f t="shared" si="6"/>
        <v>0</v>
      </c>
      <c r="M192" s="741"/>
      <c r="N192" s="179">
        <f t="shared" si="7"/>
        <v>0</v>
      </c>
      <c r="O192" s="179">
        <f t="shared" si="8"/>
        <v>0</v>
      </c>
    </row>
    <row r="193" spans="3:15" ht="12">
      <c r="C193" s="185"/>
      <c r="F193" s="191"/>
      <c r="I193" s="191"/>
      <c r="K193" s="741"/>
      <c r="L193" s="184">
        <f t="shared" si="6"/>
        <v>0</v>
      </c>
      <c r="M193" s="741"/>
      <c r="N193" s="179">
        <f t="shared" si="7"/>
        <v>0</v>
      </c>
      <c r="O193" s="179">
        <f t="shared" si="8"/>
        <v>0</v>
      </c>
    </row>
    <row r="194" spans="1:15" ht="12">
      <c r="A194" s="194" t="s">
        <v>4316</v>
      </c>
      <c r="B194" s="168" t="s">
        <v>4304</v>
      </c>
      <c r="C194" s="185"/>
      <c r="F194" s="191"/>
      <c r="I194" s="191"/>
      <c r="K194" s="741"/>
      <c r="L194" s="184">
        <f t="shared" si="6"/>
        <v>0</v>
      </c>
      <c r="M194" s="741"/>
      <c r="N194" s="179">
        <f t="shared" si="7"/>
        <v>0</v>
      </c>
      <c r="O194" s="179">
        <f t="shared" si="8"/>
        <v>0</v>
      </c>
    </row>
    <row r="195" spans="3:15" ht="12">
      <c r="C195" s="168" t="s">
        <v>4303</v>
      </c>
      <c r="F195" s="191"/>
      <c r="I195" s="191">
        <f>+I183</f>
        <v>5</v>
      </c>
      <c r="J195" s="168" t="s">
        <v>1507</v>
      </c>
      <c r="K195" s="741"/>
      <c r="L195" s="184">
        <f t="shared" si="6"/>
        <v>0</v>
      </c>
      <c r="M195" s="741"/>
      <c r="N195" s="179">
        <f t="shared" si="7"/>
        <v>0</v>
      </c>
      <c r="O195" s="179">
        <f t="shared" si="8"/>
        <v>0</v>
      </c>
    </row>
    <row r="196" spans="9:15" ht="12">
      <c r="I196" s="191"/>
      <c r="K196" s="748"/>
      <c r="L196" s="184">
        <f aca="true" t="shared" si="9" ref="L196:L259">+K196*I196</f>
        <v>0</v>
      </c>
      <c r="M196" s="741"/>
      <c r="N196" s="179">
        <f aca="true" t="shared" si="10" ref="N196:N259">+M196*I196</f>
        <v>0</v>
      </c>
      <c r="O196" s="179">
        <f aca="true" t="shared" si="11" ref="O196:O259">+N196+L196</f>
        <v>0</v>
      </c>
    </row>
    <row r="197" spans="1:15" ht="12">
      <c r="A197" s="169" t="s">
        <v>4315</v>
      </c>
      <c r="B197" s="168" t="s">
        <v>3769</v>
      </c>
      <c r="I197" s="191"/>
      <c r="K197" s="748"/>
      <c r="L197" s="184">
        <f t="shared" si="9"/>
        <v>0</v>
      </c>
      <c r="M197" s="741"/>
      <c r="N197" s="179">
        <f t="shared" si="10"/>
        <v>0</v>
      </c>
      <c r="O197" s="179">
        <f t="shared" si="11"/>
        <v>0</v>
      </c>
    </row>
    <row r="198" spans="4:15" ht="12">
      <c r="D198" s="168" t="s">
        <v>3768</v>
      </c>
      <c r="I198" s="191"/>
      <c r="K198" s="748"/>
      <c r="L198" s="184">
        <f t="shared" si="9"/>
        <v>0</v>
      </c>
      <c r="M198" s="741"/>
      <c r="N198" s="179">
        <f t="shared" si="10"/>
        <v>0</v>
      </c>
      <c r="O198" s="179">
        <f t="shared" si="11"/>
        <v>0</v>
      </c>
    </row>
    <row r="199" spans="4:15" ht="12">
      <c r="D199" s="168" t="s">
        <v>3767</v>
      </c>
      <c r="I199" s="191"/>
      <c r="K199" s="748"/>
      <c r="L199" s="184">
        <f t="shared" si="9"/>
        <v>0</v>
      </c>
      <c r="M199" s="741"/>
      <c r="N199" s="179">
        <f t="shared" si="10"/>
        <v>0</v>
      </c>
      <c r="O199" s="179">
        <f t="shared" si="11"/>
        <v>0</v>
      </c>
    </row>
    <row r="200" spans="4:15" ht="12">
      <c r="D200" s="168" t="s">
        <v>3766</v>
      </c>
      <c r="I200" s="191">
        <v>5</v>
      </c>
      <c r="J200" s="168" t="s">
        <v>2649</v>
      </c>
      <c r="K200" s="748"/>
      <c r="L200" s="184">
        <f t="shared" si="9"/>
        <v>0</v>
      </c>
      <c r="M200" s="741"/>
      <c r="N200" s="179">
        <f t="shared" si="10"/>
        <v>0</v>
      </c>
      <c r="O200" s="179">
        <f t="shared" si="11"/>
        <v>0</v>
      </c>
    </row>
    <row r="201" spans="11:15" ht="12">
      <c r="K201" s="741"/>
      <c r="L201" s="171">
        <f t="shared" si="9"/>
        <v>0</v>
      </c>
      <c r="M201" s="741"/>
      <c r="N201" s="171">
        <f t="shared" si="10"/>
        <v>0</v>
      </c>
      <c r="O201" s="171">
        <f t="shared" si="11"/>
        <v>0</v>
      </c>
    </row>
    <row r="202" spans="1:15" ht="13">
      <c r="A202" s="175" t="s">
        <v>4314</v>
      </c>
      <c r="C202" s="185"/>
      <c r="F202" s="191"/>
      <c r="I202" s="191"/>
      <c r="K202" s="741"/>
      <c r="L202" s="171">
        <f t="shared" si="9"/>
        <v>0</v>
      </c>
      <c r="M202" s="741"/>
      <c r="N202" s="171">
        <f t="shared" si="10"/>
        <v>0</v>
      </c>
      <c r="O202" s="171">
        <f t="shared" si="11"/>
        <v>0</v>
      </c>
    </row>
    <row r="203" spans="1:15" s="174" customFormat="1" ht="12">
      <c r="A203" s="188" t="s">
        <v>4313</v>
      </c>
      <c r="B203" s="628" t="s">
        <v>4312</v>
      </c>
      <c r="C203" s="628"/>
      <c r="D203" s="628"/>
      <c r="E203" s="628"/>
      <c r="F203" s="628"/>
      <c r="G203" s="628"/>
      <c r="H203" s="628"/>
      <c r="I203" s="182"/>
      <c r="K203" s="734"/>
      <c r="L203" s="171">
        <f t="shared" si="9"/>
        <v>0</v>
      </c>
      <c r="M203" s="741"/>
      <c r="N203" s="171">
        <f t="shared" si="10"/>
        <v>0</v>
      </c>
      <c r="O203" s="171">
        <f t="shared" si="11"/>
        <v>0</v>
      </c>
    </row>
    <row r="204" spans="1:15" s="174" customFormat="1" ht="12">
      <c r="A204" s="188"/>
      <c r="C204" s="174" t="s">
        <v>3873</v>
      </c>
      <c r="D204" s="189"/>
      <c r="E204" s="189"/>
      <c r="F204" s="189"/>
      <c r="G204" s="189"/>
      <c r="I204" s="182"/>
      <c r="K204" s="734"/>
      <c r="L204" s="171">
        <f t="shared" si="9"/>
        <v>0</v>
      </c>
      <c r="M204" s="741"/>
      <c r="N204" s="171">
        <f t="shared" si="10"/>
        <v>0</v>
      </c>
      <c r="O204" s="171">
        <f t="shared" si="11"/>
        <v>0</v>
      </c>
    </row>
    <row r="205" spans="1:15" s="174" customFormat="1" ht="13.5">
      <c r="A205" s="188"/>
      <c r="D205" s="189" t="s">
        <v>3810</v>
      </c>
      <c r="F205" s="197">
        <v>300</v>
      </c>
      <c r="G205" s="189" t="s">
        <v>3799</v>
      </c>
      <c r="I205" s="182"/>
      <c r="K205" s="734"/>
      <c r="L205" s="171">
        <f t="shared" si="9"/>
        <v>0</v>
      </c>
      <c r="M205" s="741"/>
      <c r="N205" s="171">
        <f t="shared" si="10"/>
        <v>0</v>
      </c>
      <c r="O205" s="171">
        <f t="shared" si="11"/>
        <v>0</v>
      </c>
    </row>
    <row r="206" spans="1:15" s="174" customFormat="1" ht="12">
      <c r="A206" s="188"/>
      <c r="D206" s="189" t="s">
        <v>3814</v>
      </c>
      <c r="F206" s="190">
        <v>35</v>
      </c>
      <c r="G206" s="189" t="s">
        <v>146</v>
      </c>
      <c r="I206" s="182"/>
      <c r="K206" s="734"/>
      <c r="L206" s="171">
        <f t="shared" si="9"/>
        <v>0</v>
      </c>
      <c r="M206" s="741"/>
      <c r="N206" s="171">
        <f t="shared" si="10"/>
        <v>0</v>
      </c>
      <c r="O206" s="171">
        <f t="shared" si="11"/>
        <v>0</v>
      </c>
    </row>
    <row r="207" spans="1:15" s="174" customFormat="1" ht="12">
      <c r="A207" s="188"/>
      <c r="D207" s="189" t="s">
        <v>3808</v>
      </c>
      <c r="F207" s="190">
        <v>29</v>
      </c>
      <c r="G207" s="189" t="s">
        <v>3251</v>
      </c>
      <c r="I207" s="182"/>
      <c r="K207" s="734"/>
      <c r="L207" s="171">
        <f t="shared" si="9"/>
        <v>0</v>
      </c>
      <c r="M207" s="741"/>
      <c r="N207" s="171">
        <f t="shared" si="10"/>
        <v>0</v>
      </c>
      <c r="O207" s="171">
        <f t="shared" si="11"/>
        <v>0</v>
      </c>
    </row>
    <row r="208" spans="1:15" s="174" customFormat="1" ht="12">
      <c r="A208" s="188"/>
      <c r="D208" s="189" t="s">
        <v>3806</v>
      </c>
      <c r="F208" s="190">
        <v>230</v>
      </c>
      <c r="G208" s="189" t="s">
        <v>3259</v>
      </c>
      <c r="I208" s="182"/>
      <c r="K208" s="741"/>
      <c r="L208" s="171">
        <f t="shared" si="9"/>
        <v>0</v>
      </c>
      <c r="M208" s="741"/>
      <c r="N208" s="171">
        <f t="shared" si="10"/>
        <v>0</v>
      </c>
      <c r="O208" s="171">
        <f t="shared" si="11"/>
        <v>0</v>
      </c>
    </row>
    <row r="209" spans="1:15" s="174" customFormat="1" ht="12">
      <c r="A209" s="188"/>
      <c r="D209" s="189" t="s">
        <v>4311</v>
      </c>
      <c r="F209" s="190">
        <v>47</v>
      </c>
      <c r="G209" s="189" t="s">
        <v>3819</v>
      </c>
      <c r="I209" s="182">
        <v>3</v>
      </c>
      <c r="J209" s="174" t="s">
        <v>1507</v>
      </c>
      <c r="K209" s="741"/>
      <c r="L209" s="171">
        <f t="shared" si="9"/>
        <v>0</v>
      </c>
      <c r="M209" s="741"/>
      <c r="N209" s="171">
        <f t="shared" si="10"/>
        <v>0</v>
      </c>
      <c r="O209" s="171">
        <f t="shared" si="11"/>
        <v>0</v>
      </c>
    </row>
    <row r="210" spans="1:15" s="174" customFormat="1" ht="12">
      <c r="A210" s="188"/>
      <c r="D210" s="189"/>
      <c r="F210" s="190"/>
      <c r="G210" s="189"/>
      <c r="I210" s="182"/>
      <c r="K210" s="741"/>
      <c r="L210" s="184">
        <f t="shared" si="9"/>
        <v>0</v>
      </c>
      <c r="M210" s="741"/>
      <c r="N210" s="179">
        <f t="shared" si="10"/>
        <v>0</v>
      </c>
      <c r="O210" s="179">
        <f t="shared" si="11"/>
        <v>0</v>
      </c>
    </row>
    <row r="211" spans="1:15" ht="12">
      <c r="A211" s="169" t="s">
        <v>4310</v>
      </c>
      <c r="B211" s="168" t="s">
        <v>4309</v>
      </c>
      <c r="I211" s="191"/>
      <c r="K211" s="748"/>
      <c r="L211" s="184">
        <f t="shared" si="9"/>
        <v>0</v>
      </c>
      <c r="M211" s="741"/>
      <c r="N211" s="179">
        <f t="shared" si="10"/>
        <v>0</v>
      </c>
      <c r="O211" s="179">
        <f t="shared" si="11"/>
        <v>0</v>
      </c>
    </row>
    <row r="212" spans="3:15" ht="12">
      <c r="C212" s="168" t="s">
        <v>4308</v>
      </c>
      <c r="I212" s="191"/>
      <c r="K212" s="748"/>
      <c r="L212" s="184">
        <f t="shared" si="9"/>
        <v>0</v>
      </c>
      <c r="M212" s="741"/>
      <c r="N212" s="179">
        <f t="shared" si="10"/>
        <v>0</v>
      </c>
      <c r="O212" s="179">
        <f t="shared" si="11"/>
        <v>0</v>
      </c>
    </row>
    <row r="213" spans="4:15" ht="12">
      <c r="D213" s="168" t="s">
        <v>3873</v>
      </c>
      <c r="I213" s="191">
        <v>2</v>
      </c>
      <c r="J213" s="168" t="s">
        <v>316</v>
      </c>
      <c r="K213" s="748"/>
      <c r="L213" s="184">
        <f t="shared" si="9"/>
        <v>0</v>
      </c>
      <c r="M213" s="741"/>
      <c r="N213" s="179">
        <f t="shared" si="10"/>
        <v>0</v>
      </c>
      <c r="O213" s="179">
        <f t="shared" si="11"/>
        <v>0</v>
      </c>
    </row>
    <row r="214" spans="1:15" s="185" customFormat="1" ht="12">
      <c r="A214" s="192"/>
      <c r="D214" s="168"/>
      <c r="E214" s="193"/>
      <c r="I214" s="193"/>
      <c r="K214" s="741"/>
      <c r="L214" s="184">
        <f t="shared" si="9"/>
        <v>0</v>
      </c>
      <c r="M214" s="741"/>
      <c r="N214" s="179">
        <f t="shared" si="10"/>
        <v>0</v>
      </c>
      <c r="O214" s="179">
        <f t="shared" si="11"/>
        <v>0</v>
      </c>
    </row>
    <row r="215" spans="1:15" s="185" customFormat="1" ht="12">
      <c r="A215" s="192" t="s">
        <v>4307</v>
      </c>
      <c r="B215" s="185" t="s">
        <v>4306</v>
      </c>
      <c r="D215" s="168"/>
      <c r="E215" s="193"/>
      <c r="I215" s="193"/>
      <c r="K215" s="741"/>
      <c r="L215" s="184">
        <f t="shared" si="9"/>
        <v>0</v>
      </c>
      <c r="M215" s="741"/>
      <c r="N215" s="179">
        <f t="shared" si="10"/>
        <v>0</v>
      </c>
      <c r="O215" s="179">
        <f t="shared" si="11"/>
        <v>0</v>
      </c>
    </row>
    <row r="216" spans="1:15" s="185" customFormat="1" ht="12">
      <c r="A216" s="192"/>
      <c r="C216" s="185" t="s">
        <v>3873</v>
      </c>
      <c r="D216" s="168"/>
      <c r="E216" s="193"/>
      <c r="I216" s="193">
        <v>3</v>
      </c>
      <c r="J216" s="185" t="s">
        <v>1507</v>
      </c>
      <c r="K216" s="741"/>
      <c r="L216" s="184">
        <f t="shared" si="9"/>
        <v>0</v>
      </c>
      <c r="M216" s="741"/>
      <c r="N216" s="179">
        <f t="shared" si="10"/>
        <v>0</v>
      </c>
      <c r="O216" s="179">
        <f t="shared" si="11"/>
        <v>0</v>
      </c>
    </row>
    <row r="217" spans="3:15" ht="12">
      <c r="C217" s="185"/>
      <c r="F217" s="191"/>
      <c r="I217" s="191"/>
      <c r="K217" s="741"/>
      <c r="L217" s="184">
        <f t="shared" si="9"/>
        <v>0</v>
      </c>
      <c r="M217" s="741"/>
      <c r="N217" s="179">
        <f t="shared" si="10"/>
        <v>0</v>
      </c>
      <c r="O217" s="179">
        <f t="shared" si="11"/>
        <v>0</v>
      </c>
    </row>
    <row r="218" spans="1:15" ht="12">
      <c r="A218" s="194" t="s">
        <v>4305</v>
      </c>
      <c r="B218" s="168" t="s">
        <v>4304</v>
      </c>
      <c r="C218" s="185"/>
      <c r="F218" s="191"/>
      <c r="I218" s="191"/>
      <c r="K218" s="741"/>
      <c r="L218" s="184">
        <f t="shared" si="9"/>
        <v>0</v>
      </c>
      <c r="M218" s="741"/>
      <c r="N218" s="179">
        <f t="shared" si="10"/>
        <v>0</v>
      </c>
      <c r="O218" s="179">
        <f t="shared" si="11"/>
        <v>0</v>
      </c>
    </row>
    <row r="219" spans="3:15" ht="12">
      <c r="C219" s="168" t="s">
        <v>4303</v>
      </c>
      <c r="F219" s="191"/>
      <c r="I219" s="191">
        <f>+I209</f>
        <v>3</v>
      </c>
      <c r="J219" s="168" t="s">
        <v>1507</v>
      </c>
      <c r="K219" s="741"/>
      <c r="L219" s="184">
        <f t="shared" si="9"/>
        <v>0</v>
      </c>
      <c r="M219" s="741"/>
      <c r="N219" s="179">
        <f t="shared" si="10"/>
        <v>0</v>
      </c>
      <c r="O219" s="179">
        <f t="shared" si="11"/>
        <v>0</v>
      </c>
    </row>
    <row r="220" spans="9:15" ht="12">
      <c r="I220" s="191"/>
      <c r="K220" s="748"/>
      <c r="L220" s="184">
        <f t="shared" si="9"/>
        <v>0</v>
      </c>
      <c r="M220" s="741"/>
      <c r="N220" s="179">
        <f t="shared" si="10"/>
        <v>0</v>
      </c>
      <c r="O220" s="179">
        <f t="shared" si="11"/>
        <v>0</v>
      </c>
    </row>
    <row r="221" spans="1:15" ht="12">
      <c r="A221" s="169" t="s">
        <v>4302</v>
      </c>
      <c r="B221" s="168" t="s">
        <v>3769</v>
      </c>
      <c r="I221" s="191"/>
      <c r="K221" s="748"/>
      <c r="L221" s="184">
        <f t="shared" si="9"/>
        <v>0</v>
      </c>
      <c r="M221" s="741"/>
      <c r="N221" s="179">
        <f t="shared" si="10"/>
        <v>0</v>
      </c>
      <c r="O221" s="179">
        <f t="shared" si="11"/>
        <v>0</v>
      </c>
    </row>
    <row r="222" spans="4:15" ht="12">
      <c r="D222" s="168" t="s">
        <v>3768</v>
      </c>
      <c r="I222" s="191"/>
      <c r="K222" s="748"/>
      <c r="L222" s="184">
        <f t="shared" si="9"/>
        <v>0</v>
      </c>
      <c r="M222" s="741"/>
      <c r="N222" s="179">
        <f t="shared" si="10"/>
        <v>0</v>
      </c>
      <c r="O222" s="179">
        <f t="shared" si="11"/>
        <v>0</v>
      </c>
    </row>
    <row r="223" spans="4:15" ht="12">
      <c r="D223" s="168" t="s">
        <v>3767</v>
      </c>
      <c r="I223" s="191"/>
      <c r="K223" s="748"/>
      <c r="L223" s="184">
        <f t="shared" si="9"/>
        <v>0</v>
      </c>
      <c r="M223" s="741"/>
      <c r="N223" s="179">
        <f t="shared" si="10"/>
        <v>0</v>
      </c>
      <c r="O223" s="179">
        <f t="shared" si="11"/>
        <v>0</v>
      </c>
    </row>
    <row r="224" spans="4:15" ht="12">
      <c r="D224" s="168" t="s">
        <v>3766</v>
      </c>
      <c r="I224" s="191">
        <v>5</v>
      </c>
      <c r="J224" s="168" t="s">
        <v>2649</v>
      </c>
      <c r="K224" s="748"/>
      <c r="L224" s="184">
        <f t="shared" si="9"/>
        <v>0</v>
      </c>
      <c r="M224" s="741"/>
      <c r="N224" s="179">
        <f t="shared" si="10"/>
        <v>0</v>
      </c>
      <c r="O224" s="179">
        <f t="shared" si="11"/>
        <v>0</v>
      </c>
    </row>
    <row r="225" spans="11:15" ht="12">
      <c r="K225" s="741"/>
      <c r="L225" s="184">
        <f t="shared" si="9"/>
        <v>0</v>
      </c>
      <c r="M225" s="741"/>
      <c r="N225" s="179">
        <f t="shared" si="10"/>
        <v>0</v>
      </c>
      <c r="O225" s="179">
        <f t="shared" si="11"/>
        <v>0</v>
      </c>
    </row>
    <row r="226" spans="1:17" s="187" customFormat="1" ht="15.5">
      <c r="A226" s="175" t="s">
        <v>4301</v>
      </c>
      <c r="K226" s="751"/>
      <c r="L226" s="184">
        <f t="shared" si="9"/>
        <v>0</v>
      </c>
      <c r="M226" s="747"/>
      <c r="N226" s="179">
        <f t="shared" si="10"/>
        <v>0</v>
      </c>
      <c r="O226" s="179">
        <f t="shared" si="11"/>
        <v>0</v>
      </c>
      <c r="P226" s="186"/>
      <c r="Q226" s="186"/>
    </row>
    <row r="227" spans="1:17" s="174" customFormat="1" ht="12">
      <c r="A227" s="198" t="s">
        <v>4300</v>
      </c>
      <c r="B227" s="174" t="s">
        <v>4299</v>
      </c>
      <c r="K227" s="752"/>
      <c r="L227" s="184">
        <f t="shared" si="9"/>
        <v>0</v>
      </c>
      <c r="M227" s="734"/>
      <c r="N227" s="179">
        <f t="shared" si="10"/>
        <v>0</v>
      </c>
      <c r="O227" s="179">
        <f t="shared" si="11"/>
        <v>0</v>
      </c>
      <c r="P227" s="180"/>
      <c r="Q227" s="180"/>
    </row>
    <row r="228" spans="1:17" s="174" customFormat="1" ht="12">
      <c r="A228" s="199"/>
      <c r="B228" s="168"/>
      <c r="C228" s="168"/>
      <c r="D228" s="168"/>
      <c r="E228" s="174" t="s">
        <v>4292</v>
      </c>
      <c r="F228" s="191">
        <v>2</v>
      </c>
      <c r="G228" s="168" t="s">
        <v>3807</v>
      </c>
      <c r="H228" s="168"/>
      <c r="J228" s="168"/>
      <c r="K228" s="753"/>
      <c r="L228" s="184">
        <f t="shared" si="9"/>
        <v>0</v>
      </c>
      <c r="M228" s="734"/>
      <c r="N228" s="179">
        <f t="shared" si="10"/>
        <v>0</v>
      </c>
      <c r="O228" s="179">
        <f t="shared" si="11"/>
        <v>0</v>
      </c>
      <c r="P228" s="180"/>
      <c r="Q228" s="180"/>
    </row>
    <row r="229" spans="1:17" s="174" customFormat="1" ht="12">
      <c r="A229" s="199"/>
      <c r="B229" s="168"/>
      <c r="C229" s="168"/>
      <c r="D229" s="168"/>
      <c r="E229" s="174" t="s">
        <v>4291</v>
      </c>
      <c r="F229" s="191">
        <v>2.5</v>
      </c>
      <c r="G229" s="168" t="s">
        <v>3807</v>
      </c>
      <c r="H229" s="168"/>
      <c r="J229" s="168"/>
      <c r="K229" s="753"/>
      <c r="L229" s="184">
        <f t="shared" si="9"/>
        <v>0</v>
      </c>
      <c r="M229" s="734"/>
      <c r="N229" s="179">
        <f t="shared" si="10"/>
        <v>0</v>
      </c>
      <c r="O229" s="179">
        <f t="shared" si="11"/>
        <v>0</v>
      </c>
      <c r="P229" s="180"/>
      <c r="Q229" s="180"/>
    </row>
    <row r="230" spans="1:17" s="174" customFormat="1" ht="12">
      <c r="A230" s="199"/>
      <c r="B230" s="168"/>
      <c r="C230" s="168"/>
      <c r="D230" s="168"/>
      <c r="E230" s="174" t="s">
        <v>4298</v>
      </c>
      <c r="F230" s="182" t="s">
        <v>4297</v>
      </c>
      <c r="G230" s="168" t="s">
        <v>4296</v>
      </c>
      <c r="H230" s="168"/>
      <c r="J230" s="168"/>
      <c r="K230" s="753"/>
      <c r="L230" s="184">
        <f t="shared" si="9"/>
        <v>0</v>
      </c>
      <c r="M230" s="734"/>
      <c r="N230" s="179">
        <f t="shared" si="10"/>
        <v>0</v>
      </c>
      <c r="O230" s="179">
        <f t="shared" si="11"/>
        <v>0</v>
      </c>
      <c r="P230" s="180"/>
      <c r="Q230" s="180"/>
    </row>
    <row r="231" spans="1:17" s="174" customFormat="1" ht="12">
      <c r="A231" s="199"/>
      <c r="B231" s="168"/>
      <c r="C231" s="168"/>
      <c r="D231" s="168"/>
      <c r="E231" s="174" t="s">
        <v>4295</v>
      </c>
      <c r="F231" s="191">
        <v>0.8</v>
      </c>
      <c r="G231" s="168" t="s">
        <v>3807</v>
      </c>
      <c r="H231" s="168"/>
      <c r="J231" s="168"/>
      <c r="K231" s="753"/>
      <c r="L231" s="184">
        <f t="shared" si="9"/>
        <v>0</v>
      </c>
      <c r="M231" s="734"/>
      <c r="N231" s="179">
        <f t="shared" si="10"/>
        <v>0</v>
      </c>
      <c r="O231" s="179">
        <f t="shared" si="11"/>
        <v>0</v>
      </c>
      <c r="P231" s="180"/>
      <c r="Q231" s="180"/>
    </row>
    <row r="232" spans="1:17" s="174" customFormat="1" ht="12">
      <c r="A232" s="199"/>
      <c r="B232" s="168"/>
      <c r="C232" s="168"/>
      <c r="D232" s="168"/>
      <c r="E232" s="174" t="s">
        <v>3748</v>
      </c>
      <c r="F232" s="168">
        <v>230</v>
      </c>
      <c r="G232" s="168" t="s">
        <v>3259</v>
      </c>
      <c r="H232" s="168"/>
      <c r="I232" s="168">
        <v>1</v>
      </c>
      <c r="J232" s="174" t="s">
        <v>1507</v>
      </c>
      <c r="K232" s="734"/>
      <c r="L232" s="184">
        <f t="shared" si="9"/>
        <v>0</v>
      </c>
      <c r="M232" s="734"/>
      <c r="N232" s="179">
        <f t="shared" si="10"/>
        <v>0</v>
      </c>
      <c r="O232" s="179">
        <f t="shared" si="11"/>
        <v>0</v>
      </c>
      <c r="P232" s="180"/>
      <c r="Q232" s="180"/>
    </row>
    <row r="233" spans="1:17" s="174" customFormat="1" ht="12">
      <c r="A233" s="199"/>
      <c r="B233" s="168"/>
      <c r="C233" s="168"/>
      <c r="D233" s="168"/>
      <c r="F233" s="168"/>
      <c r="G233" s="168"/>
      <c r="H233" s="168"/>
      <c r="I233" s="168"/>
      <c r="J233" s="168"/>
      <c r="K233" s="734"/>
      <c r="L233" s="184">
        <f t="shared" si="9"/>
        <v>0</v>
      </c>
      <c r="M233" s="734"/>
      <c r="N233" s="179">
        <f t="shared" si="10"/>
        <v>0</v>
      </c>
      <c r="O233" s="179">
        <f t="shared" si="11"/>
        <v>0</v>
      </c>
      <c r="P233" s="180"/>
      <c r="Q233" s="180"/>
    </row>
    <row r="234" spans="1:17" s="174" customFormat="1" ht="12">
      <c r="A234" s="198" t="s">
        <v>4294</v>
      </c>
      <c r="B234" s="168" t="s">
        <v>4293</v>
      </c>
      <c r="C234" s="168"/>
      <c r="D234" s="168"/>
      <c r="E234" s="168"/>
      <c r="F234" s="168"/>
      <c r="G234" s="168"/>
      <c r="H234" s="168"/>
      <c r="I234" s="168"/>
      <c r="J234" s="168"/>
      <c r="K234" s="734"/>
      <c r="L234" s="184">
        <f t="shared" si="9"/>
        <v>0</v>
      </c>
      <c r="M234" s="734"/>
      <c r="N234" s="179">
        <f t="shared" si="10"/>
        <v>0</v>
      </c>
      <c r="O234" s="179">
        <f t="shared" si="11"/>
        <v>0</v>
      </c>
      <c r="P234" s="180"/>
      <c r="Q234" s="180"/>
    </row>
    <row r="235" spans="1:17" s="174" customFormat="1" ht="12">
      <c r="A235" s="199"/>
      <c r="B235" s="168"/>
      <c r="C235" s="168"/>
      <c r="D235" s="168"/>
      <c r="E235" s="174" t="s">
        <v>4292</v>
      </c>
      <c r="F235" s="168">
        <v>2.5</v>
      </c>
      <c r="G235" s="168" t="s">
        <v>3807</v>
      </c>
      <c r="H235" s="168"/>
      <c r="I235" s="168"/>
      <c r="J235" s="168"/>
      <c r="K235" s="734"/>
      <c r="L235" s="184">
        <f t="shared" si="9"/>
        <v>0</v>
      </c>
      <c r="M235" s="734"/>
      <c r="N235" s="179">
        <f t="shared" si="10"/>
        <v>0</v>
      </c>
      <c r="O235" s="179">
        <f t="shared" si="11"/>
        <v>0</v>
      </c>
      <c r="P235" s="180"/>
      <c r="Q235" s="180"/>
    </row>
    <row r="236" spans="1:17" s="174" customFormat="1" ht="12">
      <c r="A236" s="199"/>
      <c r="B236" s="168"/>
      <c r="C236" s="168"/>
      <c r="D236" s="168"/>
      <c r="E236" s="174" t="s">
        <v>4291</v>
      </c>
      <c r="F236" s="168">
        <v>2.5</v>
      </c>
      <c r="G236" s="168" t="s">
        <v>3807</v>
      </c>
      <c r="H236" s="168"/>
      <c r="I236" s="168"/>
      <c r="J236" s="168"/>
      <c r="K236" s="734"/>
      <c r="L236" s="184">
        <f t="shared" si="9"/>
        <v>0</v>
      </c>
      <c r="M236" s="734"/>
      <c r="N236" s="179">
        <f t="shared" si="10"/>
        <v>0</v>
      </c>
      <c r="O236" s="179">
        <f t="shared" si="11"/>
        <v>0</v>
      </c>
      <c r="P236" s="180"/>
      <c r="Q236" s="180"/>
    </row>
    <row r="237" spans="1:17" s="174" customFormat="1" ht="12">
      <c r="A237" s="199"/>
      <c r="B237" s="168"/>
      <c r="C237" s="168"/>
      <c r="D237" s="168"/>
      <c r="E237" s="168" t="s">
        <v>4290</v>
      </c>
      <c r="F237" s="182">
        <v>660</v>
      </c>
      <c r="G237" s="168" t="s">
        <v>4289</v>
      </c>
      <c r="H237" s="168"/>
      <c r="I237" s="168"/>
      <c r="J237" s="168"/>
      <c r="K237" s="734"/>
      <c r="L237" s="184">
        <f t="shared" si="9"/>
        <v>0</v>
      </c>
      <c r="M237" s="734"/>
      <c r="N237" s="179">
        <f t="shared" si="10"/>
        <v>0</v>
      </c>
      <c r="O237" s="179">
        <f t="shared" si="11"/>
        <v>0</v>
      </c>
      <c r="P237" s="180"/>
      <c r="Q237" s="180"/>
    </row>
    <row r="238" spans="1:17" s="174" customFormat="1" ht="12">
      <c r="A238" s="199"/>
      <c r="B238" s="168"/>
      <c r="C238" s="168"/>
      <c r="D238" s="168"/>
      <c r="E238" s="168" t="s">
        <v>4288</v>
      </c>
      <c r="F238" s="182" t="s">
        <v>4287</v>
      </c>
      <c r="G238" s="168" t="s">
        <v>4286</v>
      </c>
      <c r="H238" s="168"/>
      <c r="I238" s="168"/>
      <c r="J238" s="168"/>
      <c r="K238" s="734"/>
      <c r="L238" s="184">
        <f t="shared" si="9"/>
        <v>0</v>
      </c>
      <c r="M238" s="734"/>
      <c r="N238" s="179">
        <f t="shared" si="10"/>
        <v>0</v>
      </c>
      <c r="O238" s="179">
        <f t="shared" si="11"/>
        <v>0</v>
      </c>
      <c r="P238" s="180"/>
      <c r="Q238" s="180"/>
    </row>
    <row r="239" spans="1:17" s="174" customFormat="1" ht="12">
      <c r="A239" s="199"/>
      <c r="B239" s="168"/>
      <c r="C239" s="168"/>
      <c r="D239" s="168"/>
      <c r="E239" s="174" t="s">
        <v>3748</v>
      </c>
      <c r="F239" s="168">
        <v>230</v>
      </c>
      <c r="G239" s="168" t="s">
        <v>3259</v>
      </c>
      <c r="H239" s="168"/>
      <c r="I239" s="168">
        <v>1</v>
      </c>
      <c r="J239" s="168" t="s">
        <v>1507</v>
      </c>
      <c r="K239" s="734"/>
      <c r="L239" s="184">
        <f t="shared" si="9"/>
        <v>0</v>
      </c>
      <c r="M239" s="734"/>
      <c r="N239" s="179">
        <f t="shared" si="10"/>
        <v>0</v>
      </c>
      <c r="O239" s="179">
        <f t="shared" si="11"/>
        <v>0</v>
      </c>
      <c r="P239" s="180"/>
      <c r="Q239" s="180"/>
    </row>
    <row r="240" spans="1:17" s="174" customFormat="1" ht="12">
      <c r="A240" s="199"/>
      <c r="B240" s="168"/>
      <c r="C240" s="168"/>
      <c r="D240" s="168"/>
      <c r="E240" s="168"/>
      <c r="G240" s="168"/>
      <c r="H240" s="168"/>
      <c r="I240" s="168"/>
      <c r="J240" s="168"/>
      <c r="K240" s="734"/>
      <c r="L240" s="184">
        <f t="shared" si="9"/>
        <v>0</v>
      </c>
      <c r="M240" s="734"/>
      <c r="N240" s="179">
        <f t="shared" si="10"/>
        <v>0</v>
      </c>
      <c r="O240" s="179">
        <f t="shared" si="11"/>
        <v>0</v>
      </c>
      <c r="P240" s="180"/>
      <c r="Q240" s="180"/>
    </row>
    <row r="241" spans="1:17" s="174" customFormat="1" ht="13">
      <c r="A241" s="181" t="s">
        <v>4285</v>
      </c>
      <c r="B241" s="181"/>
      <c r="C241" s="181"/>
      <c r="D241" s="181"/>
      <c r="E241" s="181"/>
      <c r="F241" s="181"/>
      <c r="G241" s="181"/>
      <c r="H241" s="181"/>
      <c r="I241" s="181"/>
      <c r="J241" s="181"/>
      <c r="K241" s="752"/>
      <c r="L241" s="184">
        <f t="shared" si="9"/>
        <v>0</v>
      </c>
      <c r="M241" s="734"/>
      <c r="N241" s="179">
        <f t="shared" si="10"/>
        <v>0</v>
      </c>
      <c r="O241" s="179">
        <f t="shared" si="11"/>
        <v>0</v>
      </c>
      <c r="P241" s="180"/>
      <c r="Q241" s="180"/>
    </row>
    <row r="242" spans="1:17" ht="12">
      <c r="A242" s="168" t="s">
        <v>3764</v>
      </c>
      <c r="B242" s="168" t="s">
        <v>4056</v>
      </c>
      <c r="I242" s="183"/>
      <c r="K242" s="748"/>
      <c r="L242" s="184">
        <f t="shared" si="9"/>
        <v>0</v>
      </c>
      <c r="M242" s="748"/>
      <c r="N242" s="179">
        <f t="shared" si="10"/>
        <v>0</v>
      </c>
      <c r="O242" s="179">
        <f t="shared" si="11"/>
        <v>0</v>
      </c>
      <c r="P242" s="180"/>
      <c r="Q242" s="180"/>
    </row>
    <row r="243" spans="1:17" s="174" customFormat="1" ht="12">
      <c r="A243" s="168"/>
      <c r="B243" s="168"/>
      <c r="C243" s="199" t="s">
        <v>4284</v>
      </c>
      <c r="D243" s="168"/>
      <c r="F243" s="168"/>
      <c r="H243" s="168"/>
      <c r="I243" s="183">
        <v>20</v>
      </c>
      <c r="J243" s="168" t="s">
        <v>316</v>
      </c>
      <c r="K243" s="734"/>
      <c r="L243" s="184">
        <f t="shared" si="9"/>
        <v>0</v>
      </c>
      <c r="M243" s="734"/>
      <c r="N243" s="179">
        <f t="shared" si="10"/>
        <v>0</v>
      </c>
      <c r="O243" s="179">
        <f t="shared" si="11"/>
        <v>0</v>
      </c>
      <c r="P243" s="180"/>
      <c r="Q243" s="180"/>
    </row>
    <row r="244" spans="1:17" s="174" customFormat="1" ht="12">
      <c r="A244" s="168"/>
      <c r="B244" s="168"/>
      <c r="C244" s="199" t="s">
        <v>4283</v>
      </c>
      <c r="D244" s="168"/>
      <c r="F244" s="168"/>
      <c r="H244" s="168"/>
      <c r="I244" s="183">
        <v>20</v>
      </c>
      <c r="J244" s="168" t="s">
        <v>316</v>
      </c>
      <c r="K244" s="734"/>
      <c r="L244" s="184">
        <f t="shared" si="9"/>
        <v>0</v>
      </c>
      <c r="M244" s="734"/>
      <c r="N244" s="179">
        <f t="shared" si="10"/>
        <v>0</v>
      </c>
      <c r="O244" s="179">
        <f t="shared" si="11"/>
        <v>0</v>
      </c>
      <c r="P244" s="180"/>
      <c r="Q244" s="180"/>
    </row>
    <row r="245" spans="1:17" ht="12">
      <c r="A245" s="168"/>
      <c r="E245" s="200"/>
      <c r="I245" s="183"/>
      <c r="K245" s="748"/>
      <c r="L245" s="184">
        <f t="shared" si="9"/>
        <v>0</v>
      </c>
      <c r="M245" s="748"/>
      <c r="N245" s="179">
        <f t="shared" si="10"/>
        <v>0</v>
      </c>
      <c r="O245" s="179">
        <f t="shared" si="11"/>
        <v>0</v>
      </c>
      <c r="P245" s="180"/>
      <c r="Q245" s="180"/>
    </row>
    <row r="246" spans="1:17" ht="12">
      <c r="A246" s="168" t="s">
        <v>3762</v>
      </c>
      <c r="B246" s="185" t="s">
        <v>4049</v>
      </c>
      <c r="C246" s="185"/>
      <c r="D246" s="185"/>
      <c r="E246" s="185"/>
      <c r="F246" s="185"/>
      <c r="H246" s="185"/>
      <c r="I246" s="185"/>
      <c r="K246" s="748"/>
      <c r="L246" s="184">
        <f t="shared" si="9"/>
        <v>0</v>
      </c>
      <c r="M246" s="748"/>
      <c r="N246" s="179">
        <f t="shared" si="10"/>
        <v>0</v>
      </c>
      <c r="O246" s="179">
        <f t="shared" si="11"/>
        <v>0</v>
      </c>
      <c r="P246" s="180"/>
      <c r="Q246" s="180"/>
    </row>
    <row r="247" spans="1:17" s="174" customFormat="1" ht="12">
      <c r="A247" s="168"/>
      <c r="B247" s="168"/>
      <c r="C247" s="168" t="s">
        <v>3850</v>
      </c>
      <c r="F247" s="168"/>
      <c r="H247" s="168"/>
      <c r="I247" s="183">
        <f>SUM(I243:I244)</f>
        <v>40</v>
      </c>
      <c r="J247" s="168" t="s">
        <v>316</v>
      </c>
      <c r="K247" s="734"/>
      <c r="L247" s="184">
        <f t="shared" si="9"/>
        <v>0</v>
      </c>
      <c r="M247" s="734"/>
      <c r="N247" s="179">
        <f t="shared" si="10"/>
        <v>0</v>
      </c>
      <c r="O247" s="179">
        <f t="shared" si="11"/>
        <v>0</v>
      </c>
      <c r="P247" s="180"/>
      <c r="Q247" s="180"/>
    </row>
    <row r="248" spans="6:17" s="174" customFormat="1" ht="13">
      <c r="F248" s="181"/>
      <c r="K248" s="734"/>
      <c r="L248" s="184">
        <f t="shared" si="9"/>
        <v>0</v>
      </c>
      <c r="M248" s="734"/>
      <c r="N248" s="179">
        <f t="shared" si="10"/>
        <v>0</v>
      </c>
      <c r="O248" s="179">
        <f t="shared" si="11"/>
        <v>0</v>
      </c>
      <c r="P248" s="180"/>
      <c r="Q248" s="180"/>
    </row>
    <row r="249" spans="1:17" s="174" customFormat="1" ht="13">
      <c r="A249" s="174" t="s">
        <v>3758</v>
      </c>
      <c r="B249" s="174" t="s">
        <v>4282</v>
      </c>
      <c r="C249" s="181"/>
      <c r="F249" s="181"/>
      <c r="H249" s="181"/>
      <c r="I249" s="174">
        <v>2</v>
      </c>
      <c r="J249" s="174" t="s">
        <v>2649</v>
      </c>
      <c r="K249" s="734"/>
      <c r="L249" s="184">
        <f t="shared" si="9"/>
        <v>0</v>
      </c>
      <c r="M249" s="734"/>
      <c r="N249" s="179">
        <f t="shared" si="10"/>
        <v>0</v>
      </c>
      <c r="O249" s="179">
        <f t="shared" si="11"/>
        <v>0</v>
      </c>
      <c r="P249" s="180"/>
      <c r="Q249" s="180"/>
    </row>
    <row r="250" spans="6:17" s="174" customFormat="1" ht="13">
      <c r="F250" s="181"/>
      <c r="H250" s="182"/>
      <c r="K250" s="734"/>
      <c r="L250" s="184">
        <f t="shared" si="9"/>
        <v>0</v>
      </c>
      <c r="M250" s="734"/>
      <c r="N250" s="179">
        <f t="shared" si="10"/>
        <v>0</v>
      </c>
      <c r="O250" s="179">
        <f t="shared" si="11"/>
        <v>0</v>
      </c>
      <c r="P250" s="180"/>
      <c r="Q250" s="180"/>
    </row>
    <row r="251" spans="1:17" s="174" customFormat="1" ht="13">
      <c r="A251" s="174" t="s">
        <v>3838</v>
      </c>
      <c r="B251" s="174" t="s">
        <v>4281</v>
      </c>
      <c r="F251" s="181"/>
      <c r="H251" s="182"/>
      <c r="K251" s="734"/>
      <c r="L251" s="184">
        <f t="shared" si="9"/>
        <v>0</v>
      </c>
      <c r="M251" s="734"/>
      <c r="N251" s="179">
        <f t="shared" si="10"/>
        <v>0</v>
      </c>
      <c r="O251" s="179">
        <f t="shared" si="11"/>
        <v>0</v>
      </c>
      <c r="P251" s="180"/>
      <c r="Q251" s="180"/>
    </row>
    <row r="252" spans="3:17" s="174" customFormat="1" ht="13">
      <c r="C252" s="199" t="s">
        <v>4280</v>
      </c>
      <c r="F252" s="181"/>
      <c r="H252" s="168"/>
      <c r="I252" s="183">
        <f>+I243</f>
        <v>20</v>
      </c>
      <c r="J252" s="168" t="s">
        <v>316</v>
      </c>
      <c r="K252" s="734"/>
      <c r="L252" s="184">
        <f t="shared" si="9"/>
        <v>0</v>
      </c>
      <c r="M252" s="734"/>
      <c r="N252" s="179">
        <f t="shared" si="10"/>
        <v>0</v>
      </c>
      <c r="O252" s="179">
        <f t="shared" si="11"/>
        <v>0</v>
      </c>
      <c r="P252" s="180"/>
      <c r="Q252" s="180"/>
    </row>
    <row r="253" spans="3:17" s="174" customFormat="1" ht="13">
      <c r="C253" s="199" t="s">
        <v>4279</v>
      </c>
      <c r="F253" s="181"/>
      <c r="H253" s="168"/>
      <c r="I253" s="183">
        <f>+I244</f>
        <v>20</v>
      </c>
      <c r="J253" s="168" t="s">
        <v>316</v>
      </c>
      <c r="K253" s="734"/>
      <c r="L253" s="184">
        <f t="shared" si="9"/>
        <v>0</v>
      </c>
      <c r="M253" s="734"/>
      <c r="N253" s="179">
        <f t="shared" si="10"/>
        <v>0</v>
      </c>
      <c r="O253" s="179">
        <f t="shared" si="11"/>
        <v>0</v>
      </c>
      <c r="P253" s="180"/>
      <c r="Q253" s="180"/>
    </row>
    <row r="254" spans="6:17" s="174" customFormat="1" ht="13">
      <c r="F254" s="181"/>
      <c r="H254" s="182"/>
      <c r="K254" s="734"/>
      <c r="L254" s="184">
        <f t="shared" si="9"/>
        <v>0</v>
      </c>
      <c r="M254" s="734"/>
      <c r="N254" s="179">
        <f t="shared" si="10"/>
        <v>0</v>
      </c>
      <c r="O254" s="179">
        <f t="shared" si="11"/>
        <v>0</v>
      </c>
      <c r="P254" s="180"/>
      <c r="Q254" s="180"/>
    </row>
    <row r="255" spans="1:17" s="174" customFormat="1" ht="13">
      <c r="A255" s="174" t="s">
        <v>3890</v>
      </c>
      <c r="B255" s="174" t="s">
        <v>4278</v>
      </c>
      <c r="C255" s="181"/>
      <c r="D255" s="181"/>
      <c r="F255" s="181"/>
      <c r="H255" s="182"/>
      <c r="K255" s="734"/>
      <c r="L255" s="184">
        <f t="shared" si="9"/>
        <v>0</v>
      </c>
      <c r="M255" s="734"/>
      <c r="N255" s="179">
        <f t="shared" si="10"/>
        <v>0</v>
      </c>
      <c r="O255" s="179">
        <f t="shared" si="11"/>
        <v>0</v>
      </c>
      <c r="P255" s="180"/>
      <c r="Q255" s="180"/>
    </row>
    <row r="256" spans="3:17" s="174" customFormat="1" ht="13">
      <c r="C256" s="181"/>
      <c r="D256" s="181"/>
      <c r="E256" s="199" t="s">
        <v>4277</v>
      </c>
      <c r="F256" s="181"/>
      <c r="H256" s="168"/>
      <c r="I256" s="183">
        <v>3</v>
      </c>
      <c r="J256" s="168" t="s">
        <v>316</v>
      </c>
      <c r="K256" s="734"/>
      <c r="L256" s="184">
        <f t="shared" si="9"/>
        <v>0</v>
      </c>
      <c r="M256" s="734"/>
      <c r="N256" s="179">
        <f t="shared" si="10"/>
        <v>0</v>
      </c>
      <c r="O256" s="179">
        <f t="shared" si="11"/>
        <v>0</v>
      </c>
      <c r="P256" s="180"/>
      <c r="Q256" s="180"/>
    </row>
    <row r="257" spans="3:17" s="174" customFormat="1" ht="13">
      <c r="C257" s="181"/>
      <c r="D257" s="181"/>
      <c r="F257" s="181"/>
      <c r="H257" s="182"/>
      <c r="K257" s="734"/>
      <c r="L257" s="184">
        <f t="shared" si="9"/>
        <v>0</v>
      </c>
      <c r="M257" s="734"/>
      <c r="N257" s="179">
        <f t="shared" si="10"/>
        <v>0</v>
      </c>
      <c r="O257" s="179">
        <f t="shared" si="11"/>
        <v>0</v>
      </c>
      <c r="P257" s="180"/>
      <c r="Q257" s="180"/>
    </row>
    <row r="258" spans="1:17" s="174" customFormat="1" ht="13">
      <c r="A258" s="174" t="s">
        <v>3889</v>
      </c>
      <c r="B258" s="174" t="s">
        <v>4276</v>
      </c>
      <c r="C258" s="181"/>
      <c r="D258" s="181"/>
      <c r="E258" s="181"/>
      <c r="F258" s="181"/>
      <c r="H258" s="182"/>
      <c r="K258" s="734"/>
      <c r="L258" s="184">
        <f t="shared" si="9"/>
        <v>0</v>
      </c>
      <c r="M258" s="734"/>
      <c r="N258" s="179">
        <f t="shared" si="10"/>
        <v>0</v>
      </c>
      <c r="O258" s="179">
        <f t="shared" si="11"/>
        <v>0</v>
      </c>
      <c r="P258" s="180"/>
      <c r="Q258" s="180"/>
    </row>
    <row r="259" spans="3:17" s="174" customFormat="1" ht="13">
      <c r="C259" s="181"/>
      <c r="D259" s="181"/>
      <c r="E259" s="168" t="s">
        <v>4275</v>
      </c>
      <c r="F259" s="181"/>
      <c r="H259" s="182"/>
      <c r="I259" s="183">
        <v>2</v>
      </c>
      <c r="J259" s="168" t="s">
        <v>2649</v>
      </c>
      <c r="K259" s="734"/>
      <c r="L259" s="184">
        <f t="shared" si="9"/>
        <v>0</v>
      </c>
      <c r="M259" s="734"/>
      <c r="N259" s="179">
        <f t="shared" si="10"/>
        <v>0</v>
      </c>
      <c r="O259" s="179">
        <f t="shared" si="11"/>
        <v>0</v>
      </c>
      <c r="P259" s="180"/>
      <c r="Q259" s="180"/>
    </row>
    <row r="260" spans="3:17" s="174" customFormat="1" ht="13">
      <c r="C260" s="181"/>
      <c r="D260" s="181"/>
      <c r="E260" s="168"/>
      <c r="F260" s="181"/>
      <c r="H260" s="182"/>
      <c r="I260" s="183"/>
      <c r="J260" s="168"/>
      <c r="K260" s="734"/>
      <c r="L260" s="184">
        <f aca="true" t="shared" si="12" ref="L260:L284">+K260*I260</f>
        <v>0</v>
      </c>
      <c r="M260" s="734"/>
      <c r="N260" s="179">
        <f aca="true" t="shared" si="13" ref="N260:N284">+M260*I260</f>
        <v>0</v>
      </c>
      <c r="O260" s="179">
        <f aca="true" t="shared" si="14" ref="O260:O284">+N260+L260</f>
        <v>0</v>
      </c>
      <c r="P260" s="180"/>
      <c r="Q260" s="180"/>
    </row>
    <row r="261" spans="1:17" s="174" customFormat="1" ht="13">
      <c r="A261" s="174" t="s">
        <v>3888</v>
      </c>
      <c r="B261" s="174" t="s">
        <v>4274</v>
      </c>
      <c r="C261" s="181"/>
      <c r="D261" s="181"/>
      <c r="E261" s="181"/>
      <c r="F261" s="181"/>
      <c r="H261" s="182"/>
      <c r="I261" s="174">
        <v>1</v>
      </c>
      <c r="J261" s="174" t="s">
        <v>1507</v>
      </c>
      <c r="K261" s="734"/>
      <c r="L261" s="184">
        <f t="shared" si="12"/>
        <v>0</v>
      </c>
      <c r="M261" s="734"/>
      <c r="N261" s="179">
        <f t="shared" si="13"/>
        <v>0</v>
      </c>
      <c r="O261" s="179">
        <f t="shared" si="14"/>
        <v>0</v>
      </c>
      <c r="P261" s="180"/>
      <c r="Q261" s="180"/>
    </row>
    <row r="262" spans="3:17" s="174" customFormat="1" ht="13">
      <c r="C262" s="181"/>
      <c r="D262" s="181"/>
      <c r="E262" s="168"/>
      <c r="F262" s="181"/>
      <c r="H262" s="182"/>
      <c r="I262" s="183"/>
      <c r="J262" s="168"/>
      <c r="K262" s="754"/>
      <c r="L262" s="184">
        <f t="shared" si="12"/>
        <v>0</v>
      </c>
      <c r="M262" s="734"/>
      <c r="N262" s="179">
        <f t="shared" si="13"/>
        <v>0</v>
      </c>
      <c r="O262" s="179">
        <f t="shared" si="14"/>
        <v>0</v>
      </c>
      <c r="P262" s="180"/>
      <c r="Q262" s="180"/>
    </row>
    <row r="263" spans="1:17" s="174" customFormat="1" ht="13">
      <c r="A263" s="174" t="s">
        <v>3886</v>
      </c>
      <c r="B263" s="174" t="s">
        <v>4273</v>
      </c>
      <c r="C263" s="181"/>
      <c r="D263" s="181"/>
      <c r="F263" s="181"/>
      <c r="H263" s="182"/>
      <c r="I263" s="174">
        <v>2</v>
      </c>
      <c r="J263" s="174" t="s">
        <v>3756</v>
      </c>
      <c r="K263" s="754"/>
      <c r="L263" s="184">
        <f t="shared" si="12"/>
        <v>0</v>
      </c>
      <c r="M263" s="734"/>
      <c r="N263" s="179">
        <f t="shared" si="13"/>
        <v>0</v>
      </c>
      <c r="O263" s="179">
        <f t="shared" si="14"/>
        <v>0</v>
      </c>
      <c r="P263" s="180"/>
      <c r="Q263" s="180"/>
    </row>
    <row r="264" spans="3:17" s="174" customFormat="1" ht="13">
      <c r="C264" s="181"/>
      <c r="D264" s="181"/>
      <c r="F264" s="181"/>
      <c r="H264" s="182"/>
      <c r="K264" s="754"/>
      <c r="L264" s="184">
        <f t="shared" si="12"/>
        <v>0</v>
      </c>
      <c r="M264" s="734"/>
      <c r="N264" s="179">
        <f t="shared" si="13"/>
        <v>0</v>
      </c>
      <c r="O264" s="179">
        <f t="shared" si="14"/>
        <v>0</v>
      </c>
      <c r="P264" s="180"/>
      <c r="Q264" s="180"/>
    </row>
    <row r="265" spans="1:17" s="174" customFormat="1" ht="13">
      <c r="A265" s="174" t="s">
        <v>3938</v>
      </c>
      <c r="B265" s="174" t="s">
        <v>3759</v>
      </c>
      <c r="C265" s="181"/>
      <c r="D265" s="181"/>
      <c r="F265" s="181"/>
      <c r="H265" s="182"/>
      <c r="K265" s="754"/>
      <c r="L265" s="184">
        <f t="shared" si="12"/>
        <v>0</v>
      </c>
      <c r="M265" s="734"/>
      <c r="N265" s="179">
        <f t="shared" si="13"/>
        <v>0</v>
      </c>
      <c r="O265" s="179">
        <f t="shared" si="14"/>
        <v>0</v>
      </c>
      <c r="P265" s="180"/>
      <c r="Q265" s="180"/>
    </row>
    <row r="266" spans="3:17" s="174" customFormat="1" ht="13">
      <c r="C266" s="181"/>
      <c r="D266" s="174" t="s">
        <v>4272</v>
      </c>
      <c r="F266" s="181"/>
      <c r="H266" s="182"/>
      <c r="I266" s="174">
        <v>4</v>
      </c>
      <c r="J266" s="174" t="s">
        <v>3756</v>
      </c>
      <c r="K266" s="754"/>
      <c r="L266" s="184">
        <f t="shared" si="12"/>
        <v>0</v>
      </c>
      <c r="M266" s="734"/>
      <c r="N266" s="179">
        <f t="shared" si="13"/>
        <v>0</v>
      </c>
      <c r="O266" s="179">
        <f t="shared" si="14"/>
        <v>0</v>
      </c>
      <c r="P266" s="180"/>
      <c r="Q266" s="180"/>
    </row>
    <row r="267" spans="3:17" s="174" customFormat="1" ht="13">
      <c r="C267" s="181"/>
      <c r="D267" s="181"/>
      <c r="F267" s="181"/>
      <c r="H267" s="182"/>
      <c r="K267" s="754"/>
      <c r="L267" s="184">
        <f t="shared" si="12"/>
        <v>0</v>
      </c>
      <c r="M267" s="734"/>
      <c r="N267" s="179">
        <f t="shared" si="13"/>
        <v>0</v>
      </c>
      <c r="O267" s="179">
        <f t="shared" si="14"/>
        <v>0</v>
      </c>
      <c r="P267" s="180"/>
      <c r="Q267" s="180"/>
    </row>
    <row r="268" spans="1:17" s="174" customFormat="1" ht="13">
      <c r="A268" s="174" t="s">
        <v>3936</v>
      </c>
      <c r="B268" s="174" t="s">
        <v>3761</v>
      </c>
      <c r="C268" s="181"/>
      <c r="D268" s="181"/>
      <c r="F268" s="181"/>
      <c r="H268" s="182"/>
      <c r="K268" s="754"/>
      <c r="L268" s="184">
        <f t="shared" si="12"/>
        <v>0</v>
      </c>
      <c r="M268" s="734"/>
      <c r="N268" s="179">
        <f t="shared" si="13"/>
        <v>0</v>
      </c>
      <c r="O268" s="179">
        <f t="shared" si="14"/>
        <v>0</v>
      </c>
      <c r="P268" s="180"/>
      <c r="Q268" s="180"/>
    </row>
    <row r="269" spans="3:17" s="174" customFormat="1" ht="13">
      <c r="C269" s="181"/>
      <c r="D269" s="181"/>
      <c r="E269" s="174" t="s">
        <v>4271</v>
      </c>
      <c r="F269" s="181"/>
      <c r="H269" s="182"/>
      <c r="I269" s="174">
        <v>0.5</v>
      </c>
      <c r="J269" s="174" t="s">
        <v>340</v>
      </c>
      <c r="K269" s="754"/>
      <c r="L269" s="184">
        <f t="shared" si="12"/>
        <v>0</v>
      </c>
      <c r="M269" s="734"/>
      <c r="N269" s="179">
        <f t="shared" si="13"/>
        <v>0</v>
      </c>
      <c r="O269" s="179">
        <f t="shared" si="14"/>
        <v>0</v>
      </c>
      <c r="P269" s="180"/>
      <c r="Q269" s="180"/>
    </row>
    <row r="270" spans="3:17" s="174" customFormat="1" ht="13">
      <c r="C270" s="181"/>
      <c r="D270" s="181"/>
      <c r="E270" s="181"/>
      <c r="F270" s="181"/>
      <c r="H270" s="182"/>
      <c r="K270" s="754"/>
      <c r="L270" s="184">
        <f t="shared" si="12"/>
        <v>0</v>
      </c>
      <c r="M270" s="734"/>
      <c r="N270" s="179">
        <f t="shared" si="13"/>
        <v>0</v>
      </c>
      <c r="O270" s="179">
        <f t="shared" si="14"/>
        <v>0</v>
      </c>
      <c r="P270" s="180"/>
      <c r="Q270" s="180"/>
    </row>
    <row r="271" spans="1:17" s="174" customFormat="1" ht="13">
      <c r="A271" s="174" t="s">
        <v>3933</v>
      </c>
      <c r="B271" s="174" t="s">
        <v>4270</v>
      </c>
      <c r="C271" s="181"/>
      <c r="D271" s="181"/>
      <c r="E271" s="181"/>
      <c r="F271" s="181"/>
      <c r="H271" s="182"/>
      <c r="I271" s="174">
        <v>1</v>
      </c>
      <c r="J271" s="174" t="s">
        <v>3756</v>
      </c>
      <c r="K271" s="754"/>
      <c r="L271" s="184">
        <f t="shared" si="12"/>
        <v>0</v>
      </c>
      <c r="M271" s="734"/>
      <c r="N271" s="179">
        <f t="shared" si="13"/>
        <v>0</v>
      </c>
      <c r="O271" s="179">
        <f t="shared" si="14"/>
        <v>0</v>
      </c>
      <c r="P271" s="180"/>
      <c r="Q271" s="180"/>
    </row>
    <row r="272" spans="3:17" s="174" customFormat="1" ht="13">
      <c r="C272" s="181"/>
      <c r="D272" s="181"/>
      <c r="E272" s="181"/>
      <c r="F272" s="181"/>
      <c r="H272" s="182"/>
      <c r="K272" s="754"/>
      <c r="L272" s="184">
        <f t="shared" si="12"/>
        <v>0</v>
      </c>
      <c r="M272" s="734"/>
      <c r="N272" s="179">
        <f t="shared" si="13"/>
        <v>0</v>
      </c>
      <c r="O272" s="179">
        <f t="shared" si="14"/>
        <v>0</v>
      </c>
      <c r="P272" s="180"/>
      <c r="Q272" s="180"/>
    </row>
    <row r="273" spans="1:17" s="174" customFormat="1" ht="13">
      <c r="A273" s="174" t="s">
        <v>4269</v>
      </c>
      <c r="B273" s="174" t="s">
        <v>3757</v>
      </c>
      <c r="C273" s="181"/>
      <c r="D273" s="181"/>
      <c r="E273" s="181"/>
      <c r="F273" s="181"/>
      <c r="H273" s="182"/>
      <c r="I273" s="174">
        <v>2</v>
      </c>
      <c r="J273" s="174" t="s">
        <v>3756</v>
      </c>
      <c r="K273" s="754"/>
      <c r="L273" s="184">
        <f t="shared" si="12"/>
        <v>0</v>
      </c>
      <c r="M273" s="734"/>
      <c r="N273" s="179">
        <f t="shared" si="13"/>
        <v>0</v>
      </c>
      <c r="O273" s="179">
        <f t="shared" si="14"/>
        <v>0</v>
      </c>
      <c r="P273" s="180"/>
      <c r="Q273" s="180"/>
    </row>
    <row r="274" spans="12:15" ht="12">
      <c r="L274" s="184">
        <f t="shared" si="12"/>
        <v>0</v>
      </c>
      <c r="M274" s="741"/>
      <c r="N274" s="179">
        <f t="shared" si="13"/>
        <v>0</v>
      </c>
      <c r="O274" s="179">
        <f t="shared" si="14"/>
        <v>0</v>
      </c>
    </row>
    <row r="275" spans="12:15" ht="12">
      <c r="L275" s="171">
        <f t="shared" si="12"/>
        <v>0</v>
      </c>
      <c r="M275" s="741"/>
      <c r="N275" s="171">
        <f t="shared" si="13"/>
        <v>0</v>
      </c>
      <c r="O275" s="171">
        <f t="shared" si="14"/>
        <v>0</v>
      </c>
    </row>
    <row r="276" spans="1:15" ht="13">
      <c r="A276" s="175" t="s">
        <v>3765</v>
      </c>
      <c r="L276" s="171">
        <f t="shared" si="12"/>
        <v>0</v>
      </c>
      <c r="M276" s="741"/>
      <c r="N276" s="171">
        <f t="shared" si="13"/>
        <v>0</v>
      </c>
      <c r="O276" s="171">
        <f t="shared" si="14"/>
        <v>0</v>
      </c>
    </row>
    <row r="277" spans="1:15" ht="12">
      <c r="A277" s="169" t="s">
        <v>3764</v>
      </c>
      <c r="B277" s="168" t="s">
        <v>3763</v>
      </c>
      <c r="I277" s="168">
        <v>14</v>
      </c>
      <c r="J277" s="168" t="s">
        <v>3756</v>
      </c>
      <c r="L277" s="171">
        <f t="shared" si="12"/>
        <v>0</v>
      </c>
      <c r="M277" s="741"/>
      <c r="N277" s="171">
        <f t="shared" si="13"/>
        <v>0</v>
      </c>
      <c r="O277" s="171">
        <f t="shared" si="14"/>
        <v>0</v>
      </c>
    </row>
    <row r="278" spans="12:15" ht="12">
      <c r="L278" s="171">
        <f t="shared" si="12"/>
        <v>0</v>
      </c>
      <c r="M278" s="741"/>
      <c r="N278" s="171">
        <f t="shared" si="13"/>
        <v>0</v>
      </c>
      <c r="O278" s="171">
        <f t="shared" si="14"/>
        <v>0</v>
      </c>
    </row>
    <row r="279" spans="1:15" ht="12">
      <c r="A279" s="169" t="s">
        <v>3762</v>
      </c>
      <c r="B279" s="168" t="s">
        <v>3761</v>
      </c>
      <c r="I279" s="168">
        <v>3</v>
      </c>
      <c r="J279" s="168" t="s">
        <v>340</v>
      </c>
      <c r="L279" s="171">
        <f t="shared" si="12"/>
        <v>0</v>
      </c>
      <c r="M279" s="741"/>
      <c r="N279" s="171">
        <f t="shared" si="13"/>
        <v>0</v>
      </c>
      <c r="O279" s="171">
        <f t="shared" si="14"/>
        <v>0</v>
      </c>
    </row>
    <row r="280" spans="12:15" ht="12">
      <c r="L280" s="171">
        <f t="shared" si="12"/>
        <v>0</v>
      </c>
      <c r="M280" s="741"/>
      <c r="N280" s="171">
        <f t="shared" si="13"/>
        <v>0</v>
      </c>
      <c r="O280" s="171">
        <f t="shared" si="14"/>
        <v>0</v>
      </c>
    </row>
    <row r="281" spans="1:15" ht="12">
      <c r="A281" s="169" t="s">
        <v>3760</v>
      </c>
      <c r="B281" s="168" t="s">
        <v>3759</v>
      </c>
      <c r="I281" s="168">
        <v>38</v>
      </c>
      <c r="J281" s="168" t="s">
        <v>3756</v>
      </c>
      <c r="L281" s="171">
        <f t="shared" si="12"/>
        <v>0</v>
      </c>
      <c r="M281" s="741"/>
      <c r="N281" s="171">
        <f t="shared" si="13"/>
        <v>0</v>
      </c>
      <c r="O281" s="171">
        <f t="shared" si="14"/>
        <v>0</v>
      </c>
    </row>
    <row r="282" spans="12:15" ht="12">
      <c r="L282" s="171">
        <f t="shared" si="12"/>
        <v>0</v>
      </c>
      <c r="M282" s="741"/>
      <c r="N282" s="171">
        <f t="shared" si="13"/>
        <v>0</v>
      </c>
      <c r="O282" s="171">
        <f t="shared" si="14"/>
        <v>0</v>
      </c>
    </row>
    <row r="283" spans="1:15" ht="12">
      <c r="A283" s="169" t="s">
        <v>3758</v>
      </c>
      <c r="B283" s="168" t="s">
        <v>3757</v>
      </c>
      <c r="I283" s="168">
        <v>14</v>
      </c>
      <c r="J283" s="168" t="s">
        <v>3756</v>
      </c>
      <c r="K283" s="172"/>
      <c r="L283" s="172">
        <f t="shared" si="12"/>
        <v>0</v>
      </c>
      <c r="M283" s="744"/>
      <c r="N283" s="172">
        <f t="shared" si="13"/>
        <v>0</v>
      </c>
      <c r="O283" s="172">
        <f t="shared" si="14"/>
        <v>0</v>
      </c>
    </row>
    <row r="284" spans="1:15" s="174" customFormat="1" ht="13.5" thickBot="1">
      <c r="A284" s="176"/>
      <c r="B284" s="176"/>
      <c r="C284" s="177"/>
      <c r="D284" s="177"/>
      <c r="E284" s="177"/>
      <c r="F284" s="177"/>
      <c r="G284" s="176"/>
      <c r="H284" s="178"/>
      <c r="I284" s="176"/>
      <c r="J284" s="176"/>
      <c r="K284" s="743"/>
      <c r="L284" s="173">
        <f t="shared" si="12"/>
        <v>0</v>
      </c>
      <c r="M284" s="749"/>
      <c r="N284" s="173">
        <f t="shared" si="13"/>
        <v>0</v>
      </c>
      <c r="O284" s="173">
        <f t="shared" si="14"/>
        <v>0</v>
      </c>
    </row>
    <row r="285" spans="1:15" ht="13.5" thickTop="1">
      <c r="A285" s="165" t="s">
        <v>3755</v>
      </c>
      <c r="B285" s="166"/>
      <c r="C285" s="166"/>
      <c r="D285" s="166"/>
      <c r="E285" s="166"/>
      <c r="F285" s="166"/>
      <c r="G285" s="166"/>
      <c r="H285" s="166"/>
      <c r="I285" s="166"/>
      <c r="J285" s="166"/>
      <c r="K285" s="167"/>
      <c r="L285" s="167">
        <f>SUM(L4:L284)</f>
        <v>0</v>
      </c>
      <c r="M285" s="167"/>
      <c r="N285" s="167">
        <f>SUM(N4:N284)</f>
        <v>0</v>
      </c>
      <c r="O285" s="167">
        <f>SUM(O4:O284)</f>
        <v>0</v>
      </c>
    </row>
  </sheetData>
  <sheetProtection algorithmName="SHA-512" hashValue="n1winboz7FsEjXB/sLHUg2RM/o6Q6xqvIFSl2xWWXCqq5YhULmrWpSCOkZivHtlhJ32F0pGM7IWvqiw3y4TZsQ==" saltValue="eK80eeieF8TD7YWmTrs3PQ==" spinCount="100000" sheet="1" selectLockedCells="1" autoFilter="0" pivotTables="0"/>
  <protectedRanges>
    <protectedRange sqref="M23:M38" name="Oblast2"/>
    <protectedRange sqref="K23:K38" name="Oblast1"/>
  </protectedRanges>
  <mergeCells count="7">
    <mergeCell ref="B203:H203"/>
    <mergeCell ref="B6:H6"/>
    <mergeCell ref="B7:G7"/>
    <mergeCell ref="C12:D12"/>
    <mergeCell ref="C19:D19"/>
    <mergeCell ref="B137:H137"/>
    <mergeCell ref="B177:H177"/>
  </mergeCells>
  <printOptions/>
  <pageMargins left="0.5511811023622047" right="0.7874015748031497" top="0.6692913385826772" bottom="0.5511811023622047" header="0.5118110236220472" footer="0.3937007874015748"/>
  <pageSetup horizontalDpi="300" verticalDpi="3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393"/>
  <sheetViews>
    <sheetView showGridLines="0" workbookViewId="0" topLeftCell="A1">
      <selection activeCell="H845" sqref="H84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0" width="22.28125" style="0" customWidth="1"/>
    <col min="11" max="11" width="22.28125" style="0" hidden="1"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7" customHeight="1">
      <c r="L2" s="583"/>
      <c r="M2" s="583"/>
      <c r="N2" s="583"/>
      <c r="O2" s="583"/>
      <c r="P2" s="583"/>
      <c r="Q2" s="583"/>
      <c r="R2" s="583"/>
      <c r="S2" s="583"/>
      <c r="T2" s="583"/>
      <c r="U2" s="583"/>
      <c r="V2" s="583"/>
      <c r="AT2" s="3" t="s">
        <v>84</v>
      </c>
      <c r="AZ2" s="524" t="s">
        <v>89</v>
      </c>
      <c r="BA2" s="524" t="s">
        <v>90</v>
      </c>
      <c r="BB2" s="524" t="s">
        <v>1</v>
      </c>
      <c r="BC2" s="524" t="s">
        <v>91</v>
      </c>
      <c r="BD2" s="524" t="s">
        <v>88</v>
      </c>
    </row>
    <row r="3" spans="2:56" ht="7" customHeight="1">
      <c r="B3" s="4"/>
      <c r="C3" s="5"/>
      <c r="D3" s="5"/>
      <c r="E3" s="5"/>
      <c r="F3" s="5"/>
      <c r="G3" s="5"/>
      <c r="H3" s="5"/>
      <c r="I3" s="5"/>
      <c r="J3" s="5"/>
      <c r="K3" s="5"/>
      <c r="L3" s="6"/>
      <c r="AT3" s="3" t="s">
        <v>83</v>
      </c>
      <c r="AZ3" s="524" t="s">
        <v>92</v>
      </c>
      <c r="BA3" s="524" t="s">
        <v>93</v>
      </c>
      <c r="BB3" s="524" t="s">
        <v>1</v>
      </c>
      <c r="BC3" s="524" t="s">
        <v>94</v>
      </c>
      <c r="BD3" s="524" t="s">
        <v>88</v>
      </c>
    </row>
    <row r="4" spans="2:56" ht="25" customHeight="1">
      <c r="B4" s="6"/>
      <c r="D4" s="7" t="s">
        <v>95</v>
      </c>
      <c r="L4" s="6"/>
      <c r="M4" s="525" t="s">
        <v>10</v>
      </c>
      <c r="AT4" s="3" t="s">
        <v>4</v>
      </c>
      <c r="AZ4" s="524" t="s">
        <v>96</v>
      </c>
      <c r="BA4" s="524" t="s">
        <v>97</v>
      </c>
      <c r="BB4" s="524" t="s">
        <v>1</v>
      </c>
      <c r="BC4" s="524" t="s">
        <v>98</v>
      </c>
      <c r="BD4" s="524" t="s">
        <v>88</v>
      </c>
    </row>
    <row r="5" spans="2:56" ht="7" customHeight="1">
      <c r="B5" s="6"/>
      <c r="L5" s="6"/>
      <c r="AZ5" s="524" t="s">
        <v>99</v>
      </c>
      <c r="BA5" s="524" t="s">
        <v>100</v>
      </c>
      <c r="BB5" s="524" t="s">
        <v>1</v>
      </c>
      <c r="BC5" s="524" t="s">
        <v>101</v>
      </c>
      <c r="BD5" s="524" t="s">
        <v>88</v>
      </c>
    </row>
    <row r="6" spans="2:56" ht="12" customHeight="1">
      <c r="B6" s="6"/>
      <c r="D6" s="10" t="s">
        <v>16</v>
      </c>
      <c r="L6" s="6"/>
      <c r="AZ6" s="524" t="s">
        <v>102</v>
      </c>
      <c r="BA6" s="524" t="s">
        <v>103</v>
      </c>
      <c r="BB6" s="524" t="s">
        <v>1</v>
      </c>
      <c r="BC6" s="524" t="s">
        <v>104</v>
      </c>
      <c r="BD6" s="524" t="s">
        <v>88</v>
      </c>
    </row>
    <row r="7" spans="2:56" ht="16.5" customHeight="1">
      <c r="B7" s="6"/>
      <c r="E7" s="618" t="str">
        <f>'Rekapitulace stavby'!K6</f>
        <v>Rozšíření objektu Domov u Anežky Luštěnice</v>
      </c>
      <c r="F7" s="619"/>
      <c r="G7" s="619"/>
      <c r="H7" s="619"/>
      <c r="L7" s="6"/>
      <c r="AZ7" s="524" t="s">
        <v>105</v>
      </c>
      <c r="BA7" s="524" t="s">
        <v>106</v>
      </c>
      <c r="BB7" s="524" t="s">
        <v>1</v>
      </c>
      <c r="BC7" s="524" t="s">
        <v>107</v>
      </c>
      <c r="BD7" s="524" t="s">
        <v>88</v>
      </c>
    </row>
    <row r="8" spans="2:56" s="1" customFormat="1" ht="12" customHeight="1">
      <c r="B8" s="13"/>
      <c r="D8" s="10" t="s">
        <v>108</v>
      </c>
      <c r="L8" s="13"/>
      <c r="AZ8" s="524" t="s">
        <v>109</v>
      </c>
      <c r="BA8" s="524" t="s">
        <v>110</v>
      </c>
      <c r="BB8" s="524" t="s">
        <v>1</v>
      </c>
      <c r="BC8" s="524" t="s">
        <v>111</v>
      </c>
      <c r="BD8" s="524" t="s">
        <v>88</v>
      </c>
    </row>
    <row r="9" spans="2:56" s="1" customFormat="1" ht="16.5" customHeight="1">
      <c r="B9" s="13"/>
      <c r="E9" s="615" t="s">
        <v>112</v>
      </c>
      <c r="F9" s="617"/>
      <c r="G9" s="617"/>
      <c r="H9" s="617"/>
      <c r="L9" s="13"/>
      <c r="AZ9" s="524" t="s">
        <v>113</v>
      </c>
      <c r="BA9" s="524" t="s">
        <v>114</v>
      </c>
      <c r="BB9" s="524" t="s">
        <v>1</v>
      </c>
      <c r="BC9" s="524" t="s">
        <v>115</v>
      </c>
      <c r="BD9" s="524" t="s">
        <v>88</v>
      </c>
    </row>
    <row r="10" spans="2:56" s="1" customFormat="1" ht="12">
      <c r="B10" s="13"/>
      <c r="L10" s="13"/>
      <c r="AZ10" s="524" t="s">
        <v>116</v>
      </c>
      <c r="BA10" s="524" t="s">
        <v>117</v>
      </c>
      <c r="BB10" s="524" t="s">
        <v>1</v>
      </c>
      <c r="BC10" s="524" t="s">
        <v>118</v>
      </c>
      <c r="BD10" s="524" t="s">
        <v>88</v>
      </c>
    </row>
    <row r="11" spans="2:56" s="1" customFormat="1" ht="12" customHeight="1">
      <c r="B11" s="13"/>
      <c r="D11" s="10" t="s">
        <v>18</v>
      </c>
      <c r="F11" s="476" t="s">
        <v>1</v>
      </c>
      <c r="I11" s="10" t="s">
        <v>19</v>
      </c>
      <c r="J11" s="476" t="s">
        <v>1</v>
      </c>
      <c r="L11" s="13"/>
      <c r="AZ11" s="524" t="s">
        <v>119</v>
      </c>
      <c r="BA11" s="524" t="s">
        <v>120</v>
      </c>
      <c r="BB11" s="524" t="s">
        <v>1</v>
      </c>
      <c r="BC11" s="524" t="s">
        <v>121</v>
      </c>
      <c r="BD11" s="524" t="s">
        <v>88</v>
      </c>
    </row>
    <row r="12" spans="2:56" s="1" customFormat="1" ht="12" customHeight="1">
      <c r="B12" s="13"/>
      <c r="D12" s="10" t="s">
        <v>20</v>
      </c>
      <c r="F12" s="476" t="s">
        <v>21</v>
      </c>
      <c r="I12" s="10" t="s">
        <v>22</v>
      </c>
      <c r="J12" s="414">
        <f>'Rekapitulace stavby'!AN8</f>
        <v>44777</v>
      </c>
      <c r="L12" s="13"/>
      <c r="AZ12" s="524" t="s">
        <v>122</v>
      </c>
      <c r="BA12" s="524" t="s">
        <v>123</v>
      </c>
      <c r="BB12" s="524" t="s">
        <v>1</v>
      </c>
      <c r="BC12" s="524" t="s">
        <v>124</v>
      </c>
      <c r="BD12" s="524" t="s">
        <v>88</v>
      </c>
    </row>
    <row r="13" spans="2:56" s="1" customFormat="1" ht="10.9" customHeight="1">
      <c r="B13" s="13"/>
      <c r="L13" s="13"/>
      <c r="AZ13" s="524" t="s">
        <v>125</v>
      </c>
      <c r="BA13" s="524" t="s">
        <v>126</v>
      </c>
      <c r="BB13" s="524" t="s">
        <v>1</v>
      </c>
      <c r="BC13" s="524" t="s">
        <v>127</v>
      </c>
      <c r="BD13" s="524" t="s">
        <v>88</v>
      </c>
    </row>
    <row r="14" spans="2:56" s="1" customFormat="1" ht="12" customHeight="1">
      <c r="B14" s="13"/>
      <c r="D14" s="10" t="s">
        <v>23</v>
      </c>
      <c r="I14" s="10" t="s">
        <v>24</v>
      </c>
      <c r="J14" s="476" t="s">
        <v>1</v>
      </c>
      <c r="L14" s="13"/>
      <c r="AZ14" s="524" t="s">
        <v>128</v>
      </c>
      <c r="BA14" s="524" t="s">
        <v>129</v>
      </c>
      <c r="BB14" s="524" t="s">
        <v>1</v>
      </c>
      <c r="BC14" s="524" t="s">
        <v>130</v>
      </c>
      <c r="BD14" s="524" t="s">
        <v>88</v>
      </c>
    </row>
    <row r="15" spans="2:56" s="1" customFormat="1" ht="18" customHeight="1">
      <c r="B15" s="13"/>
      <c r="E15" s="476" t="s">
        <v>25</v>
      </c>
      <c r="I15" s="10" t="s">
        <v>26</v>
      </c>
      <c r="J15" s="476" t="s">
        <v>1</v>
      </c>
      <c r="L15" s="13"/>
      <c r="AZ15" s="524" t="s">
        <v>131</v>
      </c>
      <c r="BA15" s="524" t="s">
        <v>132</v>
      </c>
      <c r="BB15" s="524" t="s">
        <v>1</v>
      </c>
      <c r="BC15" s="524" t="s">
        <v>133</v>
      </c>
      <c r="BD15" s="524" t="s">
        <v>88</v>
      </c>
    </row>
    <row r="16" spans="2:56" s="1" customFormat="1" ht="7" customHeight="1">
      <c r="B16" s="13"/>
      <c r="L16" s="13"/>
      <c r="AZ16" s="524" t="s">
        <v>134</v>
      </c>
      <c r="BA16" s="524" t="s">
        <v>135</v>
      </c>
      <c r="BB16" s="524" t="s">
        <v>1</v>
      </c>
      <c r="BC16" s="524" t="s">
        <v>136</v>
      </c>
      <c r="BD16" s="524" t="s">
        <v>88</v>
      </c>
    </row>
    <row r="17" spans="2:56" s="1" customFormat="1" ht="12" customHeight="1">
      <c r="B17" s="13"/>
      <c r="D17" s="10" t="s">
        <v>27</v>
      </c>
      <c r="I17" s="10" t="s">
        <v>24</v>
      </c>
      <c r="J17" s="11" t="str">
        <f>'Rekapitulace stavby'!AN13</f>
        <v>Vyplň údaj</v>
      </c>
      <c r="L17" s="13"/>
      <c r="AZ17" s="524" t="s">
        <v>137</v>
      </c>
      <c r="BA17" s="524" t="s">
        <v>138</v>
      </c>
      <c r="BB17" s="524" t="s">
        <v>1</v>
      </c>
      <c r="BC17" s="524" t="s">
        <v>139</v>
      </c>
      <c r="BD17" s="524" t="s">
        <v>88</v>
      </c>
    </row>
    <row r="18" spans="2:56" s="1" customFormat="1" ht="18" customHeight="1">
      <c r="B18" s="13"/>
      <c r="E18" s="620" t="str">
        <f>'Rekapitulace stavby'!E14</f>
        <v>Vyplň údaj</v>
      </c>
      <c r="F18" s="621"/>
      <c r="G18" s="621"/>
      <c r="H18" s="621"/>
      <c r="I18" s="10" t="s">
        <v>26</v>
      </c>
      <c r="J18" s="11" t="str">
        <f>'Rekapitulace stavby'!AN14</f>
        <v>Vyplň údaj</v>
      </c>
      <c r="L18" s="13"/>
      <c r="AZ18" s="524" t="s">
        <v>140</v>
      </c>
      <c r="BA18" s="524" t="s">
        <v>141</v>
      </c>
      <c r="BB18" s="524" t="s">
        <v>1</v>
      </c>
      <c r="BC18" s="524" t="s">
        <v>142</v>
      </c>
      <c r="BD18" s="524" t="s">
        <v>88</v>
      </c>
    </row>
    <row r="19" spans="2:56" s="1" customFormat="1" ht="7" customHeight="1">
      <c r="B19" s="13"/>
      <c r="L19" s="13"/>
      <c r="AZ19" s="524" t="s">
        <v>143</v>
      </c>
      <c r="BA19" s="524" t="s">
        <v>144</v>
      </c>
      <c r="BB19" s="524" t="s">
        <v>1</v>
      </c>
      <c r="BC19" s="524" t="s">
        <v>145</v>
      </c>
      <c r="BD19" s="524" t="s">
        <v>88</v>
      </c>
    </row>
    <row r="20" spans="2:56" s="1" customFormat="1" ht="12" customHeight="1">
      <c r="B20" s="13"/>
      <c r="D20" s="10" t="s">
        <v>29</v>
      </c>
      <c r="I20" s="10" t="s">
        <v>24</v>
      </c>
      <c r="J20" s="476" t="s">
        <v>1</v>
      </c>
      <c r="L20" s="13"/>
      <c r="AZ20" s="524" t="s">
        <v>146</v>
      </c>
      <c r="BA20" s="524" t="s">
        <v>147</v>
      </c>
      <c r="BB20" s="524" t="s">
        <v>1</v>
      </c>
      <c r="BC20" s="524" t="s">
        <v>148</v>
      </c>
      <c r="BD20" s="524" t="s">
        <v>149</v>
      </c>
    </row>
    <row r="21" spans="2:56" s="1" customFormat="1" ht="18" customHeight="1">
      <c r="B21" s="13"/>
      <c r="E21" s="476" t="s">
        <v>30</v>
      </c>
      <c r="I21" s="10" t="s">
        <v>26</v>
      </c>
      <c r="J21" s="476" t="s">
        <v>1</v>
      </c>
      <c r="L21" s="13"/>
      <c r="AZ21" s="524" t="s">
        <v>150</v>
      </c>
      <c r="BA21" s="524" t="s">
        <v>151</v>
      </c>
      <c r="BB21" s="524" t="s">
        <v>1</v>
      </c>
      <c r="BC21" s="524" t="s">
        <v>152</v>
      </c>
      <c r="BD21" s="524" t="s">
        <v>88</v>
      </c>
    </row>
    <row r="22" spans="2:56" s="1" customFormat="1" ht="7" customHeight="1">
      <c r="B22" s="13"/>
      <c r="L22" s="13"/>
      <c r="AZ22" s="524" t="s">
        <v>153</v>
      </c>
      <c r="BA22" s="524" t="s">
        <v>154</v>
      </c>
      <c r="BB22" s="524" t="s">
        <v>1</v>
      </c>
      <c r="BC22" s="524" t="s">
        <v>155</v>
      </c>
      <c r="BD22" s="524" t="s">
        <v>88</v>
      </c>
    </row>
    <row r="23" spans="2:56" s="1" customFormat="1" ht="12" customHeight="1">
      <c r="B23" s="13"/>
      <c r="D23" s="10" t="s">
        <v>32</v>
      </c>
      <c r="I23" s="10" t="s">
        <v>24</v>
      </c>
      <c r="J23" s="476" t="s">
        <v>1</v>
      </c>
      <c r="L23" s="13"/>
      <c r="AZ23" s="524" t="s">
        <v>156</v>
      </c>
      <c r="BA23" s="524" t="s">
        <v>157</v>
      </c>
      <c r="BB23" s="524" t="s">
        <v>1</v>
      </c>
      <c r="BC23" s="524" t="s">
        <v>158</v>
      </c>
      <c r="BD23" s="524" t="s">
        <v>88</v>
      </c>
    </row>
    <row r="24" spans="2:56" s="1" customFormat="1" ht="18" customHeight="1">
      <c r="B24" s="13"/>
      <c r="E24" s="476" t="s">
        <v>33</v>
      </c>
      <c r="I24" s="10" t="s">
        <v>26</v>
      </c>
      <c r="J24" s="476" t="s">
        <v>1</v>
      </c>
      <c r="L24" s="13"/>
      <c r="AZ24" s="524" t="s">
        <v>159</v>
      </c>
      <c r="BA24" s="524" t="s">
        <v>160</v>
      </c>
      <c r="BB24" s="524" t="s">
        <v>1</v>
      </c>
      <c r="BC24" s="524" t="s">
        <v>161</v>
      </c>
      <c r="BD24" s="524" t="s">
        <v>88</v>
      </c>
    </row>
    <row r="25" spans="2:56" s="1" customFormat="1" ht="7" customHeight="1">
      <c r="B25" s="13"/>
      <c r="L25" s="13"/>
      <c r="AZ25" s="524" t="s">
        <v>162</v>
      </c>
      <c r="BA25" s="524" t="s">
        <v>163</v>
      </c>
      <c r="BB25" s="524" t="s">
        <v>1</v>
      </c>
      <c r="BC25" s="524" t="s">
        <v>164</v>
      </c>
      <c r="BD25" s="524" t="s">
        <v>88</v>
      </c>
    </row>
    <row r="26" spans="2:56" s="1" customFormat="1" ht="12" customHeight="1">
      <c r="B26" s="13"/>
      <c r="D26" s="10" t="s">
        <v>34</v>
      </c>
      <c r="L26" s="13"/>
      <c r="AZ26" s="524" t="s">
        <v>165</v>
      </c>
      <c r="BA26" s="524" t="s">
        <v>166</v>
      </c>
      <c r="BB26" s="524" t="s">
        <v>1</v>
      </c>
      <c r="BC26" s="524" t="s">
        <v>167</v>
      </c>
      <c r="BD26" s="524" t="s">
        <v>88</v>
      </c>
    </row>
    <row r="27" spans="2:56" s="478" customFormat="1" ht="16.5" customHeight="1">
      <c r="B27" s="477"/>
      <c r="E27" s="587" t="s">
        <v>1</v>
      </c>
      <c r="F27" s="587"/>
      <c r="G27" s="587"/>
      <c r="H27" s="587"/>
      <c r="L27" s="477"/>
      <c r="AZ27" s="571" t="s">
        <v>168</v>
      </c>
      <c r="BA27" s="571" t="s">
        <v>169</v>
      </c>
      <c r="BB27" s="571" t="s">
        <v>1</v>
      </c>
      <c r="BC27" s="571" t="s">
        <v>170</v>
      </c>
      <c r="BD27" s="571" t="s">
        <v>88</v>
      </c>
    </row>
    <row r="28" spans="2:56" s="1" customFormat="1" ht="7" customHeight="1">
      <c r="B28" s="13"/>
      <c r="L28" s="13"/>
      <c r="AZ28" s="524" t="s">
        <v>171</v>
      </c>
      <c r="BA28" s="524" t="s">
        <v>172</v>
      </c>
      <c r="BB28" s="524" t="s">
        <v>1</v>
      </c>
      <c r="BC28" s="524" t="s">
        <v>173</v>
      </c>
      <c r="BD28" s="524" t="s">
        <v>88</v>
      </c>
    </row>
    <row r="29" spans="2:56" s="1" customFormat="1" ht="7" customHeight="1">
      <c r="B29" s="13"/>
      <c r="D29" s="479"/>
      <c r="E29" s="479"/>
      <c r="F29" s="479"/>
      <c r="G29" s="479"/>
      <c r="H29" s="479"/>
      <c r="I29" s="479"/>
      <c r="J29" s="479"/>
      <c r="K29" s="479"/>
      <c r="L29" s="13"/>
      <c r="AZ29" s="524" t="s">
        <v>174</v>
      </c>
      <c r="BA29" s="524" t="s">
        <v>175</v>
      </c>
      <c r="BB29" s="524" t="s">
        <v>1</v>
      </c>
      <c r="BC29" s="524" t="s">
        <v>176</v>
      </c>
      <c r="BD29" s="524" t="s">
        <v>88</v>
      </c>
    </row>
    <row r="30" spans="2:56" s="1" customFormat="1" ht="25.4" customHeight="1">
      <c r="B30" s="13"/>
      <c r="D30" s="480" t="s">
        <v>35</v>
      </c>
      <c r="J30" s="481">
        <f>ROUND(J152,2)</f>
        <v>0</v>
      </c>
      <c r="L30" s="13"/>
      <c r="AZ30" s="524" t="s">
        <v>177</v>
      </c>
      <c r="BA30" s="524" t="s">
        <v>178</v>
      </c>
      <c r="BB30" s="524" t="s">
        <v>1</v>
      </c>
      <c r="BC30" s="524" t="s">
        <v>179</v>
      </c>
      <c r="BD30" s="524" t="s">
        <v>88</v>
      </c>
    </row>
    <row r="31" spans="2:56" s="1" customFormat="1" ht="7" customHeight="1">
      <c r="B31" s="13"/>
      <c r="D31" s="479"/>
      <c r="E31" s="479"/>
      <c r="F31" s="479"/>
      <c r="G31" s="479"/>
      <c r="H31" s="479"/>
      <c r="I31" s="479"/>
      <c r="J31" s="479"/>
      <c r="K31" s="479"/>
      <c r="L31" s="13"/>
      <c r="AZ31" s="524" t="s">
        <v>180</v>
      </c>
      <c r="BA31" s="524" t="s">
        <v>181</v>
      </c>
      <c r="BB31" s="524" t="s">
        <v>1</v>
      </c>
      <c r="BC31" s="524" t="s">
        <v>182</v>
      </c>
      <c r="BD31" s="524" t="s">
        <v>88</v>
      </c>
    </row>
    <row r="32" spans="2:56" s="1" customFormat="1" ht="14.5" customHeight="1">
      <c r="B32" s="13"/>
      <c r="F32" s="482" t="s">
        <v>37</v>
      </c>
      <c r="I32" s="482" t="s">
        <v>36</v>
      </c>
      <c r="J32" s="482" t="s">
        <v>38</v>
      </c>
      <c r="L32" s="13"/>
      <c r="AZ32" s="524" t="s">
        <v>183</v>
      </c>
      <c r="BA32" s="524" t="s">
        <v>184</v>
      </c>
      <c r="BB32" s="524" t="s">
        <v>1</v>
      </c>
      <c r="BC32" s="524" t="s">
        <v>185</v>
      </c>
      <c r="BD32" s="524" t="s">
        <v>88</v>
      </c>
    </row>
    <row r="33" spans="2:56" s="1" customFormat="1" ht="14.5" customHeight="1">
      <c r="B33" s="13"/>
      <c r="D33" s="483" t="s">
        <v>39</v>
      </c>
      <c r="E33" s="10" t="s">
        <v>40</v>
      </c>
      <c r="F33" s="484">
        <f>ROUND((SUM(BE152:BE1392)),2)</f>
        <v>0</v>
      </c>
      <c r="I33" s="485">
        <v>0.21</v>
      </c>
      <c r="J33" s="484">
        <f>ROUND(((SUM(BE152:BE1392))*I33),2)</f>
        <v>0</v>
      </c>
      <c r="L33" s="13"/>
      <c r="AZ33" s="524" t="s">
        <v>186</v>
      </c>
      <c r="BA33" s="524" t="s">
        <v>187</v>
      </c>
      <c r="BB33" s="524" t="s">
        <v>1</v>
      </c>
      <c r="BC33" s="524" t="s">
        <v>188</v>
      </c>
      <c r="BD33" s="524" t="s">
        <v>88</v>
      </c>
    </row>
    <row r="34" spans="2:56" s="1" customFormat="1" ht="14.5" customHeight="1">
      <c r="B34" s="13"/>
      <c r="E34" s="10" t="s">
        <v>41</v>
      </c>
      <c r="F34" s="484">
        <f>ROUND((SUM(BF152:BF1392)),2)</f>
        <v>0</v>
      </c>
      <c r="I34" s="485">
        <v>0.15</v>
      </c>
      <c r="J34" s="484">
        <f>ROUND(((SUM(BF152:BF1392))*I34),2)</f>
        <v>0</v>
      </c>
      <c r="L34" s="13"/>
      <c r="AZ34" s="524" t="s">
        <v>189</v>
      </c>
      <c r="BA34" s="524" t="s">
        <v>190</v>
      </c>
      <c r="BB34" s="524" t="s">
        <v>1</v>
      </c>
      <c r="BC34" s="524" t="s">
        <v>191</v>
      </c>
      <c r="BD34" s="524" t="s">
        <v>88</v>
      </c>
    </row>
    <row r="35" spans="2:56" s="1" customFormat="1" ht="14.5" customHeight="1" hidden="1">
      <c r="B35" s="13"/>
      <c r="E35" s="10" t="s">
        <v>42</v>
      </c>
      <c r="F35" s="484">
        <f>ROUND((SUM(BG152:BG1392)),2)</f>
        <v>0</v>
      </c>
      <c r="I35" s="485">
        <v>0.21</v>
      </c>
      <c r="J35" s="484">
        <f>0</f>
        <v>0</v>
      </c>
      <c r="L35" s="13"/>
      <c r="AZ35" s="524" t="s">
        <v>192</v>
      </c>
      <c r="BA35" s="524" t="s">
        <v>193</v>
      </c>
      <c r="BB35" s="524" t="s">
        <v>1</v>
      </c>
      <c r="BC35" s="524" t="s">
        <v>194</v>
      </c>
      <c r="BD35" s="524" t="s">
        <v>88</v>
      </c>
    </row>
    <row r="36" spans="2:56" s="1" customFormat="1" ht="14.5" customHeight="1" hidden="1">
      <c r="B36" s="13"/>
      <c r="E36" s="10" t="s">
        <v>43</v>
      </c>
      <c r="F36" s="484">
        <f>ROUND((SUM(BH152:BH1392)),2)</f>
        <v>0</v>
      </c>
      <c r="I36" s="485">
        <v>0.15</v>
      </c>
      <c r="J36" s="484">
        <f>0</f>
        <v>0</v>
      </c>
      <c r="L36" s="13"/>
      <c r="AZ36" s="524" t="s">
        <v>195</v>
      </c>
      <c r="BA36" s="524" t="s">
        <v>196</v>
      </c>
      <c r="BB36" s="524" t="s">
        <v>1</v>
      </c>
      <c r="BC36" s="524" t="s">
        <v>197</v>
      </c>
      <c r="BD36" s="524" t="s">
        <v>88</v>
      </c>
    </row>
    <row r="37" spans="2:56" s="1" customFormat="1" ht="14.5" customHeight="1" hidden="1">
      <c r="B37" s="13"/>
      <c r="E37" s="10" t="s">
        <v>44</v>
      </c>
      <c r="F37" s="484">
        <f>ROUND((SUM(BI152:BI1392)),2)</f>
        <v>0</v>
      </c>
      <c r="I37" s="485">
        <v>0</v>
      </c>
      <c r="J37" s="484">
        <f>0</f>
        <v>0</v>
      </c>
      <c r="L37" s="13"/>
      <c r="AZ37" s="524" t="s">
        <v>198</v>
      </c>
      <c r="BA37" s="524" t="s">
        <v>199</v>
      </c>
      <c r="BB37" s="524" t="s">
        <v>1</v>
      </c>
      <c r="BC37" s="524" t="s">
        <v>200</v>
      </c>
      <c r="BD37" s="524" t="s">
        <v>88</v>
      </c>
    </row>
    <row r="38" spans="2:56" s="1" customFormat="1" ht="7" customHeight="1">
      <c r="B38" s="13"/>
      <c r="L38" s="13"/>
      <c r="AZ38" s="524" t="s">
        <v>201</v>
      </c>
      <c r="BA38" s="524" t="s">
        <v>202</v>
      </c>
      <c r="BB38" s="524" t="s">
        <v>1</v>
      </c>
      <c r="BC38" s="524" t="s">
        <v>203</v>
      </c>
      <c r="BD38" s="524" t="s">
        <v>88</v>
      </c>
    </row>
    <row r="39" spans="2:56" s="1" customFormat="1" ht="25.4" customHeight="1">
      <c r="B39" s="13"/>
      <c r="C39" s="486"/>
      <c r="D39" s="487" t="s">
        <v>45</v>
      </c>
      <c r="E39" s="488"/>
      <c r="F39" s="488"/>
      <c r="G39" s="489" t="s">
        <v>46</v>
      </c>
      <c r="H39" s="490" t="s">
        <v>47</v>
      </c>
      <c r="I39" s="488"/>
      <c r="J39" s="491">
        <f>SUM(J30:J37)</f>
        <v>0</v>
      </c>
      <c r="K39" s="492"/>
      <c r="L39" s="13"/>
      <c r="AZ39" s="524" t="s">
        <v>204</v>
      </c>
      <c r="BA39" s="524" t="s">
        <v>205</v>
      </c>
      <c r="BB39" s="524" t="s">
        <v>1</v>
      </c>
      <c r="BC39" s="524" t="s">
        <v>206</v>
      </c>
      <c r="BD39" s="524" t="s">
        <v>88</v>
      </c>
    </row>
    <row r="40" spans="2:56" s="1" customFormat="1" ht="14.5" customHeight="1">
      <c r="B40" s="13"/>
      <c r="L40" s="13"/>
      <c r="AZ40" s="524" t="s">
        <v>207</v>
      </c>
      <c r="BA40" s="524" t="s">
        <v>208</v>
      </c>
      <c r="BB40" s="524" t="s">
        <v>1</v>
      </c>
      <c r="BC40" s="524" t="s">
        <v>209</v>
      </c>
      <c r="BD40" s="524" t="s">
        <v>88</v>
      </c>
    </row>
    <row r="41" spans="2:56" ht="14.5" customHeight="1">
      <c r="B41" s="6"/>
      <c r="L41" s="6"/>
      <c r="AZ41" s="524" t="s">
        <v>210</v>
      </c>
      <c r="BA41" s="524" t="s">
        <v>211</v>
      </c>
      <c r="BB41" s="524" t="s">
        <v>1</v>
      </c>
      <c r="BC41" s="524" t="s">
        <v>212</v>
      </c>
      <c r="BD41" s="524" t="s">
        <v>88</v>
      </c>
    </row>
    <row r="42" spans="2:56" ht="14.5" customHeight="1">
      <c r="B42" s="6"/>
      <c r="L42" s="6"/>
      <c r="AZ42" s="524" t="s">
        <v>213</v>
      </c>
      <c r="BA42" s="524" t="s">
        <v>213</v>
      </c>
      <c r="BB42" s="524" t="s">
        <v>1</v>
      </c>
      <c r="BC42" s="524" t="s">
        <v>214</v>
      </c>
      <c r="BD42" s="524" t="s">
        <v>88</v>
      </c>
    </row>
    <row r="43" spans="2:56" ht="14.5" customHeight="1">
      <c r="B43" s="6"/>
      <c r="L43" s="6"/>
      <c r="AZ43" s="524" t="s">
        <v>215</v>
      </c>
      <c r="BA43" s="524" t="s">
        <v>215</v>
      </c>
      <c r="BB43" s="524" t="s">
        <v>1</v>
      </c>
      <c r="BC43" s="524" t="s">
        <v>167</v>
      </c>
      <c r="BD43" s="524" t="s">
        <v>88</v>
      </c>
    </row>
    <row r="44" spans="2:56" ht="14.5" customHeight="1">
      <c r="B44" s="6"/>
      <c r="L44" s="6"/>
      <c r="AZ44" s="524" t="s">
        <v>216</v>
      </c>
      <c r="BA44" s="524" t="s">
        <v>216</v>
      </c>
      <c r="BB44" s="524" t="s">
        <v>1</v>
      </c>
      <c r="BC44" s="524" t="s">
        <v>217</v>
      </c>
      <c r="BD44" s="524" t="s">
        <v>88</v>
      </c>
    </row>
    <row r="45" spans="2:56" ht="14.5" customHeight="1">
      <c r="B45" s="6"/>
      <c r="L45" s="6"/>
      <c r="AZ45" s="524" t="s">
        <v>218</v>
      </c>
      <c r="BA45" s="524" t="s">
        <v>218</v>
      </c>
      <c r="BB45" s="524" t="s">
        <v>1</v>
      </c>
      <c r="BC45" s="524" t="s">
        <v>219</v>
      </c>
      <c r="BD45" s="524" t="s">
        <v>88</v>
      </c>
    </row>
    <row r="46" spans="2:56" ht="14.5" customHeight="1">
      <c r="B46" s="6"/>
      <c r="L46" s="6"/>
      <c r="AZ46" s="524" t="s">
        <v>220</v>
      </c>
      <c r="BA46" s="524" t="s">
        <v>220</v>
      </c>
      <c r="BB46" s="524" t="s">
        <v>1</v>
      </c>
      <c r="BC46" s="524" t="s">
        <v>170</v>
      </c>
      <c r="BD46" s="524" t="s">
        <v>88</v>
      </c>
    </row>
    <row r="47" spans="2:56" ht="14.5" customHeight="1">
      <c r="B47" s="6"/>
      <c r="L47" s="6"/>
      <c r="AZ47" s="524" t="s">
        <v>221</v>
      </c>
      <c r="BA47" s="524" t="s">
        <v>221</v>
      </c>
      <c r="BB47" s="524" t="s">
        <v>1</v>
      </c>
      <c r="BC47" s="524" t="s">
        <v>179</v>
      </c>
      <c r="BD47" s="524" t="s">
        <v>88</v>
      </c>
    </row>
    <row r="48" spans="2:56" ht="14.5" customHeight="1">
      <c r="B48" s="6"/>
      <c r="L48" s="6"/>
      <c r="AZ48" s="524" t="s">
        <v>222</v>
      </c>
      <c r="BA48" s="524" t="s">
        <v>223</v>
      </c>
      <c r="BB48" s="524" t="s">
        <v>1</v>
      </c>
      <c r="BC48" s="524" t="s">
        <v>224</v>
      </c>
      <c r="BD48" s="524" t="s">
        <v>88</v>
      </c>
    </row>
    <row r="49" spans="2:56" ht="14.5" customHeight="1">
      <c r="B49" s="6"/>
      <c r="L49" s="6"/>
      <c r="AZ49" s="524" t="s">
        <v>225</v>
      </c>
      <c r="BA49" s="524" t="s">
        <v>226</v>
      </c>
      <c r="BB49" s="524" t="s">
        <v>1</v>
      </c>
      <c r="BC49" s="524" t="s">
        <v>227</v>
      </c>
      <c r="BD49" s="524" t="s">
        <v>88</v>
      </c>
    </row>
    <row r="50" spans="2:56" s="1" customFormat="1" ht="14.5" customHeight="1">
      <c r="B50" s="13"/>
      <c r="D50" s="493" t="s">
        <v>48</v>
      </c>
      <c r="E50" s="494"/>
      <c r="F50" s="494"/>
      <c r="G50" s="493" t="s">
        <v>49</v>
      </c>
      <c r="H50" s="494"/>
      <c r="I50" s="494"/>
      <c r="J50" s="494"/>
      <c r="K50" s="494"/>
      <c r="L50" s="13"/>
      <c r="AZ50" s="524" t="s">
        <v>228</v>
      </c>
      <c r="BA50" s="524" t="s">
        <v>229</v>
      </c>
      <c r="BB50" s="524" t="s">
        <v>1</v>
      </c>
      <c r="BC50" s="524" t="s">
        <v>230</v>
      </c>
      <c r="BD50" s="524" t="s">
        <v>88</v>
      </c>
    </row>
    <row r="51" spans="2:56" ht="12">
      <c r="B51" s="6"/>
      <c r="L51" s="6"/>
      <c r="AZ51" s="524" t="s">
        <v>231</v>
      </c>
      <c r="BA51" s="524" t="s">
        <v>232</v>
      </c>
      <c r="BB51" s="524" t="s">
        <v>1</v>
      </c>
      <c r="BC51" s="524" t="s">
        <v>233</v>
      </c>
      <c r="BD51" s="524" t="s">
        <v>88</v>
      </c>
    </row>
    <row r="52" spans="2:56" ht="12">
      <c r="B52" s="6"/>
      <c r="L52" s="6"/>
      <c r="AZ52" s="524" t="s">
        <v>234</v>
      </c>
      <c r="BA52" s="524" t="s">
        <v>235</v>
      </c>
      <c r="BB52" s="524" t="s">
        <v>1</v>
      </c>
      <c r="BC52" s="524" t="s">
        <v>236</v>
      </c>
      <c r="BD52" s="524" t="s">
        <v>88</v>
      </c>
    </row>
    <row r="53" spans="2:56" ht="12">
      <c r="B53" s="6"/>
      <c r="L53" s="6"/>
      <c r="AZ53" s="524" t="s">
        <v>237</v>
      </c>
      <c r="BA53" s="524" t="s">
        <v>238</v>
      </c>
      <c r="BB53" s="524" t="s">
        <v>1</v>
      </c>
      <c r="BC53" s="524" t="s">
        <v>239</v>
      </c>
      <c r="BD53" s="524" t="s">
        <v>88</v>
      </c>
    </row>
    <row r="54" spans="2:56" ht="12">
      <c r="B54" s="6"/>
      <c r="L54" s="6"/>
      <c r="AZ54" s="524" t="s">
        <v>240</v>
      </c>
      <c r="BA54" s="524" t="s">
        <v>241</v>
      </c>
      <c r="BB54" s="524" t="s">
        <v>1</v>
      </c>
      <c r="BC54" s="524" t="s">
        <v>242</v>
      </c>
      <c r="BD54" s="524" t="s">
        <v>88</v>
      </c>
    </row>
    <row r="55" spans="2:56" ht="12">
      <c r="B55" s="6"/>
      <c r="L55" s="6"/>
      <c r="AZ55" s="524" t="s">
        <v>243</v>
      </c>
      <c r="BA55" s="524" t="s">
        <v>244</v>
      </c>
      <c r="BB55" s="524" t="s">
        <v>1</v>
      </c>
      <c r="BC55" s="524" t="s">
        <v>245</v>
      </c>
      <c r="BD55" s="524" t="s">
        <v>88</v>
      </c>
    </row>
    <row r="56" spans="2:56" ht="12">
      <c r="B56" s="6"/>
      <c r="L56" s="6"/>
      <c r="AZ56" s="524" t="s">
        <v>246</v>
      </c>
      <c r="BA56" s="524" t="s">
        <v>247</v>
      </c>
      <c r="BB56" s="524" t="s">
        <v>1</v>
      </c>
      <c r="BC56" s="524" t="s">
        <v>248</v>
      </c>
      <c r="BD56" s="524" t="s">
        <v>88</v>
      </c>
    </row>
    <row r="57" spans="2:56" ht="12">
      <c r="B57" s="6"/>
      <c r="L57" s="6"/>
      <c r="AZ57" s="524" t="s">
        <v>249</v>
      </c>
      <c r="BA57" s="524" t="s">
        <v>250</v>
      </c>
      <c r="BB57" s="524" t="s">
        <v>1</v>
      </c>
      <c r="BC57" s="524" t="s">
        <v>251</v>
      </c>
      <c r="BD57" s="524" t="s">
        <v>88</v>
      </c>
    </row>
    <row r="58" spans="2:56" ht="12">
      <c r="B58" s="6"/>
      <c r="L58" s="6"/>
      <c r="AZ58" s="524" t="s">
        <v>252</v>
      </c>
      <c r="BA58" s="524" t="s">
        <v>253</v>
      </c>
      <c r="BB58" s="524" t="s">
        <v>1</v>
      </c>
      <c r="BC58" s="524" t="s">
        <v>254</v>
      </c>
      <c r="BD58" s="524" t="s">
        <v>88</v>
      </c>
    </row>
    <row r="59" spans="2:12" ht="12">
      <c r="B59" s="6"/>
      <c r="L59" s="6"/>
    </row>
    <row r="60" spans="2:12" ht="12">
      <c r="B60" s="6"/>
      <c r="L60" s="6"/>
    </row>
    <row r="61" spans="2:12" s="1" customFormat="1" ht="12.5">
      <c r="B61" s="13"/>
      <c r="D61" s="495" t="s">
        <v>50</v>
      </c>
      <c r="E61" s="496"/>
      <c r="F61" s="497" t="s">
        <v>51</v>
      </c>
      <c r="G61" s="495" t="s">
        <v>50</v>
      </c>
      <c r="H61" s="496"/>
      <c r="I61" s="496"/>
      <c r="J61" s="498" t="s">
        <v>51</v>
      </c>
      <c r="K61" s="496"/>
      <c r="L61" s="13"/>
    </row>
    <row r="62" spans="2:12" ht="12">
      <c r="B62" s="6"/>
      <c r="L62" s="6"/>
    </row>
    <row r="63" spans="2:12" ht="12">
      <c r="B63" s="6"/>
      <c r="L63" s="6"/>
    </row>
    <row r="64" spans="2:12" ht="12">
      <c r="B64" s="6"/>
      <c r="L64" s="6"/>
    </row>
    <row r="65" spans="2:12" s="1" customFormat="1" ht="13">
      <c r="B65" s="13"/>
      <c r="D65" s="493" t="s">
        <v>52</v>
      </c>
      <c r="E65" s="494"/>
      <c r="F65" s="494"/>
      <c r="G65" s="493" t="s">
        <v>53</v>
      </c>
      <c r="H65" s="494"/>
      <c r="I65" s="494"/>
      <c r="J65" s="494"/>
      <c r="K65" s="494"/>
      <c r="L65" s="13"/>
    </row>
    <row r="66" spans="2:12" ht="12">
      <c r="B66" s="6"/>
      <c r="L66" s="6"/>
    </row>
    <row r="67" spans="2:12" ht="12">
      <c r="B67" s="6"/>
      <c r="L67" s="6"/>
    </row>
    <row r="68" spans="2:12" ht="12">
      <c r="B68" s="6"/>
      <c r="L68" s="6"/>
    </row>
    <row r="69" spans="2:12" ht="12">
      <c r="B69" s="6"/>
      <c r="L69" s="6"/>
    </row>
    <row r="70" spans="2:12" ht="12">
      <c r="B70" s="6"/>
      <c r="L70" s="6"/>
    </row>
    <row r="71" spans="2:12" ht="12">
      <c r="B71" s="6"/>
      <c r="L71" s="6"/>
    </row>
    <row r="72" spans="2:12" ht="12">
      <c r="B72" s="6"/>
      <c r="L72" s="6"/>
    </row>
    <row r="73" spans="2:12" ht="12">
      <c r="B73" s="6"/>
      <c r="L73" s="6"/>
    </row>
    <row r="74" spans="2:12" ht="12">
      <c r="B74" s="6"/>
      <c r="L74" s="6"/>
    </row>
    <row r="75" spans="2:12" ht="12">
      <c r="B75" s="6"/>
      <c r="L75" s="6"/>
    </row>
    <row r="76" spans="2:12" s="1" customFormat="1" ht="12.5">
      <c r="B76" s="13"/>
      <c r="D76" s="495" t="s">
        <v>50</v>
      </c>
      <c r="E76" s="496"/>
      <c r="F76" s="497" t="s">
        <v>51</v>
      </c>
      <c r="G76" s="495" t="s">
        <v>50</v>
      </c>
      <c r="H76" s="496"/>
      <c r="I76" s="496"/>
      <c r="J76" s="498" t="s">
        <v>51</v>
      </c>
      <c r="K76" s="496"/>
      <c r="L76" s="13"/>
    </row>
    <row r="77" spans="2:12" s="1" customFormat="1" ht="14.5" customHeight="1">
      <c r="B77" s="14"/>
      <c r="C77" s="15"/>
      <c r="D77" s="15"/>
      <c r="E77" s="15"/>
      <c r="F77" s="15"/>
      <c r="G77" s="15"/>
      <c r="H77" s="15"/>
      <c r="I77" s="15"/>
      <c r="J77" s="15"/>
      <c r="K77" s="15"/>
      <c r="L77" s="13"/>
    </row>
    <row r="81" spans="2:12" s="1" customFormat="1" ht="7" customHeight="1">
      <c r="B81" s="499"/>
      <c r="C81" s="500"/>
      <c r="D81" s="500"/>
      <c r="E81" s="500"/>
      <c r="F81" s="500"/>
      <c r="G81" s="500"/>
      <c r="H81" s="500"/>
      <c r="I81" s="500"/>
      <c r="J81" s="500"/>
      <c r="K81" s="500"/>
      <c r="L81" s="13"/>
    </row>
    <row r="82" spans="2:12" s="1" customFormat="1" ht="25" customHeight="1">
      <c r="B82" s="13"/>
      <c r="C82" s="7" t="s">
        <v>255</v>
      </c>
      <c r="L82" s="13"/>
    </row>
    <row r="83" spans="2:12" s="1" customFormat="1" ht="7" customHeight="1">
      <c r="B83" s="13"/>
      <c r="L83" s="13"/>
    </row>
    <row r="84" spans="2:12" s="1" customFormat="1" ht="12" customHeight="1">
      <c r="B84" s="13"/>
      <c r="C84" s="10" t="s">
        <v>16</v>
      </c>
      <c r="L84" s="13"/>
    </row>
    <row r="85" spans="2:12" s="1" customFormat="1" ht="16.5" customHeight="1">
      <c r="B85" s="13"/>
      <c r="E85" s="618" t="str">
        <f>E7</f>
        <v>Rozšíření objektu Domov u Anežky Luštěnice</v>
      </c>
      <c r="F85" s="619"/>
      <c r="G85" s="619"/>
      <c r="H85" s="619"/>
      <c r="L85" s="13"/>
    </row>
    <row r="86" spans="2:12" s="1" customFormat="1" ht="12" customHeight="1">
      <c r="B86" s="13"/>
      <c r="C86" s="10" t="s">
        <v>108</v>
      </c>
      <c r="L86" s="13"/>
    </row>
    <row r="87" spans="2:12" s="1" customFormat="1" ht="16.5" customHeight="1">
      <c r="B87" s="13"/>
      <c r="E87" s="615" t="str">
        <f>E9</f>
        <v>SO1 - Domov u Anežky Luštěnice</v>
      </c>
      <c r="F87" s="617"/>
      <c r="G87" s="617"/>
      <c r="H87" s="617"/>
      <c r="L87" s="13"/>
    </row>
    <row r="88" spans="2:12" s="1" customFormat="1" ht="7" customHeight="1">
      <c r="B88" s="13"/>
      <c r="L88" s="13"/>
    </row>
    <row r="89" spans="2:12" s="1" customFormat="1" ht="12" customHeight="1">
      <c r="B89" s="13"/>
      <c r="C89" s="10" t="s">
        <v>20</v>
      </c>
      <c r="F89" s="476" t="str">
        <f>F12</f>
        <v>parc.č. st. 443; 462/122, k.ú. Luštěnice</v>
      </c>
      <c r="I89" s="10" t="s">
        <v>22</v>
      </c>
      <c r="J89" s="16">
        <f>IF(J12="","",J12)</f>
        <v>44777</v>
      </c>
      <c r="L89" s="13"/>
    </row>
    <row r="90" spans="2:12" s="1" customFormat="1" ht="7" customHeight="1">
      <c r="B90" s="13"/>
      <c r="L90" s="13"/>
    </row>
    <row r="91" spans="2:12" s="1" customFormat="1" ht="25.75" customHeight="1">
      <c r="B91" s="13"/>
      <c r="C91" s="10" t="s">
        <v>23</v>
      </c>
      <c r="F91" s="476" t="str">
        <f>E15</f>
        <v xml:space="preserve">Domov u Anežky Luštěnice, poskytovatel sociálních </v>
      </c>
      <c r="I91" s="10" t="s">
        <v>29</v>
      </c>
      <c r="J91" s="155" t="str">
        <f>E21</f>
        <v>Sibre s.r.o., Ing. Radek Krýza</v>
      </c>
      <c r="L91" s="13"/>
    </row>
    <row r="92" spans="2:12" s="1" customFormat="1" ht="15.25" customHeight="1">
      <c r="B92" s="13"/>
      <c r="C92" s="10" t="s">
        <v>27</v>
      </c>
      <c r="F92" s="476" t="str">
        <f>IF(E18="","",E18)</f>
        <v>Vyplň údaj</v>
      </c>
      <c r="I92" s="10" t="s">
        <v>32</v>
      </c>
      <c r="J92" s="155" t="str">
        <f>E24</f>
        <v>Ing. M. Locihová</v>
      </c>
      <c r="L92" s="13"/>
    </row>
    <row r="93" spans="2:12" s="1" customFormat="1" ht="10.4" customHeight="1">
      <c r="B93" s="13"/>
      <c r="L93" s="13"/>
    </row>
    <row r="94" spans="2:12" s="1" customFormat="1" ht="29.25" customHeight="1">
      <c r="B94" s="13"/>
      <c r="C94" s="501" t="s">
        <v>256</v>
      </c>
      <c r="D94" s="486"/>
      <c r="E94" s="486"/>
      <c r="F94" s="486"/>
      <c r="G94" s="486"/>
      <c r="H94" s="486"/>
      <c r="I94" s="486"/>
      <c r="J94" s="502" t="s">
        <v>257</v>
      </c>
      <c r="K94" s="486"/>
      <c r="L94" s="13"/>
    </row>
    <row r="95" spans="2:12" s="1" customFormat="1" ht="10.4" customHeight="1">
      <c r="B95" s="13"/>
      <c r="L95" s="13"/>
    </row>
    <row r="96" spans="2:47" s="1" customFormat="1" ht="22.9" customHeight="1">
      <c r="B96" s="13"/>
      <c r="C96" s="503" t="s">
        <v>258</v>
      </c>
      <c r="J96" s="481">
        <f>J152</f>
        <v>0</v>
      </c>
      <c r="L96" s="13"/>
      <c r="AU96" s="3" t="s">
        <v>259</v>
      </c>
    </row>
    <row r="97" spans="2:12" s="505" customFormat="1" ht="25" customHeight="1">
      <c r="B97" s="504"/>
      <c r="D97" s="506" t="s">
        <v>260</v>
      </c>
      <c r="E97" s="507"/>
      <c r="F97" s="507"/>
      <c r="G97" s="507"/>
      <c r="H97" s="507"/>
      <c r="I97" s="507"/>
      <c r="J97" s="508">
        <f>J153</f>
        <v>0</v>
      </c>
      <c r="L97" s="504"/>
    </row>
    <row r="98" spans="2:12" s="510" customFormat="1" ht="19.9" customHeight="1">
      <c r="B98" s="509"/>
      <c r="D98" s="511" t="s">
        <v>261</v>
      </c>
      <c r="E98" s="512"/>
      <c r="F98" s="512"/>
      <c r="G98" s="512"/>
      <c r="H98" s="512"/>
      <c r="I98" s="512"/>
      <c r="J98" s="513">
        <f>J154</f>
        <v>0</v>
      </c>
      <c r="L98" s="509"/>
    </row>
    <row r="99" spans="2:12" s="510" customFormat="1" ht="19.9" customHeight="1">
      <c r="B99" s="509"/>
      <c r="D99" s="511" t="s">
        <v>262</v>
      </c>
      <c r="E99" s="512"/>
      <c r="F99" s="512"/>
      <c r="G99" s="512"/>
      <c r="H99" s="512"/>
      <c r="I99" s="512"/>
      <c r="J99" s="513">
        <f>J205</f>
        <v>0</v>
      </c>
      <c r="L99" s="509"/>
    </row>
    <row r="100" spans="2:12" s="510" customFormat="1" ht="19.9" customHeight="1">
      <c r="B100" s="509"/>
      <c r="D100" s="511" t="s">
        <v>263</v>
      </c>
      <c r="E100" s="512"/>
      <c r="F100" s="512"/>
      <c r="G100" s="512"/>
      <c r="H100" s="512"/>
      <c r="I100" s="512"/>
      <c r="J100" s="513">
        <f>J313</f>
        <v>0</v>
      </c>
      <c r="L100" s="509"/>
    </row>
    <row r="101" spans="2:12" s="510" customFormat="1" ht="19.9" customHeight="1">
      <c r="B101" s="509"/>
      <c r="D101" s="511" t="s">
        <v>264</v>
      </c>
      <c r="E101" s="512"/>
      <c r="F101" s="512"/>
      <c r="G101" s="512"/>
      <c r="H101" s="512"/>
      <c r="I101" s="512"/>
      <c r="J101" s="513">
        <f>J438</f>
        <v>0</v>
      </c>
      <c r="L101" s="509"/>
    </row>
    <row r="102" spans="2:12" s="510" customFormat="1" ht="19.9" customHeight="1">
      <c r="B102" s="509"/>
      <c r="D102" s="511" t="s">
        <v>265</v>
      </c>
      <c r="E102" s="512"/>
      <c r="F102" s="512"/>
      <c r="G102" s="512"/>
      <c r="H102" s="512"/>
      <c r="I102" s="512"/>
      <c r="J102" s="513">
        <f>J609</f>
        <v>0</v>
      </c>
      <c r="L102" s="509"/>
    </row>
    <row r="103" spans="2:12" s="510" customFormat="1" ht="19.9" customHeight="1">
      <c r="B103" s="509"/>
      <c r="D103" s="511" t="s">
        <v>266</v>
      </c>
      <c r="E103" s="512"/>
      <c r="F103" s="512"/>
      <c r="G103" s="512"/>
      <c r="H103" s="512"/>
      <c r="I103" s="512"/>
      <c r="J103" s="513">
        <f>J651</f>
        <v>0</v>
      </c>
      <c r="L103" s="509"/>
    </row>
    <row r="104" spans="2:12" s="510" customFormat="1" ht="19.9" customHeight="1">
      <c r="B104" s="509"/>
      <c r="D104" s="511" t="s">
        <v>267</v>
      </c>
      <c r="E104" s="512"/>
      <c r="F104" s="512"/>
      <c r="G104" s="512"/>
      <c r="H104" s="512"/>
      <c r="I104" s="512"/>
      <c r="J104" s="513">
        <f>J657</f>
        <v>0</v>
      </c>
      <c r="L104" s="509"/>
    </row>
    <row r="105" spans="2:12" s="505" customFormat="1" ht="25" customHeight="1">
      <c r="B105" s="504"/>
      <c r="D105" s="506" t="s">
        <v>268</v>
      </c>
      <c r="E105" s="507"/>
      <c r="F105" s="507"/>
      <c r="G105" s="507"/>
      <c r="H105" s="507"/>
      <c r="I105" s="507"/>
      <c r="J105" s="508">
        <f>J659</f>
        <v>0</v>
      </c>
      <c r="L105" s="504"/>
    </row>
    <row r="106" spans="2:12" s="510" customFormat="1" ht="19.9" customHeight="1">
      <c r="B106" s="509"/>
      <c r="D106" s="511" t="s">
        <v>269</v>
      </c>
      <c r="E106" s="512"/>
      <c r="F106" s="512"/>
      <c r="G106" s="512"/>
      <c r="H106" s="512"/>
      <c r="I106" s="512"/>
      <c r="J106" s="513">
        <f>J660</f>
        <v>0</v>
      </c>
      <c r="L106" s="509"/>
    </row>
    <row r="107" spans="2:12" s="510" customFormat="1" ht="19.9" customHeight="1">
      <c r="B107" s="509"/>
      <c r="D107" s="511" t="s">
        <v>270</v>
      </c>
      <c r="E107" s="512"/>
      <c r="F107" s="512"/>
      <c r="G107" s="512"/>
      <c r="H107" s="512"/>
      <c r="I107" s="512"/>
      <c r="J107" s="513">
        <f>J682</f>
        <v>0</v>
      </c>
      <c r="L107" s="509"/>
    </row>
    <row r="108" spans="2:12" s="510" customFormat="1" ht="19.9" customHeight="1">
      <c r="B108" s="509"/>
      <c r="D108" s="511" t="s">
        <v>271</v>
      </c>
      <c r="E108" s="512"/>
      <c r="F108" s="512"/>
      <c r="G108" s="512"/>
      <c r="H108" s="512"/>
      <c r="I108" s="512"/>
      <c r="J108" s="513">
        <f>J721</f>
        <v>0</v>
      </c>
      <c r="L108" s="509"/>
    </row>
    <row r="109" spans="2:12" s="510" customFormat="1" ht="19.9" customHeight="1">
      <c r="B109" s="509"/>
      <c r="D109" s="511" t="s">
        <v>272</v>
      </c>
      <c r="E109" s="512"/>
      <c r="F109" s="512"/>
      <c r="G109" s="512"/>
      <c r="H109" s="512"/>
      <c r="I109" s="512"/>
      <c r="J109" s="513">
        <f>J800</f>
        <v>0</v>
      </c>
      <c r="L109" s="509"/>
    </row>
    <row r="110" spans="2:12" s="510" customFormat="1" ht="19.9" customHeight="1">
      <c r="B110" s="509"/>
      <c r="D110" s="511" t="s">
        <v>273</v>
      </c>
      <c r="E110" s="512"/>
      <c r="F110" s="512"/>
      <c r="G110" s="512"/>
      <c r="H110" s="512"/>
      <c r="I110" s="512"/>
      <c r="J110" s="513">
        <f>J803</f>
        <v>0</v>
      </c>
      <c r="L110" s="509"/>
    </row>
    <row r="111" spans="2:12" s="510" customFormat="1" ht="19.9" customHeight="1">
      <c r="B111" s="509"/>
      <c r="D111" s="511" t="s">
        <v>274</v>
      </c>
      <c r="E111" s="512"/>
      <c r="F111" s="512"/>
      <c r="G111" s="512"/>
      <c r="H111" s="512"/>
      <c r="I111" s="512"/>
      <c r="J111" s="513">
        <f>J805</f>
        <v>0</v>
      </c>
      <c r="L111" s="509"/>
    </row>
    <row r="112" spans="2:12" s="510" customFormat="1" ht="19.9" customHeight="1">
      <c r="B112" s="509"/>
      <c r="D112" s="511" t="s">
        <v>275</v>
      </c>
      <c r="E112" s="512"/>
      <c r="F112" s="512"/>
      <c r="G112" s="512"/>
      <c r="H112" s="512"/>
      <c r="I112" s="512"/>
      <c r="J112" s="513">
        <f>J807</f>
        <v>0</v>
      </c>
      <c r="L112" s="509"/>
    </row>
    <row r="113" spans="2:12" s="510" customFormat="1" ht="19.9" customHeight="1">
      <c r="B113" s="509"/>
      <c r="D113" s="511" t="s">
        <v>276</v>
      </c>
      <c r="E113" s="512"/>
      <c r="F113" s="512"/>
      <c r="G113" s="512"/>
      <c r="H113" s="512"/>
      <c r="I113" s="512"/>
      <c r="J113" s="513">
        <f>J810</f>
        <v>0</v>
      </c>
      <c r="L113" s="509"/>
    </row>
    <row r="114" spans="2:12" s="510" customFormat="1" ht="19.9" customHeight="1">
      <c r="B114" s="509"/>
      <c r="D114" s="511" t="s">
        <v>277</v>
      </c>
      <c r="E114" s="512"/>
      <c r="F114" s="512"/>
      <c r="G114" s="512"/>
      <c r="H114" s="512"/>
      <c r="I114" s="512"/>
      <c r="J114" s="513">
        <f>J812</f>
        <v>0</v>
      </c>
      <c r="L114" s="509"/>
    </row>
    <row r="115" spans="2:12" s="510" customFormat="1" ht="19.9" customHeight="1">
      <c r="B115" s="509"/>
      <c r="D115" s="511" t="s">
        <v>278</v>
      </c>
      <c r="E115" s="512"/>
      <c r="F115" s="512"/>
      <c r="G115" s="512"/>
      <c r="H115" s="512"/>
      <c r="I115" s="512"/>
      <c r="J115" s="513">
        <f>J846</f>
        <v>0</v>
      </c>
      <c r="L115" s="509"/>
    </row>
    <row r="116" spans="2:12" s="510" customFormat="1" ht="19.9" customHeight="1">
      <c r="B116" s="509"/>
      <c r="D116" s="511" t="s">
        <v>279</v>
      </c>
      <c r="E116" s="512"/>
      <c r="F116" s="512"/>
      <c r="G116" s="512"/>
      <c r="H116" s="512"/>
      <c r="I116" s="512"/>
      <c r="J116" s="513">
        <f>J911</f>
        <v>0</v>
      </c>
      <c r="L116" s="509"/>
    </row>
    <row r="117" spans="2:12" s="510" customFormat="1" ht="19.9" customHeight="1">
      <c r="B117" s="509"/>
      <c r="D117" s="511" t="s">
        <v>280</v>
      </c>
      <c r="E117" s="512"/>
      <c r="F117" s="512"/>
      <c r="G117" s="512"/>
      <c r="H117" s="512"/>
      <c r="I117" s="512"/>
      <c r="J117" s="513">
        <f>J960</f>
        <v>0</v>
      </c>
      <c r="L117" s="509"/>
    </row>
    <row r="118" spans="2:12" s="510" customFormat="1" ht="19.9" customHeight="1">
      <c r="B118" s="509"/>
      <c r="D118" s="511" t="s">
        <v>281</v>
      </c>
      <c r="E118" s="512"/>
      <c r="F118" s="512"/>
      <c r="G118" s="512"/>
      <c r="H118" s="512"/>
      <c r="I118" s="512"/>
      <c r="J118" s="513">
        <f>J962</f>
        <v>0</v>
      </c>
      <c r="L118" s="509"/>
    </row>
    <row r="119" spans="2:12" s="510" customFormat="1" ht="19.9" customHeight="1">
      <c r="B119" s="509"/>
      <c r="D119" s="511" t="s">
        <v>282</v>
      </c>
      <c r="E119" s="512"/>
      <c r="F119" s="512"/>
      <c r="G119" s="512"/>
      <c r="H119" s="512"/>
      <c r="I119" s="512"/>
      <c r="J119" s="513">
        <f>J1037</f>
        <v>0</v>
      </c>
      <c r="L119" s="509"/>
    </row>
    <row r="120" spans="2:12" s="510" customFormat="1" ht="19.9" customHeight="1">
      <c r="B120" s="509"/>
      <c r="D120" s="511" t="s">
        <v>283</v>
      </c>
      <c r="E120" s="512"/>
      <c r="F120" s="512"/>
      <c r="G120" s="512"/>
      <c r="H120" s="512"/>
      <c r="I120" s="512"/>
      <c r="J120" s="513">
        <f>J1141</f>
        <v>0</v>
      </c>
      <c r="L120" s="509"/>
    </row>
    <row r="121" spans="2:12" s="510" customFormat="1" ht="19.9" customHeight="1">
      <c r="B121" s="509"/>
      <c r="D121" s="511" t="s">
        <v>284</v>
      </c>
      <c r="E121" s="512"/>
      <c r="F121" s="512"/>
      <c r="G121" s="512"/>
      <c r="H121" s="512"/>
      <c r="I121" s="512"/>
      <c r="J121" s="513">
        <f>J1148</f>
        <v>0</v>
      </c>
      <c r="L121" s="509"/>
    </row>
    <row r="122" spans="2:12" s="510" customFormat="1" ht="19.9" customHeight="1">
      <c r="B122" s="509"/>
      <c r="D122" s="511" t="s">
        <v>285</v>
      </c>
      <c r="E122" s="512"/>
      <c r="F122" s="512"/>
      <c r="G122" s="512"/>
      <c r="H122" s="512"/>
      <c r="I122" s="512"/>
      <c r="J122" s="513">
        <f>J1224</f>
        <v>0</v>
      </c>
      <c r="L122" s="509"/>
    </row>
    <row r="123" spans="2:12" s="510" customFormat="1" ht="19.9" customHeight="1">
      <c r="B123" s="509"/>
      <c r="D123" s="511" t="s">
        <v>286</v>
      </c>
      <c r="E123" s="512"/>
      <c r="F123" s="512"/>
      <c r="G123" s="512"/>
      <c r="H123" s="512"/>
      <c r="I123" s="512"/>
      <c r="J123" s="513">
        <f>J1302</f>
        <v>0</v>
      </c>
      <c r="L123" s="509"/>
    </row>
    <row r="124" spans="2:12" s="510" customFormat="1" ht="19.9" customHeight="1">
      <c r="B124" s="509"/>
      <c r="D124" s="511" t="s">
        <v>287</v>
      </c>
      <c r="E124" s="512"/>
      <c r="F124" s="512"/>
      <c r="G124" s="512"/>
      <c r="H124" s="512"/>
      <c r="I124" s="512"/>
      <c r="J124" s="513">
        <f>J1322</f>
        <v>0</v>
      </c>
      <c r="L124" s="509"/>
    </row>
    <row r="125" spans="2:12" s="510" customFormat="1" ht="19.9" customHeight="1">
      <c r="B125" s="509"/>
      <c r="D125" s="511" t="s">
        <v>288</v>
      </c>
      <c r="E125" s="512"/>
      <c r="F125" s="512"/>
      <c r="G125" s="512"/>
      <c r="H125" s="512"/>
      <c r="I125" s="512"/>
      <c r="J125" s="513">
        <f>J1335</f>
        <v>0</v>
      </c>
      <c r="L125" s="509"/>
    </row>
    <row r="126" spans="2:12" s="510" customFormat="1" ht="19.9" customHeight="1">
      <c r="B126" s="509"/>
      <c r="D126" s="511" t="s">
        <v>289</v>
      </c>
      <c r="E126" s="512"/>
      <c r="F126" s="512"/>
      <c r="G126" s="512"/>
      <c r="H126" s="512"/>
      <c r="I126" s="512"/>
      <c r="J126" s="513">
        <f>J1341</f>
        <v>0</v>
      </c>
      <c r="L126" s="509"/>
    </row>
    <row r="127" spans="2:12" s="505" customFormat="1" ht="25" customHeight="1">
      <c r="B127" s="504"/>
      <c r="D127" s="506" t="s">
        <v>290</v>
      </c>
      <c r="E127" s="507"/>
      <c r="F127" s="507"/>
      <c r="G127" s="507"/>
      <c r="H127" s="507"/>
      <c r="I127" s="507"/>
      <c r="J127" s="508">
        <f>J1380</f>
        <v>0</v>
      </c>
      <c r="L127" s="504"/>
    </row>
    <row r="128" spans="2:12" s="510" customFormat="1" ht="19.9" customHeight="1">
      <c r="B128" s="509"/>
      <c r="D128" s="511" t="s">
        <v>291</v>
      </c>
      <c r="E128" s="512"/>
      <c r="F128" s="512"/>
      <c r="G128" s="512"/>
      <c r="H128" s="512"/>
      <c r="I128" s="512"/>
      <c r="J128" s="513">
        <f>J1381</f>
        <v>0</v>
      </c>
      <c r="L128" s="509"/>
    </row>
    <row r="129" spans="2:12" s="510" customFormat="1" ht="19.9" customHeight="1">
      <c r="B129" s="509"/>
      <c r="D129" s="511" t="s">
        <v>292</v>
      </c>
      <c r="E129" s="512"/>
      <c r="F129" s="512"/>
      <c r="G129" s="512"/>
      <c r="H129" s="512"/>
      <c r="I129" s="512"/>
      <c r="J129" s="513">
        <f>J1385</f>
        <v>0</v>
      </c>
      <c r="L129" s="509"/>
    </row>
    <row r="130" spans="2:12" s="510" customFormat="1" ht="19.9" customHeight="1">
      <c r="B130" s="509"/>
      <c r="D130" s="511" t="s">
        <v>293</v>
      </c>
      <c r="E130" s="512"/>
      <c r="F130" s="512"/>
      <c r="G130" s="512"/>
      <c r="H130" s="512"/>
      <c r="I130" s="512"/>
      <c r="J130" s="513">
        <f>J1387</f>
        <v>0</v>
      </c>
      <c r="L130" s="509"/>
    </row>
    <row r="131" spans="2:12" s="510" customFormat="1" ht="19.9" customHeight="1">
      <c r="B131" s="509"/>
      <c r="D131" s="511" t="s">
        <v>294</v>
      </c>
      <c r="E131" s="512"/>
      <c r="F131" s="512"/>
      <c r="G131" s="512"/>
      <c r="H131" s="512"/>
      <c r="I131" s="512"/>
      <c r="J131" s="513">
        <f>J1389</f>
        <v>0</v>
      </c>
      <c r="L131" s="509"/>
    </row>
    <row r="132" spans="2:12" s="510" customFormat="1" ht="19.9" customHeight="1">
      <c r="B132" s="509"/>
      <c r="D132" s="511" t="s">
        <v>295</v>
      </c>
      <c r="E132" s="512"/>
      <c r="F132" s="512"/>
      <c r="G132" s="512"/>
      <c r="H132" s="512"/>
      <c r="I132" s="512"/>
      <c r="J132" s="513">
        <f>J1391</f>
        <v>0</v>
      </c>
      <c r="L132" s="509"/>
    </row>
    <row r="133" spans="2:12" s="1" customFormat="1" ht="21.75" customHeight="1">
      <c r="B133" s="13"/>
      <c r="L133" s="13"/>
    </row>
    <row r="134" spans="2:12" s="1" customFormat="1" ht="7" customHeight="1">
      <c r="B134" s="14"/>
      <c r="C134" s="15"/>
      <c r="D134" s="15"/>
      <c r="E134" s="15"/>
      <c r="F134" s="15"/>
      <c r="G134" s="15"/>
      <c r="H134" s="15"/>
      <c r="I134" s="15"/>
      <c r="J134" s="15"/>
      <c r="K134" s="15"/>
      <c r="L134" s="13"/>
    </row>
    <row r="138" spans="2:12" s="1" customFormat="1" ht="7" customHeight="1">
      <c r="B138" s="499"/>
      <c r="C138" s="500"/>
      <c r="D138" s="500"/>
      <c r="E138" s="500"/>
      <c r="F138" s="500"/>
      <c r="G138" s="500"/>
      <c r="H138" s="500"/>
      <c r="I138" s="500"/>
      <c r="J138" s="500"/>
      <c r="K138" s="500"/>
      <c r="L138" s="13"/>
    </row>
    <row r="139" spans="2:12" s="1" customFormat="1" ht="25" customHeight="1">
      <c r="B139" s="13"/>
      <c r="C139" s="7" t="s">
        <v>296</v>
      </c>
      <c r="L139" s="13"/>
    </row>
    <row r="140" spans="2:12" s="1" customFormat="1" ht="7" customHeight="1">
      <c r="B140" s="13"/>
      <c r="L140" s="13"/>
    </row>
    <row r="141" spans="2:12" s="1" customFormat="1" ht="12" customHeight="1">
      <c r="B141" s="13"/>
      <c r="C141" s="10" t="s">
        <v>16</v>
      </c>
      <c r="L141" s="13"/>
    </row>
    <row r="142" spans="2:12" s="1" customFormat="1" ht="16.5" customHeight="1">
      <c r="B142" s="13"/>
      <c r="E142" s="618" t="str">
        <f>E7</f>
        <v>Rozšíření objektu Domov u Anežky Luštěnice</v>
      </c>
      <c r="F142" s="619"/>
      <c r="G142" s="619"/>
      <c r="H142" s="619"/>
      <c r="L142" s="13"/>
    </row>
    <row r="143" spans="2:12" s="1" customFormat="1" ht="12" customHeight="1">
      <c r="B143" s="13"/>
      <c r="C143" s="10" t="s">
        <v>108</v>
      </c>
      <c r="L143" s="13"/>
    </row>
    <row r="144" spans="2:12" s="1" customFormat="1" ht="16.5" customHeight="1">
      <c r="B144" s="13"/>
      <c r="E144" s="615" t="str">
        <f>E9</f>
        <v>SO1 - Domov u Anežky Luštěnice</v>
      </c>
      <c r="F144" s="617"/>
      <c r="G144" s="617"/>
      <c r="H144" s="617"/>
      <c r="L144" s="13"/>
    </row>
    <row r="145" spans="2:12" s="1" customFormat="1" ht="7" customHeight="1">
      <c r="B145" s="13"/>
      <c r="L145" s="13"/>
    </row>
    <row r="146" spans="2:12" s="1" customFormat="1" ht="12" customHeight="1">
      <c r="B146" s="13"/>
      <c r="C146" s="10" t="s">
        <v>20</v>
      </c>
      <c r="F146" s="476" t="str">
        <f>F12</f>
        <v>parc.č. st. 443; 462/122, k.ú. Luštěnice</v>
      </c>
      <c r="I146" s="10" t="s">
        <v>22</v>
      </c>
      <c r="J146" s="16">
        <f>IF(J12="","",J12)</f>
        <v>44777</v>
      </c>
      <c r="L146" s="13"/>
    </row>
    <row r="147" spans="2:12" s="1" customFormat="1" ht="7" customHeight="1">
      <c r="B147" s="13"/>
      <c r="L147" s="13"/>
    </row>
    <row r="148" spans="2:12" s="1" customFormat="1" ht="25.75" customHeight="1">
      <c r="B148" s="13"/>
      <c r="C148" s="10" t="s">
        <v>23</v>
      </c>
      <c r="F148" s="476" t="str">
        <f>E15</f>
        <v xml:space="preserve">Domov u Anežky Luštěnice, poskytovatel sociálních </v>
      </c>
      <c r="I148" s="10" t="s">
        <v>29</v>
      </c>
      <c r="J148" s="155" t="str">
        <f>E21</f>
        <v>Sibre s.r.o., Ing. Radek Krýza</v>
      </c>
      <c r="L148" s="13"/>
    </row>
    <row r="149" spans="2:12" s="1" customFormat="1" ht="15.25" customHeight="1">
      <c r="B149" s="13"/>
      <c r="C149" s="10" t="s">
        <v>27</v>
      </c>
      <c r="F149" s="476" t="str">
        <f>IF(E18="","",E18)</f>
        <v>Vyplň údaj</v>
      </c>
      <c r="I149" s="10" t="s">
        <v>32</v>
      </c>
      <c r="J149" s="155" t="str">
        <f>E24</f>
        <v>Ing. M. Locihová</v>
      </c>
      <c r="L149" s="13"/>
    </row>
    <row r="150" spans="2:12" s="1" customFormat="1" ht="10.4" customHeight="1">
      <c r="B150" s="13"/>
      <c r="L150" s="13"/>
    </row>
    <row r="151" spans="2:20" s="2" customFormat="1" ht="29.25" customHeight="1">
      <c r="B151" s="17"/>
      <c r="C151" s="18" t="s">
        <v>297</v>
      </c>
      <c r="D151" s="19" t="s">
        <v>60</v>
      </c>
      <c r="E151" s="19" t="s">
        <v>56</v>
      </c>
      <c r="F151" s="19" t="s">
        <v>57</v>
      </c>
      <c r="G151" s="19" t="s">
        <v>298</v>
      </c>
      <c r="H151" s="19" t="s">
        <v>299</v>
      </c>
      <c r="I151" s="19" t="s">
        <v>300</v>
      </c>
      <c r="J151" s="20" t="s">
        <v>257</v>
      </c>
      <c r="K151" s="514" t="s">
        <v>301</v>
      </c>
      <c r="L151" s="17"/>
      <c r="M151" s="515" t="s">
        <v>1</v>
      </c>
      <c r="N151" s="516" t="s">
        <v>39</v>
      </c>
      <c r="O151" s="516" t="s">
        <v>302</v>
      </c>
      <c r="P151" s="516" t="s">
        <v>303</v>
      </c>
      <c r="Q151" s="516" t="s">
        <v>304</v>
      </c>
      <c r="R151" s="516" t="s">
        <v>305</v>
      </c>
      <c r="S151" s="516" t="s">
        <v>306</v>
      </c>
      <c r="T151" s="517" t="s">
        <v>307</v>
      </c>
    </row>
    <row r="152" spans="2:63" s="1" customFormat="1" ht="22.9" customHeight="1">
      <c r="B152" s="13"/>
      <c r="C152" s="518" t="s">
        <v>308</v>
      </c>
      <c r="I152" s="413"/>
      <c r="J152" s="519">
        <f>BK152</f>
        <v>0</v>
      </c>
      <c r="L152" s="13"/>
      <c r="M152" s="520"/>
      <c r="N152" s="479"/>
      <c r="O152" s="479"/>
      <c r="P152" s="521">
        <f>P153+P659+P1380</f>
        <v>0</v>
      </c>
      <c r="Q152" s="479"/>
      <c r="R152" s="521">
        <f>R153+R659+R1380</f>
        <v>4068.5106597299996</v>
      </c>
      <c r="S152" s="479"/>
      <c r="T152" s="522">
        <f>T153+T659+T1380</f>
        <v>174.09913334</v>
      </c>
      <c r="AT152" s="3" t="s">
        <v>74</v>
      </c>
      <c r="AU152" s="3" t="s">
        <v>259</v>
      </c>
      <c r="BK152" s="523">
        <f>BK153+BK659+BK1380</f>
        <v>0</v>
      </c>
    </row>
    <row r="153" spans="2:63" s="433" customFormat="1" ht="25.9" customHeight="1">
      <c r="B153" s="434"/>
      <c r="D153" s="435" t="s">
        <v>74</v>
      </c>
      <c r="E153" s="436" t="s">
        <v>309</v>
      </c>
      <c r="F153" s="436" t="s">
        <v>310</v>
      </c>
      <c r="I153" s="21"/>
      <c r="J153" s="437">
        <f>BK153</f>
        <v>0</v>
      </c>
      <c r="L153" s="434"/>
      <c r="M153" s="438"/>
      <c r="P153" s="439">
        <f>P154+P205+P313+P438+P609+P651+P657</f>
        <v>0</v>
      </c>
      <c r="R153" s="439">
        <f>R154+R205+R313+R438+R609+R651+R657</f>
        <v>3955.4515748299996</v>
      </c>
      <c r="T153" s="440">
        <f>T154+T205+T313+T438+T609+T651+T657</f>
        <v>170.43449900000002</v>
      </c>
      <c r="AR153" s="435" t="s">
        <v>83</v>
      </c>
      <c r="AT153" s="441" t="s">
        <v>74</v>
      </c>
      <c r="AU153" s="441" t="s">
        <v>75</v>
      </c>
      <c r="AY153" s="435" t="s">
        <v>311</v>
      </c>
      <c r="BK153" s="442">
        <f>BK154+BK205+BK313+BK438+BK609+BK651+BK657</f>
        <v>0</v>
      </c>
    </row>
    <row r="154" spans="2:63" s="433" customFormat="1" ht="22.9" customHeight="1">
      <c r="B154" s="434"/>
      <c r="D154" s="435" t="s">
        <v>74</v>
      </c>
      <c r="E154" s="443" t="s">
        <v>88</v>
      </c>
      <c r="F154" s="443" t="s">
        <v>312</v>
      </c>
      <c r="I154" s="21"/>
      <c r="J154" s="444">
        <f>BK154</f>
        <v>0</v>
      </c>
      <c r="L154" s="434"/>
      <c r="M154" s="438"/>
      <c r="P154" s="439">
        <f>SUM(P155:P204)</f>
        <v>0</v>
      </c>
      <c r="R154" s="439">
        <f>SUM(R155:R204)</f>
        <v>1370.10045585</v>
      </c>
      <c r="T154" s="440">
        <f>SUM(T155:T204)</f>
        <v>3.2432999999999996</v>
      </c>
      <c r="AR154" s="435" t="s">
        <v>83</v>
      </c>
      <c r="AT154" s="441" t="s">
        <v>74</v>
      </c>
      <c r="AU154" s="441" t="s">
        <v>83</v>
      </c>
      <c r="AY154" s="435" t="s">
        <v>311</v>
      </c>
      <c r="BK154" s="442">
        <f>SUM(BK155:BK204)</f>
        <v>0</v>
      </c>
    </row>
    <row r="155" spans="2:65" s="1" customFormat="1" ht="24.25" customHeight="1">
      <c r="B155" s="13"/>
      <c r="C155" s="428" t="s">
        <v>83</v>
      </c>
      <c r="D155" s="428" t="s">
        <v>313</v>
      </c>
      <c r="E155" s="429" t="s">
        <v>314</v>
      </c>
      <c r="F155" s="430" t="s">
        <v>315</v>
      </c>
      <c r="G155" s="431" t="s">
        <v>316</v>
      </c>
      <c r="H155" s="432">
        <v>170</v>
      </c>
      <c r="I155" s="22"/>
      <c r="J155" s="415">
        <f>ROUND(I155*H155,2)</f>
        <v>0</v>
      </c>
      <c r="K155" s="416"/>
      <c r="L155" s="13"/>
      <c r="M155" s="417" t="s">
        <v>1</v>
      </c>
      <c r="N155" s="418" t="s">
        <v>41</v>
      </c>
      <c r="P155" s="419">
        <f>O155*H155</f>
        <v>0</v>
      </c>
      <c r="Q155" s="419">
        <v>0.00011</v>
      </c>
      <c r="R155" s="419">
        <f>Q155*H155</f>
        <v>0.0187</v>
      </c>
      <c r="S155" s="419">
        <v>0</v>
      </c>
      <c r="T155" s="420">
        <f>S155*H155</f>
        <v>0</v>
      </c>
      <c r="AR155" s="421" t="s">
        <v>317</v>
      </c>
      <c r="AT155" s="421" t="s">
        <v>313</v>
      </c>
      <c r="AU155" s="421" t="s">
        <v>88</v>
      </c>
      <c r="AY155" s="3" t="s">
        <v>311</v>
      </c>
      <c r="BE155" s="422">
        <f>IF(N155="základní",J155,0)</f>
        <v>0</v>
      </c>
      <c r="BF155" s="422">
        <f>IF(N155="snížená",J155,0)</f>
        <v>0</v>
      </c>
      <c r="BG155" s="422">
        <f>IF(N155="zákl. přenesená",J155,0)</f>
        <v>0</v>
      </c>
      <c r="BH155" s="422">
        <f>IF(N155="sníž. přenesená",J155,0)</f>
        <v>0</v>
      </c>
      <c r="BI155" s="422">
        <f>IF(N155="nulová",J155,0)</f>
        <v>0</v>
      </c>
      <c r="BJ155" s="3" t="s">
        <v>88</v>
      </c>
      <c r="BK155" s="422">
        <f>ROUND(I155*H155,2)</f>
        <v>0</v>
      </c>
      <c r="BL155" s="3" t="s">
        <v>317</v>
      </c>
      <c r="BM155" s="421" t="s">
        <v>318</v>
      </c>
    </row>
    <row r="156" spans="2:51" s="445" customFormat="1" ht="12">
      <c r="B156" s="446"/>
      <c r="D156" s="447" t="s">
        <v>319</v>
      </c>
      <c r="E156" s="448" t="s">
        <v>1</v>
      </c>
      <c r="F156" s="449" t="s">
        <v>320</v>
      </c>
      <c r="H156" s="448" t="s">
        <v>1</v>
      </c>
      <c r="L156" s="446"/>
      <c r="M156" s="450"/>
      <c r="T156" s="451"/>
      <c r="AT156" s="448" t="s">
        <v>319</v>
      </c>
      <c r="AU156" s="448" t="s">
        <v>88</v>
      </c>
      <c r="AV156" s="445" t="s">
        <v>83</v>
      </c>
      <c r="AW156" s="445" t="s">
        <v>31</v>
      </c>
      <c r="AX156" s="445" t="s">
        <v>75</v>
      </c>
      <c r="AY156" s="448" t="s">
        <v>311</v>
      </c>
    </row>
    <row r="157" spans="2:51" s="452" customFormat="1" ht="12">
      <c r="B157" s="453"/>
      <c r="D157" s="447" t="s">
        <v>319</v>
      </c>
      <c r="E157" s="454" t="s">
        <v>89</v>
      </c>
      <c r="F157" s="455" t="s">
        <v>321</v>
      </c>
      <c r="H157" s="456">
        <v>170</v>
      </c>
      <c r="L157" s="453"/>
      <c r="M157" s="457"/>
      <c r="T157" s="458"/>
      <c r="AT157" s="454" t="s">
        <v>319</v>
      </c>
      <c r="AU157" s="454" t="s">
        <v>88</v>
      </c>
      <c r="AV157" s="452" t="s">
        <v>88</v>
      </c>
      <c r="AW157" s="452" t="s">
        <v>31</v>
      </c>
      <c r="AX157" s="452" t="s">
        <v>83</v>
      </c>
      <c r="AY157" s="454" t="s">
        <v>311</v>
      </c>
    </row>
    <row r="158" spans="2:65" s="1" customFormat="1" ht="24.25" customHeight="1">
      <c r="B158" s="13"/>
      <c r="C158" s="428" t="s">
        <v>88</v>
      </c>
      <c r="D158" s="428" t="s">
        <v>313</v>
      </c>
      <c r="E158" s="429" t="s">
        <v>322</v>
      </c>
      <c r="F158" s="430" t="s">
        <v>323</v>
      </c>
      <c r="G158" s="431" t="s">
        <v>316</v>
      </c>
      <c r="H158" s="432">
        <v>149.5</v>
      </c>
      <c r="I158" s="22"/>
      <c r="J158" s="415">
        <f>ROUND(I158*H158,2)</f>
        <v>0</v>
      </c>
      <c r="K158" s="416"/>
      <c r="L158" s="13"/>
      <c r="M158" s="417" t="s">
        <v>1</v>
      </c>
      <c r="N158" s="418" t="s">
        <v>41</v>
      </c>
      <c r="P158" s="419">
        <f>O158*H158</f>
        <v>0</v>
      </c>
      <c r="Q158" s="419">
        <v>0.00012</v>
      </c>
      <c r="R158" s="419">
        <f>Q158*H158</f>
        <v>0.01794</v>
      </c>
      <c r="S158" s="419">
        <v>0</v>
      </c>
      <c r="T158" s="420">
        <f>S158*H158</f>
        <v>0</v>
      </c>
      <c r="AR158" s="421" t="s">
        <v>317</v>
      </c>
      <c r="AT158" s="421" t="s">
        <v>313</v>
      </c>
      <c r="AU158" s="421" t="s">
        <v>88</v>
      </c>
      <c r="AY158" s="3" t="s">
        <v>311</v>
      </c>
      <c r="BE158" s="422">
        <f>IF(N158="základní",J158,0)</f>
        <v>0</v>
      </c>
      <c r="BF158" s="422">
        <f>IF(N158="snížená",J158,0)</f>
        <v>0</v>
      </c>
      <c r="BG158" s="422">
        <f>IF(N158="zákl. přenesená",J158,0)</f>
        <v>0</v>
      </c>
      <c r="BH158" s="422">
        <f>IF(N158="sníž. přenesená",J158,0)</f>
        <v>0</v>
      </c>
      <c r="BI158" s="422">
        <f>IF(N158="nulová",J158,0)</f>
        <v>0</v>
      </c>
      <c r="BJ158" s="3" t="s">
        <v>88</v>
      </c>
      <c r="BK158" s="422">
        <f>ROUND(I158*H158,2)</f>
        <v>0</v>
      </c>
      <c r="BL158" s="3" t="s">
        <v>317</v>
      </c>
      <c r="BM158" s="421" t="s">
        <v>324</v>
      </c>
    </row>
    <row r="159" spans="2:51" s="445" customFormat="1" ht="12">
      <c r="B159" s="446"/>
      <c r="D159" s="447" t="s">
        <v>319</v>
      </c>
      <c r="E159" s="448" t="s">
        <v>1</v>
      </c>
      <c r="F159" s="449" t="s">
        <v>93</v>
      </c>
      <c r="H159" s="448" t="s">
        <v>1</v>
      </c>
      <c r="L159" s="446"/>
      <c r="M159" s="450"/>
      <c r="T159" s="451"/>
      <c r="AT159" s="448" t="s">
        <v>319</v>
      </c>
      <c r="AU159" s="448" t="s">
        <v>88</v>
      </c>
      <c r="AV159" s="445" t="s">
        <v>83</v>
      </c>
      <c r="AW159" s="445" t="s">
        <v>31</v>
      </c>
      <c r="AX159" s="445" t="s">
        <v>75</v>
      </c>
      <c r="AY159" s="448" t="s">
        <v>311</v>
      </c>
    </row>
    <row r="160" spans="2:51" s="452" customFormat="1" ht="12">
      <c r="B160" s="453"/>
      <c r="D160" s="447" t="s">
        <v>319</v>
      </c>
      <c r="E160" s="454" t="s">
        <v>92</v>
      </c>
      <c r="F160" s="455" t="s">
        <v>325</v>
      </c>
      <c r="H160" s="456">
        <v>149.5</v>
      </c>
      <c r="L160" s="453"/>
      <c r="M160" s="457"/>
      <c r="T160" s="458"/>
      <c r="AT160" s="454" t="s">
        <v>319</v>
      </c>
      <c r="AU160" s="454" t="s">
        <v>88</v>
      </c>
      <c r="AV160" s="452" t="s">
        <v>88</v>
      </c>
      <c r="AW160" s="452" t="s">
        <v>31</v>
      </c>
      <c r="AX160" s="452" t="s">
        <v>83</v>
      </c>
      <c r="AY160" s="454" t="s">
        <v>311</v>
      </c>
    </row>
    <row r="161" spans="2:65" s="1" customFormat="1" ht="37.9" customHeight="1">
      <c r="B161" s="13"/>
      <c r="C161" s="428" t="s">
        <v>149</v>
      </c>
      <c r="D161" s="428" t="s">
        <v>313</v>
      </c>
      <c r="E161" s="429" t="s">
        <v>326</v>
      </c>
      <c r="F161" s="430" t="s">
        <v>327</v>
      </c>
      <c r="G161" s="431" t="s">
        <v>316</v>
      </c>
      <c r="H161" s="432">
        <v>319.5</v>
      </c>
      <c r="I161" s="22"/>
      <c r="J161" s="415">
        <f>ROUND(I161*H161,2)</f>
        <v>0</v>
      </c>
      <c r="K161" s="416"/>
      <c r="L161" s="13"/>
      <c r="M161" s="417" t="s">
        <v>1</v>
      </c>
      <c r="N161" s="418" t="s">
        <v>41</v>
      </c>
      <c r="P161" s="419">
        <f>O161*H161</f>
        <v>0</v>
      </c>
      <c r="Q161" s="419">
        <v>0</v>
      </c>
      <c r="R161" s="419">
        <f>Q161*H161</f>
        <v>0</v>
      </c>
      <c r="S161" s="419">
        <v>0</v>
      </c>
      <c r="T161" s="420">
        <f>S161*H161</f>
        <v>0</v>
      </c>
      <c r="AR161" s="421" t="s">
        <v>317</v>
      </c>
      <c r="AT161" s="421" t="s">
        <v>313</v>
      </c>
      <c r="AU161" s="421" t="s">
        <v>88</v>
      </c>
      <c r="AY161" s="3" t="s">
        <v>311</v>
      </c>
      <c r="BE161" s="422">
        <f>IF(N161="základní",J161,0)</f>
        <v>0</v>
      </c>
      <c r="BF161" s="422">
        <f>IF(N161="snížená",J161,0)</f>
        <v>0</v>
      </c>
      <c r="BG161" s="422">
        <f>IF(N161="zákl. přenesená",J161,0)</f>
        <v>0</v>
      </c>
      <c r="BH161" s="422">
        <f>IF(N161="sníž. přenesená",J161,0)</f>
        <v>0</v>
      </c>
      <c r="BI161" s="422">
        <f>IF(N161="nulová",J161,0)</f>
        <v>0</v>
      </c>
      <c r="BJ161" s="3" t="s">
        <v>88</v>
      </c>
      <c r="BK161" s="422">
        <f>ROUND(I161*H161,2)</f>
        <v>0</v>
      </c>
      <c r="BL161" s="3" t="s">
        <v>317</v>
      </c>
      <c r="BM161" s="421" t="s">
        <v>328</v>
      </c>
    </row>
    <row r="162" spans="2:51" s="452" customFormat="1" ht="12">
      <c r="B162" s="453"/>
      <c r="D162" s="447" t="s">
        <v>319</v>
      </c>
      <c r="E162" s="454" t="s">
        <v>1</v>
      </c>
      <c r="F162" s="455" t="s">
        <v>329</v>
      </c>
      <c r="H162" s="456">
        <v>319.5</v>
      </c>
      <c r="L162" s="453"/>
      <c r="M162" s="457"/>
      <c r="T162" s="458"/>
      <c r="AT162" s="454" t="s">
        <v>319</v>
      </c>
      <c r="AU162" s="454" t="s">
        <v>88</v>
      </c>
      <c r="AV162" s="452" t="s">
        <v>88</v>
      </c>
      <c r="AW162" s="452" t="s">
        <v>31</v>
      </c>
      <c r="AX162" s="452" t="s">
        <v>83</v>
      </c>
      <c r="AY162" s="454" t="s">
        <v>311</v>
      </c>
    </row>
    <row r="163" spans="2:65" s="1" customFormat="1" ht="16.5" customHeight="1">
      <c r="B163" s="13"/>
      <c r="C163" s="471" t="s">
        <v>317</v>
      </c>
      <c r="D163" s="471" t="s">
        <v>330</v>
      </c>
      <c r="E163" s="472" t="s">
        <v>331</v>
      </c>
      <c r="F163" s="473" t="s">
        <v>332</v>
      </c>
      <c r="G163" s="474" t="s">
        <v>333</v>
      </c>
      <c r="H163" s="475">
        <v>96.41</v>
      </c>
      <c r="I163" s="23"/>
      <c r="J163" s="466">
        <f>ROUND(I163*H163,2)</f>
        <v>0</v>
      </c>
      <c r="K163" s="467"/>
      <c r="L163" s="468"/>
      <c r="M163" s="469" t="s">
        <v>1</v>
      </c>
      <c r="N163" s="470" t="s">
        <v>41</v>
      </c>
      <c r="P163" s="419">
        <f>O163*H163</f>
        <v>0</v>
      </c>
      <c r="Q163" s="419">
        <v>0</v>
      </c>
      <c r="R163" s="419">
        <f>Q163*H163</f>
        <v>0</v>
      </c>
      <c r="S163" s="419">
        <v>0</v>
      </c>
      <c r="T163" s="420">
        <f>S163*H163</f>
        <v>0</v>
      </c>
      <c r="AR163" s="421" t="s">
        <v>334</v>
      </c>
      <c r="AT163" s="421" t="s">
        <v>330</v>
      </c>
      <c r="AU163" s="421" t="s">
        <v>88</v>
      </c>
      <c r="AY163" s="3" t="s">
        <v>311</v>
      </c>
      <c r="BE163" s="422">
        <f>IF(N163="základní",J163,0)</f>
        <v>0</v>
      </c>
      <c r="BF163" s="422">
        <f>IF(N163="snížená",J163,0)</f>
        <v>0</v>
      </c>
      <c r="BG163" s="422">
        <f>IF(N163="zákl. přenesená",J163,0)</f>
        <v>0</v>
      </c>
      <c r="BH163" s="422">
        <f>IF(N163="sníž. přenesená",J163,0)</f>
        <v>0</v>
      </c>
      <c r="BI163" s="422">
        <f>IF(N163="nulová",J163,0)</f>
        <v>0</v>
      </c>
      <c r="BJ163" s="3" t="s">
        <v>88</v>
      </c>
      <c r="BK163" s="422">
        <f>ROUND(I163*H163,2)</f>
        <v>0</v>
      </c>
      <c r="BL163" s="3" t="s">
        <v>317</v>
      </c>
      <c r="BM163" s="421" t="s">
        <v>335</v>
      </c>
    </row>
    <row r="164" spans="2:51" s="452" customFormat="1" ht="12">
      <c r="B164" s="453"/>
      <c r="D164" s="447" t="s">
        <v>319</v>
      </c>
      <c r="E164" s="454" t="s">
        <v>96</v>
      </c>
      <c r="F164" s="455" t="s">
        <v>336</v>
      </c>
      <c r="H164" s="456">
        <v>96.41</v>
      </c>
      <c r="L164" s="453"/>
      <c r="M164" s="457"/>
      <c r="T164" s="458"/>
      <c r="AT164" s="454" t="s">
        <v>319</v>
      </c>
      <c r="AU164" s="454" t="s">
        <v>88</v>
      </c>
      <c r="AV164" s="452" t="s">
        <v>88</v>
      </c>
      <c r="AW164" s="452" t="s">
        <v>31</v>
      </c>
      <c r="AX164" s="452" t="s">
        <v>83</v>
      </c>
      <c r="AY164" s="454" t="s">
        <v>311</v>
      </c>
    </row>
    <row r="165" spans="2:65" s="1" customFormat="1" ht="24.25" customHeight="1">
      <c r="B165" s="13"/>
      <c r="C165" s="428" t="s">
        <v>337</v>
      </c>
      <c r="D165" s="428" t="s">
        <v>313</v>
      </c>
      <c r="E165" s="429" t="s">
        <v>338</v>
      </c>
      <c r="F165" s="430" t="s">
        <v>339</v>
      </c>
      <c r="G165" s="431" t="s">
        <v>340</v>
      </c>
      <c r="H165" s="432">
        <v>9.641</v>
      </c>
      <c r="I165" s="22"/>
      <c r="J165" s="415">
        <f>ROUND(I165*H165,2)</f>
        <v>0</v>
      </c>
      <c r="K165" s="416"/>
      <c r="L165" s="13"/>
      <c r="M165" s="417" t="s">
        <v>1</v>
      </c>
      <c r="N165" s="418" t="s">
        <v>41</v>
      </c>
      <c r="P165" s="419">
        <f>O165*H165</f>
        <v>0</v>
      </c>
      <c r="Q165" s="419">
        <v>1.1102</v>
      </c>
      <c r="R165" s="419">
        <f>Q165*H165</f>
        <v>10.7034382</v>
      </c>
      <c r="S165" s="419">
        <v>0</v>
      </c>
      <c r="T165" s="420">
        <f>S165*H165</f>
        <v>0</v>
      </c>
      <c r="AR165" s="421" t="s">
        <v>317</v>
      </c>
      <c r="AT165" s="421" t="s">
        <v>313</v>
      </c>
      <c r="AU165" s="421" t="s">
        <v>88</v>
      </c>
      <c r="AY165" s="3" t="s">
        <v>311</v>
      </c>
      <c r="BE165" s="422">
        <f>IF(N165="základní",J165,0)</f>
        <v>0</v>
      </c>
      <c r="BF165" s="422">
        <f>IF(N165="snížená",J165,0)</f>
        <v>0</v>
      </c>
      <c r="BG165" s="422">
        <f>IF(N165="zákl. přenesená",J165,0)</f>
        <v>0</v>
      </c>
      <c r="BH165" s="422">
        <f>IF(N165="sníž. přenesená",J165,0)</f>
        <v>0</v>
      </c>
      <c r="BI165" s="422">
        <f>IF(N165="nulová",J165,0)</f>
        <v>0</v>
      </c>
      <c r="BJ165" s="3" t="s">
        <v>88</v>
      </c>
      <c r="BK165" s="422">
        <f>ROUND(I165*H165,2)</f>
        <v>0</v>
      </c>
      <c r="BL165" s="3" t="s">
        <v>317</v>
      </c>
      <c r="BM165" s="421" t="s">
        <v>341</v>
      </c>
    </row>
    <row r="166" spans="2:51" s="452" customFormat="1" ht="12">
      <c r="B166" s="453"/>
      <c r="D166" s="447" t="s">
        <v>319</v>
      </c>
      <c r="E166" s="454" t="s">
        <v>1</v>
      </c>
      <c r="F166" s="455" t="s">
        <v>342</v>
      </c>
      <c r="H166" s="456">
        <v>9.641</v>
      </c>
      <c r="L166" s="453"/>
      <c r="M166" s="457"/>
      <c r="T166" s="458"/>
      <c r="AT166" s="454" t="s">
        <v>319</v>
      </c>
      <c r="AU166" s="454" t="s">
        <v>88</v>
      </c>
      <c r="AV166" s="452" t="s">
        <v>88</v>
      </c>
      <c r="AW166" s="452" t="s">
        <v>31</v>
      </c>
      <c r="AX166" s="452" t="s">
        <v>83</v>
      </c>
      <c r="AY166" s="454" t="s">
        <v>311</v>
      </c>
    </row>
    <row r="167" spans="2:65" s="1" customFormat="1" ht="24.25" customHeight="1">
      <c r="B167" s="13"/>
      <c r="C167" s="428" t="s">
        <v>343</v>
      </c>
      <c r="D167" s="428" t="s">
        <v>313</v>
      </c>
      <c r="E167" s="429" t="s">
        <v>344</v>
      </c>
      <c r="F167" s="430" t="s">
        <v>345</v>
      </c>
      <c r="G167" s="431" t="s">
        <v>316</v>
      </c>
      <c r="H167" s="432">
        <v>5.7</v>
      </c>
      <c r="I167" s="22"/>
      <c r="J167" s="415">
        <f>ROUND(I167*H167,2)</f>
        <v>0</v>
      </c>
      <c r="K167" s="416"/>
      <c r="L167" s="13"/>
      <c r="M167" s="417" t="s">
        <v>1</v>
      </c>
      <c r="N167" s="418" t="s">
        <v>41</v>
      </c>
      <c r="P167" s="419">
        <f>O167*H167</f>
        <v>0</v>
      </c>
      <c r="Q167" s="419">
        <v>0</v>
      </c>
      <c r="R167" s="419">
        <f>Q167*H167</f>
        <v>0</v>
      </c>
      <c r="S167" s="419">
        <v>0.569</v>
      </c>
      <c r="T167" s="420">
        <f>S167*H167</f>
        <v>3.2432999999999996</v>
      </c>
      <c r="AR167" s="421" t="s">
        <v>317</v>
      </c>
      <c r="AT167" s="421" t="s">
        <v>313</v>
      </c>
      <c r="AU167" s="421" t="s">
        <v>88</v>
      </c>
      <c r="AY167" s="3" t="s">
        <v>311</v>
      </c>
      <c r="BE167" s="422">
        <f>IF(N167="základní",J167,0)</f>
        <v>0</v>
      </c>
      <c r="BF167" s="422">
        <f>IF(N167="snížená",J167,0)</f>
        <v>0</v>
      </c>
      <c r="BG167" s="422">
        <f>IF(N167="zákl. přenesená",J167,0)</f>
        <v>0</v>
      </c>
      <c r="BH167" s="422">
        <f>IF(N167="sníž. přenesená",J167,0)</f>
        <v>0</v>
      </c>
      <c r="BI167" s="422">
        <f>IF(N167="nulová",J167,0)</f>
        <v>0</v>
      </c>
      <c r="BJ167" s="3" t="s">
        <v>88</v>
      </c>
      <c r="BK167" s="422">
        <f>ROUND(I167*H167,2)</f>
        <v>0</v>
      </c>
      <c r="BL167" s="3" t="s">
        <v>317</v>
      </c>
      <c r="BM167" s="421" t="s">
        <v>346</v>
      </c>
    </row>
    <row r="168" spans="2:51" s="445" customFormat="1" ht="12">
      <c r="B168" s="446"/>
      <c r="D168" s="447" t="s">
        <v>319</v>
      </c>
      <c r="E168" s="448" t="s">
        <v>1</v>
      </c>
      <c r="F168" s="449" t="s">
        <v>347</v>
      </c>
      <c r="H168" s="448" t="s">
        <v>1</v>
      </c>
      <c r="L168" s="446"/>
      <c r="M168" s="450"/>
      <c r="T168" s="451"/>
      <c r="AT168" s="448" t="s">
        <v>319</v>
      </c>
      <c r="AU168" s="448" t="s">
        <v>88</v>
      </c>
      <c r="AV168" s="445" t="s">
        <v>83</v>
      </c>
      <c r="AW168" s="445" t="s">
        <v>31</v>
      </c>
      <c r="AX168" s="445" t="s">
        <v>75</v>
      </c>
      <c r="AY168" s="448" t="s">
        <v>311</v>
      </c>
    </row>
    <row r="169" spans="2:51" s="452" customFormat="1" ht="12">
      <c r="B169" s="453"/>
      <c r="D169" s="447" t="s">
        <v>319</v>
      </c>
      <c r="E169" s="454" t="s">
        <v>1</v>
      </c>
      <c r="F169" s="455" t="s">
        <v>348</v>
      </c>
      <c r="H169" s="456">
        <v>5.7</v>
      </c>
      <c r="L169" s="453"/>
      <c r="M169" s="457"/>
      <c r="T169" s="458"/>
      <c r="AT169" s="454" t="s">
        <v>319</v>
      </c>
      <c r="AU169" s="454" t="s">
        <v>88</v>
      </c>
      <c r="AV169" s="452" t="s">
        <v>88</v>
      </c>
      <c r="AW169" s="452" t="s">
        <v>31</v>
      </c>
      <c r="AX169" s="452" t="s">
        <v>83</v>
      </c>
      <c r="AY169" s="454" t="s">
        <v>311</v>
      </c>
    </row>
    <row r="170" spans="2:65" s="1" customFormat="1" ht="24.25" customHeight="1">
      <c r="B170" s="13"/>
      <c r="C170" s="428" t="s">
        <v>349</v>
      </c>
      <c r="D170" s="428" t="s">
        <v>313</v>
      </c>
      <c r="E170" s="429" t="s">
        <v>350</v>
      </c>
      <c r="F170" s="430" t="s">
        <v>351</v>
      </c>
      <c r="G170" s="431" t="s">
        <v>333</v>
      </c>
      <c r="H170" s="432">
        <v>170.6</v>
      </c>
      <c r="I170" s="22"/>
      <c r="J170" s="415">
        <f>ROUND(I170*H170,2)</f>
        <v>0</v>
      </c>
      <c r="K170" s="416"/>
      <c r="L170" s="13"/>
      <c r="M170" s="417" t="s">
        <v>1</v>
      </c>
      <c r="N170" s="418" t="s">
        <v>41</v>
      </c>
      <c r="P170" s="419">
        <f>O170*H170</f>
        <v>0</v>
      </c>
      <c r="Q170" s="419">
        <v>2.16</v>
      </c>
      <c r="R170" s="419">
        <f>Q170*H170</f>
        <v>368.49600000000004</v>
      </c>
      <c r="S170" s="419">
        <v>0</v>
      </c>
      <c r="T170" s="420">
        <f>S170*H170</f>
        <v>0</v>
      </c>
      <c r="AR170" s="421" t="s">
        <v>317</v>
      </c>
      <c r="AT170" s="421" t="s">
        <v>313</v>
      </c>
      <c r="AU170" s="421" t="s">
        <v>88</v>
      </c>
      <c r="AY170" s="3" t="s">
        <v>311</v>
      </c>
      <c r="BE170" s="422">
        <f>IF(N170="základní",J170,0)</f>
        <v>0</v>
      </c>
      <c r="BF170" s="422">
        <f>IF(N170="snížená",J170,0)</f>
        <v>0</v>
      </c>
      <c r="BG170" s="422">
        <f>IF(N170="zákl. přenesená",J170,0)</f>
        <v>0</v>
      </c>
      <c r="BH170" s="422">
        <f>IF(N170="sníž. přenesená",J170,0)</f>
        <v>0</v>
      </c>
      <c r="BI170" s="422">
        <f>IF(N170="nulová",J170,0)</f>
        <v>0</v>
      </c>
      <c r="BJ170" s="3" t="s">
        <v>88</v>
      </c>
      <c r="BK170" s="422">
        <f>ROUND(I170*H170,2)</f>
        <v>0</v>
      </c>
      <c r="BL170" s="3" t="s">
        <v>317</v>
      </c>
      <c r="BM170" s="421" t="s">
        <v>352</v>
      </c>
    </row>
    <row r="171" spans="2:51" s="452" customFormat="1" ht="12">
      <c r="B171" s="453"/>
      <c r="D171" s="447" t="s">
        <v>319</v>
      </c>
      <c r="E171" s="454" t="s">
        <v>1</v>
      </c>
      <c r="F171" s="455" t="s">
        <v>353</v>
      </c>
      <c r="H171" s="456">
        <v>170.6</v>
      </c>
      <c r="L171" s="453"/>
      <c r="M171" s="457"/>
      <c r="T171" s="458"/>
      <c r="AT171" s="454" t="s">
        <v>319</v>
      </c>
      <c r="AU171" s="454" t="s">
        <v>88</v>
      </c>
      <c r="AV171" s="452" t="s">
        <v>88</v>
      </c>
      <c r="AW171" s="452" t="s">
        <v>31</v>
      </c>
      <c r="AX171" s="452" t="s">
        <v>83</v>
      </c>
      <c r="AY171" s="454" t="s">
        <v>311</v>
      </c>
    </row>
    <row r="172" spans="2:65" s="1" customFormat="1" ht="16.5" customHeight="1">
      <c r="B172" s="13"/>
      <c r="C172" s="428" t="s">
        <v>334</v>
      </c>
      <c r="D172" s="428" t="s">
        <v>313</v>
      </c>
      <c r="E172" s="429" t="s">
        <v>354</v>
      </c>
      <c r="F172" s="430" t="s">
        <v>355</v>
      </c>
      <c r="G172" s="431" t="s">
        <v>356</v>
      </c>
      <c r="H172" s="432">
        <v>1</v>
      </c>
      <c r="I172" s="22"/>
      <c r="J172" s="415">
        <f>ROUND(I172*H172,2)</f>
        <v>0</v>
      </c>
      <c r="K172" s="416"/>
      <c r="L172" s="13"/>
      <c r="M172" s="417" t="s">
        <v>1</v>
      </c>
      <c r="N172" s="418" t="s">
        <v>41</v>
      </c>
      <c r="P172" s="419">
        <f>O172*H172</f>
        <v>0</v>
      </c>
      <c r="Q172" s="419">
        <v>2.16</v>
      </c>
      <c r="R172" s="419">
        <f>Q172*H172</f>
        <v>2.16</v>
      </c>
      <c r="S172" s="419">
        <v>0</v>
      </c>
      <c r="T172" s="420">
        <f>S172*H172</f>
        <v>0</v>
      </c>
      <c r="AR172" s="421" t="s">
        <v>317</v>
      </c>
      <c r="AT172" s="421" t="s">
        <v>313</v>
      </c>
      <c r="AU172" s="421" t="s">
        <v>88</v>
      </c>
      <c r="AY172" s="3" t="s">
        <v>311</v>
      </c>
      <c r="BE172" s="422">
        <f>IF(N172="základní",J172,0)</f>
        <v>0</v>
      </c>
      <c r="BF172" s="422">
        <f>IF(N172="snížená",J172,0)</f>
        <v>0</v>
      </c>
      <c r="BG172" s="422">
        <f>IF(N172="zákl. přenesená",J172,0)</f>
        <v>0</v>
      </c>
      <c r="BH172" s="422">
        <f>IF(N172="sníž. přenesená",J172,0)</f>
        <v>0</v>
      </c>
      <c r="BI172" s="422">
        <f>IF(N172="nulová",J172,0)</f>
        <v>0</v>
      </c>
      <c r="BJ172" s="3" t="s">
        <v>88</v>
      </c>
      <c r="BK172" s="422">
        <f>ROUND(I172*H172,2)</f>
        <v>0</v>
      </c>
      <c r="BL172" s="3" t="s">
        <v>317</v>
      </c>
      <c r="BM172" s="421" t="s">
        <v>357</v>
      </c>
    </row>
    <row r="173" spans="2:65" s="1" customFormat="1" ht="16.5" customHeight="1">
      <c r="B173" s="13"/>
      <c r="C173" s="428" t="s">
        <v>358</v>
      </c>
      <c r="D173" s="428" t="s">
        <v>313</v>
      </c>
      <c r="E173" s="429" t="s">
        <v>359</v>
      </c>
      <c r="F173" s="430" t="s">
        <v>360</v>
      </c>
      <c r="G173" s="431" t="s">
        <v>333</v>
      </c>
      <c r="H173" s="432">
        <v>2.803</v>
      </c>
      <c r="I173" s="22"/>
      <c r="J173" s="415">
        <f>ROUND(I173*H173,2)</f>
        <v>0</v>
      </c>
      <c r="K173" s="416"/>
      <c r="L173" s="13"/>
      <c r="M173" s="417" t="s">
        <v>1</v>
      </c>
      <c r="N173" s="418" t="s">
        <v>41</v>
      </c>
      <c r="P173" s="419">
        <f>O173*H173</f>
        <v>0</v>
      </c>
      <c r="Q173" s="419">
        <v>2.30102</v>
      </c>
      <c r="R173" s="419">
        <f>Q173*H173</f>
        <v>6.449759059999999</v>
      </c>
      <c r="S173" s="419">
        <v>0</v>
      </c>
      <c r="T173" s="420">
        <f>S173*H173</f>
        <v>0</v>
      </c>
      <c r="AR173" s="421" t="s">
        <v>317</v>
      </c>
      <c r="AT173" s="421" t="s">
        <v>313</v>
      </c>
      <c r="AU173" s="421" t="s">
        <v>88</v>
      </c>
      <c r="AY173" s="3" t="s">
        <v>311</v>
      </c>
      <c r="BE173" s="422">
        <f>IF(N173="základní",J173,0)</f>
        <v>0</v>
      </c>
      <c r="BF173" s="422">
        <f>IF(N173="snížená",J173,0)</f>
        <v>0</v>
      </c>
      <c r="BG173" s="422">
        <f>IF(N173="zákl. přenesená",J173,0)</f>
        <v>0</v>
      </c>
      <c r="BH173" s="422">
        <f>IF(N173="sníž. přenesená",J173,0)</f>
        <v>0</v>
      </c>
      <c r="BI173" s="422">
        <f>IF(N173="nulová",J173,0)</f>
        <v>0</v>
      </c>
      <c r="BJ173" s="3" t="s">
        <v>88</v>
      </c>
      <c r="BK173" s="422">
        <f>ROUND(I173*H173,2)</f>
        <v>0</v>
      </c>
      <c r="BL173" s="3" t="s">
        <v>317</v>
      </c>
      <c r="BM173" s="421" t="s">
        <v>361</v>
      </c>
    </row>
    <row r="174" spans="2:51" s="445" customFormat="1" ht="12">
      <c r="B174" s="446"/>
      <c r="D174" s="447" t="s">
        <v>319</v>
      </c>
      <c r="E174" s="448" t="s">
        <v>1</v>
      </c>
      <c r="F174" s="449" t="s">
        <v>362</v>
      </c>
      <c r="H174" s="448" t="s">
        <v>1</v>
      </c>
      <c r="L174" s="446"/>
      <c r="M174" s="450"/>
      <c r="T174" s="451"/>
      <c r="AT174" s="448" t="s">
        <v>319</v>
      </c>
      <c r="AU174" s="448" t="s">
        <v>88</v>
      </c>
      <c r="AV174" s="445" t="s">
        <v>83</v>
      </c>
      <c r="AW174" s="445" t="s">
        <v>31</v>
      </c>
      <c r="AX174" s="445" t="s">
        <v>75</v>
      </c>
      <c r="AY174" s="448" t="s">
        <v>311</v>
      </c>
    </row>
    <row r="175" spans="2:51" s="452" customFormat="1" ht="12">
      <c r="B175" s="453"/>
      <c r="D175" s="447" t="s">
        <v>319</v>
      </c>
      <c r="E175" s="454" t="s">
        <v>1</v>
      </c>
      <c r="F175" s="455" t="s">
        <v>363</v>
      </c>
      <c r="H175" s="456">
        <v>2.803</v>
      </c>
      <c r="L175" s="453"/>
      <c r="M175" s="457"/>
      <c r="T175" s="458"/>
      <c r="AT175" s="454" t="s">
        <v>319</v>
      </c>
      <c r="AU175" s="454" t="s">
        <v>88</v>
      </c>
      <c r="AV175" s="452" t="s">
        <v>88</v>
      </c>
      <c r="AW175" s="452" t="s">
        <v>31</v>
      </c>
      <c r="AX175" s="452" t="s">
        <v>83</v>
      </c>
      <c r="AY175" s="454" t="s">
        <v>311</v>
      </c>
    </row>
    <row r="176" spans="2:65" s="1" customFormat="1" ht="24.25" customHeight="1">
      <c r="B176" s="13"/>
      <c r="C176" s="428" t="s">
        <v>236</v>
      </c>
      <c r="D176" s="428" t="s">
        <v>313</v>
      </c>
      <c r="E176" s="429" t="s">
        <v>364</v>
      </c>
      <c r="F176" s="430" t="s">
        <v>365</v>
      </c>
      <c r="G176" s="431" t="s">
        <v>333</v>
      </c>
      <c r="H176" s="432">
        <v>198.141</v>
      </c>
      <c r="I176" s="22"/>
      <c r="J176" s="415">
        <f>ROUND(I176*H176,2)</f>
        <v>0</v>
      </c>
      <c r="K176" s="416"/>
      <c r="L176" s="13"/>
      <c r="M176" s="417" t="s">
        <v>1</v>
      </c>
      <c r="N176" s="418" t="s">
        <v>41</v>
      </c>
      <c r="P176" s="419">
        <f>O176*H176</f>
        <v>0</v>
      </c>
      <c r="Q176" s="419">
        <v>2.50187</v>
      </c>
      <c r="R176" s="419">
        <f>Q176*H176</f>
        <v>495.7230236699999</v>
      </c>
      <c r="S176" s="419">
        <v>0</v>
      </c>
      <c r="T176" s="420">
        <f>S176*H176</f>
        <v>0</v>
      </c>
      <c r="AR176" s="421" t="s">
        <v>317</v>
      </c>
      <c r="AT176" s="421" t="s">
        <v>313</v>
      </c>
      <c r="AU176" s="421" t="s">
        <v>88</v>
      </c>
      <c r="AY176" s="3" t="s">
        <v>311</v>
      </c>
      <c r="BE176" s="422">
        <f>IF(N176="základní",J176,0)</f>
        <v>0</v>
      </c>
      <c r="BF176" s="422">
        <f>IF(N176="snížená",J176,0)</f>
        <v>0</v>
      </c>
      <c r="BG176" s="422">
        <f>IF(N176="zákl. přenesená",J176,0)</f>
        <v>0</v>
      </c>
      <c r="BH176" s="422">
        <f>IF(N176="sníž. přenesená",J176,0)</f>
        <v>0</v>
      </c>
      <c r="BI176" s="422">
        <f>IF(N176="nulová",J176,0)</f>
        <v>0</v>
      </c>
      <c r="BJ176" s="3" t="s">
        <v>88</v>
      </c>
      <c r="BK176" s="422">
        <f>ROUND(I176*H176,2)</f>
        <v>0</v>
      </c>
      <c r="BL176" s="3" t="s">
        <v>317</v>
      </c>
      <c r="BM176" s="421" t="s">
        <v>366</v>
      </c>
    </row>
    <row r="177" spans="2:51" s="452" customFormat="1" ht="12">
      <c r="B177" s="453"/>
      <c r="D177" s="447" t="s">
        <v>319</v>
      </c>
      <c r="E177" s="454" t="s">
        <v>99</v>
      </c>
      <c r="F177" s="455" t="s">
        <v>367</v>
      </c>
      <c r="H177" s="456">
        <v>198.141</v>
      </c>
      <c r="L177" s="453"/>
      <c r="M177" s="457"/>
      <c r="T177" s="458"/>
      <c r="AT177" s="454" t="s">
        <v>319</v>
      </c>
      <c r="AU177" s="454" t="s">
        <v>88</v>
      </c>
      <c r="AV177" s="452" t="s">
        <v>88</v>
      </c>
      <c r="AW177" s="452" t="s">
        <v>31</v>
      </c>
      <c r="AX177" s="452" t="s">
        <v>83</v>
      </c>
      <c r="AY177" s="454" t="s">
        <v>311</v>
      </c>
    </row>
    <row r="178" spans="2:65" s="1" customFormat="1" ht="16.5" customHeight="1">
      <c r="B178" s="13"/>
      <c r="C178" s="428" t="s">
        <v>368</v>
      </c>
      <c r="D178" s="428" t="s">
        <v>313</v>
      </c>
      <c r="E178" s="429" t="s">
        <v>369</v>
      </c>
      <c r="F178" s="430" t="s">
        <v>370</v>
      </c>
      <c r="G178" s="431" t="s">
        <v>371</v>
      </c>
      <c r="H178" s="432">
        <v>34.4</v>
      </c>
      <c r="I178" s="22"/>
      <c r="J178" s="415">
        <f>ROUND(I178*H178,2)</f>
        <v>0</v>
      </c>
      <c r="K178" s="416"/>
      <c r="L178" s="13"/>
      <c r="M178" s="417" t="s">
        <v>1</v>
      </c>
      <c r="N178" s="418" t="s">
        <v>41</v>
      </c>
      <c r="P178" s="419">
        <f>O178*H178</f>
        <v>0</v>
      </c>
      <c r="Q178" s="419">
        <v>0.00247</v>
      </c>
      <c r="R178" s="419">
        <f>Q178*H178</f>
        <v>0.084968</v>
      </c>
      <c r="S178" s="419">
        <v>0</v>
      </c>
      <c r="T178" s="420">
        <f>S178*H178</f>
        <v>0</v>
      </c>
      <c r="AR178" s="421" t="s">
        <v>317</v>
      </c>
      <c r="AT178" s="421" t="s">
        <v>313</v>
      </c>
      <c r="AU178" s="421" t="s">
        <v>88</v>
      </c>
      <c r="AY178" s="3" t="s">
        <v>311</v>
      </c>
      <c r="BE178" s="422">
        <f>IF(N178="základní",J178,0)</f>
        <v>0</v>
      </c>
      <c r="BF178" s="422">
        <f>IF(N178="snížená",J178,0)</f>
        <v>0</v>
      </c>
      <c r="BG178" s="422">
        <f>IF(N178="zákl. přenesená",J178,0)</f>
        <v>0</v>
      </c>
      <c r="BH178" s="422">
        <f>IF(N178="sníž. přenesená",J178,0)</f>
        <v>0</v>
      </c>
      <c r="BI178" s="422">
        <f>IF(N178="nulová",J178,0)</f>
        <v>0</v>
      </c>
      <c r="BJ178" s="3" t="s">
        <v>88</v>
      </c>
      <c r="BK178" s="422">
        <f>ROUND(I178*H178,2)</f>
        <v>0</v>
      </c>
      <c r="BL178" s="3" t="s">
        <v>317</v>
      </c>
      <c r="BM178" s="421" t="s">
        <v>372</v>
      </c>
    </row>
    <row r="179" spans="2:65" s="1" customFormat="1" ht="16.5" customHeight="1">
      <c r="B179" s="13"/>
      <c r="C179" s="428" t="s">
        <v>209</v>
      </c>
      <c r="D179" s="428" t="s">
        <v>313</v>
      </c>
      <c r="E179" s="429" t="s">
        <v>373</v>
      </c>
      <c r="F179" s="430" t="s">
        <v>374</v>
      </c>
      <c r="G179" s="431" t="s">
        <v>371</v>
      </c>
      <c r="H179" s="432">
        <v>34.4</v>
      </c>
      <c r="I179" s="22"/>
      <c r="J179" s="415">
        <f>ROUND(I179*H179,2)</f>
        <v>0</v>
      </c>
      <c r="K179" s="416"/>
      <c r="L179" s="13"/>
      <c r="M179" s="417" t="s">
        <v>1</v>
      </c>
      <c r="N179" s="418" t="s">
        <v>41</v>
      </c>
      <c r="P179" s="419">
        <f>O179*H179</f>
        <v>0</v>
      </c>
      <c r="Q179" s="419">
        <v>0</v>
      </c>
      <c r="R179" s="419">
        <f>Q179*H179</f>
        <v>0</v>
      </c>
      <c r="S179" s="419">
        <v>0</v>
      </c>
      <c r="T179" s="420">
        <f>S179*H179</f>
        <v>0</v>
      </c>
      <c r="AR179" s="421" t="s">
        <v>317</v>
      </c>
      <c r="AT179" s="421" t="s">
        <v>313</v>
      </c>
      <c r="AU179" s="421" t="s">
        <v>88</v>
      </c>
      <c r="AY179" s="3" t="s">
        <v>311</v>
      </c>
      <c r="BE179" s="422">
        <f>IF(N179="základní",J179,0)</f>
        <v>0</v>
      </c>
      <c r="BF179" s="422">
        <f>IF(N179="snížená",J179,0)</f>
        <v>0</v>
      </c>
      <c r="BG179" s="422">
        <f>IF(N179="zákl. přenesená",J179,0)</f>
        <v>0</v>
      </c>
      <c r="BH179" s="422">
        <f>IF(N179="sníž. přenesená",J179,0)</f>
        <v>0</v>
      </c>
      <c r="BI179" s="422">
        <f>IF(N179="nulová",J179,0)</f>
        <v>0</v>
      </c>
      <c r="BJ179" s="3" t="s">
        <v>88</v>
      </c>
      <c r="BK179" s="422">
        <f>ROUND(I179*H179,2)</f>
        <v>0</v>
      </c>
      <c r="BL179" s="3" t="s">
        <v>317</v>
      </c>
      <c r="BM179" s="421" t="s">
        <v>375</v>
      </c>
    </row>
    <row r="180" spans="2:65" s="1" customFormat="1" ht="21.75" customHeight="1">
      <c r="B180" s="13"/>
      <c r="C180" s="428" t="s">
        <v>376</v>
      </c>
      <c r="D180" s="428" t="s">
        <v>313</v>
      </c>
      <c r="E180" s="429" t="s">
        <v>377</v>
      </c>
      <c r="F180" s="430" t="s">
        <v>378</v>
      </c>
      <c r="G180" s="431" t="s">
        <v>340</v>
      </c>
      <c r="H180" s="432">
        <v>19.814</v>
      </c>
      <c r="I180" s="22"/>
      <c r="J180" s="415">
        <f>ROUND(I180*H180,2)</f>
        <v>0</v>
      </c>
      <c r="K180" s="416"/>
      <c r="L180" s="13"/>
      <c r="M180" s="417" t="s">
        <v>1</v>
      </c>
      <c r="N180" s="418" t="s">
        <v>41</v>
      </c>
      <c r="P180" s="419">
        <f>O180*H180</f>
        <v>0</v>
      </c>
      <c r="Q180" s="419">
        <v>1.06062</v>
      </c>
      <c r="R180" s="419">
        <f>Q180*H180</f>
        <v>21.01512468</v>
      </c>
      <c r="S180" s="419">
        <v>0</v>
      </c>
      <c r="T180" s="420">
        <f>S180*H180</f>
        <v>0</v>
      </c>
      <c r="AR180" s="421" t="s">
        <v>317</v>
      </c>
      <c r="AT180" s="421" t="s">
        <v>313</v>
      </c>
      <c r="AU180" s="421" t="s">
        <v>88</v>
      </c>
      <c r="AY180" s="3" t="s">
        <v>311</v>
      </c>
      <c r="BE180" s="422">
        <f>IF(N180="základní",J180,0)</f>
        <v>0</v>
      </c>
      <c r="BF180" s="422">
        <f>IF(N180="snížená",J180,0)</f>
        <v>0</v>
      </c>
      <c r="BG180" s="422">
        <f>IF(N180="zákl. přenesená",J180,0)</f>
        <v>0</v>
      </c>
      <c r="BH180" s="422">
        <f>IF(N180="sníž. přenesená",J180,0)</f>
        <v>0</v>
      </c>
      <c r="BI180" s="422">
        <f>IF(N180="nulová",J180,0)</f>
        <v>0</v>
      </c>
      <c r="BJ180" s="3" t="s">
        <v>88</v>
      </c>
      <c r="BK180" s="422">
        <f>ROUND(I180*H180,2)</f>
        <v>0</v>
      </c>
      <c r="BL180" s="3" t="s">
        <v>317</v>
      </c>
      <c r="BM180" s="421" t="s">
        <v>379</v>
      </c>
    </row>
    <row r="181" spans="2:51" s="452" customFormat="1" ht="12">
      <c r="B181" s="453"/>
      <c r="D181" s="447" t="s">
        <v>319</v>
      </c>
      <c r="E181" s="454" t="s">
        <v>1</v>
      </c>
      <c r="F181" s="455" t="s">
        <v>380</v>
      </c>
      <c r="H181" s="456">
        <v>19.814</v>
      </c>
      <c r="L181" s="453"/>
      <c r="M181" s="457"/>
      <c r="T181" s="458"/>
      <c r="AT181" s="454" t="s">
        <v>319</v>
      </c>
      <c r="AU181" s="454" t="s">
        <v>88</v>
      </c>
      <c r="AV181" s="452" t="s">
        <v>88</v>
      </c>
      <c r="AW181" s="452" t="s">
        <v>31</v>
      </c>
      <c r="AX181" s="452" t="s">
        <v>83</v>
      </c>
      <c r="AY181" s="454" t="s">
        <v>311</v>
      </c>
    </row>
    <row r="182" spans="2:65" s="1" customFormat="1" ht="24.25" customHeight="1">
      <c r="B182" s="13"/>
      <c r="C182" s="428" t="s">
        <v>381</v>
      </c>
      <c r="D182" s="428" t="s">
        <v>313</v>
      </c>
      <c r="E182" s="429" t="s">
        <v>382</v>
      </c>
      <c r="F182" s="430" t="s">
        <v>383</v>
      </c>
      <c r="G182" s="431" t="s">
        <v>333</v>
      </c>
      <c r="H182" s="432">
        <v>174.431</v>
      </c>
      <c r="I182" s="22"/>
      <c r="J182" s="415">
        <f>ROUND(I182*H182,2)</f>
        <v>0</v>
      </c>
      <c r="K182" s="416"/>
      <c r="L182" s="13"/>
      <c r="M182" s="417" t="s">
        <v>1</v>
      </c>
      <c r="N182" s="418" t="s">
        <v>41</v>
      </c>
      <c r="P182" s="419">
        <f>O182*H182</f>
        <v>0</v>
      </c>
      <c r="Q182" s="419">
        <v>2.50187</v>
      </c>
      <c r="R182" s="419">
        <f>Q182*H182</f>
        <v>436.40368596999997</v>
      </c>
      <c r="S182" s="419">
        <v>0</v>
      </c>
      <c r="T182" s="420">
        <f>S182*H182</f>
        <v>0</v>
      </c>
      <c r="AR182" s="421" t="s">
        <v>317</v>
      </c>
      <c r="AT182" s="421" t="s">
        <v>313</v>
      </c>
      <c r="AU182" s="421" t="s">
        <v>88</v>
      </c>
      <c r="AY182" s="3" t="s">
        <v>311</v>
      </c>
      <c r="BE182" s="422">
        <f>IF(N182="základní",J182,0)</f>
        <v>0</v>
      </c>
      <c r="BF182" s="422">
        <f>IF(N182="snížená",J182,0)</f>
        <v>0</v>
      </c>
      <c r="BG182" s="422">
        <f>IF(N182="zákl. přenesená",J182,0)</f>
        <v>0</v>
      </c>
      <c r="BH182" s="422">
        <f>IF(N182="sníž. přenesená",J182,0)</f>
        <v>0</v>
      </c>
      <c r="BI182" s="422">
        <f>IF(N182="nulová",J182,0)</f>
        <v>0</v>
      </c>
      <c r="BJ182" s="3" t="s">
        <v>88</v>
      </c>
      <c r="BK182" s="422">
        <f>ROUND(I182*H182,2)</f>
        <v>0</v>
      </c>
      <c r="BL182" s="3" t="s">
        <v>317</v>
      </c>
      <c r="BM182" s="421" t="s">
        <v>384</v>
      </c>
    </row>
    <row r="183" spans="2:51" s="452" customFormat="1" ht="30">
      <c r="B183" s="453"/>
      <c r="D183" s="447" t="s">
        <v>319</v>
      </c>
      <c r="E183" s="454" t="s">
        <v>1</v>
      </c>
      <c r="F183" s="455" t="s">
        <v>385</v>
      </c>
      <c r="H183" s="456">
        <v>119.336</v>
      </c>
      <c r="L183" s="453"/>
      <c r="M183" s="457"/>
      <c r="T183" s="458"/>
      <c r="AT183" s="454" t="s">
        <v>319</v>
      </c>
      <c r="AU183" s="454" t="s">
        <v>88</v>
      </c>
      <c r="AV183" s="452" t="s">
        <v>88</v>
      </c>
      <c r="AW183" s="452" t="s">
        <v>31</v>
      </c>
      <c r="AX183" s="452" t="s">
        <v>75</v>
      </c>
      <c r="AY183" s="454" t="s">
        <v>311</v>
      </c>
    </row>
    <row r="184" spans="2:51" s="452" customFormat="1" ht="20">
      <c r="B184" s="453"/>
      <c r="D184" s="447" t="s">
        <v>319</v>
      </c>
      <c r="E184" s="454" t="s">
        <v>1</v>
      </c>
      <c r="F184" s="455" t="s">
        <v>386</v>
      </c>
      <c r="H184" s="456">
        <v>45.819</v>
      </c>
      <c r="L184" s="453"/>
      <c r="M184" s="457"/>
      <c r="T184" s="458"/>
      <c r="AT184" s="454" t="s">
        <v>319</v>
      </c>
      <c r="AU184" s="454" t="s">
        <v>88</v>
      </c>
      <c r="AV184" s="452" t="s">
        <v>88</v>
      </c>
      <c r="AW184" s="452" t="s">
        <v>31</v>
      </c>
      <c r="AX184" s="452" t="s">
        <v>75</v>
      </c>
      <c r="AY184" s="454" t="s">
        <v>311</v>
      </c>
    </row>
    <row r="185" spans="2:51" s="452" customFormat="1" ht="20">
      <c r="B185" s="453"/>
      <c r="D185" s="447" t="s">
        <v>319</v>
      </c>
      <c r="E185" s="454" t="s">
        <v>1</v>
      </c>
      <c r="F185" s="455" t="s">
        <v>387</v>
      </c>
      <c r="H185" s="456">
        <v>9.276</v>
      </c>
      <c r="L185" s="453"/>
      <c r="M185" s="457"/>
      <c r="T185" s="458"/>
      <c r="AT185" s="454" t="s">
        <v>319</v>
      </c>
      <c r="AU185" s="454" t="s">
        <v>88</v>
      </c>
      <c r="AV185" s="452" t="s">
        <v>88</v>
      </c>
      <c r="AW185" s="452" t="s">
        <v>31</v>
      </c>
      <c r="AX185" s="452" t="s">
        <v>75</v>
      </c>
      <c r="AY185" s="454" t="s">
        <v>311</v>
      </c>
    </row>
    <row r="186" spans="2:51" s="459" customFormat="1" ht="12">
      <c r="B186" s="460"/>
      <c r="D186" s="447" t="s">
        <v>319</v>
      </c>
      <c r="E186" s="461" t="s">
        <v>1</v>
      </c>
      <c r="F186" s="462" t="s">
        <v>388</v>
      </c>
      <c r="H186" s="463">
        <v>174.431</v>
      </c>
      <c r="L186" s="460"/>
      <c r="M186" s="464"/>
      <c r="T186" s="465"/>
      <c r="AT186" s="461" t="s">
        <v>319</v>
      </c>
      <c r="AU186" s="461" t="s">
        <v>88</v>
      </c>
      <c r="AV186" s="459" t="s">
        <v>317</v>
      </c>
      <c r="AW186" s="459" t="s">
        <v>31</v>
      </c>
      <c r="AX186" s="459" t="s">
        <v>83</v>
      </c>
      <c r="AY186" s="461" t="s">
        <v>311</v>
      </c>
    </row>
    <row r="187" spans="2:65" s="1" customFormat="1" ht="16.5" customHeight="1">
      <c r="B187" s="13"/>
      <c r="C187" s="428" t="s">
        <v>8</v>
      </c>
      <c r="D187" s="428" t="s">
        <v>313</v>
      </c>
      <c r="E187" s="429" t="s">
        <v>389</v>
      </c>
      <c r="F187" s="430" t="s">
        <v>390</v>
      </c>
      <c r="G187" s="431" t="s">
        <v>371</v>
      </c>
      <c r="H187" s="432">
        <v>576.907</v>
      </c>
      <c r="I187" s="22"/>
      <c r="J187" s="415">
        <f>ROUND(I187*H187,2)</f>
        <v>0</v>
      </c>
      <c r="K187" s="416"/>
      <c r="L187" s="13"/>
      <c r="M187" s="417" t="s">
        <v>1</v>
      </c>
      <c r="N187" s="418" t="s">
        <v>41</v>
      </c>
      <c r="P187" s="419">
        <f>O187*H187</f>
        <v>0</v>
      </c>
      <c r="Q187" s="419">
        <v>0.00269</v>
      </c>
      <c r="R187" s="419">
        <f>Q187*H187</f>
        <v>1.55187983</v>
      </c>
      <c r="S187" s="419">
        <v>0</v>
      </c>
      <c r="T187" s="420">
        <f>S187*H187</f>
        <v>0</v>
      </c>
      <c r="AR187" s="421" t="s">
        <v>317</v>
      </c>
      <c r="AT187" s="421" t="s">
        <v>313</v>
      </c>
      <c r="AU187" s="421" t="s">
        <v>88</v>
      </c>
      <c r="AY187" s="3" t="s">
        <v>311</v>
      </c>
      <c r="BE187" s="422">
        <f>IF(N187="základní",J187,0)</f>
        <v>0</v>
      </c>
      <c r="BF187" s="422">
        <f>IF(N187="snížená",J187,0)</f>
        <v>0</v>
      </c>
      <c r="BG187" s="422">
        <f>IF(N187="zákl. přenesená",J187,0)</f>
        <v>0</v>
      </c>
      <c r="BH187" s="422">
        <f>IF(N187="sníž. přenesená",J187,0)</f>
        <v>0</v>
      </c>
      <c r="BI187" s="422">
        <f>IF(N187="nulová",J187,0)</f>
        <v>0</v>
      </c>
      <c r="BJ187" s="3" t="s">
        <v>88</v>
      </c>
      <c r="BK187" s="422">
        <f>ROUND(I187*H187,2)</f>
        <v>0</v>
      </c>
      <c r="BL187" s="3" t="s">
        <v>317</v>
      </c>
      <c r="BM187" s="421" t="s">
        <v>391</v>
      </c>
    </row>
    <row r="188" spans="2:51" s="452" customFormat="1" ht="30">
      <c r="B188" s="453"/>
      <c r="D188" s="447" t="s">
        <v>319</v>
      </c>
      <c r="E188" s="454" t="s">
        <v>1</v>
      </c>
      <c r="F188" s="455" t="s">
        <v>392</v>
      </c>
      <c r="H188" s="456">
        <v>397.785</v>
      </c>
      <c r="L188" s="453"/>
      <c r="M188" s="457"/>
      <c r="T188" s="458"/>
      <c r="AT188" s="454" t="s">
        <v>319</v>
      </c>
      <c r="AU188" s="454" t="s">
        <v>88</v>
      </c>
      <c r="AV188" s="452" t="s">
        <v>88</v>
      </c>
      <c r="AW188" s="452" t="s">
        <v>31</v>
      </c>
      <c r="AX188" s="452" t="s">
        <v>75</v>
      </c>
      <c r="AY188" s="454" t="s">
        <v>311</v>
      </c>
    </row>
    <row r="189" spans="2:51" s="452" customFormat="1" ht="20">
      <c r="B189" s="453"/>
      <c r="D189" s="447" t="s">
        <v>319</v>
      </c>
      <c r="E189" s="454" t="s">
        <v>1</v>
      </c>
      <c r="F189" s="455" t="s">
        <v>393</v>
      </c>
      <c r="H189" s="456">
        <v>147.93</v>
      </c>
      <c r="L189" s="453"/>
      <c r="M189" s="457"/>
      <c r="T189" s="458"/>
      <c r="AT189" s="454" t="s">
        <v>319</v>
      </c>
      <c r="AU189" s="454" t="s">
        <v>88</v>
      </c>
      <c r="AV189" s="452" t="s">
        <v>88</v>
      </c>
      <c r="AW189" s="452" t="s">
        <v>31</v>
      </c>
      <c r="AX189" s="452" t="s">
        <v>75</v>
      </c>
      <c r="AY189" s="454" t="s">
        <v>311</v>
      </c>
    </row>
    <row r="190" spans="2:51" s="452" customFormat="1" ht="20">
      <c r="B190" s="453"/>
      <c r="D190" s="447" t="s">
        <v>319</v>
      </c>
      <c r="E190" s="454" t="s">
        <v>1</v>
      </c>
      <c r="F190" s="455" t="s">
        <v>394</v>
      </c>
      <c r="H190" s="456">
        <v>31.192</v>
      </c>
      <c r="L190" s="453"/>
      <c r="M190" s="457"/>
      <c r="T190" s="458"/>
      <c r="AT190" s="454" t="s">
        <v>319</v>
      </c>
      <c r="AU190" s="454" t="s">
        <v>88</v>
      </c>
      <c r="AV190" s="452" t="s">
        <v>88</v>
      </c>
      <c r="AW190" s="452" t="s">
        <v>31</v>
      </c>
      <c r="AX190" s="452" t="s">
        <v>75</v>
      </c>
      <c r="AY190" s="454" t="s">
        <v>311</v>
      </c>
    </row>
    <row r="191" spans="2:51" s="459" customFormat="1" ht="12">
      <c r="B191" s="460"/>
      <c r="D191" s="447" t="s">
        <v>319</v>
      </c>
      <c r="E191" s="461" t="s">
        <v>102</v>
      </c>
      <c r="F191" s="462" t="s">
        <v>388</v>
      </c>
      <c r="H191" s="463">
        <v>576.907</v>
      </c>
      <c r="L191" s="460"/>
      <c r="M191" s="464"/>
      <c r="T191" s="465"/>
      <c r="AT191" s="461" t="s">
        <v>319</v>
      </c>
      <c r="AU191" s="461" t="s">
        <v>88</v>
      </c>
      <c r="AV191" s="459" t="s">
        <v>317</v>
      </c>
      <c r="AW191" s="459" t="s">
        <v>31</v>
      </c>
      <c r="AX191" s="459" t="s">
        <v>83</v>
      </c>
      <c r="AY191" s="461" t="s">
        <v>311</v>
      </c>
    </row>
    <row r="192" spans="2:65" s="1" customFormat="1" ht="16.5" customHeight="1">
      <c r="B192" s="13"/>
      <c r="C192" s="428" t="s">
        <v>395</v>
      </c>
      <c r="D192" s="428" t="s">
        <v>313</v>
      </c>
      <c r="E192" s="429" t="s">
        <v>396</v>
      </c>
      <c r="F192" s="430" t="s">
        <v>397</v>
      </c>
      <c r="G192" s="431" t="s">
        <v>371</v>
      </c>
      <c r="H192" s="432">
        <v>576.907</v>
      </c>
      <c r="I192" s="22"/>
      <c r="J192" s="415">
        <f>ROUND(I192*H192,2)</f>
        <v>0</v>
      </c>
      <c r="K192" s="416"/>
      <c r="L192" s="13"/>
      <c r="M192" s="417" t="s">
        <v>1</v>
      </c>
      <c r="N192" s="418" t="s">
        <v>41</v>
      </c>
      <c r="P192" s="419">
        <f>O192*H192</f>
        <v>0</v>
      </c>
      <c r="Q192" s="419">
        <v>0</v>
      </c>
      <c r="R192" s="419">
        <f>Q192*H192</f>
        <v>0</v>
      </c>
      <c r="S192" s="419">
        <v>0</v>
      </c>
      <c r="T192" s="420">
        <f>S192*H192</f>
        <v>0</v>
      </c>
      <c r="AR192" s="421" t="s">
        <v>317</v>
      </c>
      <c r="AT192" s="421" t="s">
        <v>313</v>
      </c>
      <c r="AU192" s="421" t="s">
        <v>88</v>
      </c>
      <c r="AY192" s="3" t="s">
        <v>311</v>
      </c>
      <c r="BE192" s="422">
        <f>IF(N192="základní",J192,0)</f>
        <v>0</v>
      </c>
      <c r="BF192" s="422">
        <f>IF(N192="snížená",J192,0)</f>
        <v>0</v>
      </c>
      <c r="BG192" s="422">
        <f>IF(N192="zákl. přenesená",J192,0)</f>
        <v>0</v>
      </c>
      <c r="BH192" s="422">
        <f>IF(N192="sníž. přenesená",J192,0)</f>
        <v>0</v>
      </c>
      <c r="BI192" s="422">
        <f>IF(N192="nulová",J192,0)</f>
        <v>0</v>
      </c>
      <c r="BJ192" s="3" t="s">
        <v>88</v>
      </c>
      <c r="BK192" s="422">
        <f>ROUND(I192*H192,2)</f>
        <v>0</v>
      </c>
      <c r="BL192" s="3" t="s">
        <v>317</v>
      </c>
      <c r="BM192" s="421" t="s">
        <v>398</v>
      </c>
    </row>
    <row r="193" spans="2:51" s="452" customFormat="1" ht="12">
      <c r="B193" s="453"/>
      <c r="D193" s="447" t="s">
        <v>319</v>
      </c>
      <c r="E193" s="454" t="s">
        <v>1</v>
      </c>
      <c r="F193" s="455" t="s">
        <v>102</v>
      </c>
      <c r="H193" s="456">
        <v>576.907</v>
      </c>
      <c r="L193" s="453"/>
      <c r="M193" s="457"/>
      <c r="T193" s="458"/>
      <c r="AT193" s="454" t="s">
        <v>319</v>
      </c>
      <c r="AU193" s="454" t="s">
        <v>88</v>
      </c>
      <c r="AV193" s="452" t="s">
        <v>88</v>
      </c>
      <c r="AW193" s="452" t="s">
        <v>31</v>
      </c>
      <c r="AX193" s="452" t="s">
        <v>83</v>
      </c>
      <c r="AY193" s="454" t="s">
        <v>311</v>
      </c>
    </row>
    <row r="194" spans="2:65" s="1" customFormat="1" ht="21.75" customHeight="1">
      <c r="B194" s="13"/>
      <c r="C194" s="428" t="s">
        <v>179</v>
      </c>
      <c r="D194" s="428" t="s">
        <v>313</v>
      </c>
      <c r="E194" s="429" t="s">
        <v>399</v>
      </c>
      <c r="F194" s="430" t="s">
        <v>400</v>
      </c>
      <c r="G194" s="431" t="s">
        <v>340</v>
      </c>
      <c r="H194" s="432">
        <v>16.162</v>
      </c>
      <c r="I194" s="22"/>
      <c r="J194" s="415">
        <f>ROUND(I194*H194,2)</f>
        <v>0</v>
      </c>
      <c r="K194" s="416"/>
      <c r="L194" s="13"/>
      <c r="M194" s="417" t="s">
        <v>1</v>
      </c>
      <c r="N194" s="418" t="s">
        <v>41</v>
      </c>
      <c r="P194" s="419">
        <f>O194*H194</f>
        <v>0</v>
      </c>
      <c r="Q194" s="419">
        <v>1.06062</v>
      </c>
      <c r="R194" s="419">
        <f>Q194*H194</f>
        <v>17.141740439999996</v>
      </c>
      <c r="S194" s="419">
        <v>0</v>
      </c>
      <c r="T194" s="420">
        <f>S194*H194</f>
        <v>0</v>
      </c>
      <c r="AR194" s="421" t="s">
        <v>317</v>
      </c>
      <c r="AT194" s="421" t="s">
        <v>313</v>
      </c>
      <c r="AU194" s="421" t="s">
        <v>88</v>
      </c>
      <c r="AY194" s="3" t="s">
        <v>311</v>
      </c>
      <c r="BE194" s="422">
        <f>IF(N194="základní",J194,0)</f>
        <v>0</v>
      </c>
      <c r="BF194" s="422">
        <f>IF(N194="snížená",J194,0)</f>
        <v>0</v>
      </c>
      <c r="BG194" s="422">
        <f>IF(N194="zákl. přenesená",J194,0)</f>
        <v>0</v>
      </c>
      <c r="BH194" s="422">
        <f>IF(N194="sníž. přenesená",J194,0)</f>
        <v>0</v>
      </c>
      <c r="BI194" s="422">
        <f>IF(N194="nulová",J194,0)</f>
        <v>0</v>
      </c>
      <c r="BJ194" s="3" t="s">
        <v>88</v>
      </c>
      <c r="BK194" s="422">
        <f>ROUND(I194*H194,2)</f>
        <v>0</v>
      </c>
      <c r="BL194" s="3" t="s">
        <v>317</v>
      </c>
      <c r="BM194" s="421" t="s">
        <v>401</v>
      </c>
    </row>
    <row r="195" spans="2:51" s="452" customFormat="1" ht="30">
      <c r="B195" s="453"/>
      <c r="D195" s="447" t="s">
        <v>319</v>
      </c>
      <c r="E195" s="454" t="s">
        <v>1</v>
      </c>
      <c r="F195" s="455" t="s">
        <v>402</v>
      </c>
      <c r="H195" s="456">
        <v>6.812</v>
      </c>
      <c r="L195" s="453"/>
      <c r="M195" s="457"/>
      <c r="T195" s="458"/>
      <c r="AT195" s="454" t="s">
        <v>319</v>
      </c>
      <c r="AU195" s="454" t="s">
        <v>88</v>
      </c>
      <c r="AV195" s="452" t="s">
        <v>88</v>
      </c>
      <c r="AW195" s="452" t="s">
        <v>31</v>
      </c>
      <c r="AX195" s="452" t="s">
        <v>75</v>
      </c>
      <c r="AY195" s="454" t="s">
        <v>311</v>
      </c>
    </row>
    <row r="196" spans="2:51" s="452" customFormat="1" ht="30">
      <c r="B196" s="453"/>
      <c r="D196" s="447" t="s">
        <v>319</v>
      </c>
      <c r="E196" s="454" t="s">
        <v>1</v>
      </c>
      <c r="F196" s="455" t="s">
        <v>403</v>
      </c>
      <c r="H196" s="456">
        <v>3.04</v>
      </c>
      <c r="L196" s="453"/>
      <c r="M196" s="457"/>
      <c r="T196" s="458"/>
      <c r="AT196" s="454" t="s">
        <v>319</v>
      </c>
      <c r="AU196" s="454" t="s">
        <v>88</v>
      </c>
      <c r="AV196" s="452" t="s">
        <v>88</v>
      </c>
      <c r="AW196" s="452" t="s">
        <v>31</v>
      </c>
      <c r="AX196" s="452" t="s">
        <v>75</v>
      </c>
      <c r="AY196" s="454" t="s">
        <v>311</v>
      </c>
    </row>
    <row r="197" spans="2:51" s="452" customFormat="1" ht="20">
      <c r="B197" s="453"/>
      <c r="D197" s="447" t="s">
        <v>319</v>
      </c>
      <c r="E197" s="454" t="s">
        <v>1</v>
      </c>
      <c r="F197" s="455" t="s">
        <v>404</v>
      </c>
      <c r="H197" s="456">
        <v>0.557</v>
      </c>
      <c r="L197" s="453"/>
      <c r="M197" s="457"/>
      <c r="T197" s="458"/>
      <c r="AT197" s="454" t="s">
        <v>319</v>
      </c>
      <c r="AU197" s="454" t="s">
        <v>88</v>
      </c>
      <c r="AV197" s="452" t="s">
        <v>88</v>
      </c>
      <c r="AW197" s="452" t="s">
        <v>31</v>
      </c>
      <c r="AX197" s="452" t="s">
        <v>75</v>
      </c>
      <c r="AY197" s="454" t="s">
        <v>311</v>
      </c>
    </row>
    <row r="198" spans="2:51" s="452" customFormat="1" ht="12">
      <c r="B198" s="453"/>
      <c r="D198" s="447" t="s">
        <v>319</v>
      </c>
      <c r="E198" s="454" t="s">
        <v>1</v>
      </c>
      <c r="F198" s="455" t="s">
        <v>405</v>
      </c>
      <c r="H198" s="456">
        <v>5.753</v>
      </c>
      <c r="L198" s="453"/>
      <c r="M198" s="457"/>
      <c r="T198" s="458"/>
      <c r="AT198" s="454" t="s">
        <v>319</v>
      </c>
      <c r="AU198" s="454" t="s">
        <v>88</v>
      </c>
      <c r="AV198" s="452" t="s">
        <v>88</v>
      </c>
      <c r="AW198" s="452" t="s">
        <v>31</v>
      </c>
      <c r="AX198" s="452" t="s">
        <v>75</v>
      </c>
      <c r="AY198" s="454" t="s">
        <v>311</v>
      </c>
    </row>
    <row r="199" spans="2:51" s="459" customFormat="1" ht="12">
      <c r="B199" s="460"/>
      <c r="D199" s="447" t="s">
        <v>319</v>
      </c>
      <c r="E199" s="461" t="s">
        <v>1</v>
      </c>
      <c r="F199" s="462" t="s">
        <v>388</v>
      </c>
      <c r="H199" s="463">
        <v>16.162</v>
      </c>
      <c r="L199" s="460"/>
      <c r="M199" s="464"/>
      <c r="T199" s="465"/>
      <c r="AT199" s="461" t="s">
        <v>319</v>
      </c>
      <c r="AU199" s="461" t="s">
        <v>88</v>
      </c>
      <c r="AV199" s="459" t="s">
        <v>317</v>
      </c>
      <c r="AW199" s="459" t="s">
        <v>31</v>
      </c>
      <c r="AX199" s="459" t="s">
        <v>83</v>
      </c>
      <c r="AY199" s="461" t="s">
        <v>311</v>
      </c>
    </row>
    <row r="200" spans="2:65" s="1" customFormat="1" ht="33" customHeight="1">
      <c r="B200" s="13"/>
      <c r="C200" s="428" t="s">
        <v>14</v>
      </c>
      <c r="D200" s="428" t="s">
        <v>313</v>
      </c>
      <c r="E200" s="429" t="s">
        <v>406</v>
      </c>
      <c r="F200" s="430" t="s">
        <v>407</v>
      </c>
      <c r="G200" s="431" t="s">
        <v>371</v>
      </c>
      <c r="H200" s="432">
        <v>21.6</v>
      </c>
      <c r="I200" s="22"/>
      <c r="J200" s="415">
        <f>ROUND(I200*H200,2)</f>
        <v>0</v>
      </c>
      <c r="K200" s="416"/>
      <c r="L200" s="13"/>
      <c r="M200" s="417" t="s">
        <v>1</v>
      </c>
      <c r="N200" s="418" t="s">
        <v>41</v>
      </c>
      <c r="P200" s="419">
        <f>O200*H200</f>
        <v>0</v>
      </c>
      <c r="Q200" s="419">
        <v>0.45195</v>
      </c>
      <c r="R200" s="419">
        <f>Q200*H200</f>
        <v>9.762120000000001</v>
      </c>
      <c r="S200" s="419">
        <v>0</v>
      </c>
      <c r="T200" s="420">
        <f>S200*H200</f>
        <v>0</v>
      </c>
      <c r="AR200" s="421" t="s">
        <v>317</v>
      </c>
      <c r="AT200" s="421" t="s">
        <v>313</v>
      </c>
      <c r="AU200" s="421" t="s">
        <v>88</v>
      </c>
      <c r="AY200" s="3" t="s">
        <v>311</v>
      </c>
      <c r="BE200" s="422">
        <f>IF(N200="základní",J200,0)</f>
        <v>0</v>
      </c>
      <c r="BF200" s="422">
        <f>IF(N200="snížená",J200,0)</f>
        <v>0</v>
      </c>
      <c r="BG200" s="422">
        <f>IF(N200="zákl. přenesená",J200,0)</f>
        <v>0</v>
      </c>
      <c r="BH200" s="422">
        <f>IF(N200="sníž. přenesená",J200,0)</f>
        <v>0</v>
      </c>
      <c r="BI200" s="422">
        <f>IF(N200="nulová",J200,0)</f>
        <v>0</v>
      </c>
      <c r="BJ200" s="3" t="s">
        <v>88</v>
      </c>
      <c r="BK200" s="422">
        <f>ROUND(I200*H200,2)</f>
        <v>0</v>
      </c>
      <c r="BL200" s="3" t="s">
        <v>317</v>
      </c>
      <c r="BM200" s="421" t="s">
        <v>408</v>
      </c>
    </row>
    <row r="201" spans="2:51" s="445" customFormat="1" ht="12">
      <c r="B201" s="446"/>
      <c r="D201" s="447" t="s">
        <v>319</v>
      </c>
      <c r="E201" s="448" t="s">
        <v>1</v>
      </c>
      <c r="F201" s="449" t="s">
        <v>409</v>
      </c>
      <c r="H201" s="448" t="s">
        <v>1</v>
      </c>
      <c r="L201" s="446"/>
      <c r="M201" s="450"/>
      <c r="T201" s="451"/>
      <c r="AT201" s="448" t="s">
        <v>319</v>
      </c>
      <c r="AU201" s="448" t="s">
        <v>88</v>
      </c>
      <c r="AV201" s="445" t="s">
        <v>83</v>
      </c>
      <c r="AW201" s="445" t="s">
        <v>31</v>
      </c>
      <c r="AX201" s="445" t="s">
        <v>75</v>
      </c>
      <c r="AY201" s="448" t="s">
        <v>311</v>
      </c>
    </row>
    <row r="202" spans="2:51" s="452" customFormat="1" ht="12">
      <c r="B202" s="453"/>
      <c r="D202" s="447" t="s">
        <v>319</v>
      </c>
      <c r="E202" s="454" t="s">
        <v>1</v>
      </c>
      <c r="F202" s="455" t="s">
        <v>410</v>
      </c>
      <c r="H202" s="456">
        <v>21.6</v>
      </c>
      <c r="L202" s="453"/>
      <c r="M202" s="457"/>
      <c r="T202" s="458"/>
      <c r="AT202" s="454" t="s">
        <v>319</v>
      </c>
      <c r="AU202" s="454" t="s">
        <v>88</v>
      </c>
      <c r="AV202" s="452" t="s">
        <v>88</v>
      </c>
      <c r="AW202" s="452" t="s">
        <v>31</v>
      </c>
      <c r="AX202" s="452" t="s">
        <v>83</v>
      </c>
      <c r="AY202" s="454" t="s">
        <v>311</v>
      </c>
    </row>
    <row r="203" spans="2:65" s="1" customFormat="1" ht="24.25" customHeight="1">
      <c r="B203" s="13"/>
      <c r="C203" s="428" t="s">
        <v>411</v>
      </c>
      <c r="D203" s="428" t="s">
        <v>313</v>
      </c>
      <c r="E203" s="429" t="s">
        <v>412</v>
      </c>
      <c r="F203" s="430" t="s">
        <v>413</v>
      </c>
      <c r="G203" s="431" t="s">
        <v>340</v>
      </c>
      <c r="H203" s="432">
        <v>0.54</v>
      </c>
      <c r="I203" s="22"/>
      <c r="J203" s="415">
        <f>ROUND(I203*H203,2)</f>
        <v>0</v>
      </c>
      <c r="K203" s="416"/>
      <c r="L203" s="13"/>
      <c r="M203" s="417" t="s">
        <v>1</v>
      </c>
      <c r="N203" s="418" t="s">
        <v>41</v>
      </c>
      <c r="P203" s="419">
        <f>O203*H203</f>
        <v>0</v>
      </c>
      <c r="Q203" s="419">
        <v>1.0594</v>
      </c>
      <c r="R203" s="419">
        <f>Q203*H203</f>
        <v>0.572076</v>
      </c>
      <c r="S203" s="419">
        <v>0</v>
      </c>
      <c r="T203" s="420">
        <f>S203*H203</f>
        <v>0</v>
      </c>
      <c r="AR203" s="421" t="s">
        <v>317</v>
      </c>
      <c r="AT203" s="421" t="s">
        <v>313</v>
      </c>
      <c r="AU203" s="421" t="s">
        <v>88</v>
      </c>
      <c r="AY203" s="3" t="s">
        <v>311</v>
      </c>
      <c r="BE203" s="422">
        <f>IF(N203="základní",J203,0)</f>
        <v>0</v>
      </c>
      <c r="BF203" s="422">
        <f>IF(N203="snížená",J203,0)</f>
        <v>0</v>
      </c>
      <c r="BG203" s="422">
        <f>IF(N203="zákl. přenesená",J203,0)</f>
        <v>0</v>
      </c>
      <c r="BH203" s="422">
        <f>IF(N203="sníž. přenesená",J203,0)</f>
        <v>0</v>
      </c>
      <c r="BI203" s="422">
        <f>IF(N203="nulová",J203,0)</f>
        <v>0</v>
      </c>
      <c r="BJ203" s="3" t="s">
        <v>88</v>
      </c>
      <c r="BK203" s="422">
        <f>ROUND(I203*H203,2)</f>
        <v>0</v>
      </c>
      <c r="BL203" s="3" t="s">
        <v>317</v>
      </c>
      <c r="BM203" s="421" t="s">
        <v>414</v>
      </c>
    </row>
    <row r="204" spans="2:51" s="452" customFormat="1" ht="12">
      <c r="B204" s="453"/>
      <c r="D204" s="447" t="s">
        <v>319</v>
      </c>
      <c r="E204" s="454" t="s">
        <v>1</v>
      </c>
      <c r="F204" s="455" t="s">
        <v>415</v>
      </c>
      <c r="H204" s="456">
        <v>0.54</v>
      </c>
      <c r="L204" s="453"/>
      <c r="M204" s="457"/>
      <c r="T204" s="458"/>
      <c r="AT204" s="454" t="s">
        <v>319</v>
      </c>
      <c r="AU204" s="454" t="s">
        <v>88</v>
      </c>
      <c r="AV204" s="452" t="s">
        <v>88</v>
      </c>
      <c r="AW204" s="452" t="s">
        <v>31</v>
      </c>
      <c r="AX204" s="452" t="s">
        <v>83</v>
      </c>
      <c r="AY204" s="454" t="s">
        <v>311</v>
      </c>
    </row>
    <row r="205" spans="2:63" s="433" customFormat="1" ht="22.9" customHeight="1">
      <c r="B205" s="434"/>
      <c r="D205" s="435" t="s">
        <v>74</v>
      </c>
      <c r="E205" s="443" t="s">
        <v>149</v>
      </c>
      <c r="F205" s="443" t="s">
        <v>416</v>
      </c>
      <c r="J205" s="444">
        <f>BK205</f>
        <v>0</v>
      </c>
      <c r="L205" s="434"/>
      <c r="M205" s="438"/>
      <c r="P205" s="439">
        <f>SUM(P206:P312)</f>
        <v>0</v>
      </c>
      <c r="R205" s="439">
        <f>SUM(R206:R312)</f>
        <v>953.5501602599999</v>
      </c>
      <c r="T205" s="440">
        <f>SUM(T206:T312)</f>
        <v>0</v>
      </c>
      <c r="AR205" s="435" t="s">
        <v>83</v>
      </c>
      <c r="AT205" s="441" t="s">
        <v>74</v>
      </c>
      <c r="AU205" s="441" t="s">
        <v>83</v>
      </c>
      <c r="AY205" s="435" t="s">
        <v>311</v>
      </c>
      <c r="BK205" s="442">
        <f>SUM(BK206:BK312)</f>
        <v>0</v>
      </c>
    </row>
    <row r="206" spans="2:65" s="1" customFormat="1" ht="37.9" customHeight="1">
      <c r="B206" s="13"/>
      <c r="C206" s="428" t="s">
        <v>417</v>
      </c>
      <c r="D206" s="428" t="s">
        <v>313</v>
      </c>
      <c r="E206" s="429" t="s">
        <v>418</v>
      </c>
      <c r="F206" s="430" t="s">
        <v>419</v>
      </c>
      <c r="G206" s="431" t="s">
        <v>371</v>
      </c>
      <c r="H206" s="432">
        <v>1408.326</v>
      </c>
      <c r="I206" s="22"/>
      <c r="J206" s="415">
        <f>ROUND(I206*H206,2)</f>
        <v>0</v>
      </c>
      <c r="K206" s="416"/>
      <c r="L206" s="13"/>
      <c r="M206" s="417" t="s">
        <v>1</v>
      </c>
      <c r="N206" s="418" t="s">
        <v>41</v>
      </c>
      <c r="P206" s="419">
        <f>O206*H206</f>
        <v>0</v>
      </c>
      <c r="Q206" s="419">
        <v>0.358</v>
      </c>
      <c r="R206" s="419">
        <f>Q206*H206</f>
        <v>504.180708</v>
      </c>
      <c r="S206" s="419">
        <v>0</v>
      </c>
      <c r="T206" s="420">
        <f>S206*H206</f>
        <v>0</v>
      </c>
      <c r="AR206" s="421" t="s">
        <v>317</v>
      </c>
      <c r="AT206" s="421" t="s">
        <v>313</v>
      </c>
      <c r="AU206" s="421" t="s">
        <v>88</v>
      </c>
      <c r="AY206" s="3" t="s">
        <v>311</v>
      </c>
      <c r="BE206" s="422">
        <f>IF(N206="základní",J206,0)</f>
        <v>0</v>
      </c>
      <c r="BF206" s="422">
        <f>IF(N206="snížená",J206,0)</f>
        <v>0</v>
      </c>
      <c r="BG206" s="422">
        <f>IF(N206="zákl. přenesená",J206,0)</f>
        <v>0</v>
      </c>
      <c r="BH206" s="422">
        <f>IF(N206="sníž. přenesená",J206,0)</f>
        <v>0</v>
      </c>
      <c r="BI206" s="422">
        <f>IF(N206="nulová",J206,0)</f>
        <v>0</v>
      </c>
      <c r="BJ206" s="3" t="s">
        <v>88</v>
      </c>
      <c r="BK206" s="422">
        <f>ROUND(I206*H206,2)</f>
        <v>0</v>
      </c>
      <c r="BL206" s="3" t="s">
        <v>317</v>
      </c>
      <c r="BM206" s="421" t="s">
        <v>420</v>
      </c>
    </row>
    <row r="207" spans="2:51" s="445" customFormat="1" ht="12">
      <c r="B207" s="446"/>
      <c r="D207" s="447" t="s">
        <v>319</v>
      </c>
      <c r="E207" s="448" t="s">
        <v>1</v>
      </c>
      <c r="F207" s="449" t="s">
        <v>421</v>
      </c>
      <c r="H207" s="448" t="s">
        <v>1</v>
      </c>
      <c r="L207" s="446"/>
      <c r="M207" s="450"/>
      <c r="T207" s="451"/>
      <c r="AT207" s="448" t="s">
        <v>319</v>
      </c>
      <c r="AU207" s="448" t="s">
        <v>88</v>
      </c>
      <c r="AV207" s="445" t="s">
        <v>83</v>
      </c>
      <c r="AW207" s="445" t="s">
        <v>31</v>
      </c>
      <c r="AX207" s="445" t="s">
        <v>75</v>
      </c>
      <c r="AY207" s="448" t="s">
        <v>311</v>
      </c>
    </row>
    <row r="208" spans="2:51" s="452" customFormat="1" ht="30">
      <c r="B208" s="453"/>
      <c r="D208" s="447" t="s">
        <v>319</v>
      </c>
      <c r="E208" s="454" t="s">
        <v>1</v>
      </c>
      <c r="F208" s="455" t="s">
        <v>422</v>
      </c>
      <c r="H208" s="456">
        <v>448.353</v>
      </c>
      <c r="L208" s="453"/>
      <c r="M208" s="457"/>
      <c r="T208" s="458"/>
      <c r="AT208" s="454" t="s">
        <v>319</v>
      </c>
      <c r="AU208" s="454" t="s">
        <v>88</v>
      </c>
      <c r="AV208" s="452" t="s">
        <v>88</v>
      </c>
      <c r="AW208" s="452" t="s">
        <v>31</v>
      </c>
      <c r="AX208" s="452" t="s">
        <v>75</v>
      </c>
      <c r="AY208" s="454" t="s">
        <v>311</v>
      </c>
    </row>
    <row r="209" spans="2:51" s="452" customFormat="1" ht="30">
      <c r="B209" s="453"/>
      <c r="D209" s="447" t="s">
        <v>319</v>
      </c>
      <c r="E209" s="454" t="s">
        <v>1</v>
      </c>
      <c r="F209" s="455" t="s">
        <v>423</v>
      </c>
      <c r="H209" s="456">
        <v>-96.528</v>
      </c>
      <c r="L209" s="453"/>
      <c r="M209" s="457"/>
      <c r="T209" s="458"/>
      <c r="AT209" s="454" t="s">
        <v>319</v>
      </c>
      <c r="AU209" s="454" t="s">
        <v>88</v>
      </c>
      <c r="AV209" s="452" t="s">
        <v>88</v>
      </c>
      <c r="AW209" s="452" t="s">
        <v>31</v>
      </c>
      <c r="AX209" s="452" t="s">
        <v>75</v>
      </c>
      <c r="AY209" s="454" t="s">
        <v>311</v>
      </c>
    </row>
    <row r="210" spans="2:51" s="452" customFormat="1" ht="40">
      <c r="B210" s="453"/>
      <c r="D210" s="447" t="s">
        <v>319</v>
      </c>
      <c r="E210" s="454" t="s">
        <v>1</v>
      </c>
      <c r="F210" s="455" t="s">
        <v>424</v>
      </c>
      <c r="H210" s="456">
        <v>409.825</v>
      </c>
      <c r="L210" s="453"/>
      <c r="M210" s="457"/>
      <c r="T210" s="458"/>
      <c r="AT210" s="454" t="s">
        <v>319</v>
      </c>
      <c r="AU210" s="454" t="s">
        <v>88</v>
      </c>
      <c r="AV210" s="452" t="s">
        <v>88</v>
      </c>
      <c r="AW210" s="452" t="s">
        <v>31</v>
      </c>
      <c r="AX210" s="452" t="s">
        <v>75</v>
      </c>
      <c r="AY210" s="454" t="s">
        <v>311</v>
      </c>
    </row>
    <row r="211" spans="2:51" s="452" customFormat="1" ht="30">
      <c r="B211" s="453"/>
      <c r="D211" s="447" t="s">
        <v>319</v>
      </c>
      <c r="E211" s="454" t="s">
        <v>1</v>
      </c>
      <c r="F211" s="455" t="s">
        <v>425</v>
      </c>
      <c r="H211" s="456">
        <v>106.283</v>
      </c>
      <c r="L211" s="453"/>
      <c r="M211" s="457"/>
      <c r="T211" s="458"/>
      <c r="AT211" s="454" t="s">
        <v>319</v>
      </c>
      <c r="AU211" s="454" t="s">
        <v>88</v>
      </c>
      <c r="AV211" s="452" t="s">
        <v>88</v>
      </c>
      <c r="AW211" s="452" t="s">
        <v>31</v>
      </c>
      <c r="AX211" s="452" t="s">
        <v>75</v>
      </c>
      <c r="AY211" s="454" t="s">
        <v>311</v>
      </c>
    </row>
    <row r="212" spans="2:51" s="445" customFormat="1" ht="12">
      <c r="B212" s="446"/>
      <c r="D212" s="447" t="s">
        <v>319</v>
      </c>
      <c r="E212" s="448" t="s">
        <v>1</v>
      </c>
      <c r="F212" s="449" t="s">
        <v>426</v>
      </c>
      <c r="H212" s="448" t="s">
        <v>1</v>
      </c>
      <c r="L212" s="446"/>
      <c r="M212" s="450"/>
      <c r="T212" s="451"/>
      <c r="AT212" s="448" t="s">
        <v>319</v>
      </c>
      <c r="AU212" s="448" t="s">
        <v>88</v>
      </c>
      <c r="AV212" s="445" t="s">
        <v>83</v>
      </c>
      <c r="AW212" s="445" t="s">
        <v>31</v>
      </c>
      <c r="AX212" s="445" t="s">
        <v>75</v>
      </c>
      <c r="AY212" s="448" t="s">
        <v>311</v>
      </c>
    </row>
    <row r="213" spans="2:51" s="452" customFormat="1" ht="30">
      <c r="B213" s="453"/>
      <c r="D213" s="447" t="s">
        <v>319</v>
      </c>
      <c r="E213" s="454" t="s">
        <v>1</v>
      </c>
      <c r="F213" s="455" t="s">
        <v>427</v>
      </c>
      <c r="H213" s="456">
        <v>427.603</v>
      </c>
      <c r="L213" s="453"/>
      <c r="M213" s="457"/>
      <c r="T213" s="458"/>
      <c r="AT213" s="454" t="s">
        <v>319</v>
      </c>
      <c r="AU213" s="454" t="s">
        <v>88</v>
      </c>
      <c r="AV213" s="452" t="s">
        <v>88</v>
      </c>
      <c r="AW213" s="452" t="s">
        <v>31</v>
      </c>
      <c r="AX213" s="452" t="s">
        <v>75</v>
      </c>
      <c r="AY213" s="454" t="s">
        <v>311</v>
      </c>
    </row>
    <row r="214" spans="2:51" s="452" customFormat="1" ht="30">
      <c r="B214" s="453"/>
      <c r="D214" s="447" t="s">
        <v>319</v>
      </c>
      <c r="E214" s="454" t="s">
        <v>1</v>
      </c>
      <c r="F214" s="455" t="s">
        <v>428</v>
      </c>
      <c r="H214" s="456">
        <v>-130.368</v>
      </c>
      <c r="L214" s="453"/>
      <c r="M214" s="457"/>
      <c r="T214" s="458"/>
      <c r="AT214" s="454" t="s">
        <v>319</v>
      </c>
      <c r="AU214" s="454" t="s">
        <v>88</v>
      </c>
      <c r="AV214" s="452" t="s">
        <v>88</v>
      </c>
      <c r="AW214" s="452" t="s">
        <v>31</v>
      </c>
      <c r="AX214" s="452" t="s">
        <v>75</v>
      </c>
      <c r="AY214" s="454" t="s">
        <v>311</v>
      </c>
    </row>
    <row r="215" spans="2:51" s="452" customFormat="1" ht="30">
      <c r="B215" s="453"/>
      <c r="D215" s="447" t="s">
        <v>319</v>
      </c>
      <c r="E215" s="454" t="s">
        <v>1</v>
      </c>
      <c r="F215" s="455" t="s">
        <v>429</v>
      </c>
      <c r="H215" s="456">
        <v>281.271</v>
      </c>
      <c r="L215" s="453"/>
      <c r="M215" s="457"/>
      <c r="T215" s="458"/>
      <c r="AT215" s="454" t="s">
        <v>319</v>
      </c>
      <c r="AU215" s="454" t="s">
        <v>88</v>
      </c>
      <c r="AV215" s="452" t="s">
        <v>88</v>
      </c>
      <c r="AW215" s="452" t="s">
        <v>31</v>
      </c>
      <c r="AX215" s="452" t="s">
        <v>75</v>
      </c>
      <c r="AY215" s="454" t="s">
        <v>311</v>
      </c>
    </row>
    <row r="216" spans="2:51" s="452" customFormat="1" ht="20">
      <c r="B216" s="453"/>
      <c r="D216" s="447" t="s">
        <v>319</v>
      </c>
      <c r="E216" s="454" t="s">
        <v>1</v>
      </c>
      <c r="F216" s="455" t="s">
        <v>430</v>
      </c>
      <c r="H216" s="456">
        <v>-38.113</v>
      </c>
      <c r="L216" s="453"/>
      <c r="M216" s="457"/>
      <c r="T216" s="458"/>
      <c r="AT216" s="454" t="s">
        <v>319</v>
      </c>
      <c r="AU216" s="454" t="s">
        <v>88</v>
      </c>
      <c r="AV216" s="452" t="s">
        <v>88</v>
      </c>
      <c r="AW216" s="452" t="s">
        <v>31</v>
      </c>
      <c r="AX216" s="452" t="s">
        <v>75</v>
      </c>
      <c r="AY216" s="454" t="s">
        <v>311</v>
      </c>
    </row>
    <row r="217" spans="2:51" s="459" customFormat="1" ht="12">
      <c r="B217" s="460"/>
      <c r="D217" s="447" t="s">
        <v>319</v>
      </c>
      <c r="E217" s="461" t="s">
        <v>1</v>
      </c>
      <c r="F217" s="462" t="s">
        <v>388</v>
      </c>
      <c r="H217" s="463">
        <v>1408.326</v>
      </c>
      <c r="L217" s="460"/>
      <c r="M217" s="464"/>
      <c r="T217" s="465"/>
      <c r="AT217" s="461" t="s">
        <v>319</v>
      </c>
      <c r="AU217" s="461" t="s">
        <v>88</v>
      </c>
      <c r="AV217" s="459" t="s">
        <v>317</v>
      </c>
      <c r="AW217" s="459" t="s">
        <v>31</v>
      </c>
      <c r="AX217" s="459" t="s">
        <v>83</v>
      </c>
      <c r="AY217" s="461" t="s">
        <v>311</v>
      </c>
    </row>
    <row r="218" spans="2:65" s="1" customFormat="1" ht="37.9" customHeight="1">
      <c r="B218" s="13"/>
      <c r="C218" s="428" t="s">
        <v>7</v>
      </c>
      <c r="D218" s="428" t="s">
        <v>313</v>
      </c>
      <c r="E218" s="429" t="s">
        <v>431</v>
      </c>
      <c r="F218" s="430" t="s">
        <v>432</v>
      </c>
      <c r="G218" s="431" t="s">
        <v>371</v>
      </c>
      <c r="H218" s="432">
        <v>561.046</v>
      </c>
      <c r="I218" s="22"/>
      <c r="J218" s="415">
        <f>ROUND(I218*H218,2)</f>
        <v>0</v>
      </c>
      <c r="K218" s="416"/>
      <c r="L218" s="13"/>
      <c r="M218" s="417" t="s">
        <v>1</v>
      </c>
      <c r="N218" s="418" t="s">
        <v>41</v>
      </c>
      <c r="P218" s="419">
        <f>O218*H218</f>
        <v>0</v>
      </c>
      <c r="Q218" s="419">
        <v>0.45</v>
      </c>
      <c r="R218" s="419">
        <f>Q218*H218</f>
        <v>252.47070000000002</v>
      </c>
      <c r="S218" s="419">
        <v>0</v>
      </c>
      <c r="T218" s="420">
        <f>S218*H218</f>
        <v>0</v>
      </c>
      <c r="AR218" s="421" t="s">
        <v>317</v>
      </c>
      <c r="AT218" s="421" t="s">
        <v>313</v>
      </c>
      <c r="AU218" s="421" t="s">
        <v>88</v>
      </c>
      <c r="AY218" s="3" t="s">
        <v>311</v>
      </c>
      <c r="BE218" s="422">
        <f>IF(N218="základní",J218,0)</f>
        <v>0</v>
      </c>
      <c r="BF218" s="422">
        <f>IF(N218="snížená",J218,0)</f>
        <v>0</v>
      </c>
      <c r="BG218" s="422">
        <f>IF(N218="zákl. přenesená",J218,0)</f>
        <v>0</v>
      </c>
      <c r="BH218" s="422">
        <f>IF(N218="sníž. přenesená",J218,0)</f>
        <v>0</v>
      </c>
      <c r="BI218" s="422">
        <f>IF(N218="nulová",J218,0)</f>
        <v>0</v>
      </c>
      <c r="BJ218" s="3" t="s">
        <v>88</v>
      </c>
      <c r="BK218" s="422">
        <f>ROUND(I218*H218,2)</f>
        <v>0</v>
      </c>
      <c r="BL218" s="3" t="s">
        <v>317</v>
      </c>
      <c r="BM218" s="421" t="s">
        <v>433</v>
      </c>
    </row>
    <row r="219" spans="2:51" s="445" customFormat="1" ht="12">
      <c r="B219" s="446"/>
      <c r="D219" s="447" t="s">
        <v>319</v>
      </c>
      <c r="E219" s="448" t="s">
        <v>1</v>
      </c>
      <c r="F219" s="449" t="s">
        <v>421</v>
      </c>
      <c r="H219" s="448" t="s">
        <v>1</v>
      </c>
      <c r="L219" s="446"/>
      <c r="M219" s="450"/>
      <c r="T219" s="451"/>
      <c r="AT219" s="448" t="s">
        <v>319</v>
      </c>
      <c r="AU219" s="448" t="s">
        <v>88</v>
      </c>
      <c r="AV219" s="445" t="s">
        <v>83</v>
      </c>
      <c r="AW219" s="445" t="s">
        <v>31</v>
      </c>
      <c r="AX219" s="445" t="s">
        <v>75</v>
      </c>
      <c r="AY219" s="448" t="s">
        <v>311</v>
      </c>
    </row>
    <row r="220" spans="2:51" s="452" customFormat="1" ht="20">
      <c r="B220" s="453"/>
      <c r="D220" s="447" t="s">
        <v>319</v>
      </c>
      <c r="E220" s="454" t="s">
        <v>1</v>
      </c>
      <c r="F220" s="455" t="s">
        <v>434</v>
      </c>
      <c r="H220" s="456">
        <v>83.776</v>
      </c>
      <c r="L220" s="453"/>
      <c r="M220" s="457"/>
      <c r="T220" s="458"/>
      <c r="AT220" s="454" t="s">
        <v>319</v>
      </c>
      <c r="AU220" s="454" t="s">
        <v>88</v>
      </c>
      <c r="AV220" s="452" t="s">
        <v>88</v>
      </c>
      <c r="AW220" s="452" t="s">
        <v>31</v>
      </c>
      <c r="AX220" s="452" t="s">
        <v>75</v>
      </c>
      <c r="AY220" s="454" t="s">
        <v>311</v>
      </c>
    </row>
    <row r="221" spans="2:51" s="452" customFormat="1" ht="20">
      <c r="B221" s="453"/>
      <c r="D221" s="447" t="s">
        <v>319</v>
      </c>
      <c r="E221" s="454" t="s">
        <v>1</v>
      </c>
      <c r="F221" s="455" t="s">
        <v>435</v>
      </c>
      <c r="H221" s="456">
        <v>190.916</v>
      </c>
      <c r="L221" s="453"/>
      <c r="M221" s="457"/>
      <c r="T221" s="458"/>
      <c r="AT221" s="454" t="s">
        <v>319</v>
      </c>
      <c r="AU221" s="454" t="s">
        <v>88</v>
      </c>
      <c r="AV221" s="452" t="s">
        <v>88</v>
      </c>
      <c r="AW221" s="452" t="s">
        <v>31</v>
      </c>
      <c r="AX221" s="452" t="s">
        <v>75</v>
      </c>
      <c r="AY221" s="454" t="s">
        <v>311</v>
      </c>
    </row>
    <row r="222" spans="2:51" s="452" customFormat="1" ht="12">
      <c r="B222" s="453"/>
      <c r="D222" s="447" t="s">
        <v>319</v>
      </c>
      <c r="E222" s="454" t="s">
        <v>1</v>
      </c>
      <c r="F222" s="455" t="s">
        <v>436</v>
      </c>
      <c r="H222" s="456">
        <v>12.001</v>
      </c>
      <c r="L222" s="453"/>
      <c r="M222" s="457"/>
      <c r="T222" s="458"/>
      <c r="AT222" s="454" t="s">
        <v>319</v>
      </c>
      <c r="AU222" s="454" t="s">
        <v>88</v>
      </c>
      <c r="AV222" s="452" t="s">
        <v>88</v>
      </c>
      <c r="AW222" s="452" t="s">
        <v>31</v>
      </c>
      <c r="AX222" s="452" t="s">
        <v>75</v>
      </c>
      <c r="AY222" s="454" t="s">
        <v>311</v>
      </c>
    </row>
    <row r="223" spans="2:51" s="445" customFormat="1" ht="12">
      <c r="B223" s="446"/>
      <c r="D223" s="447" t="s">
        <v>319</v>
      </c>
      <c r="E223" s="448" t="s">
        <v>1</v>
      </c>
      <c r="F223" s="449" t="s">
        <v>426</v>
      </c>
      <c r="H223" s="448" t="s">
        <v>1</v>
      </c>
      <c r="L223" s="446"/>
      <c r="M223" s="450"/>
      <c r="T223" s="451"/>
      <c r="AT223" s="448" t="s">
        <v>319</v>
      </c>
      <c r="AU223" s="448" t="s">
        <v>88</v>
      </c>
      <c r="AV223" s="445" t="s">
        <v>83</v>
      </c>
      <c r="AW223" s="445" t="s">
        <v>31</v>
      </c>
      <c r="AX223" s="445" t="s">
        <v>75</v>
      </c>
      <c r="AY223" s="448" t="s">
        <v>311</v>
      </c>
    </row>
    <row r="224" spans="2:51" s="452" customFormat="1" ht="20">
      <c r="B224" s="453"/>
      <c r="D224" s="447" t="s">
        <v>319</v>
      </c>
      <c r="E224" s="454" t="s">
        <v>1</v>
      </c>
      <c r="F224" s="455" t="s">
        <v>437</v>
      </c>
      <c r="H224" s="456">
        <v>118.1</v>
      </c>
      <c r="L224" s="453"/>
      <c r="M224" s="457"/>
      <c r="T224" s="458"/>
      <c r="AT224" s="454" t="s">
        <v>319</v>
      </c>
      <c r="AU224" s="454" t="s">
        <v>88</v>
      </c>
      <c r="AV224" s="452" t="s">
        <v>88</v>
      </c>
      <c r="AW224" s="452" t="s">
        <v>31</v>
      </c>
      <c r="AX224" s="452" t="s">
        <v>75</v>
      </c>
      <c r="AY224" s="454" t="s">
        <v>311</v>
      </c>
    </row>
    <row r="225" spans="2:51" s="452" customFormat="1" ht="12">
      <c r="B225" s="453"/>
      <c r="D225" s="447" t="s">
        <v>319</v>
      </c>
      <c r="E225" s="454" t="s">
        <v>1</v>
      </c>
      <c r="F225" s="455" t="s">
        <v>438</v>
      </c>
      <c r="H225" s="456">
        <v>156.253</v>
      </c>
      <c r="L225" s="453"/>
      <c r="M225" s="457"/>
      <c r="T225" s="458"/>
      <c r="AT225" s="454" t="s">
        <v>319</v>
      </c>
      <c r="AU225" s="454" t="s">
        <v>88</v>
      </c>
      <c r="AV225" s="452" t="s">
        <v>88</v>
      </c>
      <c r="AW225" s="452" t="s">
        <v>31</v>
      </c>
      <c r="AX225" s="452" t="s">
        <v>75</v>
      </c>
      <c r="AY225" s="454" t="s">
        <v>311</v>
      </c>
    </row>
    <row r="226" spans="2:51" s="459" customFormat="1" ht="12">
      <c r="B226" s="460"/>
      <c r="D226" s="447" t="s">
        <v>319</v>
      </c>
      <c r="E226" s="461" t="s">
        <v>1</v>
      </c>
      <c r="F226" s="462" t="s">
        <v>388</v>
      </c>
      <c r="H226" s="463">
        <v>561.046</v>
      </c>
      <c r="L226" s="460"/>
      <c r="M226" s="464"/>
      <c r="T226" s="465"/>
      <c r="AT226" s="461" t="s">
        <v>319</v>
      </c>
      <c r="AU226" s="461" t="s">
        <v>88</v>
      </c>
      <c r="AV226" s="459" t="s">
        <v>317</v>
      </c>
      <c r="AW226" s="459" t="s">
        <v>31</v>
      </c>
      <c r="AX226" s="459" t="s">
        <v>83</v>
      </c>
      <c r="AY226" s="461" t="s">
        <v>311</v>
      </c>
    </row>
    <row r="227" spans="2:65" s="1" customFormat="1" ht="21.75" customHeight="1">
      <c r="B227" s="13"/>
      <c r="C227" s="428" t="s">
        <v>439</v>
      </c>
      <c r="D227" s="428" t="s">
        <v>313</v>
      </c>
      <c r="E227" s="429" t="s">
        <v>440</v>
      </c>
      <c r="F227" s="430" t="s">
        <v>441</v>
      </c>
      <c r="G227" s="431" t="s">
        <v>442</v>
      </c>
      <c r="H227" s="432">
        <v>1</v>
      </c>
      <c r="I227" s="22"/>
      <c r="J227" s="415">
        <f>ROUND(I227*H227,2)</f>
        <v>0</v>
      </c>
      <c r="K227" s="416"/>
      <c r="L227" s="13"/>
      <c r="M227" s="417" t="s">
        <v>1</v>
      </c>
      <c r="N227" s="418" t="s">
        <v>41</v>
      </c>
      <c r="P227" s="419">
        <f>O227*H227</f>
        <v>0</v>
      </c>
      <c r="Q227" s="419">
        <v>0.04545</v>
      </c>
      <c r="R227" s="419">
        <f>Q227*H227</f>
        <v>0.04545</v>
      </c>
      <c r="S227" s="419">
        <v>0</v>
      </c>
      <c r="T227" s="420">
        <f>S227*H227</f>
        <v>0</v>
      </c>
      <c r="AR227" s="421" t="s">
        <v>317</v>
      </c>
      <c r="AT227" s="421" t="s">
        <v>313</v>
      </c>
      <c r="AU227" s="421" t="s">
        <v>88</v>
      </c>
      <c r="AY227" s="3" t="s">
        <v>311</v>
      </c>
      <c r="BE227" s="422">
        <f>IF(N227="základní",J227,0)</f>
        <v>0</v>
      </c>
      <c r="BF227" s="422">
        <f>IF(N227="snížená",J227,0)</f>
        <v>0</v>
      </c>
      <c r="BG227" s="422">
        <f>IF(N227="zákl. přenesená",J227,0)</f>
        <v>0</v>
      </c>
      <c r="BH227" s="422">
        <f>IF(N227="sníž. přenesená",J227,0)</f>
        <v>0</v>
      </c>
      <c r="BI227" s="422">
        <f>IF(N227="nulová",J227,0)</f>
        <v>0</v>
      </c>
      <c r="BJ227" s="3" t="s">
        <v>88</v>
      </c>
      <c r="BK227" s="422">
        <f>ROUND(I227*H227,2)</f>
        <v>0</v>
      </c>
      <c r="BL227" s="3" t="s">
        <v>317</v>
      </c>
      <c r="BM227" s="421" t="s">
        <v>443</v>
      </c>
    </row>
    <row r="228" spans="2:51" s="445" customFormat="1" ht="12">
      <c r="B228" s="446"/>
      <c r="D228" s="447" t="s">
        <v>319</v>
      </c>
      <c r="E228" s="448" t="s">
        <v>1</v>
      </c>
      <c r="F228" s="449" t="s">
        <v>444</v>
      </c>
      <c r="H228" s="448" t="s">
        <v>1</v>
      </c>
      <c r="L228" s="446"/>
      <c r="M228" s="450"/>
      <c r="T228" s="451"/>
      <c r="AT228" s="448" t="s">
        <v>319</v>
      </c>
      <c r="AU228" s="448" t="s">
        <v>88</v>
      </c>
      <c r="AV228" s="445" t="s">
        <v>83</v>
      </c>
      <c r="AW228" s="445" t="s">
        <v>31</v>
      </c>
      <c r="AX228" s="445" t="s">
        <v>75</v>
      </c>
      <c r="AY228" s="448" t="s">
        <v>311</v>
      </c>
    </row>
    <row r="229" spans="2:51" s="452" customFormat="1" ht="12">
      <c r="B229" s="453"/>
      <c r="D229" s="447" t="s">
        <v>319</v>
      </c>
      <c r="E229" s="454" t="s">
        <v>1</v>
      </c>
      <c r="F229" s="455" t="s">
        <v>83</v>
      </c>
      <c r="H229" s="456">
        <v>1</v>
      </c>
      <c r="L229" s="453"/>
      <c r="M229" s="457"/>
      <c r="T229" s="458"/>
      <c r="AT229" s="454" t="s">
        <v>319</v>
      </c>
      <c r="AU229" s="454" t="s">
        <v>88</v>
      </c>
      <c r="AV229" s="452" t="s">
        <v>88</v>
      </c>
      <c r="AW229" s="452" t="s">
        <v>31</v>
      </c>
      <c r="AX229" s="452" t="s">
        <v>83</v>
      </c>
      <c r="AY229" s="454" t="s">
        <v>311</v>
      </c>
    </row>
    <row r="230" spans="2:65" s="1" customFormat="1" ht="24.25" customHeight="1">
      <c r="B230" s="13"/>
      <c r="C230" s="428" t="s">
        <v>445</v>
      </c>
      <c r="D230" s="428" t="s">
        <v>313</v>
      </c>
      <c r="E230" s="429" t="s">
        <v>446</v>
      </c>
      <c r="F230" s="430" t="s">
        <v>447</v>
      </c>
      <c r="G230" s="431" t="s">
        <v>442</v>
      </c>
      <c r="H230" s="432">
        <v>1</v>
      </c>
      <c r="I230" s="22"/>
      <c r="J230" s="415">
        <f>ROUND(I230*H230,2)</f>
        <v>0</v>
      </c>
      <c r="K230" s="416"/>
      <c r="L230" s="13"/>
      <c r="M230" s="417" t="s">
        <v>1</v>
      </c>
      <c r="N230" s="418" t="s">
        <v>41</v>
      </c>
      <c r="P230" s="419">
        <f>O230*H230</f>
        <v>0</v>
      </c>
      <c r="Q230" s="419">
        <v>0.0519</v>
      </c>
      <c r="R230" s="419">
        <f>Q230*H230</f>
        <v>0.0519</v>
      </c>
      <c r="S230" s="419">
        <v>0</v>
      </c>
      <c r="T230" s="420">
        <f>S230*H230</f>
        <v>0</v>
      </c>
      <c r="AR230" s="421" t="s">
        <v>317</v>
      </c>
      <c r="AT230" s="421" t="s">
        <v>313</v>
      </c>
      <c r="AU230" s="421" t="s">
        <v>88</v>
      </c>
      <c r="AY230" s="3" t="s">
        <v>311</v>
      </c>
      <c r="BE230" s="422">
        <f>IF(N230="základní",J230,0)</f>
        <v>0</v>
      </c>
      <c r="BF230" s="422">
        <f>IF(N230="snížená",J230,0)</f>
        <v>0</v>
      </c>
      <c r="BG230" s="422">
        <f>IF(N230="zákl. přenesená",J230,0)</f>
        <v>0</v>
      </c>
      <c r="BH230" s="422">
        <f>IF(N230="sníž. přenesená",J230,0)</f>
        <v>0</v>
      </c>
      <c r="BI230" s="422">
        <f>IF(N230="nulová",J230,0)</f>
        <v>0</v>
      </c>
      <c r="BJ230" s="3" t="s">
        <v>88</v>
      </c>
      <c r="BK230" s="422">
        <f>ROUND(I230*H230,2)</f>
        <v>0</v>
      </c>
      <c r="BL230" s="3" t="s">
        <v>317</v>
      </c>
      <c r="BM230" s="421" t="s">
        <v>448</v>
      </c>
    </row>
    <row r="231" spans="2:51" s="445" customFormat="1" ht="12">
      <c r="B231" s="446"/>
      <c r="D231" s="447" t="s">
        <v>319</v>
      </c>
      <c r="E231" s="448" t="s">
        <v>1</v>
      </c>
      <c r="F231" s="449" t="s">
        <v>449</v>
      </c>
      <c r="H231" s="448" t="s">
        <v>1</v>
      </c>
      <c r="L231" s="446"/>
      <c r="M231" s="450"/>
      <c r="T231" s="451"/>
      <c r="AT231" s="448" t="s">
        <v>319</v>
      </c>
      <c r="AU231" s="448" t="s">
        <v>88</v>
      </c>
      <c r="AV231" s="445" t="s">
        <v>83</v>
      </c>
      <c r="AW231" s="445" t="s">
        <v>31</v>
      </c>
      <c r="AX231" s="445" t="s">
        <v>75</v>
      </c>
      <c r="AY231" s="448" t="s">
        <v>311</v>
      </c>
    </row>
    <row r="232" spans="2:51" s="452" customFormat="1" ht="12">
      <c r="B232" s="453"/>
      <c r="D232" s="447" t="s">
        <v>319</v>
      </c>
      <c r="E232" s="454" t="s">
        <v>1</v>
      </c>
      <c r="F232" s="455" t="s">
        <v>83</v>
      </c>
      <c r="H232" s="456">
        <v>1</v>
      </c>
      <c r="L232" s="453"/>
      <c r="M232" s="457"/>
      <c r="T232" s="458"/>
      <c r="AT232" s="454" t="s">
        <v>319</v>
      </c>
      <c r="AU232" s="454" t="s">
        <v>88</v>
      </c>
      <c r="AV232" s="452" t="s">
        <v>88</v>
      </c>
      <c r="AW232" s="452" t="s">
        <v>31</v>
      </c>
      <c r="AX232" s="452" t="s">
        <v>83</v>
      </c>
      <c r="AY232" s="454" t="s">
        <v>311</v>
      </c>
    </row>
    <row r="233" spans="2:65" s="1" customFormat="1" ht="24.25" customHeight="1">
      <c r="B233" s="13"/>
      <c r="C233" s="428" t="s">
        <v>450</v>
      </c>
      <c r="D233" s="428" t="s">
        <v>313</v>
      </c>
      <c r="E233" s="429" t="s">
        <v>451</v>
      </c>
      <c r="F233" s="430" t="s">
        <v>452</v>
      </c>
      <c r="G233" s="431" t="s">
        <v>442</v>
      </c>
      <c r="H233" s="432">
        <v>7</v>
      </c>
      <c r="I233" s="22"/>
      <c r="J233" s="415">
        <f>ROUND(I233*H233,2)</f>
        <v>0</v>
      </c>
      <c r="K233" s="416"/>
      <c r="L233" s="13"/>
      <c r="M233" s="417" t="s">
        <v>1</v>
      </c>
      <c r="N233" s="418" t="s">
        <v>41</v>
      </c>
      <c r="P233" s="419">
        <f>O233*H233</f>
        <v>0</v>
      </c>
      <c r="Q233" s="419">
        <v>0.0647</v>
      </c>
      <c r="R233" s="419">
        <f>Q233*H233</f>
        <v>0.45289999999999997</v>
      </c>
      <c r="S233" s="419">
        <v>0</v>
      </c>
      <c r="T233" s="420">
        <f>S233*H233</f>
        <v>0</v>
      </c>
      <c r="AR233" s="421" t="s">
        <v>317</v>
      </c>
      <c r="AT233" s="421" t="s">
        <v>313</v>
      </c>
      <c r="AU233" s="421" t="s">
        <v>88</v>
      </c>
      <c r="AY233" s="3" t="s">
        <v>311</v>
      </c>
      <c r="BE233" s="422">
        <f>IF(N233="základní",J233,0)</f>
        <v>0</v>
      </c>
      <c r="BF233" s="422">
        <f>IF(N233="snížená",J233,0)</f>
        <v>0</v>
      </c>
      <c r="BG233" s="422">
        <f>IF(N233="zákl. přenesená",J233,0)</f>
        <v>0</v>
      </c>
      <c r="BH233" s="422">
        <f>IF(N233="sníž. přenesená",J233,0)</f>
        <v>0</v>
      </c>
      <c r="BI233" s="422">
        <f>IF(N233="nulová",J233,0)</f>
        <v>0</v>
      </c>
      <c r="BJ233" s="3" t="s">
        <v>88</v>
      </c>
      <c r="BK233" s="422">
        <f>ROUND(I233*H233,2)</f>
        <v>0</v>
      </c>
      <c r="BL233" s="3" t="s">
        <v>317</v>
      </c>
      <c r="BM233" s="421" t="s">
        <v>453</v>
      </c>
    </row>
    <row r="234" spans="2:51" s="445" customFormat="1" ht="12">
      <c r="B234" s="446"/>
      <c r="D234" s="447" t="s">
        <v>319</v>
      </c>
      <c r="E234" s="448" t="s">
        <v>1</v>
      </c>
      <c r="F234" s="449" t="s">
        <v>454</v>
      </c>
      <c r="H234" s="448" t="s">
        <v>1</v>
      </c>
      <c r="L234" s="446"/>
      <c r="M234" s="450"/>
      <c r="T234" s="451"/>
      <c r="AT234" s="448" t="s">
        <v>319</v>
      </c>
      <c r="AU234" s="448" t="s">
        <v>88</v>
      </c>
      <c r="AV234" s="445" t="s">
        <v>83</v>
      </c>
      <c r="AW234" s="445" t="s">
        <v>31</v>
      </c>
      <c r="AX234" s="445" t="s">
        <v>75</v>
      </c>
      <c r="AY234" s="448" t="s">
        <v>311</v>
      </c>
    </row>
    <row r="235" spans="2:51" s="452" customFormat="1" ht="12">
      <c r="B235" s="453"/>
      <c r="D235" s="447" t="s">
        <v>319</v>
      </c>
      <c r="E235" s="454" t="s">
        <v>1</v>
      </c>
      <c r="F235" s="455" t="s">
        <v>349</v>
      </c>
      <c r="H235" s="456">
        <v>7</v>
      </c>
      <c r="L235" s="453"/>
      <c r="M235" s="457"/>
      <c r="T235" s="458"/>
      <c r="AT235" s="454" t="s">
        <v>319</v>
      </c>
      <c r="AU235" s="454" t="s">
        <v>88</v>
      </c>
      <c r="AV235" s="452" t="s">
        <v>88</v>
      </c>
      <c r="AW235" s="452" t="s">
        <v>31</v>
      </c>
      <c r="AX235" s="452" t="s">
        <v>83</v>
      </c>
      <c r="AY235" s="454" t="s">
        <v>311</v>
      </c>
    </row>
    <row r="236" spans="2:65" s="1" customFormat="1" ht="16.5" customHeight="1">
      <c r="B236" s="13"/>
      <c r="C236" s="428" t="s">
        <v>455</v>
      </c>
      <c r="D236" s="428" t="s">
        <v>313</v>
      </c>
      <c r="E236" s="429" t="s">
        <v>456</v>
      </c>
      <c r="F236" s="430" t="s">
        <v>457</v>
      </c>
      <c r="G236" s="431" t="s">
        <v>442</v>
      </c>
      <c r="H236" s="432">
        <v>30</v>
      </c>
      <c r="I236" s="22"/>
      <c r="J236" s="415">
        <f>ROUND(I236*H236,2)</f>
        <v>0</v>
      </c>
      <c r="K236" s="416"/>
      <c r="L236" s="13"/>
      <c r="M236" s="417" t="s">
        <v>1</v>
      </c>
      <c r="N236" s="418" t="s">
        <v>41</v>
      </c>
      <c r="P236" s="419">
        <f>O236*H236</f>
        <v>0</v>
      </c>
      <c r="Q236" s="419">
        <v>0.0647</v>
      </c>
      <c r="R236" s="419">
        <f>Q236*H236</f>
        <v>1.9409999999999998</v>
      </c>
      <c r="S236" s="419">
        <v>0</v>
      </c>
      <c r="T236" s="420">
        <f>S236*H236</f>
        <v>0</v>
      </c>
      <c r="AR236" s="421" t="s">
        <v>317</v>
      </c>
      <c r="AT236" s="421" t="s">
        <v>313</v>
      </c>
      <c r="AU236" s="421" t="s">
        <v>88</v>
      </c>
      <c r="AY236" s="3" t="s">
        <v>311</v>
      </c>
      <c r="BE236" s="422">
        <f>IF(N236="základní",J236,0)</f>
        <v>0</v>
      </c>
      <c r="BF236" s="422">
        <f>IF(N236="snížená",J236,0)</f>
        <v>0</v>
      </c>
      <c r="BG236" s="422">
        <f>IF(N236="zákl. přenesená",J236,0)</f>
        <v>0</v>
      </c>
      <c r="BH236" s="422">
        <f>IF(N236="sníž. přenesená",J236,0)</f>
        <v>0</v>
      </c>
      <c r="BI236" s="422">
        <f>IF(N236="nulová",J236,0)</f>
        <v>0</v>
      </c>
      <c r="BJ236" s="3" t="s">
        <v>88</v>
      </c>
      <c r="BK236" s="422">
        <f>ROUND(I236*H236,2)</f>
        <v>0</v>
      </c>
      <c r="BL236" s="3" t="s">
        <v>317</v>
      </c>
      <c r="BM236" s="421" t="s">
        <v>458</v>
      </c>
    </row>
    <row r="237" spans="2:51" s="445" customFormat="1" ht="12">
      <c r="B237" s="446"/>
      <c r="D237" s="447" t="s">
        <v>319</v>
      </c>
      <c r="E237" s="448" t="s">
        <v>1</v>
      </c>
      <c r="F237" s="449" t="s">
        <v>459</v>
      </c>
      <c r="H237" s="448" t="s">
        <v>1</v>
      </c>
      <c r="L237" s="446"/>
      <c r="M237" s="450"/>
      <c r="T237" s="451"/>
      <c r="AT237" s="448" t="s">
        <v>319</v>
      </c>
      <c r="AU237" s="448" t="s">
        <v>88</v>
      </c>
      <c r="AV237" s="445" t="s">
        <v>83</v>
      </c>
      <c r="AW237" s="445" t="s">
        <v>31</v>
      </c>
      <c r="AX237" s="445" t="s">
        <v>75</v>
      </c>
      <c r="AY237" s="448" t="s">
        <v>311</v>
      </c>
    </row>
    <row r="238" spans="2:51" s="452" customFormat="1" ht="12">
      <c r="B238" s="453"/>
      <c r="D238" s="447" t="s">
        <v>319</v>
      </c>
      <c r="E238" s="454" t="s">
        <v>1</v>
      </c>
      <c r="F238" s="455" t="s">
        <v>173</v>
      </c>
      <c r="H238" s="456">
        <v>30</v>
      </c>
      <c r="L238" s="453"/>
      <c r="M238" s="457"/>
      <c r="T238" s="458"/>
      <c r="AT238" s="454" t="s">
        <v>319</v>
      </c>
      <c r="AU238" s="454" t="s">
        <v>88</v>
      </c>
      <c r="AV238" s="452" t="s">
        <v>88</v>
      </c>
      <c r="AW238" s="452" t="s">
        <v>31</v>
      </c>
      <c r="AX238" s="452" t="s">
        <v>83</v>
      </c>
      <c r="AY238" s="454" t="s">
        <v>311</v>
      </c>
    </row>
    <row r="239" spans="2:65" s="1" customFormat="1" ht="24.25" customHeight="1">
      <c r="B239" s="13"/>
      <c r="C239" s="428" t="s">
        <v>460</v>
      </c>
      <c r="D239" s="428" t="s">
        <v>313</v>
      </c>
      <c r="E239" s="429" t="s">
        <v>461</v>
      </c>
      <c r="F239" s="430" t="s">
        <v>462</v>
      </c>
      <c r="G239" s="431" t="s">
        <v>442</v>
      </c>
      <c r="H239" s="432">
        <v>23</v>
      </c>
      <c r="I239" s="22"/>
      <c r="J239" s="415">
        <f>ROUND(I239*H239,2)</f>
        <v>0</v>
      </c>
      <c r="K239" s="416"/>
      <c r="L239" s="13"/>
      <c r="M239" s="417" t="s">
        <v>1</v>
      </c>
      <c r="N239" s="418" t="s">
        <v>41</v>
      </c>
      <c r="P239" s="419">
        <f>O239*H239</f>
        <v>0</v>
      </c>
      <c r="Q239" s="419">
        <v>0.07904</v>
      </c>
      <c r="R239" s="419">
        <f>Q239*H239</f>
        <v>1.81792</v>
      </c>
      <c r="S239" s="419">
        <v>0</v>
      </c>
      <c r="T239" s="420">
        <f>S239*H239</f>
        <v>0</v>
      </c>
      <c r="AR239" s="421" t="s">
        <v>317</v>
      </c>
      <c r="AT239" s="421" t="s">
        <v>313</v>
      </c>
      <c r="AU239" s="421" t="s">
        <v>88</v>
      </c>
      <c r="AY239" s="3" t="s">
        <v>311</v>
      </c>
      <c r="BE239" s="422">
        <f>IF(N239="základní",J239,0)</f>
        <v>0</v>
      </c>
      <c r="BF239" s="422">
        <f>IF(N239="snížená",J239,0)</f>
        <v>0</v>
      </c>
      <c r="BG239" s="422">
        <f>IF(N239="zákl. přenesená",J239,0)</f>
        <v>0</v>
      </c>
      <c r="BH239" s="422">
        <f>IF(N239="sníž. přenesená",J239,0)</f>
        <v>0</v>
      </c>
      <c r="BI239" s="422">
        <f>IF(N239="nulová",J239,0)</f>
        <v>0</v>
      </c>
      <c r="BJ239" s="3" t="s">
        <v>88</v>
      </c>
      <c r="BK239" s="422">
        <f>ROUND(I239*H239,2)</f>
        <v>0</v>
      </c>
      <c r="BL239" s="3" t="s">
        <v>317</v>
      </c>
      <c r="BM239" s="421" t="s">
        <v>463</v>
      </c>
    </row>
    <row r="240" spans="2:51" s="445" customFormat="1" ht="12">
      <c r="B240" s="446"/>
      <c r="D240" s="447" t="s">
        <v>319</v>
      </c>
      <c r="E240" s="448" t="s">
        <v>1</v>
      </c>
      <c r="F240" s="449" t="s">
        <v>464</v>
      </c>
      <c r="H240" s="448" t="s">
        <v>1</v>
      </c>
      <c r="L240" s="446"/>
      <c r="M240" s="450"/>
      <c r="T240" s="451"/>
      <c r="AT240" s="448" t="s">
        <v>319</v>
      </c>
      <c r="AU240" s="448" t="s">
        <v>88</v>
      </c>
      <c r="AV240" s="445" t="s">
        <v>83</v>
      </c>
      <c r="AW240" s="445" t="s">
        <v>31</v>
      </c>
      <c r="AX240" s="445" t="s">
        <v>75</v>
      </c>
      <c r="AY240" s="448" t="s">
        <v>311</v>
      </c>
    </row>
    <row r="241" spans="2:51" s="452" customFormat="1" ht="12">
      <c r="B241" s="453"/>
      <c r="D241" s="447" t="s">
        <v>319</v>
      </c>
      <c r="E241" s="454" t="s">
        <v>1</v>
      </c>
      <c r="F241" s="455" t="s">
        <v>445</v>
      </c>
      <c r="H241" s="456">
        <v>23</v>
      </c>
      <c r="L241" s="453"/>
      <c r="M241" s="457"/>
      <c r="T241" s="458"/>
      <c r="AT241" s="454" t="s">
        <v>319</v>
      </c>
      <c r="AU241" s="454" t="s">
        <v>88</v>
      </c>
      <c r="AV241" s="452" t="s">
        <v>88</v>
      </c>
      <c r="AW241" s="452" t="s">
        <v>31</v>
      </c>
      <c r="AX241" s="452" t="s">
        <v>83</v>
      </c>
      <c r="AY241" s="454" t="s">
        <v>311</v>
      </c>
    </row>
    <row r="242" spans="2:65" s="1" customFormat="1" ht="24.25" customHeight="1">
      <c r="B242" s="13"/>
      <c r="C242" s="428" t="s">
        <v>465</v>
      </c>
      <c r="D242" s="428" t="s">
        <v>313</v>
      </c>
      <c r="E242" s="429" t="s">
        <v>466</v>
      </c>
      <c r="F242" s="430" t="s">
        <v>467</v>
      </c>
      <c r="G242" s="431" t="s">
        <v>442</v>
      </c>
      <c r="H242" s="432">
        <v>11</v>
      </c>
      <c r="I242" s="22"/>
      <c r="J242" s="415">
        <f>ROUND(I242*H242,2)</f>
        <v>0</v>
      </c>
      <c r="K242" s="416"/>
      <c r="L242" s="13"/>
      <c r="M242" s="417" t="s">
        <v>1</v>
      </c>
      <c r="N242" s="418" t="s">
        <v>41</v>
      </c>
      <c r="P242" s="419">
        <f>O242*H242</f>
        <v>0</v>
      </c>
      <c r="Q242" s="419">
        <v>0.09184</v>
      </c>
      <c r="R242" s="419">
        <f>Q242*H242</f>
        <v>1.01024</v>
      </c>
      <c r="S242" s="419">
        <v>0</v>
      </c>
      <c r="T242" s="420">
        <f>S242*H242</f>
        <v>0</v>
      </c>
      <c r="AR242" s="421" t="s">
        <v>317</v>
      </c>
      <c r="AT242" s="421" t="s">
        <v>313</v>
      </c>
      <c r="AU242" s="421" t="s">
        <v>88</v>
      </c>
      <c r="AY242" s="3" t="s">
        <v>311</v>
      </c>
      <c r="BE242" s="422">
        <f>IF(N242="základní",J242,0)</f>
        <v>0</v>
      </c>
      <c r="BF242" s="422">
        <f>IF(N242="snížená",J242,0)</f>
        <v>0</v>
      </c>
      <c r="BG242" s="422">
        <f>IF(N242="zákl. přenesená",J242,0)</f>
        <v>0</v>
      </c>
      <c r="BH242" s="422">
        <f>IF(N242="sníž. přenesená",J242,0)</f>
        <v>0</v>
      </c>
      <c r="BI242" s="422">
        <f>IF(N242="nulová",J242,0)</f>
        <v>0</v>
      </c>
      <c r="BJ242" s="3" t="s">
        <v>88</v>
      </c>
      <c r="BK242" s="422">
        <f>ROUND(I242*H242,2)</f>
        <v>0</v>
      </c>
      <c r="BL242" s="3" t="s">
        <v>317</v>
      </c>
      <c r="BM242" s="421" t="s">
        <v>468</v>
      </c>
    </row>
    <row r="243" spans="2:51" s="445" customFormat="1" ht="12">
      <c r="B243" s="446"/>
      <c r="D243" s="447" t="s">
        <v>319</v>
      </c>
      <c r="E243" s="448" t="s">
        <v>1</v>
      </c>
      <c r="F243" s="449" t="s">
        <v>469</v>
      </c>
      <c r="H243" s="448" t="s">
        <v>1</v>
      </c>
      <c r="L243" s="446"/>
      <c r="M243" s="450"/>
      <c r="T243" s="451"/>
      <c r="AT243" s="448" t="s">
        <v>319</v>
      </c>
      <c r="AU243" s="448" t="s">
        <v>88</v>
      </c>
      <c r="AV243" s="445" t="s">
        <v>83</v>
      </c>
      <c r="AW243" s="445" t="s">
        <v>31</v>
      </c>
      <c r="AX243" s="445" t="s">
        <v>75</v>
      </c>
      <c r="AY243" s="448" t="s">
        <v>311</v>
      </c>
    </row>
    <row r="244" spans="2:51" s="452" customFormat="1" ht="12">
      <c r="B244" s="453"/>
      <c r="D244" s="447" t="s">
        <v>319</v>
      </c>
      <c r="E244" s="454" t="s">
        <v>1</v>
      </c>
      <c r="F244" s="455" t="s">
        <v>368</v>
      </c>
      <c r="H244" s="456">
        <v>11</v>
      </c>
      <c r="L244" s="453"/>
      <c r="M244" s="457"/>
      <c r="T244" s="458"/>
      <c r="AT244" s="454" t="s">
        <v>319</v>
      </c>
      <c r="AU244" s="454" t="s">
        <v>88</v>
      </c>
      <c r="AV244" s="452" t="s">
        <v>88</v>
      </c>
      <c r="AW244" s="452" t="s">
        <v>31</v>
      </c>
      <c r="AX244" s="452" t="s">
        <v>83</v>
      </c>
      <c r="AY244" s="454" t="s">
        <v>311</v>
      </c>
    </row>
    <row r="245" spans="2:65" s="1" customFormat="1" ht="24.25" customHeight="1">
      <c r="B245" s="13"/>
      <c r="C245" s="428" t="s">
        <v>470</v>
      </c>
      <c r="D245" s="428" t="s">
        <v>313</v>
      </c>
      <c r="E245" s="429" t="s">
        <v>471</v>
      </c>
      <c r="F245" s="430" t="s">
        <v>472</v>
      </c>
      <c r="G245" s="431" t="s">
        <v>442</v>
      </c>
      <c r="H245" s="432">
        <v>5</v>
      </c>
      <c r="I245" s="22"/>
      <c r="J245" s="415">
        <f>ROUND(I245*H245,2)</f>
        <v>0</v>
      </c>
      <c r="K245" s="416"/>
      <c r="L245" s="13"/>
      <c r="M245" s="417" t="s">
        <v>1</v>
      </c>
      <c r="N245" s="418" t="s">
        <v>41</v>
      </c>
      <c r="P245" s="419">
        <f>O245*H245</f>
        <v>0</v>
      </c>
      <c r="Q245" s="419">
        <v>0.10464</v>
      </c>
      <c r="R245" s="419">
        <f>Q245*H245</f>
        <v>0.5232</v>
      </c>
      <c r="S245" s="419">
        <v>0</v>
      </c>
      <c r="T245" s="420">
        <f>S245*H245</f>
        <v>0</v>
      </c>
      <c r="AR245" s="421" t="s">
        <v>317</v>
      </c>
      <c r="AT245" s="421" t="s">
        <v>313</v>
      </c>
      <c r="AU245" s="421" t="s">
        <v>88</v>
      </c>
      <c r="AY245" s="3" t="s">
        <v>311</v>
      </c>
      <c r="BE245" s="422">
        <f>IF(N245="základní",J245,0)</f>
        <v>0</v>
      </c>
      <c r="BF245" s="422">
        <f>IF(N245="snížená",J245,0)</f>
        <v>0</v>
      </c>
      <c r="BG245" s="422">
        <f>IF(N245="zákl. přenesená",J245,0)</f>
        <v>0</v>
      </c>
      <c r="BH245" s="422">
        <f>IF(N245="sníž. přenesená",J245,0)</f>
        <v>0</v>
      </c>
      <c r="BI245" s="422">
        <f>IF(N245="nulová",J245,0)</f>
        <v>0</v>
      </c>
      <c r="BJ245" s="3" t="s">
        <v>88</v>
      </c>
      <c r="BK245" s="422">
        <f>ROUND(I245*H245,2)</f>
        <v>0</v>
      </c>
      <c r="BL245" s="3" t="s">
        <v>317</v>
      </c>
      <c r="BM245" s="421" t="s">
        <v>473</v>
      </c>
    </row>
    <row r="246" spans="2:51" s="445" customFormat="1" ht="12">
      <c r="B246" s="446"/>
      <c r="D246" s="447" t="s">
        <v>319</v>
      </c>
      <c r="E246" s="448" t="s">
        <v>1</v>
      </c>
      <c r="F246" s="449" t="s">
        <v>474</v>
      </c>
      <c r="H246" s="448" t="s">
        <v>1</v>
      </c>
      <c r="L246" s="446"/>
      <c r="M246" s="450"/>
      <c r="T246" s="451"/>
      <c r="AT246" s="448" t="s">
        <v>319</v>
      </c>
      <c r="AU246" s="448" t="s">
        <v>88</v>
      </c>
      <c r="AV246" s="445" t="s">
        <v>83</v>
      </c>
      <c r="AW246" s="445" t="s">
        <v>31</v>
      </c>
      <c r="AX246" s="445" t="s">
        <v>75</v>
      </c>
      <c r="AY246" s="448" t="s">
        <v>311</v>
      </c>
    </row>
    <row r="247" spans="2:51" s="452" customFormat="1" ht="12">
      <c r="B247" s="453"/>
      <c r="D247" s="447" t="s">
        <v>319</v>
      </c>
      <c r="E247" s="454" t="s">
        <v>1</v>
      </c>
      <c r="F247" s="455" t="s">
        <v>337</v>
      </c>
      <c r="H247" s="456">
        <v>5</v>
      </c>
      <c r="L247" s="453"/>
      <c r="M247" s="457"/>
      <c r="T247" s="458"/>
      <c r="AT247" s="454" t="s">
        <v>319</v>
      </c>
      <c r="AU247" s="454" t="s">
        <v>88</v>
      </c>
      <c r="AV247" s="452" t="s">
        <v>88</v>
      </c>
      <c r="AW247" s="452" t="s">
        <v>31</v>
      </c>
      <c r="AX247" s="452" t="s">
        <v>83</v>
      </c>
      <c r="AY247" s="454" t="s">
        <v>311</v>
      </c>
    </row>
    <row r="248" spans="2:65" s="1" customFormat="1" ht="16.5" customHeight="1">
      <c r="B248" s="13"/>
      <c r="C248" s="428" t="s">
        <v>475</v>
      </c>
      <c r="D248" s="428" t="s">
        <v>313</v>
      </c>
      <c r="E248" s="429" t="s">
        <v>476</v>
      </c>
      <c r="F248" s="430" t="s">
        <v>477</v>
      </c>
      <c r="G248" s="431" t="s">
        <v>442</v>
      </c>
      <c r="H248" s="432">
        <v>2</v>
      </c>
      <c r="I248" s="22"/>
      <c r="J248" s="415">
        <f>ROUND(I248*H248,2)</f>
        <v>0</v>
      </c>
      <c r="K248" s="416"/>
      <c r="L248" s="13"/>
      <c r="M248" s="417" t="s">
        <v>1</v>
      </c>
      <c r="N248" s="418" t="s">
        <v>41</v>
      </c>
      <c r="P248" s="419">
        <f>O248*H248</f>
        <v>0</v>
      </c>
      <c r="Q248" s="419">
        <v>0.10464</v>
      </c>
      <c r="R248" s="419">
        <f>Q248*H248</f>
        <v>0.20928</v>
      </c>
      <c r="S248" s="419">
        <v>0</v>
      </c>
      <c r="T248" s="420">
        <f>S248*H248</f>
        <v>0</v>
      </c>
      <c r="AR248" s="421" t="s">
        <v>317</v>
      </c>
      <c r="AT248" s="421" t="s">
        <v>313</v>
      </c>
      <c r="AU248" s="421" t="s">
        <v>88</v>
      </c>
      <c r="AY248" s="3" t="s">
        <v>311</v>
      </c>
      <c r="BE248" s="422">
        <f>IF(N248="základní",J248,0)</f>
        <v>0</v>
      </c>
      <c r="BF248" s="422">
        <f>IF(N248="snížená",J248,0)</f>
        <v>0</v>
      </c>
      <c r="BG248" s="422">
        <f>IF(N248="zákl. přenesená",J248,0)</f>
        <v>0</v>
      </c>
      <c r="BH248" s="422">
        <f>IF(N248="sníž. přenesená",J248,0)</f>
        <v>0</v>
      </c>
      <c r="BI248" s="422">
        <f>IF(N248="nulová",J248,0)</f>
        <v>0</v>
      </c>
      <c r="BJ248" s="3" t="s">
        <v>88</v>
      </c>
      <c r="BK248" s="422">
        <f>ROUND(I248*H248,2)</f>
        <v>0</v>
      </c>
      <c r="BL248" s="3" t="s">
        <v>317</v>
      </c>
      <c r="BM248" s="421" t="s">
        <v>478</v>
      </c>
    </row>
    <row r="249" spans="2:51" s="445" customFormat="1" ht="12">
      <c r="B249" s="446"/>
      <c r="D249" s="447" t="s">
        <v>319</v>
      </c>
      <c r="E249" s="448" t="s">
        <v>1</v>
      </c>
      <c r="F249" s="449" t="s">
        <v>479</v>
      </c>
      <c r="H249" s="448" t="s">
        <v>1</v>
      </c>
      <c r="L249" s="446"/>
      <c r="M249" s="450"/>
      <c r="T249" s="451"/>
      <c r="AT249" s="448" t="s">
        <v>319</v>
      </c>
      <c r="AU249" s="448" t="s">
        <v>88</v>
      </c>
      <c r="AV249" s="445" t="s">
        <v>83</v>
      </c>
      <c r="AW249" s="445" t="s">
        <v>31</v>
      </c>
      <c r="AX249" s="445" t="s">
        <v>75</v>
      </c>
      <c r="AY249" s="448" t="s">
        <v>311</v>
      </c>
    </row>
    <row r="250" spans="2:51" s="452" customFormat="1" ht="12">
      <c r="B250" s="453"/>
      <c r="D250" s="447" t="s">
        <v>319</v>
      </c>
      <c r="E250" s="454" t="s">
        <v>1</v>
      </c>
      <c r="F250" s="455" t="s">
        <v>88</v>
      </c>
      <c r="H250" s="456">
        <v>2</v>
      </c>
      <c r="L250" s="453"/>
      <c r="M250" s="457"/>
      <c r="T250" s="458"/>
      <c r="AT250" s="454" t="s">
        <v>319</v>
      </c>
      <c r="AU250" s="454" t="s">
        <v>88</v>
      </c>
      <c r="AV250" s="452" t="s">
        <v>88</v>
      </c>
      <c r="AW250" s="452" t="s">
        <v>31</v>
      </c>
      <c r="AX250" s="452" t="s">
        <v>83</v>
      </c>
      <c r="AY250" s="454" t="s">
        <v>311</v>
      </c>
    </row>
    <row r="251" spans="2:65" s="1" customFormat="1" ht="24.25" customHeight="1">
      <c r="B251" s="13"/>
      <c r="C251" s="428" t="s">
        <v>173</v>
      </c>
      <c r="D251" s="428" t="s">
        <v>313</v>
      </c>
      <c r="E251" s="429" t="s">
        <v>480</v>
      </c>
      <c r="F251" s="430" t="s">
        <v>481</v>
      </c>
      <c r="G251" s="431" t="s">
        <v>442</v>
      </c>
      <c r="H251" s="432">
        <v>3</v>
      </c>
      <c r="I251" s="22"/>
      <c r="J251" s="415">
        <f>ROUND(I251*H251,2)</f>
        <v>0</v>
      </c>
      <c r="K251" s="416"/>
      <c r="L251" s="13"/>
      <c r="M251" s="417" t="s">
        <v>1</v>
      </c>
      <c r="N251" s="418" t="s">
        <v>41</v>
      </c>
      <c r="P251" s="419">
        <f>O251*H251</f>
        <v>0</v>
      </c>
      <c r="Q251" s="419">
        <v>0.11744</v>
      </c>
      <c r="R251" s="419">
        <f>Q251*H251</f>
        <v>0.35232</v>
      </c>
      <c r="S251" s="419">
        <v>0</v>
      </c>
      <c r="T251" s="420">
        <f>S251*H251</f>
        <v>0</v>
      </c>
      <c r="AR251" s="421" t="s">
        <v>317</v>
      </c>
      <c r="AT251" s="421" t="s">
        <v>313</v>
      </c>
      <c r="AU251" s="421" t="s">
        <v>88</v>
      </c>
      <c r="AY251" s="3" t="s">
        <v>311</v>
      </c>
      <c r="BE251" s="422">
        <f>IF(N251="základní",J251,0)</f>
        <v>0</v>
      </c>
      <c r="BF251" s="422">
        <f>IF(N251="snížená",J251,0)</f>
        <v>0</v>
      </c>
      <c r="BG251" s="422">
        <f>IF(N251="zákl. přenesená",J251,0)</f>
        <v>0</v>
      </c>
      <c r="BH251" s="422">
        <f>IF(N251="sníž. přenesená",J251,0)</f>
        <v>0</v>
      </c>
      <c r="BI251" s="422">
        <f>IF(N251="nulová",J251,0)</f>
        <v>0</v>
      </c>
      <c r="BJ251" s="3" t="s">
        <v>88</v>
      </c>
      <c r="BK251" s="422">
        <f>ROUND(I251*H251,2)</f>
        <v>0</v>
      </c>
      <c r="BL251" s="3" t="s">
        <v>317</v>
      </c>
      <c r="BM251" s="421" t="s">
        <v>482</v>
      </c>
    </row>
    <row r="252" spans="2:51" s="445" customFormat="1" ht="12">
      <c r="B252" s="446"/>
      <c r="D252" s="447" t="s">
        <v>319</v>
      </c>
      <c r="E252" s="448" t="s">
        <v>1</v>
      </c>
      <c r="F252" s="449" t="s">
        <v>483</v>
      </c>
      <c r="H252" s="448" t="s">
        <v>1</v>
      </c>
      <c r="L252" s="446"/>
      <c r="M252" s="450"/>
      <c r="T252" s="451"/>
      <c r="AT252" s="448" t="s">
        <v>319</v>
      </c>
      <c r="AU252" s="448" t="s">
        <v>88</v>
      </c>
      <c r="AV252" s="445" t="s">
        <v>83</v>
      </c>
      <c r="AW252" s="445" t="s">
        <v>31</v>
      </c>
      <c r="AX252" s="445" t="s">
        <v>75</v>
      </c>
      <c r="AY252" s="448" t="s">
        <v>311</v>
      </c>
    </row>
    <row r="253" spans="2:51" s="452" customFormat="1" ht="12">
      <c r="B253" s="453"/>
      <c r="D253" s="447" t="s">
        <v>319</v>
      </c>
      <c r="E253" s="454" t="s">
        <v>1</v>
      </c>
      <c r="F253" s="455" t="s">
        <v>149</v>
      </c>
      <c r="H253" s="456">
        <v>3</v>
      </c>
      <c r="L253" s="453"/>
      <c r="M253" s="457"/>
      <c r="T253" s="458"/>
      <c r="AT253" s="454" t="s">
        <v>319</v>
      </c>
      <c r="AU253" s="454" t="s">
        <v>88</v>
      </c>
      <c r="AV253" s="452" t="s">
        <v>88</v>
      </c>
      <c r="AW253" s="452" t="s">
        <v>31</v>
      </c>
      <c r="AX253" s="452" t="s">
        <v>83</v>
      </c>
      <c r="AY253" s="454" t="s">
        <v>311</v>
      </c>
    </row>
    <row r="254" spans="2:65" s="1" customFormat="1" ht="24.25" customHeight="1">
      <c r="B254" s="13"/>
      <c r="C254" s="428" t="s">
        <v>484</v>
      </c>
      <c r="D254" s="428" t="s">
        <v>313</v>
      </c>
      <c r="E254" s="429" t="s">
        <v>485</v>
      </c>
      <c r="F254" s="430" t="s">
        <v>486</v>
      </c>
      <c r="G254" s="431" t="s">
        <v>442</v>
      </c>
      <c r="H254" s="432">
        <v>4</v>
      </c>
      <c r="I254" s="22"/>
      <c r="J254" s="415">
        <f>ROUND(I254*H254,2)</f>
        <v>0</v>
      </c>
      <c r="K254" s="416"/>
      <c r="L254" s="13"/>
      <c r="M254" s="417" t="s">
        <v>1</v>
      </c>
      <c r="N254" s="418" t="s">
        <v>41</v>
      </c>
      <c r="P254" s="419">
        <f>O254*H254</f>
        <v>0</v>
      </c>
      <c r="Q254" s="419">
        <v>0.14458</v>
      </c>
      <c r="R254" s="419">
        <f>Q254*H254</f>
        <v>0.57832</v>
      </c>
      <c r="S254" s="419">
        <v>0</v>
      </c>
      <c r="T254" s="420">
        <f>S254*H254</f>
        <v>0</v>
      </c>
      <c r="AR254" s="421" t="s">
        <v>317</v>
      </c>
      <c r="AT254" s="421" t="s">
        <v>313</v>
      </c>
      <c r="AU254" s="421" t="s">
        <v>88</v>
      </c>
      <c r="AY254" s="3" t="s">
        <v>311</v>
      </c>
      <c r="BE254" s="422">
        <f>IF(N254="základní",J254,0)</f>
        <v>0</v>
      </c>
      <c r="BF254" s="422">
        <f>IF(N254="snížená",J254,0)</f>
        <v>0</v>
      </c>
      <c r="BG254" s="422">
        <f>IF(N254="zákl. přenesená",J254,0)</f>
        <v>0</v>
      </c>
      <c r="BH254" s="422">
        <f>IF(N254="sníž. přenesená",J254,0)</f>
        <v>0</v>
      </c>
      <c r="BI254" s="422">
        <f>IF(N254="nulová",J254,0)</f>
        <v>0</v>
      </c>
      <c r="BJ254" s="3" t="s">
        <v>88</v>
      </c>
      <c r="BK254" s="422">
        <f>ROUND(I254*H254,2)</f>
        <v>0</v>
      </c>
      <c r="BL254" s="3" t="s">
        <v>317</v>
      </c>
      <c r="BM254" s="421" t="s">
        <v>487</v>
      </c>
    </row>
    <row r="255" spans="2:65" s="1" customFormat="1" ht="24.25" customHeight="1">
      <c r="B255" s="13"/>
      <c r="C255" s="428" t="s">
        <v>488</v>
      </c>
      <c r="D255" s="428" t="s">
        <v>313</v>
      </c>
      <c r="E255" s="429" t="s">
        <v>489</v>
      </c>
      <c r="F255" s="430" t="s">
        <v>490</v>
      </c>
      <c r="G255" s="431" t="s">
        <v>442</v>
      </c>
      <c r="H255" s="432">
        <v>16</v>
      </c>
      <c r="I255" s="22"/>
      <c r="J255" s="415">
        <f>ROUND(I255*H255,2)</f>
        <v>0</v>
      </c>
      <c r="K255" s="416"/>
      <c r="L255" s="13"/>
      <c r="M255" s="417" t="s">
        <v>1</v>
      </c>
      <c r="N255" s="418" t="s">
        <v>41</v>
      </c>
      <c r="P255" s="419">
        <f>O255*H255</f>
        <v>0</v>
      </c>
      <c r="Q255" s="419">
        <v>0.15738</v>
      </c>
      <c r="R255" s="419">
        <f>Q255*H255</f>
        <v>2.51808</v>
      </c>
      <c r="S255" s="419">
        <v>0</v>
      </c>
      <c r="T255" s="420">
        <f>S255*H255</f>
        <v>0</v>
      </c>
      <c r="AR255" s="421" t="s">
        <v>317</v>
      </c>
      <c r="AT255" s="421" t="s">
        <v>313</v>
      </c>
      <c r="AU255" s="421" t="s">
        <v>88</v>
      </c>
      <c r="AY255" s="3" t="s">
        <v>311</v>
      </c>
      <c r="BE255" s="422">
        <f>IF(N255="základní",J255,0)</f>
        <v>0</v>
      </c>
      <c r="BF255" s="422">
        <f>IF(N255="snížená",J255,0)</f>
        <v>0</v>
      </c>
      <c r="BG255" s="422">
        <f>IF(N255="zákl. přenesená",J255,0)</f>
        <v>0</v>
      </c>
      <c r="BH255" s="422">
        <f>IF(N255="sníž. přenesená",J255,0)</f>
        <v>0</v>
      </c>
      <c r="BI255" s="422">
        <f>IF(N255="nulová",J255,0)</f>
        <v>0</v>
      </c>
      <c r="BJ255" s="3" t="s">
        <v>88</v>
      </c>
      <c r="BK255" s="422">
        <f>ROUND(I255*H255,2)</f>
        <v>0</v>
      </c>
      <c r="BL255" s="3" t="s">
        <v>317</v>
      </c>
      <c r="BM255" s="421" t="s">
        <v>491</v>
      </c>
    </row>
    <row r="256" spans="2:51" s="445" customFormat="1" ht="12">
      <c r="B256" s="446"/>
      <c r="D256" s="447" t="s">
        <v>319</v>
      </c>
      <c r="E256" s="448" t="s">
        <v>1</v>
      </c>
      <c r="F256" s="449" t="s">
        <v>492</v>
      </c>
      <c r="H256" s="448" t="s">
        <v>1</v>
      </c>
      <c r="L256" s="446"/>
      <c r="M256" s="450"/>
      <c r="T256" s="451"/>
      <c r="AT256" s="448" t="s">
        <v>319</v>
      </c>
      <c r="AU256" s="448" t="s">
        <v>88</v>
      </c>
      <c r="AV256" s="445" t="s">
        <v>83</v>
      </c>
      <c r="AW256" s="445" t="s">
        <v>31</v>
      </c>
      <c r="AX256" s="445" t="s">
        <v>75</v>
      </c>
      <c r="AY256" s="448" t="s">
        <v>311</v>
      </c>
    </row>
    <row r="257" spans="2:51" s="452" customFormat="1" ht="12">
      <c r="B257" s="453"/>
      <c r="D257" s="447" t="s">
        <v>319</v>
      </c>
      <c r="E257" s="454" t="s">
        <v>1</v>
      </c>
      <c r="F257" s="455" t="s">
        <v>395</v>
      </c>
      <c r="H257" s="456">
        <v>16</v>
      </c>
      <c r="L257" s="453"/>
      <c r="M257" s="457"/>
      <c r="T257" s="458"/>
      <c r="AT257" s="454" t="s">
        <v>319</v>
      </c>
      <c r="AU257" s="454" t="s">
        <v>88</v>
      </c>
      <c r="AV257" s="452" t="s">
        <v>88</v>
      </c>
      <c r="AW257" s="452" t="s">
        <v>31</v>
      </c>
      <c r="AX257" s="452" t="s">
        <v>83</v>
      </c>
      <c r="AY257" s="454" t="s">
        <v>311</v>
      </c>
    </row>
    <row r="258" spans="2:65" s="1" customFormat="1" ht="24.25" customHeight="1">
      <c r="B258" s="13"/>
      <c r="C258" s="428" t="s">
        <v>493</v>
      </c>
      <c r="D258" s="428" t="s">
        <v>313</v>
      </c>
      <c r="E258" s="429" t="s">
        <v>494</v>
      </c>
      <c r="F258" s="430" t="s">
        <v>495</v>
      </c>
      <c r="G258" s="431" t="s">
        <v>442</v>
      </c>
      <c r="H258" s="432">
        <v>11</v>
      </c>
      <c r="I258" s="22"/>
      <c r="J258" s="415">
        <f>ROUND(I258*H258,2)</f>
        <v>0</v>
      </c>
      <c r="K258" s="416"/>
      <c r="L258" s="13"/>
      <c r="M258" s="417" t="s">
        <v>1</v>
      </c>
      <c r="N258" s="418" t="s">
        <v>41</v>
      </c>
      <c r="P258" s="419">
        <f>O258*H258</f>
        <v>0</v>
      </c>
      <c r="Q258" s="419">
        <v>0.07635</v>
      </c>
      <c r="R258" s="419">
        <f>Q258*H258</f>
        <v>0.83985</v>
      </c>
      <c r="S258" s="419">
        <v>0</v>
      </c>
      <c r="T258" s="420">
        <f>S258*H258</f>
        <v>0</v>
      </c>
      <c r="AR258" s="421" t="s">
        <v>317</v>
      </c>
      <c r="AT258" s="421" t="s">
        <v>313</v>
      </c>
      <c r="AU258" s="421" t="s">
        <v>88</v>
      </c>
      <c r="AY258" s="3" t="s">
        <v>311</v>
      </c>
      <c r="BE258" s="422">
        <f>IF(N258="základní",J258,0)</f>
        <v>0</v>
      </c>
      <c r="BF258" s="422">
        <f>IF(N258="snížená",J258,0)</f>
        <v>0</v>
      </c>
      <c r="BG258" s="422">
        <f>IF(N258="zákl. přenesená",J258,0)</f>
        <v>0</v>
      </c>
      <c r="BH258" s="422">
        <f>IF(N258="sníž. přenesená",J258,0)</f>
        <v>0</v>
      </c>
      <c r="BI258" s="422">
        <f>IF(N258="nulová",J258,0)</f>
        <v>0</v>
      </c>
      <c r="BJ258" s="3" t="s">
        <v>88</v>
      </c>
      <c r="BK258" s="422">
        <f>ROUND(I258*H258,2)</f>
        <v>0</v>
      </c>
      <c r="BL258" s="3" t="s">
        <v>317</v>
      </c>
      <c r="BM258" s="421" t="s">
        <v>496</v>
      </c>
    </row>
    <row r="259" spans="2:51" s="445" customFormat="1" ht="12">
      <c r="B259" s="446"/>
      <c r="D259" s="447" t="s">
        <v>319</v>
      </c>
      <c r="E259" s="448" t="s">
        <v>1</v>
      </c>
      <c r="F259" s="449" t="s">
        <v>497</v>
      </c>
      <c r="H259" s="448" t="s">
        <v>1</v>
      </c>
      <c r="L259" s="446"/>
      <c r="M259" s="450"/>
      <c r="T259" s="451"/>
      <c r="AT259" s="448" t="s">
        <v>319</v>
      </c>
      <c r="AU259" s="448" t="s">
        <v>88</v>
      </c>
      <c r="AV259" s="445" t="s">
        <v>83</v>
      </c>
      <c r="AW259" s="445" t="s">
        <v>31</v>
      </c>
      <c r="AX259" s="445" t="s">
        <v>75</v>
      </c>
      <c r="AY259" s="448" t="s">
        <v>311</v>
      </c>
    </row>
    <row r="260" spans="2:51" s="452" customFormat="1" ht="12">
      <c r="B260" s="453"/>
      <c r="D260" s="447" t="s">
        <v>319</v>
      </c>
      <c r="E260" s="454" t="s">
        <v>1</v>
      </c>
      <c r="F260" s="455" t="s">
        <v>368</v>
      </c>
      <c r="H260" s="456">
        <v>11</v>
      </c>
      <c r="L260" s="453"/>
      <c r="M260" s="457"/>
      <c r="T260" s="458"/>
      <c r="AT260" s="454" t="s">
        <v>319</v>
      </c>
      <c r="AU260" s="454" t="s">
        <v>88</v>
      </c>
      <c r="AV260" s="452" t="s">
        <v>88</v>
      </c>
      <c r="AW260" s="452" t="s">
        <v>31</v>
      </c>
      <c r="AX260" s="452" t="s">
        <v>83</v>
      </c>
      <c r="AY260" s="454" t="s">
        <v>311</v>
      </c>
    </row>
    <row r="261" spans="2:65" s="1" customFormat="1" ht="24.25" customHeight="1">
      <c r="B261" s="13"/>
      <c r="C261" s="428" t="s">
        <v>498</v>
      </c>
      <c r="D261" s="428" t="s">
        <v>313</v>
      </c>
      <c r="E261" s="429" t="s">
        <v>499</v>
      </c>
      <c r="F261" s="430" t="s">
        <v>500</v>
      </c>
      <c r="G261" s="431" t="s">
        <v>442</v>
      </c>
      <c r="H261" s="432">
        <v>15</v>
      </c>
      <c r="I261" s="22"/>
      <c r="J261" s="415">
        <f>ROUND(I261*H261,2)</f>
        <v>0</v>
      </c>
      <c r="K261" s="416"/>
      <c r="L261" s="13"/>
      <c r="M261" s="417" t="s">
        <v>1</v>
      </c>
      <c r="N261" s="418" t="s">
        <v>41</v>
      </c>
      <c r="P261" s="419">
        <f>O261*H261</f>
        <v>0</v>
      </c>
      <c r="Q261" s="419">
        <v>0.10809</v>
      </c>
      <c r="R261" s="419">
        <f>Q261*H261</f>
        <v>1.62135</v>
      </c>
      <c r="S261" s="419">
        <v>0</v>
      </c>
      <c r="T261" s="420">
        <f>S261*H261</f>
        <v>0</v>
      </c>
      <c r="AR261" s="421" t="s">
        <v>317</v>
      </c>
      <c r="AT261" s="421" t="s">
        <v>313</v>
      </c>
      <c r="AU261" s="421" t="s">
        <v>88</v>
      </c>
      <c r="AY261" s="3" t="s">
        <v>311</v>
      </c>
      <c r="BE261" s="422">
        <f>IF(N261="základní",J261,0)</f>
        <v>0</v>
      </c>
      <c r="BF261" s="422">
        <f>IF(N261="snížená",J261,0)</f>
        <v>0</v>
      </c>
      <c r="BG261" s="422">
        <f>IF(N261="zákl. přenesená",J261,0)</f>
        <v>0</v>
      </c>
      <c r="BH261" s="422">
        <f>IF(N261="sníž. přenesená",J261,0)</f>
        <v>0</v>
      </c>
      <c r="BI261" s="422">
        <f>IF(N261="nulová",J261,0)</f>
        <v>0</v>
      </c>
      <c r="BJ261" s="3" t="s">
        <v>88</v>
      </c>
      <c r="BK261" s="422">
        <f>ROUND(I261*H261,2)</f>
        <v>0</v>
      </c>
      <c r="BL261" s="3" t="s">
        <v>317</v>
      </c>
      <c r="BM261" s="421" t="s">
        <v>501</v>
      </c>
    </row>
    <row r="262" spans="2:51" s="445" customFormat="1" ht="12">
      <c r="B262" s="446"/>
      <c r="D262" s="447" t="s">
        <v>319</v>
      </c>
      <c r="E262" s="448" t="s">
        <v>1</v>
      </c>
      <c r="F262" s="449" t="s">
        <v>502</v>
      </c>
      <c r="H262" s="448" t="s">
        <v>1</v>
      </c>
      <c r="L262" s="446"/>
      <c r="M262" s="450"/>
      <c r="T262" s="451"/>
      <c r="AT262" s="448" t="s">
        <v>319</v>
      </c>
      <c r="AU262" s="448" t="s">
        <v>88</v>
      </c>
      <c r="AV262" s="445" t="s">
        <v>83</v>
      </c>
      <c r="AW262" s="445" t="s">
        <v>31</v>
      </c>
      <c r="AX262" s="445" t="s">
        <v>75</v>
      </c>
      <c r="AY262" s="448" t="s">
        <v>311</v>
      </c>
    </row>
    <row r="263" spans="2:51" s="452" customFormat="1" ht="12">
      <c r="B263" s="453"/>
      <c r="D263" s="447" t="s">
        <v>319</v>
      </c>
      <c r="E263" s="454" t="s">
        <v>1</v>
      </c>
      <c r="F263" s="455" t="s">
        <v>8</v>
      </c>
      <c r="H263" s="456">
        <v>15</v>
      </c>
      <c r="L263" s="453"/>
      <c r="M263" s="457"/>
      <c r="T263" s="458"/>
      <c r="AT263" s="454" t="s">
        <v>319</v>
      </c>
      <c r="AU263" s="454" t="s">
        <v>88</v>
      </c>
      <c r="AV263" s="452" t="s">
        <v>88</v>
      </c>
      <c r="AW263" s="452" t="s">
        <v>31</v>
      </c>
      <c r="AX263" s="452" t="s">
        <v>83</v>
      </c>
      <c r="AY263" s="454" t="s">
        <v>311</v>
      </c>
    </row>
    <row r="264" spans="2:65" s="1" customFormat="1" ht="24.25" customHeight="1">
      <c r="B264" s="13"/>
      <c r="C264" s="428" t="s">
        <v>503</v>
      </c>
      <c r="D264" s="428" t="s">
        <v>313</v>
      </c>
      <c r="E264" s="429" t="s">
        <v>504</v>
      </c>
      <c r="F264" s="430" t="s">
        <v>500</v>
      </c>
      <c r="G264" s="431" t="s">
        <v>442</v>
      </c>
      <c r="H264" s="432">
        <v>2</v>
      </c>
      <c r="I264" s="22"/>
      <c r="J264" s="415">
        <f>ROUND(I264*H264,2)</f>
        <v>0</v>
      </c>
      <c r="K264" s="416"/>
      <c r="L264" s="13"/>
      <c r="M264" s="417" t="s">
        <v>1</v>
      </c>
      <c r="N264" s="418" t="s">
        <v>41</v>
      </c>
      <c r="P264" s="419">
        <f>O264*H264</f>
        <v>0</v>
      </c>
      <c r="Q264" s="419">
        <v>0.10809</v>
      </c>
      <c r="R264" s="419">
        <f>Q264*H264</f>
        <v>0.21618</v>
      </c>
      <c r="S264" s="419">
        <v>0</v>
      </c>
      <c r="T264" s="420">
        <f>S264*H264</f>
        <v>0</v>
      </c>
      <c r="AR264" s="421" t="s">
        <v>317</v>
      </c>
      <c r="AT264" s="421" t="s">
        <v>313</v>
      </c>
      <c r="AU264" s="421" t="s">
        <v>88</v>
      </c>
      <c r="AY264" s="3" t="s">
        <v>311</v>
      </c>
      <c r="BE264" s="422">
        <f>IF(N264="základní",J264,0)</f>
        <v>0</v>
      </c>
      <c r="BF264" s="422">
        <f>IF(N264="snížená",J264,0)</f>
        <v>0</v>
      </c>
      <c r="BG264" s="422">
        <f>IF(N264="zákl. přenesená",J264,0)</f>
        <v>0</v>
      </c>
      <c r="BH264" s="422">
        <f>IF(N264="sníž. přenesená",J264,0)</f>
        <v>0</v>
      </c>
      <c r="BI264" s="422">
        <f>IF(N264="nulová",J264,0)</f>
        <v>0</v>
      </c>
      <c r="BJ264" s="3" t="s">
        <v>88</v>
      </c>
      <c r="BK264" s="422">
        <f>ROUND(I264*H264,2)</f>
        <v>0</v>
      </c>
      <c r="BL264" s="3" t="s">
        <v>317</v>
      </c>
      <c r="BM264" s="421" t="s">
        <v>505</v>
      </c>
    </row>
    <row r="265" spans="2:51" s="445" customFormat="1" ht="12">
      <c r="B265" s="446"/>
      <c r="D265" s="447" t="s">
        <v>319</v>
      </c>
      <c r="E265" s="448" t="s">
        <v>1</v>
      </c>
      <c r="F265" s="449" t="s">
        <v>506</v>
      </c>
      <c r="H265" s="448" t="s">
        <v>1</v>
      </c>
      <c r="L265" s="446"/>
      <c r="M265" s="450"/>
      <c r="T265" s="451"/>
      <c r="AT265" s="448" t="s">
        <v>319</v>
      </c>
      <c r="AU265" s="448" t="s">
        <v>88</v>
      </c>
      <c r="AV265" s="445" t="s">
        <v>83</v>
      </c>
      <c r="AW265" s="445" t="s">
        <v>31</v>
      </c>
      <c r="AX265" s="445" t="s">
        <v>75</v>
      </c>
      <c r="AY265" s="448" t="s">
        <v>311</v>
      </c>
    </row>
    <row r="266" spans="2:51" s="452" customFormat="1" ht="12">
      <c r="B266" s="453"/>
      <c r="D266" s="447" t="s">
        <v>319</v>
      </c>
      <c r="E266" s="454" t="s">
        <v>1</v>
      </c>
      <c r="F266" s="455" t="s">
        <v>88</v>
      </c>
      <c r="H266" s="456">
        <v>2</v>
      </c>
      <c r="L266" s="453"/>
      <c r="M266" s="457"/>
      <c r="T266" s="458"/>
      <c r="AT266" s="454" t="s">
        <v>319</v>
      </c>
      <c r="AU266" s="454" t="s">
        <v>88</v>
      </c>
      <c r="AV266" s="452" t="s">
        <v>88</v>
      </c>
      <c r="AW266" s="452" t="s">
        <v>31</v>
      </c>
      <c r="AX266" s="452" t="s">
        <v>83</v>
      </c>
      <c r="AY266" s="454" t="s">
        <v>311</v>
      </c>
    </row>
    <row r="267" spans="2:65" s="1" customFormat="1" ht="24.25" customHeight="1">
      <c r="B267" s="13"/>
      <c r="C267" s="428" t="s">
        <v>507</v>
      </c>
      <c r="D267" s="428" t="s">
        <v>313</v>
      </c>
      <c r="E267" s="429" t="s">
        <v>508</v>
      </c>
      <c r="F267" s="430" t="s">
        <v>509</v>
      </c>
      <c r="G267" s="431" t="s">
        <v>442</v>
      </c>
      <c r="H267" s="432">
        <v>2</v>
      </c>
      <c r="I267" s="22"/>
      <c r="J267" s="415">
        <f>ROUND(I267*H267,2)</f>
        <v>0</v>
      </c>
      <c r="K267" s="416"/>
      <c r="L267" s="13"/>
      <c r="M267" s="417" t="s">
        <v>1</v>
      </c>
      <c r="N267" s="418" t="s">
        <v>41</v>
      </c>
      <c r="P267" s="419">
        <f>O267*H267</f>
        <v>0</v>
      </c>
      <c r="Q267" s="419">
        <v>0.17013</v>
      </c>
      <c r="R267" s="419">
        <f>Q267*H267</f>
        <v>0.34026</v>
      </c>
      <c r="S267" s="419">
        <v>0</v>
      </c>
      <c r="T267" s="420">
        <f>S267*H267</f>
        <v>0</v>
      </c>
      <c r="AR267" s="421" t="s">
        <v>317</v>
      </c>
      <c r="AT267" s="421" t="s">
        <v>313</v>
      </c>
      <c r="AU267" s="421" t="s">
        <v>88</v>
      </c>
      <c r="AY267" s="3" t="s">
        <v>311</v>
      </c>
      <c r="BE267" s="422">
        <f>IF(N267="základní",J267,0)</f>
        <v>0</v>
      </c>
      <c r="BF267" s="422">
        <f>IF(N267="snížená",J267,0)</f>
        <v>0</v>
      </c>
      <c r="BG267" s="422">
        <f>IF(N267="zákl. přenesená",J267,0)</f>
        <v>0</v>
      </c>
      <c r="BH267" s="422">
        <f>IF(N267="sníž. přenesená",J267,0)</f>
        <v>0</v>
      </c>
      <c r="BI267" s="422">
        <f>IF(N267="nulová",J267,0)</f>
        <v>0</v>
      </c>
      <c r="BJ267" s="3" t="s">
        <v>88</v>
      </c>
      <c r="BK267" s="422">
        <f>ROUND(I267*H267,2)</f>
        <v>0</v>
      </c>
      <c r="BL267" s="3" t="s">
        <v>317</v>
      </c>
      <c r="BM267" s="421" t="s">
        <v>510</v>
      </c>
    </row>
    <row r="268" spans="2:51" s="445" customFormat="1" ht="12">
      <c r="B268" s="446"/>
      <c r="D268" s="447" t="s">
        <v>319</v>
      </c>
      <c r="E268" s="448" t="s">
        <v>1</v>
      </c>
      <c r="F268" s="449" t="s">
        <v>511</v>
      </c>
      <c r="H268" s="448" t="s">
        <v>1</v>
      </c>
      <c r="L268" s="446"/>
      <c r="M268" s="450"/>
      <c r="T268" s="451"/>
      <c r="AT268" s="448" t="s">
        <v>319</v>
      </c>
      <c r="AU268" s="448" t="s">
        <v>88</v>
      </c>
      <c r="AV268" s="445" t="s">
        <v>83</v>
      </c>
      <c r="AW268" s="445" t="s">
        <v>31</v>
      </c>
      <c r="AX268" s="445" t="s">
        <v>75</v>
      </c>
      <c r="AY268" s="448" t="s">
        <v>311</v>
      </c>
    </row>
    <row r="269" spans="2:51" s="452" customFormat="1" ht="12">
      <c r="B269" s="453"/>
      <c r="D269" s="447" t="s">
        <v>319</v>
      </c>
      <c r="E269" s="454" t="s">
        <v>1</v>
      </c>
      <c r="F269" s="455" t="s">
        <v>88</v>
      </c>
      <c r="H269" s="456">
        <v>2</v>
      </c>
      <c r="L269" s="453"/>
      <c r="M269" s="457"/>
      <c r="T269" s="458"/>
      <c r="AT269" s="454" t="s">
        <v>319</v>
      </c>
      <c r="AU269" s="454" t="s">
        <v>88</v>
      </c>
      <c r="AV269" s="452" t="s">
        <v>88</v>
      </c>
      <c r="AW269" s="452" t="s">
        <v>31</v>
      </c>
      <c r="AX269" s="452" t="s">
        <v>83</v>
      </c>
      <c r="AY269" s="454" t="s">
        <v>311</v>
      </c>
    </row>
    <row r="270" spans="2:65" s="1" customFormat="1" ht="21.75" customHeight="1">
      <c r="B270" s="13"/>
      <c r="C270" s="428" t="s">
        <v>512</v>
      </c>
      <c r="D270" s="428" t="s">
        <v>313</v>
      </c>
      <c r="E270" s="429" t="s">
        <v>513</v>
      </c>
      <c r="F270" s="430" t="s">
        <v>514</v>
      </c>
      <c r="G270" s="431" t="s">
        <v>333</v>
      </c>
      <c r="H270" s="432">
        <v>0.674</v>
      </c>
      <c r="I270" s="22"/>
      <c r="J270" s="415">
        <f>ROUND(I270*H270,2)</f>
        <v>0</v>
      </c>
      <c r="K270" s="416"/>
      <c r="L270" s="13"/>
      <c r="M270" s="417" t="s">
        <v>1</v>
      </c>
      <c r="N270" s="418" t="s">
        <v>41</v>
      </c>
      <c r="P270" s="419">
        <f>O270*H270</f>
        <v>0</v>
      </c>
      <c r="Q270" s="419">
        <v>2.50187</v>
      </c>
      <c r="R270" s="419">
        <f>Q270*H270</f>
        <v>1.68626038</v>
      </c>
      <c r="S270" s="419">
        <v>0</v>
      </c>
      <c r="T270" s="420">
        <f>S270*H270</f>
        <v>0</v>
      </c>
      <c r="AR270" s="421" t="s">
        <v>317</v>
      </c>
      <c r="AT270" s="421" t="s">
        <v>313</v>
      </c>
      <c r="AU270" s="421" t="s">
        <v>88</v>
      </c>
      <c r="AY270" s="3" t="s">
        <v>311</v>
      </c>
      <c r="BE270" s="422">
        <f>IF(N270="základní",J270,0)</f>
        <v>0</v>
      </c>
      <c r="BF270" s="422">
        <f>IF(N270="snížená",J270,0)</f>
        <v>0</v>
      </c>
      <c r="BG270" s="422">
        <f>IF(N270="zákl. přenesená",J270,0)</f>
        <v>0</v>
      </c>
      <c r="BH270" s="422">
        <f>IF(N270="sníž. přenesená",J270,0)</f>
        <v>0</v>
      </c>
      <c r="BI270" s="422">
        <f>IF(N270="nulová",J270,0)</f>
        <v>0</v>
      </c>
      <c r="BJ270" s="3" t="s">
        <v>88</v>
      </c>
      <c r="BK270" s="422">
        <f>ROUND(I270*H270,2)</f>
        <v>0</v>
      </c>
      <c r="BL270" s="3" t="s">
        <v>317</v>
      </c>
      <c r="BM270" s="421" t="s">
        <v>515</v>
      </c>
    </row>
    <row r="271" spans="2:51" s="452" customFormat="1" ht="12">
      <c r="B271" s="453"/>
      <c r="D271" s="447" t="s">
        <v>319</v>
      </c>
      <c r="E271" s="454" t="s">
        <v>1</v>
      </c>
      <c r="F271" s="455" t="s">
        <v>516</v>
      </c>
      <c r="H271" s="456">
        <v>0.674</v>
      </c>
      <c r="L271" s="453"/>
      <c r="M271" s="457"/>
      <c r="T271" s="458"/>
      <c r="AT271" s="454" t="s">
        <v>319</v>
      </c>
      <c r="AU271" s="454" t="s">
        <v>88</v>
      </c>
      <c r="AV271" s="452" t="s">
        <v>88</v>
      </c>
      <c r="AW271" s="452" t="s">
        <v>31</v>
      </c>
      <c r="AX271" s="452" t="s">
        <v>83</v>
      </c>
      <c r="AY271" s="454" t="s">
        <v>311</v>
      </c>
    </row>
    <row r="272" spans="2:65" s="1" customFormat="1" ht="24.25" customHeight="1">
      <c r="B272" s="13"/>
      <c r="C272" s="428" t="s">
        <v>517</v>
      </c>
      <c r="D272" s="428" t="s">
        <v>313</v>
      </c>
      <c r="E272" s="429" t="s">
        <v>518</v>
      </c>
      <c r="F272" s="430" t="s">
        <v>519</v>
      </c>
      <c r="G272" s="431" t="s">
        <v>371</v>
      </c>
      <c r="H272" s="432">
        <v>6.93</v>
      </c>
      <c r="I272" s="22"/>
      <c r="J272" s="415">
        <f>ROUND(I272*H272,2)</f>
        <v>0</v>
      </c>
      <c r="K272" s="416"/>
      <c r="L272" s="13"/>
      <c r="M272" s="417" t="s">
        <v>1</v>
      </c>
      <c r="N272" s="418" t="s">
        <v>41</v>
      </c>
      <c r="P272" s="419">
        <f>O272*H272</f>
        <v>0</v>
      </c>
      <c r="Q272" s="419">
        <v>0.0022</v>
      </c>
      <c r="R272" s="419">
        <f>Q272*H272</f>
        <v>0.015246000000000001</v>
      </c>
      <c r="S272" s="419">
        <v>0</v>
      </c>
      <c r="T272" s="420">
        <f>S272*H272</f>
        <v>0</v>
      </c>
      <c r="AR272" s="421" t="s">
        <v>317</v>
      </c>
      <c r="AT272" s="421" t="s">
        <v>313</v>
      </c>
      <c r="AU272" s="421" t="s">
        <v>88</v>
      </c>
      <c r="AY272" s="3" t="s">
        <v>311</v>
      </c>
      <c r="BE272" s="422">
        <f>IF(N272="základní",J272,0)</f>
        <v>0</v>
      </c>
      <c r="BF272" s="422">
        <f>IF(N272="snížená",J272,0)</f>
        <v>0</v>
      </c>
      <c r="BG272" s="422">
        <f>IF(N272="zákl. přenesená",J272,0)</f>
        <v>0</v>
      </c>
      <c r="BH272" s="422">
        <f>IF(N272="sníž. přenesená",J272,0)</f>
        <v>0</v>
      </c>
      <c r="BI272" s="422">
        <f>IF(N272="nulová",J272,0)</f>
        <v>0</v>
      </c>
      <c r="BJ272" s="3" t="s">
        <v>88</v>
      </c>
      <c r="BK272" s="422">
        <f>ROUND(I272*H272,2)</f>
        <v>0</v>
      </c>
      <c r="BL272" s="3" t="s">
        <v>317</v>
      </c>
      <c r="BM272" s="421" t="s">
        <v>520</v>
      </c>
    </row>
    <row r="273" spans="2:51" s="452" customFormat="1" ht="12">
      <c r="B273" s="453"/>
      <c r="D273" s="447" t="s">
        <v>319</v>
      </c>
      <c r="E273" s="454" t="s">
        <v>1</v>
      </c>
      <c r="F273" s="455" t="s">
        <v>521</v>
      </c>
      <c r="H273" s="456">
        <v>6.93</v>
      </c>
      <c r="L273" s="453"/>
      <c r="M273" s="457"/>
      <c r="T273" s="458"/>
      <c r="AT273" s="454" t="s">
        <v>319</v>
      </c>
      <c r="AU273" s="454" t="s">
        <v>88</v>
      </c>
      <c r="AV273" s="452" t="s">
        <v>88</v>
      </c>
      <c r="AW273" s="452" t="s">
        <v>31</v>
      </c>
      <c r="AX273" s="452" t="s">
        <v>83</v>
      </c>
      <c r="AY273" s="454" t="s">
        <v>311</v>
      </c>
    </row>
    <row r="274" spans="2:65" s="1" customFormat="1" ht="24.25" customHeight="1">
      <c r="B274" s="13"/>
      <c r="C274" s="428" t="s">
        <v>522</v>
      </c>
      <c r="D274" s="428" t="s">
        <v>313</v>
      </c>
      <c r="E274" s="429" t="s">
        <v>523</v>
      </c>
      <c r="F274" s="430" t="s">
        <v>524</v>
      </c>
      <c r="G274" s="431" t="s">
        <v>371</v>
      </c>
      <c r="H274" s="432">
        <v>6.93</v>
      </c>
      <c r="I274" s="22"/>
      <c r="J274" s="415">
        <f>ROUND(I274*H274,2)</f>
        <v>0</v>
      </c>
      <c r="K274" s="416"/>
      <c r="L274" s="13"/>
      <c r="M274" s="417" t="s">
        <v>1</v>
      </c>
      <c r="N274" s="418" t="s">
        <v>41</v>
      </c>
      <c r="P274" s="419">
        <f>O274*H274</f>
        <v>0</v>
      </c>
      <c r="Q274" s="419">
        <v>0</v>
      </c>
      <c r="R274" s="419">
        <f>Q274*H274</f>
        <v>0</v>
      </c>
      <c r="S274" s="419">
        <v>0</v>
      </c>
      <c r="T274" s="420">
        <f>S274*H274</f>
        <v>0</v>
      </c>
      <c r="AR274" s="421" t="s">
        <v>317</v>
      </c>
      <c r="AT274" s="421" t="s">
        <v>313</v>
      </c>
      <c r="AU274" s="421" t="s">
        <v>88</v>
      </c>
      <c r="AY274" s="3" t="s">
        <v>311</v>
      </c>
      <c r="BE274" s="422">
        <f>IF(N274="základní",J274,0)</f>
        <v>0</v>
      </c>
      <c r="BF274" s="422">
        <f>IF(N274="snížená",J274,0)</f>
        <v>0</v>
      </c>
      <c r="BG274" s="422">
        <f>IF(N274="zákl. přenesená",J274,0)</f>
        <v>0</v>
      </c>
      <c r="BH274" s="422">
        <f>IF(N274="sníž. přenesená",J274,0)</f>
        <v>0</v>
      </c>
      <c r="BI274" s="422">
        <f>IF(N274="nulová",J274,0)</f>
        <v>0</v>
      </c>
      <c r="BJ274" s="3" t="s">
        <v>88</v>
      </c>
      <c r="BK274" s="422">
        <f>ROUND(I274*H274,2)</f>
        <v>0</v>
      </c>
      <c r="BL274" s="3" t="s">
        <v>317</v>
      </c>
      <c r="BM274" s="421" t="s">
        <v>525</v>
      </c>
    </row>
    <row r="275" spans="2:65" s="1" customFormat="1" ht="21.75" customHeight="1">
      <c r="B275" s="13"/>
      <c r="C275" s="428" t="s">
        <v>526</v>
      </c>
      <c r="D275" s="428" t="s">
        <v>313</v>
      </c>
      <c r="E275" s="429" t="s">
        <v>527</v>
      </c>
      <c r="F275" s="430" t="s">
        <v>528</v>
      </c>
      <c r="G275" s="431" t="s">
        <v>340</v>
      </c>
      <c r="H275" s="432">
        <v>0.101</v>
      </c>
      <c r="I275" s="22"/>
      <c r="J275" s="415">
        <f>ROUND(I275*H275,2)</f>
        <v>0</v>
      </c>
      <c r="K275" s="416"/>
      <c r="L275" s="13"/>
      <c r="M275" s="417" t="s">
        <v>1</v>
      </c>
      <c r="N275" s="418" t="s">
        <v>41</v>
      </c>
      <c r="P275" s="419">
        <f>O275*H275</f>
        <v>0</v>
      </c>
      <c r="Q275" s="419">
        <v>1.05237</v>
      </c>
      <c r="R275" s="419">
        <f>Q275*H275</f>
        <v>0.10628937000000001</v>
      </c>
      <c r="S275" s="419">
        <v>0</v>
      </c>
      <c r="T275" s="420">
        <f>S275*H275</f>
        <v>0</v>
      </c>
      <c r="AR275" s="421" t="s">
        <v>317</v>
      </c>
      <c r="AT275" s="421" t="s">
        <v>313</v>
      </c>
      <c r="AU275" s="421" t="s">
        <v>88</v>
      </c>
      <c r="AY275" s="3" t="s">
        <v>311</v>
      </c>
      <c r="BE275" s="422">
        <f>IF(N275="základní",J275,0)</f>
        <v>0</v>
      </c>
      <c r="BF275" s="422">
        <f>IF(N275="snížená",J275,0)</f>
        <v>0</v>
      </c>
      <c r="BG275" s="422">
        <f>IF(N275="zákl. přenesená",J275,0)</f>
        <v>0</v>
      </c>
      <c r="BH275" s="422">
        <f>IF(N275="sníž. přenesená",J275,0)</f>
        <v>0</v>
      </c>
      <c r="BI275" s="422">
        <f>IF(N275="nulová",J275,0)</f>
        <v>0</v>
      </c>
      <c r="BJ275" s="3" t="s">
        <v>88</v>
      </c>
      <c r="BK275" s="422">
        <f>ROUND(I275*H275,2)</f>
        <v>0</v>
      </c>
      <c r="BL275" s="3" t="s">
        <v>317</v>
      </c>
      <c r="BM275" s="421" t="s">
        <v>529</v>
      </c>
    </row>
    <row r="276" spans="2:51" s="452" customFormat="1" ht="12">
      <c r="B276" s="453"/>
      <c r="D276" s="447" t="s">
        <v>319</v>
      </c>
      <c r="E276" s="454" t="s">
        <v>1</v>
      </c>
      <c r="F276" s="455" t="s">
        <v>530</v>
      </c>
      <c r="H276" s="456">
        <v>0.101</v>
      </c>
      <c r="L276" s="453"/>
      <c r="M276" s="457"/>
      <c r="T276" s="458"/>
      <c r="AT276" s="454" t="s">
        <v>319</v>
      </c>
      <c r="AU276" s="454" t="s">
        <v>88</v>
      </c>
      <c r="AV276" s="452" t="s">
        <v>88</v>
      </c>
      <c r="AW276" s="452" t="s">
        <v>31</v>
      </c>
      <c r="AX276" s="452" t="s">
        <v>83</v>
      </c>
      <c r="AY276" s="454" t="s">
        <v>311</v>
      </c>
    </row>
    <row r="277" spans="2:65" s="1" customFormat="1" ht="16.5" customHeight="1">
      <c r="B277" s="13"/>
      <c r="C277" s="428" t="s">
        <v>531</v>
      </c>
      <c r="D277" s="428" t="s">
        <v>313</v>
      </c>
      <c r="E277" s="429" t="s">
        <v>532</v>
      </c>
      <c r="F277" s="430" t="s">
        <v>533</v>
      </c>
      <c r="G277" s="431" t="s">
        <v>333</v>
      </c>
      <c r="H277" s="432">
        <v>43.972</v>
      </c>
      <c r="I277" s="22"/>
      <c r="J277" s="415">
        <f>ROUND(I277*H277,2)</f>
        <v>0</v>
      </c>
      <c r="K277" s="416"/>
      <c r="L277" s="13"/>
      <c r="M277" s="417" t="s">
        <v>1</v>
      </c>
      <c r="N277" s="418" t="s">
        <v>41</v>
      </c>
      <c r="P277" s="419">
        <f>O277*H277</f>
        <v>0</v>
      </c>
      <c r="Q277" s="419">
        <v>2.50188</v>
      </c>
      <c r="R277" s="419">
        <f>Q277*H277</f>
        <v>110.01266736</v>
      </c>
      <c r="S277" s="419">
        <v>0</v>
      </c>
      <c r="T277" s="420">
        <f>S277*H277</f>
        <v>0</v>
      </c>
      <c r="AR277" s="421" t="s">
        <v>317</v>
      </c>
      <c r="AT277" s="421" t="s">
        <v>313</v>
      </c>
      <c r="AU277" s="421" t="s">
        <v>88</v>
      </c>
      <c r="AY277" s="3" t="s">
        <v>311</v>
      </c>
      <c r="BE277" s="422">
        <f>IF(N277="základní",J277,0)</f>
        <v>0</v>
      </c>
      <c r="BF277" s="422">
        <f>IF(N277="snížená",J277,0)</f>
        <v>0</v>
      </c>
      <c r="BG277" s="422">
        <f>IF(N277="zákl. přenesená",J277,0)</f>
        <v>0</v>
      </c>
      <c r="BH277" s="422">
        <f>IF(N277="sníž. přenesená",J277,0)</f>
        <v>0</v>
      </c>
      <c r="BI277" s="422">
        <f>IF(N277="nulová",J277,0)</f>
        <v>0</v>
      </c>
      <c r="BJ277" s="3" t="s">
        <v>88</v>
      </c>
      <c r="BK277" s="422">
        <f>ROUND(I277*H277,2)</f>
        <v>0</v>
      </c>
      <c r="BL277" s="3" t="s">
        <v>317</v>
      </c>
      <c r="BM277" s="421" t="s">
        <v>534</v>
      </c>
    </row>
    <row r="278" spans="2:51" s="445" customFormat="1" ht="12">
      <c r="B278" s="446"/>
      <c r="D278" s="447" t="s">
        <v>319</v>
      </c>
      <c r="E278" s="448" t="s">
        <v>1</v>
      </c>
      <c r="F278" s="449" t="s">
        <v>535</v>
      </c>
      <c r="H278" s="448" t="s">
        <v>1</v>
      </c>
      <c r="L278" s="446"/>
      <c r="M278" s="450"/>
      <c r="T278" s="451"/>
      <c r="AT278" s="448" t="s">
        <v>319</v>
      </c>
      <c r="AU278" s="448" t="s">
        <v>88</v>
      </c>
      <c r="AV278" s="445" t="s">
        <v>83</v>
      </c>
      <c r="AW278" s="445" t="s">
        <v>31</v>
      </c>
      <c r="AX278" s="445" t="s">
        <v>75</v>
      </c>
      <c r="AY278" s="448" t="s">
        <v>311</v>
      </c>
    </row>
    <row r="279" spans="2:51" s="452" customFormat="1" ht="12">
      <c r="B279" s="453"/>
      <c r="D279" s="447" t="s">
        <v>319</v>
      </c>
      <c r="E279" s="454" t="s">
        <v>1</v>
      </c>
      <c r="F279" s="455" t="s">
        <v>536</v>
      </c>
      <c r="H279" s="456">
        <v>22.525</v>
      </c>
      <c r="L279" s="453"/>
      <c r="M279" s="457"/>
      <c r="T279" s="458"/>
      <c r="AT279" s="454" t="s">
        <v>319</v>
      </c>
      <c r="AU279" s="454" t="s">
        <v>88</v>
      </c>
      <c r="AV279" s="452" t="s">
        <v>88</v>
      </c>
      <c r="AW279" s="452" t="s">
        <v>31</v>
      </c>
      <c r="AX279" s="452" t="s">
        <v>75</v>
      </c>
      <c r="AY279" s="454" t="s">
        <v>311</v>
      </c>
    </row>
    <row r="280" spans="2:51" s="452" customFormat="1" ht="12">
      <c r="B280" s="453"/>
      <c r="D280" s="447" t="s">
        <v>319</v>
      </c>
      <c r="E280" s="454" t="s">
        <v>1</v>
      </c>
      <c r="F280" s="455" t="s">
        <v>537</v>
      </c>
      <c r="H280" s="456">
        <v>14.776</v>
      </c>
      <c r="L280" s="453"/>
      <c r="M280" s="457"/>
      <c r="T280" s="458"/>
      <c r="AT280" s="454" t="s">
        <v>319</v>
      </c>
      <c r="AU280" s="454" t="s">
        <v>88</v>
      </c>
      <c r="AV280" s="452" t="s">
        <v>88</v>
      </c>
      <c r="AW280" s="452" t="s">
        <v>31</v>
      </c>
      <c r="AX280" s="452" t="s">
        <v>75</v>
      </c>
      <c r="AY280" s="454" t="s">
        <v>311</v>
      </c>
    </row>
    <row r="281" spans="2:51" s="452" customFormat="1" ht="12">
      <c r="B281" s="453"/>
      <c r="D281" s="447" t="s">
        <v>319</v>
      </c>
      <c r="E281" s="454" t="s">
        <v>1</v>
      </c>
      <c r="F281" s="455" t="s">
        <v>538</v>
      </c>
      <c r="H281" s="456">
        <v>0.515</v>
      </c>
      <c r="L281" s="453"/>
      <c r="M281" s="457"/>
      <c r="T281" s="458"/>
      <c r="AT281" s="454" t="s">
        <v>319</v>
      </c>
      <c r="AU281" s="454" t="s">
        <v>88</v>
      </c>
      <c r="AV281" s="452" t="s">
        <v>88</v>
      </c>
      <c r="AW281" s="452" t="s">
        <v>31</v>
      </c>
      <c r="AX281" s="452" t="s">
        <v>75</v>
      </c>
      <c r="AY281" s="454" t="s">
        <v>311</v>
      </c>
    </row>
    <row r="282" spans="2:51" s="445" customFormat="1" ht="12">
      <c r="B282" s="446"/>
      <c r="D282" s="447" t="s">
        <v>319</v>
      </c>
      <c r="E282" s="448" t="s">
        <v>1</v>
      </c>
      <c r="F282" s="449" t="s">
        <v>539</v>
      </c>
      <c r="H282" s="448" t="s">
        <v>1</v>
      </c>
      <c r="L282" s="446"/>
      <c r="M282" s="450"/>
      <c r="T282" s="451"/>
      <c r="AT282" s="448" t="s">
        <v>319</v>
      </c>
      <c r="AU282" s="448" t="s">
        <v>88</v>
      </c>
      <c r="AV282" s="445" t="s">
        <v>83</v>
      </c>
      <c r="AW282" s="445" t="s">
        <v>31</v>
      </c>
      <c r="AX282" s="445" t="s">
        <v>75</v>
      </c>
      <c r="AY282" s="448" t="s">
        <v>311</v>
      </c>
    </row>
    <row r="283" spans="2:51" s="452" customFormat="1" ht="12">
      <c r="B283" s="453"/>
      <c r="D283" s="447" t="s">
        <v>319</v>
      </c>
      <c r="E283" s="454" t="s">
        <v>1</v>
      </c>
      <c r="F283" s="455" t="s">
        <v>540</v>
      </c>
      <c r="H283" s="456">
        <v>6.156</v>
      </c>
      <c r="L283" s="453"/>
      <c r="M283" s="457"/>
      <c r="T283" s="458"/>
      <c r="AT283" s="454" t="s">
        <v>319</v>
      </c>
      <c r="AU283" s="454" t="s">
        <v>88</v>
      </c>
      <c r="AV283" s="452" t="s">
        <v>88</v>
      </c>
      <c r="AW283" s="452" t="s">
        <v>31</v>
      </c>
      <c r="AX283" s="452" t="s">
        <v>75</v>
      </c>
      <c r="AY283" s="454" t="s">
        <v>311</v>
      </c>
    </row>
    <row r="284" spans="2:51" s="459" customFormat="1" ht="12">
      <c r="B284" s="460"/>
      <c r="D284" s="447" t="s">
        <v>319</v>
      </c>
      <c r="E284" s="461" t="s">
        <v>1</v>
      </c>
      <c r="F284" s="462" t="s">
        <v>388</v>
      </c>
      <c r="H284" s="463">
        <v>43.972</v>
      </c>
      <c r="L284" s="460"/>
      <c r="M284" s="464"/>
      <c r="T284" s="465"/>
      <c r="AT284" s="461" t="s">
        <v>319</v>
      </c>
      <c r="AU284" s="461" t="s">
        <v>88</v>
      </c>
      <c r="AV284" s="459" t="s">
        <v>317</v>
      </c>
      <c r="AW284" s="459" t="s">
        <v>31</v>
      </c>
      <c r="AX284" s="459" t="s">
        <v>83</v>
      </c>
      <c r="AY284" s="461" t="s">
        <v>311</v>
      </c>
    </row>
    <row r="285" spans="2:65" s="1" customFormat="1" ht="16.5" customHeight="1">
      <c r="B285" s="13"/>
      <c r="C285" s="428" t="s">
        <v>541</v>
      </c>
      <c r="D285" s="428" t="s">
        <v>313</v>
      </c>
      <c r="E285" s="429" t="s">
        <v>542</v>
      </c>
      <c r="F285" s="430" t="s">
        <v>543</v>
      </c>
      <c r="G285" s="431" t="s">
        <v>371</v>
      </c>
      <c r="H285" s="432">
        <v>279.52</v>
      </c>
      <c r="I285" s="22"/>
      <c r="J285" s="415">
        <f>ROUND(I285*H285,2)</f>
        <v>0</v>
      </c>
      <c r="K285" s="416"/>
      <c r="L285" s="13"/>
      <c r="M285" s="417" t="s">
        <v>1</v>
      </c>
      <c r="N285" s="418" t="s">
        <v>41</v>
      </c>
      <c r="P285" s="419">
        <f>O285*H285</f>
        <v>0</v>
      </c>
      <c r="Q285" s="419">
        <v>0.00275</v>
      </c>
      <c r="R285" s="419">
        <f>Q285*H285</f>
        <v>0.7686799999999999</v>
      </c>
      <c r="S285" s="419">
        <v>0</v>
      </c>
      <c r="T285" s="420">
        <f>S285*H285</f>
        <v>0</v>
      </c>
      <c r="AR285" s="421" t="s">
        <v>317</v>
      </c>
      <c r="AT285" s="421" t="s">
        <v>313</v>
      </c>
      <c r="AU285" s="421" t="s">
        <v>88</v>
      </c>
      <c r="AY285" s="3" t="s">
        <v>311</v>
      </c>
      <c r="BE285" s="422">
        <f>IF(N285="základní",J285,0)</f>
        <v>0</v>
      </c>
      <c r="BF285" s="422">
        <f>IF(N285="snížená",J285,0)</f>
        <v>0</v>
      </c>
      <c r="BG285" s="422">
        <f>IF(N285="zákl. přenesená",J285,0)</f>
        <v>0</v>
      </c>
      <c r="BH285" s="422">
        <f>IF(N285="sníž. přenesená",J285,0)</f>
        <v>0</v>
      </c>
      <c r="BI285" s="422">
        <f>IF(N285="nulová",J285,0)</f>
        <v>0</v>
      </c>
      <c r="BJ285" s="3" t="s">
        <v>88</v>
      </c>
      <c r="BK285" s="422">
        <f>ROUND(I285*H285,2)</f>
        <v>0</v>
      </c>
      <c r="BL285" s="3" t="s">
        <v>317</v>
      </c>
      <c r="BM285" s="421" t="s">
        <v>544</v>
      </c>
    </row>
    <row r="286" spans="2:51" s="452" customFormat="1" ht="12">
      <c r="B286" s="453"/>
      <c r="D286" s="447" t="s">
        <v>319</v>
      </c>
      <c r="E286" s="454" t="s">
        <v>1</v>
      </c>
      <c r="F286" s="455" t="s">
        <v>545</v>
      </c>
      <c r="H286" s="456">
        <v>217.956</v>
      </c>
      <c r="L286" s="453"/>
      <c r="M286" s="457"/>
      <c r="T286" s="458"/>
      <c r="AT286" s="454" t="s">
        <v>319</v>
      </c>
      <c r="AU286" s="454" t="s">
        <v>88</v>
      </c>
      <c r="AV286" s="452" t="s">
        <v>88</v>
      </c>
      <c r="AW286" s="452" t="s">
        <v>31</v>
      </c>
      <c r="AX286" s="452" t="s">
        <v>75</v>
      </c>
      <c r="AY286" s="454" t="s">
        <v>311</v>
      </c>
    </row>
    <row r="287" spans="2:51" s="452" customFormat="1" ht="12">
      <c r="B287" s="453"/>
      <c r="D287" s="447" t="s">
        <v>319</v>
      </c>
      <c r="E287" s="454" t="s">
        <v>1</v>
      </c>
      <c r="F287" s="455" t="s">
        <v>546</v>
      </c>
      <c r="H287" s="456">
        <v>61.564</v>
      </c>
      <c r="L287" s="453"/>
      <c r="M287" s="457"/>
      <c r="T287" s="458"/>
      <c r="AT287" s="454" t="s">
        <v>319</v>
      </c>
      <c r="AU287" s="454" t="s">
        <v>88</v>
      </c>
      <c r="AV287" s="452" t="s">
        <v>88</v>
      </c>
      <c r="AW287" s="452" t="s">
        <v>31</v>
      </c>
      <c r="AX287" s="452" t="s">
        <v>75</v>
      </c>
      <c r="AY287" s="454" t="s">
        <v>311</v>
      </c>
    </row>
    <row r="288" spans="2:51" s="459" customFormat="1" ht="12">
      <c r="B288" s="460"/>
      <c r="D288" s="447" t="s">
        <v>319</v>
      </c>
      <c r="E288" s="461" t="s">
        <v>1</v>
      </c>
      <c r="F288" s="462" t="s">
        <v>388</v>
      </c>
      <c r="H288" s="463">
        <v>279.52</v>
      </c>
      <c r="L288" s="460"/>
      <c r="M288" s="464"/>
      <c r="T288" s="465"/>
      <c r="AT288" s="461" t="s">
        <v>319</v>
      </c>
      <c r="AU288" s="461" t="s">
        <v>88</v>
      </c>
      <c r="AV288" s="459" t="s">
        <v>317</v>
      </c>
      <c r="AW288" s="459" t="s">
        <v>31</v>
      </c>
      <c r="AX288" s="459" t="s">
        <v>83</v>
      </c>
      <c r="AY288" s="461" t="s">
        <v>311</v>
      </c>
    </row>
    <row r="289" spans="2:65" s="1" customFormat="1" ht="16.5" customHeight="1">
      <c r="B289" s="13"/>
      <c r="C289" s="428" t="s">
        <v>547</v>
      </c>
      <c r="D289" s="428" t="s">
        <v>313</v>
      </c>
      <c r="E289" s="429" t="s">
        <v>548</v>
      </c>
      <c r="F289" s="430" t="s">
        <v>549</v>
      </c>
      <c r="G289" s="431" t="s">
        <v>371</v>
      </c>
      <c r="H289" s="432">
        <v>279.52</v>
      </c>
      <c r="I289" s="22"/>
      <c r="J289" s="415">
        <f>ROUND(I289*H289,2)</f>
        <v>0</v>
      </c>
      <c r="K289" s="416"/>
      <c r="L289" s="13"/>
      <c r="M289" s="417" t="s">
        <v>1</v>
      </c>
      <c r="N289" s="418" t="s">
        <v>41</v>
      </c>
      <c r="P289" s="419">
        <f>O289*H289</f>
        <v>0</v>
      </c>
      <c r="Q289" s="419">
        <v>0</v>
      </c>
      <c r="R289" s="419">
        <f>Q289*H289</f>
        <v>0</v>
      </c>
      <c r="S289" s="419">
        <v>0</v>
      </c>
      <c r="T289" s="420">
        <f>S289*H289</f>
        <v>0</v>
      </c>
      <c r="AR289" s="421" t="s">
        <v>317</v>
      </c>
      <c r="AT289" s="421" t="s">
        <v>313</v>
      </c>
      <c r="AU289" s="421" t="s">
        <v>88</v>
      </c>
      <c r="AY289" s="3" t="s">
        <v>311</v>
      </c>
      <c r="BE289" s="422">
        <f>IF(N289="základní",J289,0)</f>
        <v>0</v>
      </c>
      <c r="BF289" s="422">
        <f>IF(N289="snížená",J289,0)</f>
        <v>0</v>
      </c>
      <c r="BG289" s="422">
        <f>IF(N289="zákl. přenesená",J289,0)</f>
        <v>0</v>
      </c>
      <c r="BH289" s="422">
        <f>IF(N289="sníž. přenesená",J289,0)</f>
        <v>0</v>
      </c>
      <c r="BI289" s="422">
        <f>IF(N289="nulová",J289,0)</f>
        <v>0</v>
      </c>
      <c r="BJ289" s="3" t="s">
        <v>88</v>
      </c>
      <c r="BK289" s="422">
        <f>ROUND(I289*H289,2)</f>
        <v>0</v>
      </c>
      <c r="BL289" s="3" t="s">
        <v>317</v>
      </c>
      <c r="BM289" s="421" t="s">
        <v>550</v>
      </c>
    </row>
    <row r="290" spans="2:65" s="1" customFormat="1" ht="16.5" customHeight="1">
      <c r="B290" s="13"/>
      <c r="C290" s="428" t="s">
        <v>551</v>
      </c>
      <c r="D290" s="428" t="s">
        <v>313</v>
      </c>
      <c r="E290" s="429" t="s">
        <v>552</v>
      </c>
      <c r="F290" s="430" t="s">
        <v>553</v>
      </c>
      <c r="G290" s="431" t="s">
        <v>371</v>
      </c>
      <c r="H290" s="432">
        <v>152.911</v>
      </c>
      <c r="I290" s="22"/>
      <c r="J290" s="415">
        <f>ROUND(I290*H290,2)</f>
        <v>0</v>
      </c>
      <c r="K290" s="416"/>
      <c r="L290" s="13"/>
      <c r="M290" s="417" t="s">
        <v>1</v>
      </c>
      <c r="N290" s="418" t="s">
        <v>41</v>
      </c>
      <c r="P290" s="419">
        <f>O290*H290</f>
        <v>0</v>
      </c>
      <c r="Q290" s="419">
        <v>0.00346</v>
      </c>
      <c r="R290" s="419">
        <f>Q290*H290</f>
        <v>0.52907206</v>
      </c>
      <c r="S290" s="419">
        <v>0</v>
      </c>
      <c r="T290" s="420">
        <f>S290*H290</f>
        <v>0</v>
      </c>
      <c r="AR290" s="421" t="s">
        <v>317</v>
      </c>
      <c r="AT290" s="421" t="s">
        <v>313</v>
      </c>
      <c r="AU290" s="421" t="s">
        <v>88</v>
      </c>
      <c r="AY290" s="3" t="s">
        <v>311</v>
      </c>
      <c r="BE290" s="422">
        <f>IF(N290="základní",J290,0)</f>
        <v>0</v>
      </c>
      <c r="BF290" s="422">
        <f>IF(N290="snížená",J290,0)</f>
        <v>0</v>
      </c>
      <c r="BG290" s="422">
        <f>IF(N290="zákl. přenesená",J290,0)</f>
        <v>0</v>
      </c>
      <c r="BH290" s="422">
        <f>IF(N290="sníž. přenesená",J290,0)</f>
        <v>0</v>
      </c>
      <c r="BI290" s="422">
        <f>IF(N290="nulová",J290,0)</f>
        <v>0</v>
      </c>
      <c r="BJ290" s="3" t="s">
        <v>88</v>
      </c>
      <c r="BK290" s="422">
        <f>ROUND(I290*H290,2)</f>
        <v>0</v>
      </c>
      <c r="BL290" s="3" t="s">
        <v>317</v>
      </c>
      <c r="BM290" s="421" t="s">
        <v>554</v>
      </c>
    </row>
    <row r="291" spans="2:51" s="445" customFormat="1" ht="12">
      <c r="B291" s="446"/>
      <c r="D291" s="447" t="s">
        <v>319</v>
      </c>
      <c r="E291" s="448" t="s">
        <v>1</v>
      </c>
      <c r="F291" s="449" t="s">
        <v>535</v>
      </c>
      <c r="H291" s="448" t="s">
        <v>1</v>
      </c>
      <c r="L291" s="446"/>
      <c r="M291" s="450"/>
      <c r="T291" s="451"/>
      <c r="AT291" s="448" t="s">
        <v>319</v>
      </c>
      <c r="AU291" s="448" t="s">
        <v>88</v>
      </c>
      <c r="AV291" s="445" t="s">
        <v>83</v>
      </c>
      <c r="AW291" s="445" t="s">
        <v>31</v>
      </c>
      <c r="AX291" s="445" t="s">
        <v>75</v>
      </c>
      <c r="AY291" s="448" t="s">
        <v>311</v>
      </c>
    </row>
    <row r="292" spans="2:51" s="452" customFormat="1" ht="12">
      <c r="B292" s="453"/>
      <c r="D292" s="447" t="s">
        <v>319</v>
      </c>
      <c r="E292" s="454" t="s">
        <v>1</v>
      </c>
      <c r="F292" s="455" t="s">
        <v>555</v>
      </c>
      <c r="H292" s="456">
        <v>140.466</v>
      </c>
      <c r="L292" s="453"/>
      <c r="M292" s="457"/>
      <c r="T292" s="458"/>
      <c r="AT292" s="454" t="s">
        <v>319</v>
      </c>
      <c r="AU292" s="454" t="s">
        <v>88</v>
      </c>
      <c r="AV292" s="452" t="s">
        <v>88</v>
      </c>
      <c r="AW292" s="452" t="s">
        <v>31</v>
      </c>
      <c r="AX292" s="452" t="s">
        <v>75</v>
      </c>
      <c r="AY292" s="454" t="s">
        <v>311</v>
      </c>
    </row>
    <row r="293" spans="2:51" s="452" customFormat="1" ht="12">
      <c r="B293" s="453"/>
      <c r="D293" s="447" t="s">
        <v>319</v>
      </c>
      <c r="E293" s="454" t="s">
        <v>1</v>
      </c>
      <c r="F293" s="455" t="s">
        <v>556</v>
      </c>
      <c r="H293" s="456">
        <v>12.445</v>
      </c>
      <c r="L293" s="453"/>
      <c r="M293" s="457"/>
      <c r="T293" s="458"/>
      <c r="AT293" s="454" t="s">
        <v>319</v>
      </c>
      <c r="AU293" s="454" t="s">
        <v>88</v>
      </c>
      <c r="AV293" s="452" t="s">
        <v>88</v>
      </c>
      <c r="AW293" s="452" t="s">
        <v>31</v>
      </c>
      <c r="AX293" s="452" t="s">
        <v>75</v>
      </c>
      <c r="AY293" s="454" t="s">
        <v>311</v>
      </c>
    </row>
    <row r="294" spans="2:51" s="459" customFormat="1" ht="12">
      <c r="B294" s="460"/>
      <c r="D294" s="447" t="s">
        <v>319</v>
      </c>
      <c r="E294" s="461" t="s">
        <v>1</v>
      </c>
      <c r="F294" s="462" t="s">
        <v>388</v>
      </c>
      <c r="H294" s="463">
        <v>152.911</v>
      </c>
      <c r="L294" s="460"/>
      <c r="M294" s="464"/>
      <c r="T294" s="465"/>
      <c r="AT294" s="461" t="s">
        <v>319</v>
      </c>
      <c r="AU294" s="461" t="s">
        <v>88</v>
      </c>
      <c r="AV294" s="459" t="s">
        <v>317</v>
      </c>
      <c r="AW294" s="459" t="s">
        <v>31</v>
      </c>
      <c r="AX294" s="459" t="s">
        <v>83</v>
      </c>
      <c r="AY294" s="461" t="s">
        <v>311</v>
      </c>
    </row>
    <row r="295" spans="2:65" s="1" customFormat="1" ht="16.5" customHeight="1">
      <c r="B295" s="13"/>
      <c r="C295" s="428" t="s">
        <v>557</v>
      </c>
      <c r="D295" s="428" t="s">
        <v>313</v>
      </c>
      <c r="E295" s="429" t="s">
        <v>558</v>
      </c>
      <c r="F295" s="430" t="s">
        <v>559</v>
      </c>
      <c r="G295" s="431" t="s">
        <v>371</v>
      </c>
      <c r="H295" s="432">
        <v>152.911</v>
      </c>
      <c r="I295" s="22"/>
      <c r="J295" s="415">
        <f>ROUND(I295*H295,2)</f>
        <v>0</v>
      </c>
      <c r="K295" s="416"/>
      <c r="L295" s="13"/>
      <c r="M295" s="417" t="s">
        <v>1</v>
      </c>
      <c r="N295" s="418" t="s">
        <v>41</v>
      </c>
      <c r="P295" s="419">
        <f>O295*H295</f>
        <v>0</v>
      </c>
      <c r="Q295" s="419">
        <v>0</v>
      </c>
      <c r="R295" s="419">
        <f>Q295*H295</f>
        <v>0</v>
      </c>
      <c r="S295" s="419">
        <v>0</v>
      </c>
      <c r="T295" s="420">
        <f>S295*H295</f>
        <v>0</v>
      </c>
      <c r="AR295" s="421" t="s">
        <v>317</v>
      </c>
      <c r="AT295" s="421" t="s">
        <v>313</v>
      </c>
      <c r="AU295" s="421" t="s">
        <v>88</v>
      </c>
      <c r="AY295" s="3" t="s">
        <v>311</v>
      </c>
      <c r="BE295" s="422">
        <f>IF(N295="základní",J295,0)</f>
        <v>0</v>
      </c>
      <c r="BF295" s="422">
        <f>IF(N295="snížená",J295,0)</f>
        <v>0</v>
      </c>
      <c r="BG295" s="422">
        <f>IF(N295="zákl. přenesená",J295,0)</f>
        <v>0</v>
      </c>
      <c r="BH295" s="422">
        <f>IF(N295="sníž. přenesená",J295,0)</f>
        <v>0</v>
      </c>
      <c r="BI295" s="422">
        <f>IF(N295="nulová",J295,0)</f>
        <v>0</v>
      </c>
      <c r="BJ295" s="3" t="s">
        <v>88</v>
      </c>
      <c r="BK295" s="422">
        <f>ROUND(I295*H295,2)</f>
        <v>0</v>
      </c>
      <c r="BL295" s="3" t="s">
        <v>317</v>
      </c>
      <c r="BM295" s="421" t="s">
        <v>560</v>
      </c>
    </row>
    <row r="296" spans="2:65" s="1" customFormat="1" ht="16.5" customHeight="1">
      <c r="B296" s="13"/>
      <c r="C296" s="428" t="s">
        <v>561</v>
      </c>
      <c r="D296" s="428" t="s">
        <v>313</v>
      </c>
      <c r="E296" s="429" t="s">
        <v>562</v>
      </c>
      <c r="F296" s="430" t="s">
        <v>563</v>
      </c>
      <c r="G296" s="431" t="s">
        <v>340</v>
      </c>
      <c r="H296" s="432">
        <v>3.957</v>
      </c>
      <c r="I296" s="22"/>
      <c r="J296" s="415">
        <f>ROUND(I296*H296,2)</f>
        <v>0</v>
      </c>
      <c r="K296" s="416"/>
      <c r="L296" s="13"/>
      <c r="M296" s="417" t="s">
        <v>1</v>
      </c>
      <c r="N296" s="418" t="s">
        <v>41</v>
      </c>
      <c r="P296" s="419">
        <f>O296*H296</f>
        <v>0</v>
      </c>
      <c r="Q296" s="419">
        <v>1.04632</v>
      </c>
      <c r="R296" s="419">
        <f>Q296*H296</f>
        <v>4.140288239999999</v>
      </c>
      <c r="S296" s="419">
        <v>0</v>
      </c>
      <c r="T296" s="420">
        <f>S296*H296</f>
        <v>0</v>
      </c>
      <c r="AR296" s="421" t="s">
        <v>317</v>
      </c>
      <c r="AT296" s="421" t="s">
        <v>313</v>
      </c>
      <c r="AU296" s="421" t="s">
        <v>88</v>
      </c>
      <c r="AY296" s="3" t="s">
        <v>311</v>
      </c>
      <c r="BE296" s="422">
        <f>IF(N296="základní",J296,0)</f>
        <v>0</v>
      </c>
      <c r="BF296" s="422">
        <f>IF(N296="snížená",J296,0)</f>
        <v>0</v>
      </c>
      <c r="BG296" s="422">
        <f>IF(N296="zákl. přenesená",J296,0)</f>
        <v>0</v>
      </c>
      <c r="BH296" s="422">
        <f>IF(N296="sníž. přenesená",J296,0)</f>
        <v>0</v>
      </c>
      <c r="BI296" s="422">
        <f>IF(N296="nulová",J296,0)</f>
        <v>0</v>
      </c>
      <c r="BJ296" s="3" t="s">
        <v>88</v>
      </c>
      <c r="BK296" s="422">
        <f>ROUND(I296*H296,2)</f>
        <v>0</v>
      </c>
      <c r="BL296" s="3" t="s">
        <v>317</v>
      </c>
      <c r="BM296" s="421" t="s">
        <v>564</v>
      </c>
    </row>
    <row r="297" spans="2:51" s="452" customFormat="1" ht="12">
      <c r="B297" s="453"/>
      <c r="D297" s="447" t="s">
        <v>319</v>
      </c>
      <c r="E297" s="454" t="s">
        <v>1</v>
      </c>
      <c r="F297" s="455" t="s">
        <v>565</v>
      </c>
      <c r="H297" s="456">
        <v>3.957</v>
      </c>
      <c r="L297" s="453"/>
      <c r="M297" s="457"/>
      <c r="T297" s="458"/>
      <c r="AT297" s="454" t="s">
        <v>319</v>
      </c>
      <c r="AU297" s="454" t="s">
        <v>88</v>
      </c>
      <c r="AV297" s="452" t="s">
        <v>88</v>
      </c>
      <c r="AW297" s="452" t="s">
        <v>31</v>
      </c>
      <c r="AX297" s="452" t="s">
        <v>83</v>
      </c>
      <c r="AY297" s="454" t="s">
        <v>311</v>
      </c>
    </row>
    <row r="298" spans="2:65" s="1" customFormat="1" ht="33" customHeight="1">
      <c r="B298" s="13"/>
      <c r="C298" s="428" t="s">
        <v>566</v>
      </c>
      <c r="D298" s="428" t="s">
        <v>313</v>
      </c>
      <c r="E298" s="429" t="s">
        <v>567</v>
      </c>
      <c r="F298" s="430" t="s">
        <v>568</v>
      </c>
      <c r="G298" s="431" t="s">
        <v>371</v>
      </c>
      <c r="H298" s="432">
        <v>14.366</v>
      </c>
      <c r="I298" s="22"/>
      <c r="J298" s="415">
        <f>ROUND(I298*H298,2)</f>
        <v>0</v>
      </c>
      <c r="K298" s="416"/>
      <c r="L298" s="13"/>
      <c r="M298" s="417" t="s">
        <v>1</v>
      </c>
      <c r="N298" s="418" t="s">
        <v>41</v>
      </c>
      <c r="P298" s="419">
        <f>O298*H298</f>
        <v>0</v>
      </c>
      <c r="Q298" s="419">
        <v>0.28</v>
      </c>
      <c r="R298" s="419">
        <f>Q298*H298</f>
        <v>4.022480000000001</v>
      </c>
      <c r="S298" s="419">
        <v>0</v>
      </c>
      <c r="T298" s="420">
        <f>S298*H298</f>
        <v>0</v>
      </c>
      <c r="AR298" s="421" t="s">
        <v>317</v>
      </c>
      <c r="AT298" s="421" t="s">
        <v>313</v>
      </c>
      <c r="AU298" s="421" t="s">
        <v>88</v>
      </c>
      <c r="AY298" s="3" t="s">
        <v>311</v>
      </c>
      <c r="BE298" s="422">
        <f>IF(N298="základní",J298,0)</f>
        <v>0</v>
      </c>
      <c r="BF298" s="422">
        <f>IF(N298="snížená",J298,0)</f>
        <v>0</v>
      </c>
      <c r="BG298" s="422">
        <f>IF(N298="zákl. přenesená",J298,0)</f>
        <v>0</v>
      </c>
      <c r="BH298" s="422">
        <f>IF(N298="sníž. přenesená",J298,0)</f>
        <v>0</v>
      </c>
      <c r="BI298" s="422">
        <f>IF(N298="nulová",J298,0)</f>
        <v>0</v>
      </c>
      <c r="BJ298" s="3" t="s">
        <v>88</v>
      </c>
      <c r="BK298" s="422">
        <f>ROUND(I298*H298,2)</f>
        <v>0</v>
      </c>
      <c r="BL298" s="3" t="s">
        <v>317</v>
      </c>
      <c r="BM298" s="421" t="s">
        <v>569</v>
      </c>
    </row>
    <row r="299" spans="2:51" s="445" customFormat="1" ht="12">
      <c r="B299" s="446"/>
      <c r="D299" s="447" t="s">
        <v>319</v>
      </c>
      <c r="E299" s="448" t="s">
        <v>1</v>
      </c>
      <c r="F299" s="449" t="s">
        <v>570</v>
      </c>
      <c r="H299" s="448" t="s">
        <v>1</v>
      </c>
      <c r="L299" s="446"/>
      <c r="M299" s="450"/>
      <c r="T299" s="451"/>
      <c r="AT299" s="448" t="s">
        <v>319</v>
      </c>
      <c r="AU299" s="448" t="s">
        <v>88</v>
      </c>
      <c r="AV299" s="445" t="s">
        <v>83</v>
      </c>
      <c r="AW299" s="445" t="s">
        <v>31</v>
      </c>
      <c r="AX299" s="445" t="s">
        <v>75</v>
      </c>
      <c r="AY299" s="448" t="s">
        <v>311</v>
      </c>
    </row>
    <row r="300" spans="2:51" s="452" customFormat="1" ht="12">
      <c r="B300" s="453"/>
      <c r="D300" s="447" t="s">
        <v>319</v>
      </c>
      <c r="E300" s="454" t="s">
        <v>1</v>
      </c>
      <c r="F300" s="455" t="s">
        <v>571</v>
      </c>
      <c r="H300" s="456">
        <v>14.366</v>
      </c>
      <c r="L300" s="453"/>
      <c r="M300" s="457"/>
      <c r="T300" s="458"/>
      <c r="AT300" s="454" t="s">
        <v>319</v>
      </c>
      <c r="AU300" s="454" t="s">
        <v>88</v>
      </c>
      <c r="AV300" s="452" t="s">
        <v>88</v>
      </c>
      <c r="AW300" s="452" t="s">
        <v>31</v>
      </c>
      <c r="AX300" s="452" t="s">
        <v>83</v>
      </c>
      <c r="AY300" s="454" t="s">
        <v>311</v>
      </c>
    </row>
    <row r="301" spans="2:65" s="1" customFormat="1" ht="33" customHeight="1">
      <c r="B301" s="13"/>
      <c r="C301" s="428" t="s">
        <v>572</v>
      </c>
      <c r="D301" s="428" t="s">
        <v>313</v>
      </c>
      <c r="E301" s="429" t="s">
        <v>573</v>
      </c>
      <c r="F301" s="430" t="s">
        <v>574</v>
      </c>
      <c r="G301" s="431" t="s">
        <v>371</v>
      </c>
      <c r="H301" s="432">
        <v>1007.417</v>
      </c>
      <c r="I301" s="22"/>
      <c r="J301" s="415">
        <f>ROUND(I301*H301,2)</f>
        <v>0</v>
      </c>
      <c r="K301" s="416"/>
      <c r="L301" s="13"/>
      <c r="M301" s="417" t="s">
        <v>1</v>
      </c>
      <c r="N301" s="418" t="s">
        <v>41</v>
      </c>
      <c r="P301" s="419">
        <f>O301*H301</f>
        <v>0</v>
      </c>
      <c r="Q301" s="419">
        <v>0.06249</v>
      </c>
      <c r="R301" s="419">
        <f>Q301*H301</f>
        <v>62.95348833</v>
      </c>
      <c r="S301" s="419">
        <v>0</v>
      </c>
      <c r="T301" s="420">
        <f>S301*H301</f>
        <v>0</v>
      </c>
      <c r="AR301" s="421" t="s">
        <v>317</v>
      </c>
      <c r="AT301" s="421" t="s">
        <v>313</v>
      </c>
      <c r="AU301" s="421" t="s">
        <v>88</v>
      </c>
      <c r="AY301" s="3" t="s">
        <v>311</v>
      </c>
      <c r="BE301" s="422">
        <f>IF(N301="základní",J301,0)</f>
        <v>0</v>
      </c>
      <c r="BF301" s="422">
        <f>IF(N301="snížená",J301,0)</f>
        <v>0</v>
      </c>
      <c r="BG301" s="422">
        <f>IF(N301="zákl. přenesená",J301,0)</f>
        <v>0</v>
      </c>
      <c r="BH301" s="422">
        <f>IF(N301="sníž. přenesená",J301,0)</f>
        <v>0</v>
      </c>
      <c r="BI301" s="422">
        <f>IF(N301="nulová",J301,0)</f>
        <v>0</v>
      </c>
      <c r="BJ301" s="3" t="s">
        <v>88</v>
      </c>
      <c r="BK301" s="422">
        <f>ROUND(I301*H301,2)</f>
        <v>0</v>
      </c>
      <c r="BL301" s="3" t="s">
        <v>317</v>
      </c>
      <c r="BM301" s="421" t="s">
        <v>575</v>
      </c>
    </row>
    <row r="302" spans="2:51" s="445" customFormat="1" ht="12">
      <c r="B302" s="446"/>
      <c r="D302" s="447" t="s">
        <v>319</v>
      </c>
      <c r="E302" s="448" t="s">
        <v>1</v>
      </c>
      <c r="F302" s="449" t="s">
        <v>421</v>
      </c>
      <c r="H302" s="448" t="s">
        <v>1</v>
      </c>
      <c r="L302" s="446"/>
      <c r="M302" s="450"/>
      <c r="T302" s="451"/>
      <c r="AT302" s="448" t="s">
        <v>319</v>
      </c>
      <c r="AU302" s="448" t="s">
        <v>88</v>
      </c>
      <c r="AV302" s="445" t="s">
        <v>83</v>
      </c>
      <c r="AW302" s="445" t="s">
        <v>31</v>
      </c>
      <c r="AX302" s="445" t="s">
        <v>75</v>
      </c>
      <c r="AY302" s="448" t="s">
        <v>311</v>
      </c>
    </row>
    <row r="303" spans="2:51" s="452" customFormat="1" ht="30">
      <c r="B303" s="453"/>
      <c r="D303" s="447" t="s">
        <v>319</v>
      </c>
      <c r="E303" s="454" t="s">
        <v>1</v>
      </c>
      <c r="F303" s="455" t="s">
        <v>576</v>
      </c>
      <c r="H303" s="456">
        <v>328.054</v>
      </c>
      <c r="L303" s="453"/>
      <c r="M303" s="457"/>
      <c r="T303" s="458"/>
      <c r="AT303" s="454" t="s">
        <v>319</v>
      </c>
      <c r="AU303" s="454" t="s">
        <v>88</v>
      </c>
      <c r="AV303" s="452" t="s">
        <v>88</v>
      </c>
      <c r="AW303" s="452" t="s">
        <v>31</v>
      </c>
      <c r="AX303" s="452" t="s">
        <v>75</v>
      </c>
      <c r="AY303" s="454" t="s">
        <v>311</v>
      </c>
    </row>
    <row r="304" spans="2:51" s="452" customFormat="1" ht="30">
      <c r="B304" s="453"/>
      <c r="D304" s="447" t="s">
        <v>319</v>
      </c>
      <c r="E304" s="454" t="s">
        <v>1</v>
      </c>
      <c r="F304" s="455" t="s">
        <v>577</v>
      </c>
      <c r="H304" s="456">
        <v>423.419</v>
      </c>
      <c r="L304" s="453"/>
      <c r="M304" s="457"/>
      <c r="T304" s="458"/>
      <c r="AT304" s="454" t="s">
        <v>319</v>
      </c>
      <c r="AU304" s="454" t="s">
        <v>88</v>
      </c>
      <c r="AV304" s="452" t="s">
        <v>88</v>
      </c>
      <c r="AW304" s="452" t="s">
        <v>31</v>
      </c>
      <c r="AX304" s="452" t="s">
        <v>75</v>
      </c>
      <c r="AY304" s="454" t="s">
        <v>311</v>
      </c>
    </row>
    <row r="305" spans="2:51" s="452" customFormat="1" ht="12">
      <c r="B305" s="453"/>
      <c r="D305" s="447" t="s">
        <v>319</v>
      </c>
      <c r="E305" s="454" t="s">
        <v>1</v>
      </c>
      <c r="F305" s="455" t="s">
        <v>578</v>
      </c>
      <c r="H305" s="456">
        <v>-29.26</v>
      </c>
      <c r="L305" s="453"/>
      <c r="M305" s="457"/>
      <c r="T305" s="458"/>
      <c r="AT305" s="454" t="s">
        <v>319</v>
      </c>
      <c r="AU305" s="454" t="s">
        <v>88</v>
      </c>
      <c r="AV305" s="452" t="s">
        <v>88</v>
      </c>
      <c r="AW305" s="452" t="s">
        <v>31</v>
      </c>
      <c r="AX305" s="452" t="s">
        <v>75</v>
      </c>
      <c r="AY305" s="454" t="s">
        <v>311</v>
      </c>
    </row>
    <row r="306" spans="2:51" s="445" customFormat="1" ht="12">
      <c r="B306" s="446"/>
      <c r="D306" s="447" t="s">
        <v>319</v>
      </c>
      <c r="E306" s="448" t="s">
        <v>1</v>
      </c>
      <c r="F306" s="449" t="s">
        <v>426</v>
      </c>
      <c r="H306" s="448" t="s">
        <v>1</v>
      </c>
      <c r="L306" s="446"/>
      <c r="M306" s="450"/>
      <c r="T306" s="451"/>
      <c r="AT306" s="448" t="s">
        <v>319</v>
      </c>
      <c r="AU306" s="448" t="s">
        <v>88</v>
      </c>
      <c r="AV306" s="445" t="s">
        <v>83</v>
      </c>
      <c r="AW306" s="445" t="s">
        <v>31</v>
      </c>
      <c r="AX306" s="445" t="s">
        <v>75</v>
      </c>
      <c r="AY306" s="448" t="s">
        <v>311</v>
      </c>
    </row>
    <row r="307" spans="2:51" s="452" customFormat="1" ht="30">
      <c r="B307" s="453"/>
      <c r="D307" s="447" t="s">
        <v>319</v>
      </c>
      <c r="E307" s="454" t="s">
        <v>1</v>
      </c>
      <c r="F307" s="455" t="s">
        <v>579</v>
      </c>
      <c r="H307" s="456">
        <v>284.188</v>
      </c>
      <c r="L307" s="453"/>
      <c r="M307" s="457"/>
      <c r="T307" s="458"/>
      <c r="AT307" s="454" t="s">
        <v>319</v>
      </c>
      <c r="AU307" s="454" t="s">
        <v>88</v>
      </c>
      <c r="AV307" s="452" t="s">
        <v>88</v>
      </c>
      <c r="AW307" s="452" t="s">
        <v>31</v>
      </c>
      <c r="AX307" s="452" t="s">
        <v>75</v>
      </c>
      <c r="AY307" s="454" t="s">
        <v>311</v>
      </c>
    </row>
    <row r="308" spans="2:51" s="452" customFormat="1" ht="12">
      <c r="B308" s="453"/>
      <c r="D308" s="447" t="s">
        <v>319</v>
      </c>
      <c r="E308" s="454" t="s">
        <v>1</v>
      </c>
      <c r="F308" s="455" t="s">
        <v>580</v>
      </c>
      <c r="H308" s="456">
        <v>1.016</v>
      </c>
      <c r="L308" s="453"/>
      <c r="M308" s="457"/>
      <c r="T308" s="458"/>
      <c r="AT308" s="454" t="s">
        <v>319</v>
      </c>
      <c r="AU308" s="454" t="s">
        <v>88</v>
      </c>
      <c r="AV308" s="452" t="s">
        <v>88</v>
      </c>
      <c r="AW308" s="452" t="s">
        <v>31</v>
      </c>
      <c r="AX308" s="452" t="s">
        <v>75</v>
      </c>
      <c r="AY308" s="454" t="s">
        <v>311</v>
      </c>
    </row>
    <row r="309" spans="2:51" s="459" customFormat="1" ht="12">
      <c r="B309" s="460"/>
      <c r="D309" s="447" t="s">
        <v>319</v>
      </c>
      <c r="E309" s="461" t="s">
        <v>1</v>
      </c>
      <c r="F309" s="462" t="s">
        <v>388</v>
      </c>
      <c r="H309" s="463">
        <v>1007.417</v>
      </c>
      <c r="L309" s="460"/>
      <c r="M309" s="464"/>
      <c r="T309" s="465"/>
      <c r="AT309" s="461" t="s">
        <v>319</v>
      </c>
      <c r="AU309" s="461" t="s">
        <v>88</v>
      </c>
      <c r="AV309" s="459" t="s">
        <v>317</v>
      </c>
      <c r="AW309" s="459" t="s">
        <v>31</v>
      </c>
      <c r="AX309" s="459" t="s">
        <v>83</v>
      </c>
      <c r="AY309" s="461" t="s">
        <v>311</v>
      </c>
    </row>
    <row r="310" spans="2:65" s="1" customFormat="1" ht="24.25" customHeight="1">
      <c r="B310" s="13"/>
      <c r="C310" s="428" t="s">
        <v>581</v>
      </c>
      <c r="D310" s="428" t="s">
        <v>313</v>
      </c>
      <c r="E310" s="429" t="s">
        <v>582</v>
      </c>
      <c r="F310" s="430" t="s">
        <v>583</v>
      </c>
      <c r="G310" s="431" t="s">
        <v>371</v>
      </c>
      <c r="H310" s="432">
        <v>108.978</v>
      </c>
      <c r="I310" s="22"/>
      <c r="J310" s="415">
        <f>ROUND(I310*H310,2)</f>
        <v>0</v>
      </c>
      <c r="K310" s="416"/>
      <c r="L310" s="13"/>
      <c r="M310" s="417" t="s">
        <v>1</v>
      </c>
      <c r="N310" s="418" t="s">
        <v>41</v>
      </c>
      <c r="P310" s="419">
        <f>O310*H310</f>
        <v>0</v>
      </c>
      <c r="Q310" s="419">
        <v>0.00134</v>
      </c>
      <c r="R310" s="419">
        <f>Q310*H310</f>
        <v>0.14603052</v>
      </c>
      <c r="S310" s="419">
        <v>0</v>
      </c>
      <c r="T310" s="420">
        <f>S310*H310</f>
        <v>0</v>
      </c>
      <c r="AR310" s="421" t="s">
        <v>317</v>
      </c>
      <c r="AT310" s="421" t="s">
        <v>313</v>
      </c>
      <c r="AU310" s="421" t="s">
        <v>88</v>
      </c>
      <c r="AY310" s="3" t="s">
        <v>311</v>
      </c>
      <c r="BE310" s="422">
        <f>IF(N310="základní",J310,0)</f>
        <v>0</v>
      </c>
      <c r="BF310" s="422">
        <f>IF(N310="snížená",J310,0)</f>
        <v>0</v>
      </c>
      <c r="BG310" s="422">
        <f>IF(N310="zákl. přenesená",J310,0)</f>
        <v>0</v>
      </c>
      <c r="BH310" s="422">
        <f>IF(N310="sníž. přenesená",J310,0)</f>
        <v>0</v>
      </c>
      <c r="BI310" s="422">
        <f>IF(N310="nulová",J310,0)</f>
        <v>0</v>
      </c>
      <c r="BJ310" s="3" t="s">
        <v>88</v>
      </c>
      <c r="BK310" s="422">
        <f>ROUND(I310*H310,2)</f>
        <v>0</v>
      </c>
      <c r="BL310" s="3" t="s">
        <v>317</v>
      </c>
      <c r="BM310" s="421" t="s">
        <v>584</v>
      </c>
    </row>
    <row r="311" spans="2:51" s="445" customFormat="1" ht="12">
      <c r="B311" s="446"/>
      <c r="D311" s="447" t="s">
        <v>319</v>
      </c>
      <c r="E311" s="448" t="s">
        <v>1</v>
      </c>
      <c r="F311" s="449" t="s">
        <v>585</v>
      </c>
      <c r="H311" s="448" t="s">
        <v>1</v>
      </c>
      <c r="L311" s="446"/>
      <c r="M311" s="450"/>
      <c r="T311" s="451"/>
      <c r="AT311" s="448" t="s">
        <v>319</v>
      </c>
      <c r="AU311" s="448" t="s">
        <v>88</v>
      </c>
      <c r="AV311" s="445" t="s">
        <v>83</v>
      </c>
      <c r="AW311" s="445" t="s">
        <v>31</v>
      </c>
      <c r="AX311" s="445" t="s">
        <v>75</v>
      </c>
      <c r="AY311" s="448" t="s">
        <v>311</v>
      </c>
    </row>
    <row r="312" spans="2:51" s="452" customFormat="1" ht="12">
      <c r="B312" s="453"/>
      <c r="D312" s="447" t="s">
        <v>319</v>
      </c>
      <c r="E312" s="454" t="s">
        <v>1</v>
      </c>
      <c r="F312" s="455" t="s">
        <v>586</v>
      </c>
      <c r="H312" s="456">
        <v>108.978</v>
      </c>
      <c r="L312" s="453"/>
      <c r="M312" s="457"/>
      <c r="T312" s="458"/>
      <c r="AT312" s="454" t="s">
        <v>319</v>
      </c>
      <c r="AU312" s="454" t="s">
        <v>88</v>
      </c>
      <c r="AV312" s="452" t="s">
        <v>88</v>
      </c>
      <c r="AW312" s="452" t="s">
        <v>31</v>
      </c>
      <c r="AX312" s="452" t="s">
        <v>83</v>
      </c>
      <c r="AY312" s="454" t="s">
        <v>311</v>
      </c>
    </row>
    <row r="313" spans="2:63" s="433" customFormat="1" ht="22.9" customHeight="1">
      <c r="B313" s="434"/>
      <c r="D313" s="435" t="s">
        <v>74</v>
      </c>
      <c r="E313" s="443" t="s">
        <v>317</v>
      </c>
      <c r="F313" s="443" t="s">
        <v>587</v>
      </c>
      <c r="J313" s="444">
        <f>BK313</f>
        <v>0</v>
      </c>
      <c r="L313" s="434"/>
      <c r="M313" s="438"/>
      <c r="P313" s="439">
        <f>SUM(P314:P437)</f>
        <v>0</v>
      </c>
      <c r="R313" s="439">
        <f>SUM(R314:R437)</f>
        <v>1143.7152568399997</v>
      </c>
      <c r="T313" s="440">
        <f>SUM(T314:T437)</f>
        <v>0</v>
      </c>
      <c r="AR313" s="435" t="s">
        <v>83</v>
      </c>
      <c r="AT313" s="441" t="s">
        <v>74</v>
      </c>
      <c r="AU313" s="441" t="s">
        <v>83</v>
      </c>
      <c r="AY313" s="435" t="s">
        <v>311</v>
      </c>
      <c r="BK313" s="442">
        <f>SUM(BK314:BK437)</f>
        <v>0</v>
      </c>
    </row>
    <row r="314" spans="2:65" s="1" customFormat="1" ht="16.5" customHeight="1">
      <c r="B314" s="13"/>
      <c r="C314" s="428" t="s">
        <v>588</v>
      </c>
      <c r="D314" s="428" t="s">
        <v>313</v>
      </c>
      <c r="E314" s="429" t="s">
        <v>589</v>
      </c>
      <c r="F314" s="430" t="s">
        <v>590</v>
      </c>
      <c r="G314" s="431" t="s">
        <v>333</v>
      </c>
      <c r="H314" s="432">
        <v>429.556</v>
      </c>
      <c r="I314" s="22"/>
      <c r="J314" s="415">
        <f>ROUND(I314*H314,2)</f>
        <v>0</v>
      </c>
      <c r="K314" s="416"/>
      <c r="L314" s="13"/>
      <c r="M314" s="417" t="s">
        <v>1</v>
      </c>
      <c r="N314" s="418" t="s">
        <v>41</v>
      </c>
      <c r="P314" s="419">
        <f>O314*H314</f>
        <v>0</v>
      </c>
      <c r="Q314" s="419">
        <v>2.50201</v>
      </c>
      <c r="R314" s="419">
        <f>Q314*H314</f>
        <v>1074.75340756</v>
      </c>
      <c r="S314" s="419">
        <v>0</v>
      </c>
      <c r="T314" s="420">
        <f>S314*H314</f>
        <v>0</v>
      </c>
      <c r="AR314" s="421" t="s">
        <v>317</v>
      </c>
      <c r="AT314" s="421" t="s">
        <v>313</v>
      </c>
      <c r="AU314" s="421" t="s">
        <v>88</v>
      </c>
      <c r="AY314" s="3" t="s">
        <v>311</v>
      </c>
      <c r="BE314" s="422">
        <f>IF(N314="základní",J314,0)</f>
        <v>0</v>
      </c>
      <c r="BF314" s="422">
        <f>IF(N314="snížená",J314,0)</f>
        <v>0</v>
      </c>
      <c r="BG314" s="422">
        <f>IF(N314="zákl. přenesená",J314,0)</f>
        <v>0</v>
      </c>
      <c r="BH314" s="422">
        <f>IF(N314="sníž. přenesená",J314,0)</f>
        <v>0</v>
      </c>
      <c r="BI314" s="422">
        <f>IF(N314="nulová",J314,0)</f>
        <v>0</v>
      </c>
      <c r="BJ314" s="3" t="s">
        <v>88</v>
      </c>
      <c r="BK314" s="422">
        <f>ROUND(I314*H314,2)</f>
        <v>0</v>
      </c>
      <c r="BL314" s="3" t="s">
        <v>317</v>
      </c>
      <c r="BM314" s="421" t="s">
        <v>591</v>
      </c>
    </row>
    <row r="315" spans="2:51" s="445" customFormat="1" ht="12">
      <c r="B315" s="446"/>
      <c r="D315" s="447" t="s">
        <v>319</v>
      </c>
      <c r="E315" s="448" t="s">
        <v>1</v>
      </c>
      <c r="F315" s="449" t="s">
        <v>592</v>
      </c>
      <c r="H315" s="448" t="s">
        <v>1</v>
      </c>
      <c r="L315" s="446"/>
      <c r="M315" s="450"/>
      <c r="T315" s="451"/>
      <c r="AT315" s="448" t="s">
        <v>319</v>
      </c>
      <c r="AU315" s="448" t="s">
        <v>88</v>
      </c>
      <c r="AV315" s="445" t="s">
        <v>83</v>
      </c>
      <c r="AW315" s="445" t="s">
        <v>31</v>
      </c>
      <c r="AX315" s="445" t="s">
        <v>75</v>
      </c>
      <c r="AY315" s="448" t="s">
        <v>311</v>
      </c>
    </row>
    <row r="316" spans="2:51" s="445" customFormat="1" ht="12">
      <c r="B316" s="446"/>
      <c r="D316" s="447" t="s">
        <v>319</v>
      </c>
      <c r="E316" s="448" t="s">
        <v>1</v>
      </c>
      <c r="F316" s="449" t="s">
        <v>593</v>
      </c>
      <c r="H316" s="448" t="s">
        <v>1</v>
      </c>
      <c r="L316" s="446"/>
      <c r="M316" s="450"/>
      <c r="T316" s="451"/>
      <c r="AT316" s="448" t="s">
        <v>319</v>
      </c>
      <c r="AU316" s="448" t="s">
        <v>88</v>
      </c>
      <c r="AV316" s="445" t="s">
        <v>83</v>
      </c>
      <c r="AW316" s="445" t="s">
        <v>31</v>
      </c>
      <c r="AX316" s="445" t="s">
        <v>75</v>
      </c>
      <c r="AY316" s="448" t="s">
        <v>311</v>
      </c>
    </row>
    <row r="317" spans="2:51" s="452" customFormat="1" ht="30">
      <c r="B317" s="453"/>
      <c r="D317" s="447" t="s">
        <v>319</v>
      </c>
      <c r="E317" s="454" t="s">
        <v>1</v>
      </c>
      <c r="F317" s="455" t="s">
        <v>594</v>
      </c>
      <c r="H317" s="456">
        <v>203.069</v>
      </c>
      <c r="L317" s="453"/>
      <c r="M317" s="457"/>
      <c r="T317" s="458"/>
      <c r="AT317" s="454" t="s">
        <v>319</v>
      </c>
      <c r="AU317" s="454" t="s">
        <v>88</v>
      </c>
      <c r="AV317" s="452" t="s">
        <v>88</v>
      </c>
      <c r="AW317" s="452" t="s">
        <v>31</v>
      </c>
      <c r="AX317" s="452" t="s">
        <v>75</v>
      </c>
      <c r="AY317" s="454" t="s">
        <v>311</v>
      </c>
    </row>
    <row r="318" spans="2:51" s="445" customFormat="1" ht="12">
      <c r="B318" s="446"/>
      <c r="D318" s="447" t="s">
        <v>319</v>
      </c>
      <c r="E318" s="448" t="s">
        <v>1</v>
      </c>
      <c r="F318" s="449" t="s">
        <v>595</v>
      </c>
      <c r="H318" s="448" t="s">
        <v>1</v>
      </c>
      <c r="L318" s="446"/>
      <c r="M318" s="450"/>
      <c r="T318" s="451"/>
      <c r="AT318" s="448" t="s">
        <v>319</v>
      </c>
      <c r="AU318" s="448" t="s">
        <v>88</v>
      </c>
      <c r="AV318" s="445" t="s">
        <v>83</v>
      </c>
      <c r="AW318" s="445" t="s">
        <v>31</v>
      </c>
      <c r="AX318" s="445" t="s">
        <v>75</v>
      </c>
      <c r="AY318" s="448" t="s">
        <v>311</v>
      </c>
    </row>
    <row r="319" spans="2:51" s="452" customFormat="1" ht="12">
      <c r="B319" s="453"/>
      <c r="D319" s="447" t="s">
        <v>319</v>
      </c>
      <c r="E319" s="454" t="s">
        <v>1</v>
      </c>
      <c r="F319" s="455" t="s">
        <v>596</v>
      </c>
      <c r="H319" s="456">
        <v>1.967</v>
      </c>
      <c r="L319" s="453"/>
      <c r="M319" s="457"/>
      <c r="T319" s="458"/>
      <c r="AT319" s="454" t="s">
        <v>319</v>
      </c>
      <c r="AU319" s="454" t="s">
        <v>88</v>
      </c>
      <c r="AV319" s="452" t="s">
        <v>88</v>
      </c>
      <c r="AW319" s="452" t="s">
        <v>31</v>
      </c>
      <c r="AX319" s="452" t="s">
        <v>75</v>
      </c>
      <c r="AY319" s="454" t="s">
        <v>311</v>
      </c>
    </row>
    <row r="320" spans="2:51" s="452" customFormat="1" ht="12">
      <c r="B320" s="453"/>
      <c r="D320" s="447" t="s">
        <v>319</v>
      </c>
      <c r="E320" s="454" t="s">
        <v>1</v>
      </c>
      <c r="F320" s="455" t="s">
        <v>597</v>
      </c>
      <c r="H320" s="456">
        <v>1.092</v>
      </c>
      <c r="L320" s="453"/>
      <c r="M320" s="457"/>
      <c r="T320" s="458"/>
      <c r="AT320" s="454" t="s">
        <v>319</v>
      </c>
      <c r="AU320" s="454" t="s">
        <v>88</v>
      </c>
      <c r="AV320" s="452" t="s">
        <v>88</v>
      </c>
      <c r="AW320" s="452" t="s">
        <v>31</v>
      </c>
      <c r="AX320" s="452" t="s">
        <v>75</v>
      </c>
      <c r="AY320" s="454" t="s">
        <v>311</v>
      </c>
    </row>
    <row r="321" spans="2:51" s="452" customFormat="1" ht="12">
      <c r="B321" s="453"/>
      <c r="D321" s="447" t="s">
        <v>319</v>
      </c>
      <c r="E321" s="454" t="s">
        <v>1</v>
      </c>
      <c r="F321" s="455" t="s">
        <v>598</v>
      </c>
      <c r="H321" s="456">
        <v>0.752</v>
      </c>
      <c r="L321" s="453"/>
      <c r="M321" s="457"/>
      <c r="T321" s="458"/>
      <c r="AT321" s="454" t="s">
        <v>319</v>
      </c>
      <c r="AU321" s="454" t="s">
        <v>88</v>
      </c>
      <c r="AV321" s="452" t="s">
        <v>88</v>
      </c>
      <c r="AW321" s="452" t="s">
        <v>31</v>
      </c>
      <c r="AX321" s="452" t="s">
        <v>75</v>
      </c>
      <c r="AY321" s="454" t="s">
        <v>311</v>
      </c>
    </row>
    <row r="322" spans="2:51" s="452" customFormat="1" ht="12">
      <c r="B322" s="453"/>
      <c r="D322" s="447" t="s">
        <v>319</v>
      </c>
      <c r="E322" s="454" t="s">
        <v>1</v>
      </c>
      <c r="F322" s="455" t="s">
        <v>599</v>
      </c>
      <c r="H322" s="456">
        <v>0.135</v>
      </c>
      <c r="L322" s="453"/>
      <c r="M322" s="457"/>
      <c r="T322" s="458"/>
      <c r="AT322" s="454" t="s">
        <v>319</v>
      </c>
      <c r="AU322" s="454" t="s">
        <v>88</v>
      </c>
      <c r="AV322" s="452" t="s">
        <v>88</v>
      </c>
      <c r="AW322" s="452" t="s">
        <v>31</v>
      </c>
      <c r="AX322" s="452" t="s">
        <v>75</v>
      </c>
      <c r="AY322" s="454" t="s">
        <v>311</v>
      </c>
    </row>
    <row r="323" spans="2:51" s="452" customFormat="1" ht="12">
      <c r="B323" s="453"/>
      <c r="D323" s="447" t="s">
        <v>319</v>
      </c>
      <c r="E323" s="454" t="s">
        <v>1</v>
      </c>
      <c r="F323" s="455" t="s">
        <v>600</v>
      </c>
      <c r="H323" s="456">
        <v>1.356</v>
      </c>
      <c r="L323" s="453"/>
      <c r="M323" s="457"/>
      <c r="T323" s="458"/>
      <c r="AT323" s="454" t="s">
        <v>319</v>
      </c>
      <c r="AU323" s="454" t="s">
        <v>88</v>
      </c>
      <c r="AV323" s="452" t="s">
        <v>88</v>
      </c>
      <c r="AW323" s="452" t="s">
        <v>31</v>
      </c>
      <c r="AX323" s="452" t="s">
        <v>75</v>
      </c>
      <c r="AY323" s="454" t="s">
        <v>311</v>
      </c>
    </row>
    <row r="324" spans="2:51" s="452" customFormat="1" ht="12">
      <c r="B324" s="453"/>
      <c r="D324" s="447" t="s">
        <v>319</v>
      </c>
      <c r="E324" s="454" t="s">
        <v>1</v>
      </c>
      <c r="F324" s="455" t="s">
        <v>601</v>
      </c>
      <c r="H324" s="456">
        <v>1.222</v>
      </c>
      <c r="L324" s="453"/>
      <c r="M324" s="457"/>
      <c r="T324" s="458"/>
      <c r="AT324" s="454" t="s">
        <v>319</v>
      </c>
      <c r="AU324" s="454" t="s">
        <v>88</v>
      </c>
      <c r="AV324" s="452" t="s">
        <v>88</v>
      </c>
      <c r="AW324" s="452" t="s">
        <v>31</v>
      </c>
      <c r="AX324" s="452" t="s">
        <v>75</v>
      </c>
      <c r="AY324" s="454" t="s">
        <v>311</v>
      </c>
    </row>
    <row r="325" spans="2:51" s="452" customFormat="1" ht="12">
      <c r="B325" s="453"/>
      <c r="D325" s="447" t="s">
        <v>319</v>
      </c>
      <c r="E325" s="454" t="s">
        <v>1</v>
      </c>
      <c r="F325" s="455" t="s">
        <v>602</v>
      </c>
      <c r="H325" s="456">
        <v>0.19</v>
      </c>
      <c r="L325" s="453"/>
      <c r="M325" s="457"/>
      <c r="T325" s="458"/>
      <c r="AT325" s="454" t="s">
        <v>319</v>
      </c>
      <c r="AU325" s="454" t="s">
        <v>88</v>
      </c>
      <c r="AV325" s="452" t="s">
        <v>88</v>
      </c>
      <c r="AW325" s="452" t="s">
        <v>31</v>
      </c>
      <c r="AX325" s="452" t="s">
        <v>75</v>
      </c>
      <c r="AY325" s="454" t="s">
        <v>311</v>
      </c>
    </row>
    <row r="326" spans="2:51" s="445" customFormat="1" ht="12">
      <c r="B326" s="446"/>
      <c r="D326" s="447" t="s">
        <v>319</v>
      </c>
      <c r="E326" s="448" t="s">
        <v>1</v>
      </c>
      <c r="F326" s="449" t="s">
        <v>603</v>
      </c>
      <c r="H326" s="448" t="s">
        <v>1</v>
      </c>
      <c r="L326" s="446"/>
      <c r="M326" s="450"/>
      <c r="T326" s="451"/>
      <c r="AT326" s="448" t="s">
        <v>319</v>
      </c>
      <c r="AU326" s="448" t="s">
        <v>88</v>
      </c>
      <c r="AV326" s="445" t="s">
        <v>83</v>
      </c>
      <c r="AW326" s="445" t="s">
        <v>31</v>
      </c>
      <c r="AX326" s="445" t="s">
        <v>75</v>
      </c>
      <c r="AY326" s="448" t="s">
        <v>311</v>
      </c>
    </row>
    <row r="327" spans="2:51" s="452" customFormat="1" ht="12">
      <c r="B327" s="453"/>
      <c r="D327" s="447" t="s">
        <v>319</v>
      </c>
      <c r="E327" s="454" t="s">
        <v>1</v>
      </c>
      <c r="F327" s="455" t="s">
        <v>604</v>
      </c>
      <c r="H327" s="456">
        <v>2.528</v>
      </c>
      <c r="L327" s="453"/>
      <c r="M327" s="457"/>
      <c r="T327" s="458"/>
      <c r="AT327" s="454" t="s">
        <v>319</v>
      </c>
      <c r="AU327" s="454" t="s">
        <v>88</v>
      </c>
      <c r="AV327" s="452" t="s">
        <v>88</v>
      </c>
      <c r="AW327" s="452" t="s">
        <v>31</v>
      </c>
      <c r="AX327" s="452" t="s">
        <v>75</v>
      </c>
      <c r="AY327" s="454" t="s">
        <v>311</v>
      </c>
    </row>
    <row r="328" spans="2:51" s="445" customFormat="1" ht="12">
      <c r="B328" s="446"/>
      <c r="D328" s="447" t="s">
        <v>319</v>
      </c>
      <c r="E328" s="448" t="s">
        <v>1</v>
      </c>
      <c r="F328" s="449" t="s">
        <v>605</v>
      </c>
      <c r="H328" s="448" t="s">
        <v>1</v>
      </c>
      <c r="L328" s="446"/>
      <c r="M328" s="450"/>
      <c r="T328" s="451"/>
      <c r="AT328" s="448" t="s">
        <v>319</v>
      </c>
      <c r="AU328" s="448" t="s">
        <v>88</v>
      </c>
      <c r="AV328" s="445" t="s">
        <v>83</v>
      </c>
      <c r="AW328" s="445" t="s">
        <v>31</v>
      </c>
      <c r="AX328" s="445" t="s">
        <v>75</v>
      </c>
      <c r="AY328" s="448" t="s">
        <v>311</v>
      </c>
    </row>
    <row r="329" spans="2:51" s="452" customFormat="1" ht="12">
      <c r="B329" s="453"/>
      <c r="D329" s="447" t="s">
        <v>319</v>
      </c>
      <c r="E329" s="454" t="s">
        <v>1</v>
      </c>
      <c r="F329" s="455" t="s">
        <v>606</v>
      </c>
      <c r="H329" s="456">
        <v>4.2</v>
      </c>
      <c r="L329" s="453"/>
      <c r="M329" s="457"/>
      <c r="T329" s="458"/>
      <c r="AT329" s="454" t="s">
        <v>319</v>
      </c>
      <c r="AU329" s="454" t="s">
        <v>88</v>
      </c>
      <c r="AV329" s="452" t="s">
        <v>88</v>
      </c>
      <c r="AW329" s="452" t="s">
        <v>31</v>
      </c>
      <c r="AX329" s="452" t="s">
        <v>75</v>
      </c>
      <c r="AY329" s="454" t="s">
        <v>311</v>
      </c>
    </row>
    <row r="330" spans="2:51" s="573" customFormat="1" ht="12">
      <c r="B330" s="572"/>
      <c r="D330" s="447" t="s">
        <v>319</v>
      </c>
      <c r="E330" s="574" t="s">
        <v>1</v>
      </c>
      <c r="F330" s="575" t="s">
        <v>607</v>
      </c>
      <c r="H330" s="576">
        <v>216.511</v>
      </c>
      <c r="L330" s="572"/>
      <c r="M330" s="577"/>
      <c r="T330" s="578"/>
      <c r="AT330" s="574" t="s">
        <v>319</v>
      </c>
      <c r="AU330" s="574" t="s">
        <v>88</v>
      </c>
      <c r="AV330" s="573" t="s">
        <v>149</v>
      </c>
      <c r="AW330" s="573" t="s">
        <v>31</v>
      </c>
      <c r="AX330" s="573" t="s">
        <v>75</v>
      </c>
      <c r="AY330" s="574" t="s">
        <v>311</v>
      </c>
    </row>
    <row r="331" spans="2:51" s="445" customFormat="1" ht="12">
      <c r="B331" s="446"/>
      <c r="D331" s="447" t="s">
        <v>319</v>
      </c>
      <c r="E331" s="448" t="s">
        <v>1</v>
      </c>
      <c r="F331" s="449" t="s">
        <v>608</v>
      </c>
      <c r="H331" s="448" t="s">
        <v>1</v>
      </c>
      <c r="L331" s="446"/>
      <c r="M331" s="450"/>
      <c r="T331" s="451"/>
      <c r="AT331" s="448" t="s">
        <v>319</v>
      </c>
      <c r="AU331" s="448" t="s">
        <v>88</v>
      </c>
      <c r="AV331" s="445" t="s">
        <v>83</v>
      </c>
      <c r="AW331" s="445" t="s">
        <v>31</v>
      </c>
      <c r="AX331" s="445" t="s">
        <v>75</v>
      </c>
      <c r="AY331" s="448" t="s">
        <v>311</v>
      </c>
    </row>
    <row r="332" spans="2:51" s="445" customFormat="1" ht="12">
      <c r="B332" s="446"/>
      <c r="D332" s="447" t="s">
        <v>319</v>
      </c>
      <c r="E332" s="448" t="s">
        <v>1</v>
      </c>
      <c r="F332" s="449" t="s">
        <v>593</v>
      </c>
      <c r="H332" s="448" t="s">
        <v>1</v>
      </c>
      <c r="L332" s="446"/>
      <c r="M332" s="450"/>
      <c r="T332" s="451"/>
      <c r="AT332" s="448" t="s">
        <v>319</v>
      </c>
      <c r="AU332" s="448" t="s">
        <v>88</v>
      </c>
      <c r="AV332" s="445" t="s">
        <v>83</v>
      </c>
      <c r="AW332" s="445" t="s">
        <v>31</v>
      </c>
      <c r="AX332" s="445" t="s">
        <v>75</v>
      </c>
      <c r="AY332" s="448" t="s">
        <v>311</v>
      </c>
    </row>
    <row r="333" spans="2:51" s="452" customFormat="1" ht="12">
      <c r="B333" s="453"/>
      <c r="D333" s="447" t="s">
        <v>319</v>
      </c>
      <c r="E333" s="454" t="s">
        <v>1</v>
      </c>
      <c r="F333" s="455" t="s">
        <v>609</v>
      </c>
      <c r="H333" s="456">
        <v>186.869</v>
      </c>
      <c r="L333" s="453"/>
      <c r="M333" s="457"/>
      <c r="T333" s="458"/>
      <c r="AT333" s="454" t="s">
        <v>319</v>
      </c>
      <c r="AU333" s="454" t="s">
        <v>88</v>
      </c>
      <c r="AV333" s="452" t="s">
        <v>88</v>
      </c>
      <c r="AW333" s="452" t="s">
        <v>31</v>
      </c>
      <c r="AX333" s="452" t="s">
        <v>75</v>
      </c>
      <c r="AY333" s="454" t="s">
        <v>311</v>
      </c>
    </row>
    <row r="334" spans="2:51" s="445" customFormat="1" ht="12">
      <c r="B334" s="446"/>
      <c r="D334" s="447" t="s">
        <v>319</v>
      </c>
      <c r="E334" s="448" t="s">
        <v>1</v>
      </c>
      <c r="F334" s="449" t="s">
        <v>595</v>
      </c>
      <c r="H334" s="448" t="s">
        <v>1</v>
      </c>
      <c r="L334" s="446"/>
      <c r="M334" s="450"/>
      <c r="T334" s="451"/>
      <c r="AT334" s="448" t="s">
        <v>319</v>
      </c>
      <c r="AU334" s="448" t="s">
        <v>88</v>
      </c>
      <c r="AV334" s="445" t="s">
        <v>83</v>
      </c>
      <c r="AW334" s="445" t="s">
        <v>31</v>
      </c>
      <c r="AX334" s="445" t="s">
        <v>75</v>
      </c>
      <c r="AY334" s="448" t="s">
        <v>311</v>
      </c>
    </row>
    <row r="335" spans="2:51" s="452" customFormat="1" ht="20">
      <c r="B335" s="453"/>
      <c r="D335" s="447" t="s">
        <v>319</v>
      </c>
      <c r="E335" s="454" t="s">
        <v>1</v>
      </c>
      <c r="F335" s="455" t="s">
        <v>610</v>
      </c>
      <c r="H335" s="456">
        <v>5.786</v>
      </c>
      <c r="L335" s="453"/>
      <c r="M335" s="457"/>
      <c r="T335" s="458"/>
      <c r="AT335" s="454" t="s">
        <v>319</v>
      </c>
      <c r="AU335" s="454" t="s">
        <v>88</v>
      </c>
      <c r="AV335" s="452" t="s">
        <v>88</v>
      </c>
      <c r="AW335" s="452" t="s">
        <v>31</v>
      </c>
      <c r="AX335" s="452" t="s">
        <v>75</v>
      </c>
      <c r="AY335" s="454" t="s">
        <v>311</v>
      </c>
    </row>
    <row r="336" spans="2:51" s="452" customFormat="1" ht="12">
      <c r="B336" s="453"/>
      <c r="D336" s="447" t="s">
        <v>319</v>
      </c>
      <c r="E336" s="454" t="s">
        <v>1</v>
      </c>
      <c r="F336" s="455" t="s">
        <v>602</v>
      </c>
      <c r="H336" s="456">
        <v>0.19</v>
      </c>
      <c r="L336" s="453"/>
      <c r="M336" s="457"/>
      <c r="T336" s="458"/>
      <c r="AT336" s="454" t="s">
        <v>319</v>
      </c>
      <c r="AU336" s="454" t="s">
        <v>88</v>
      </c>
      <c r="AV336" s="452" t="s">
        <v>88</v>
      </c>
      <c r="AW336" s="452" t="s">
        <v>31</v>
      </c>
      <c r="AX336" s="452" t="s">
        <v>75</v>
      </c>
      <c r="AY336" s="454" t="s">
        <v>311</v>
      </c>
    </row>
    <row r="337" spans="2:51" s="445" customFormat="1" ht="12">
      <c r="B337" s="446"/>
      <c r="D337" s="447" t="s">
        <v>319</v>
      </c>
      <c r="E337" s="448" t="s">
        <v>1</v>
      </c>
      <c r="F337" s="449" t="s">
        <v>603</v>
      </c>
      <c r="H337" s="448" t="s">
        <v>1</v>
      </c>
      <c r="L337" s="446"/>
      <c r="M337" s="450"/>
      <c r="T337" s="451"/>
      <c r="AT337" s="448" t="s">
        <v>319</v>
      </c>
      <c r="AU337" s="448" t="s">
        <v>88</v>
      </c>
      <c r="AV337" s="445" t="s">
        <v>83</v>
      </c>
      <c r="AW337" s="445" t="s">
        <v>31</v>
      </c>
      <c r="AX337" s="445" t="s">
        <v>75</v>
      </c>
      <c r="AY337" s="448" t="s">
        <v>311</v>
      </c>
    </row>
    <row r="338" spans="2:51" s="452" customFormat="1" ht="20">
      <c r="B338" s="453"/>
      <c r="D338" s="447" t="s">
        <v>319</v>
      </c>
      <c r="E338" s="454" t="s">
        <v>1</v>
      </c>
      <c r="F338" s="455" t="s">
        <v>611</v>
      </c>
      <c r="H338" s="456">
        <v>14.849</v>
      </c>
      <c r="L338" s="453"/>
      <c r="M338" s="457"/>
      <c r="T338" s="458"/>
      <c r="AT338" s="454" t="s">
        <v>319</v>
      </c>
      <c r="AU338" s="454" t="s">
        <v>88</v>
      </c>
      <c r="AV338" s="452" t="s">
        <v>88</v>
      </c>
      <c r="AW338" s="452" t="s">
        <v>31</v>
      </c>
      <c r="AX338" s="452" t="s">
        <v>75</v>
      </c>
      <c r="AY338" s="454" t="s">
        <v>311</v>
      </c>
    </row>
    <row r="339" spans="2:51" s="445" customFormat="1" ht="12">
      <c r="B339" s="446"/>
      <c r="D339" s="447" t="s">
        <v>319</v>
      </c>
      <c r="E339" s="448" t="s">
        <v>1</v>
      </c>
      <c r="F339" s="449" t="s">
        <v>612</v>
      </c>
      <c r="H339" s="448" t="s">
        <v>1</v>
      </c>
      <c r="L339" s="446"/>
      <c r="M339" s="450"/>
      <c r="T339" s="451"/>
      <c r="AT339" s="448" t="s">
        <v>319</v>
      </c>
      <c r="AU339" s="448" t="s">
        <v>88</v>
      </c>
      <c r="AV339" s="445" t="s">
        <v>83</v>
      </c>
      <c r="AW339" s="445" t="s">
        <v>31</v>
      </c>
      <c r="AX339" s="445" t="s">
        <v>75</v>
      </c>
      <c r="AY339" s="448" t="s">
        <v>311</v>
      </c>
    </row>
    <row r="340" spans="2:51" s="445" customFormat="1" ht="12">
      <c r="B340" s="446"/>
      <c r="D340" s="447" t="s">
        <v>319</v>
      </c>
      <c r="E340" s="448" t="s">
        <v>1</v>
      </c>
      <c r="F340" s="449" t="s">
        <v>593</v>
      </c>
      <c r="H340" s="448" t="s">
        <v>1</v>
      </c>
      <c r="L340" s="446"/>
      <c r="M340" s="450"/>
      <c r="T340" s="451"/>
      <c r="AT340" s="448" t="s">
        <v>319</v>
      </c>
      <c r="AU340" s="448" t="s">
        <v>88</v>
      </c>
      <c r="AV340" s="445" t="s">
        <v>83</v>
      </c>
      <c r="AW340" s="445" t="s">
        <v>31</v>
      </c>
      <c r="AX340" s="445" t="s">
        <v>75</v>
      </c>
      <c r="AY340" s="448" t="s">
        <v>311</v>
      </c>
    </row>
    <row r="341" spans="2:51" s="452" customFormat="1" ht="12">
      <c r="B341" s="453"/>
      <c r="D341" s="447" t="s">
        <v>319</v>
      </c>
      <c r="E341" s="454" t="s">
        <v>1</v>
      </c>
      <c r="F341" s="455" t="s">
        <v>613</v>
      </c>
      <c r="H341" s="456">
        <v>5.217</v>
      </c>
      <c r="L341" s="453"/>
      <c r="M341" s="457"/>
      <c r="T341" s="458"/>
      <c r="AT341" s="454" t="s">
        <v>319</v>
      </c>
      <c r="AU341" s="454" t="s">
        <v>88</v>
      </c>
      <c r="AV341" s="452" t="s">
        <v>88</v>
      </c>
      <c r="AW341" s="452" t="s">
        <v>31</v>
      </c>
      <c r="AX341" s="452" t="s">
        <v>75</v>
      </c>
      <c r="AY341" s="454" t="s">
        <v>311</v>
      </c>
    </row>
    <row r="342" spans="2:51" s="445" customFormat="1" ht="12">
      <c r="B342" s="446"/>
      <c r="D342" s="447" t="s">
        <v>319</v>
      </c>
      <c r="E342" s="448" t="s">
        <v>1</v>
      </c>
      <c r="F342" s="449" t="s">
        <v>614</v>
      </c>
      <c r="H342" s="448" t="s">
        <v>1</v>
      </c>
      <c r="L342" s="446"/>
      <c r="M342" s="450"/>
      <c r="T342" s="451"/>
      <c r="AT342" s="448" t="s">
        <v>319</v>
      </c>
      <c r="AU342" s="448" t="s">
        <v>88</v>
      </c>
      <c r="AV342" s="445" t="s">
        <v>83</v>
      </c>
      <c r="AW342" s="445" t="s">
        <v>31</v>
      </c>
      <c r="AX342" s="445" t="s">
        <v>75</v>
      </c>
      <c r="AY342" s="448" t="s">
        <v>311</v>
      </c>
    </row>
    <row r="343" spans="2:51" s="452" customFormat="1" ht="12">
      <c r="B343" s="453"/>
      <c r="D343" s="447" t="s">
        <v>319</v>
      </c>
      <c r="E343" s="454" t="s">
        <v>1</v>
      </c>
      <c r="F343" s="455" t="s">
        <v>615</v>
      </c>
      <c r="H343" s="456">
        <v>0.134</v>
      </c>
      <c r="L343" s="453"/>
      <c r="M343" s="457"/>
      <c r="T343" s="458"/>
      <c r="AT343" s="454" t="s">
        <v>319</v>
      </c>
      <c r="AU343" s="454" t="s">
        <v>88</v>
      </c>
      <c r="AV343" s="452" t="s">
        <v>88</v>
      </c>
      <c r="AW343" s="452" t="s">
        <v>31</v>
      </c>
      <c r="AX343" s="452" t="s">
        <v>75</v>
      </c>
      <c r="AY343" s="454" t="s">
        <v>311</v>
      </c>
    </row>
    <row r="344" spans="2:51" s="459" customFormat="1" ht="12">
      <c r="B344" s="460"/>
      <c r="D344" s="447" t="s">
        <v>319</v>
      </c>
      <c r="E344" s="461" t="s">
        <v>616</v>
      </c>
      <c r="F344" s="462" t="s">
        <v>388</v>
      </c>
      <c r="H344" s="463">
        <v>429.556</v>
      </c>
      <c r="L344" s="460"/>
      <c r="M344" s="464"/>
      <c r="T344" s="465"/>
      <c r="AT344" s="461" t="s">
        <v>319</v>
      </c>
      <c r="AU344" s="461" t="s">
        <v>88</v>
      </c>
      <c r="AV344" s="459" t="s">
        <v>317</v>
      </c>
      <c r="AW344" s="459" t="s">
        <v>31</v>
      </c>
      <c r="AX344" s="459" t="s">
        <v>83</v>
      </c>
      <c r="AY344" s="461" t="s">
        <v>311</v>
      </c>
    </row>
    <row r="345" spans="2:65" s="1" customFormat="1" ht="24.25" customHeight="1">
      <c r="B345" s="13"/>
      <c r="C345" s="428" t="s">
        <v>617</v>
      </c>
      <c r="D345" s="428" t="s">
        <v>313</v>
      </c>
      <c r="E345" s="429" t="s">
        <v>618</v>
      </c>
      <c r="F345" s="430" t="s">
        <v>619</v>
      </c>
      <c r="G345" s="431" t="s">
        <v>371</v>
      </c>
      <c r="H345" s="432">
        <v>2188.03</v>
      </c>
      <c r="I345" s="22"/>
      <c r="J345" s="415">
        <f>ROUND(I345*H345,2)</f>
        <v>0</v>
      </c>
      <c r="K345" s="416"/>
      <c r="L345" s="13"/>
      <c r="M345" s="417" t="s">
        <v>1</v>
      </c>
      <c r="N345" s="418" t="s">
        <v>41</v>
      </c>
      <c r="P345" s="419">
        <f>O345*H345</f>
        <v>0</v>
      </c>
      <c r="Q345" s="419">
        <v>0.00533</v>
      </c>
      <c r="R345" s="419">
        <f>Q345*H345</f>
        <v>11.662199900000001</v>
      </c>
      <c r="S345" s="419">
        <v>0</v>
      </c>
      <c r="T345" s="420">
        <f>S345*H345</f>
        <v>0</v>
      </c>
      <c r="AR345" s="421" t="s">
        <v>317</v>
      </c>
      <c r="AT345" s="421" t="s">
        <v>313</v>
      </c>
      <c r="AU345" s="421" t="s">
        <v>88</v>
      </c>
      <c r="AY345" s="3" t="s">
        <v>311</v>
      </c>
      <c r="BE345" s="422">
        <f>IF(N345="základní",J345,0)</f>
        <v>0</v>
      </c>
      <c r="BF345" s="422">
        <f>IF(N345="snížená",J345,0)</f>
        <v>0</v>
      </c>
      <c r="BG345" s="422">
        <f>IF(N345="zákl. přenesená",J345,0)</f>
        <v>0</v>
      </c>
      <c r="BH345" s="422">
        <f>IF(N345="sníž. přenesená",J345,0)</f>
        <v>0</v>
      </c>
      <c r="BI345" s="422">
        <f>IF(N345="nulová",J345,0)</f>
        <v>0</v>
      </c>
      <c r="BJ345" s="3" t="s">
        <v>88</v>
      </c>
      <c r="BK345" s="422">
        <f>ROUND(I345*H345,2)</f>
        <v>0</v>
      </c>
      <c r="BL345" s="3" t="s">
        <v>317</v>
      </c>
      <c r="BM345" s="421" t="s">
        <v>620</v>
      </c>
    </row>
    <row r="346" spans="2:51" s="445" customFormat="1" ht="12">
      <c r="B346" s="446"/>
      <c r="D346" s="447" t="s">
        <v>319</v>
      </c>
      <c r="E346" s="448" t="s">
        <v>1</v>
      </c>
      <c r="F346" s="449" t="s">
        <v>592</v>
      </c>
      <c r="H346" s="448" t="s">
        <v>1</v>
      </c>
      <c r="L346" s="446"/>
      <c r="M346" s="450"/>
      <c r="T346" s="451"/>
      <c r="AT346" s="448" t="s">
        <v>319</v>
      </c>
      <c r="AU346" s="448" t="s">
        <v>88</v>
      </c>
      <c r="AV346" s="445" t="s">
        <v>83</v>
      </c>
      <c r="AW346" s="445" t="s">
        <v>31</v>
      </c>
      <c r="AX346" s="445" t="s">
        <v>75</v>
      </c>
      <c r="AY346" s="448" t="s">
        <v>311</v>
      </c>
    </row>
    <row r="347" spans="2:51" s="445" customFormat="1" ht="12">
      <c r="B347" s="446"/>
      <c r="D347" s="447" t="s">
        <v>319</v>
      </c>
      <c r="E347" s="448" t="s">
        <v>1</v>
      </c>
      <c r="F347" s="449" t="s">
        <v>593</v>
      </c>
      <c r="H347" s="448" t="s">
        <v>1</v>
      </c>
      <c r="L347" s="446"/>
      <c r="M347" s="450"/>
      <c r="T347" s="451"/>
      <c r="AT347" s="448" t="s">
        <v>319</v>
      </c>
      <c r="AU347" s="448" t="s">
        <v>88</v>
      </c>
      <c r="AV347" s="445" t="s">
        <v>83</v>
      </c>
      <c r="AW347" s="445" t="s">
        <v>31</v>
      </c>
      <c r="AX347" s="445" t="s">
        <v>75</v>
      </c>
      <c r="AY347" s="448" t="s">
        <v>311</v>
      </c>
    </row>
    <row r="348" spans="2:51" s="452" customFormat="1" ht="12">
      <c r="B348" s="453"/>
      <c r="D348" s="447" t="s">
        <v>319</v>
      </c>
      <c r="E348" s="454" t="s">
        <v>1</v>
      </c>
      <c r="F348" s="455" t="s">
        <v>621</v>
      </c>
      <c r="H348" s="456">
        <v>939.79</v>
      </c>
      <c r="L348" s="453"/>
      <c r="M348" s="457"/>
      <c r="T348" s="458"/>
      <c r="AT348" s="454" t="s">
        <v>319</v>
      </c>
      <c r="AU348" s="454" t="s">
        <v>88</v>
      </c>
      <c r="AV348" s="452" t="s">
        <v>88</v>
      </c>
      <c r="AW348" s="452" t="s">
        <v>31</v>
      </c>
      <c r="AX348" s="452" t="s">
        <v>75</v>
      </c>
      <c r="AY348" s="454" t="s">
        <v>311</v>
      </c>
    </row>
    <row r="349" spans="2:51" s="445" customFormat="1" ht="12">
      <c r="B349" s="446"/>
      <c r="D349" s="447" t="s">
        <v>319</v>
      </c>
      <c r="E349" s="448" t="s">
        <v>1</v>
      </c>
      <c r="F349" s="449" t="s">
        <v>595</v>
      </c>
      <c r="H349" s="448" t="s">
        <v>1</v>
      </c>
      <c r="L349" s="446"/>
      <c r="M349" s="450"/>
      <c r="T349" s="451"/>
      <c r="AT349" s="448" t="s">
        <v>319</v>
      </c>
      <c r="AU349" s="448" t="s">
        <v>88</v>
      </c>
      <c r="AV349" s="445" t="s">
        <v>83</v>
      </c>
      <c r="AW349" s="445" t="s">
        <v>31</v>
      </c>
      <c r="AX349" s="445" t="s">
        <v>75</v>
      </c>
      <c r="AY349" s="448" t="s">
        <v>311</v>
      </c>
    </row>
    <row r="350" spans="2:51" s="452" customFormat="1" ht="12">
      <c r="B350" s="453"/>
      <c r="D350" s="447" t="s">
        <v>319</v>
      </c>
      <c r="E350" s="454" t="s">
        <v>1</v>
      </c>
      <c r="F350" s="455" t="s">
        <v>622</v>
      </c>
      <c r="H350" s="456">
        <v>19.674</v>
      </c>
      <c r="L350" s="453"/>
      <c r="M350" s="457"/>
      <c r="T350" s="458"/>
      <c r="AT350" s="454" t="s">
        <v>319</v>
      </c>
      <c r="AU350" s="454" t="s">
        <v>88</v>
      </c>
      <c r="AV350" s="452" t="s">
        <v>88</v>
      </c>
      <c r="AW350" s="452" t="s">
        <v>31</v>
      </c>
      <c r="AX350" s="452" t="s">
        <v>75</v>
      </c>
      <c r="AY350" s="454" t="s">
        <v>311</v>
      </c>
    </row>
    <row r="351" spans="2:51" s="452" customFormat="1" ht="12">
      <c r="B351" s="453"/>
      <c r="D351" s="447" t="s">
        <v>319</v>
      </c>
      <c r="E351" s="454" t="s">
        <v>1</v>
      </c>
      <c r="F351" s="455" t="s">
        <v>623</v>
      </c>
      <c r="H351" s="456">
        <v>10.92</v>
      </c>
      <c r="L351" s="453"/>
      <c r="M351" s="457"/>
      <c r="T351" s="458"/>
      <c r="AT351" s="454" t="s">
        <v>319</v>
      </c>
      <c r="AU351" s="454" t="s">
        <v>88</v>
      </c>
      <c r="AV351" s="452" t="s">
        <v>88</v>
      </c>
      <c r="AW351" s="452" t="s">
        <v>31</v>
      </c>
      <c r="AX351" s="452" t="s">
        <v>75</v>
      </c>
      <c r="AY351" s="454" t="s">
        <v>311</v>
      </c>
    </row>
    <row r="352" spans="2:51" s="452" customFormat="1" ht="12">
      <c r="B352" s="453"/>
      <c r="D352" s="447" t="s">
        <v>319</v>
      </c>
      <c r="E352" s="454" t="s">
        <v>1</v>
      </c>
      <c r="F352" s="455" t="s">
        <v>624</v>
      </c>
      <c r="H352" s="456">
        <v>7.52</v>
      </c>
      <c r="L352" s="453"/>
      <c r="M352" s="457"/>
      <c r="T352" s="458"/>
      <c r="AT352" s="454" t="s">
        <v>319</v>
      </c>
      <c r="AU352" s="454" t="s">
        <v>88</v>
      </c>
      <c r="AV352" s="452" t="s">
        <v>88</v>
      </c>
      <c r="AW352" s="452" t="s">
        <v>31</v>
      </c>
      <c r="AX352" s="452" t="s">
        <v>75</v>
      </c>
      <c r="AY352" s="454" t="s">
        <v>311</v>
      </c>
    </row>
    <row r="353" spans="2:51" s="452" customFormat="1" ht="12">
      <c r="B353" s="453"/>
      <c r="D353" s="447" t="s">
        <v>319</v>
      </c>
      <c r="E353" s="454" t="s">
        <v>1</v>
      </c>
      <c r="F353" s="455" t="s">
        <v>625</v>
      </c>
      <c r="H353" s="456">
        <v>1.347</v>
      </c>
      <c r="L353" s="453"/>
      <c r="M353" s="457"/>
      <c r="T353" s="458"/>
      <c r="AT353" s="454" t="s">
        <v>319</v>
      </c>
      <c r="AU353" s="454" t="s">
        <v>88</v>
      </c>
      <c r="AV353" s="452" t="s">
        <v>88</v>
      </c>
      <c r="AW353" s="452" t="s">
        <v>31</v>
      </c>
      <c r="AX353" s="452" t="s">
        <v>75</v>
      </c>
      <c r="AY353" s="454" t="s">
        <v>311</v>
      </c>
    </row>
    <row r="354" spans="2:51" s="452" customFormat="1" ht="12">
      <c r="B354" s="453"/>
      <c r="D354" s="447" t="s">
        <v>319</v>
      </c>
      <c r="E354" s="454" t="s">
        <v>1</v>
      </c>
      <c r="F354" s="455" t="s">
        <v>626</v>
      </c>
      <c r="H354" s="456">
        <v>13.56</v>
      </c>
      <c r="L354" s="453"/>
      <c r="M354" s="457"/>
      <c r="T354" s="458"/>
      <c r="AT354" s="454" t="s">
        <v>319</v>
      </c>
      <c r="AU354" s="454" t="s">
        <v>88</v>
      </c>
      <c r="AV354" s="452" t="s">
        <v>88</v>
      </c>
      <c r="AW354" s="452" t="s">
        <v>31</v>
      </c>
      <c r="AX354" s="452" t="s">
        <v>75</v>
      </c>
      <c r="AY354" s="454" t="s">
        <v>311</v>
      </c>
    </row>
    <row r="355" spans="2:51" s="452" customFormat="1" ht="12">
      <c r="B355" s="453"/>
      <c r="D355" s="447" t="s">
        <v>319</v>
      </c>
      <c r="E355" s="454" t="s">
        <v>1</v>
      </c>
      <c r="F355" s="455" t="s">
        <v>627</v>
      </c>
      <c r="H355" s="456">
        <v>9.779</v>
      </c>
      <c r="L355" s="453"/>
      <c r="M355" s="457"/>
      <c r="T355" s="458"/>
      <c r="AT355" s="454" t="s">
        <v>319</v>
      </c>
      <c r="AU355" s="454" t="s">
        <v>88</v>
      </c>
      <c r="AV355" s="452" t="s">
        <v>88</v>
      </c>
      <c r="AW355" s="452" t="s">
        <v>31</v>
      </c>
      <c r="AX355" s="452" t="s">
        <v>75</v>
      </c>
      <c r="AY355" s="454" t="s">
        <v>311</v>
      </c>
    </row>
    <row r="356" spans="2:51" s="452" customFormat="1" ht="12">
      <c r="B356" s="453"/>
      <c r="D356" s="447" t="s">
        <v>319</v>
      </c>
      <c r="E356" s="454" t="s">
        <v>1</v>
      </c>
      <c r="F356" s="455" t="s">
        <v>628</v>
      </c>
      <c r="H356" s="456">
        <v>1.9</v>
      </c>
      <c r="L356" s="453"/>
      <c r="M356" s="457"/>
      <c r="T356" s="458"/>
      <c r="AT356" s="454" t="s">
        <v>319</v>
      </c>
      <c r="AU356" s="454" t="s">
        <v>88</v>
      </c>
      <c r="AV356" s="452" t="s">
        <v>88</v>
      </c>
      <c r="AW356" s="452" t="s">
        <v>31</v>
      </c>
      <c r="AX356" s="452" t="s">
        <v>75</v>
      </c>
      <c r="AY356" s="454" t="s">
        <v>311</v>
      </c>
    </row>
    <row r="357" spans="2:51" s="445" customFormat="1" ht="12">
      <c r="B357" s="446"/>
      <c r="D357" s="447" t="s">
        <v>319</v>
      </c>
      <c r="E357" s="448" t="s">
        <v>1</v>
      </c>
      <c r="F357" s="449" t="s">
        <v>603</v>
      </c>
      <c r="H357" s="448" t="s">
        <v>1</v>
      </c>
      <c r="L357" s="446"/>
      <c r="M357" s="450"/>
      <c r="T357" s="451"/>
      <c r="AT357" s="448" t="s">
        <v>319</v>
      </c>
      <c r="AU357" s="448" t="s">
        <v>88</v>
      </c>
      <c r="AV357" s="445" t="s">
        <v>83</v>
      </c>
      <c r="AW357" s="445" t="s">
        <v>31</v>
      </c>
      <c r="AX357" s="445" t="s">
        <v>75</v>
      </c>
      <c r="AY357" s="448" t="s">
        <v>311</v>
      </c>
    </row>
    <row r="358" spans="2:51" s="452" customFormat="1" ht="12">
      <c r="B358" s="453"/>
      <c r="D358" s="447" t="s">
        <v>319</v>
      </c>
      <c r="E358" s="454" t="s">
        <v>1</v>
      </c>
      <c r="F358" s="455" t="s">
        <v>629</v>
      </c>
      <c r="H358" s="456">
        <v>25.277</v>
      </c>
      <c r="L358" s="453"/>
      <c r="M358" s="457"/>
      <c r="T358" s="458"/>
      <c r="AT358" s="454" t="s">
        <v>319</v>
      </c>
      <c r="AU358" s="454" t="s">
        <v>88</v>
      </c>
      <c r="AV358" s="452" t="s">
        <v>88</v>
      </c>
      <c r="AW358" s="452" t="s">
        <v>31</v>
      </c>
      <c r="AX358" s="452" t="s">
        <v>75</v>
      </c>
      <c r="AY358" s="454" t="s">
        <v>311</v>
      </c>
    </row>
    <row r="359" spans="2:51" s="445" customFormat="1" ht="12">
      <c r="B359" s="446"/>
      <c r="D359" s="447" t="s">
        <v>319</v>
      </c>
      <c r="E359" s="448" t="s">
        <v>1</v>
      </c>
      <c r="F359" s="449" t="s">
        <v>605</v>
      </c>
      <c r="H359" s="448" t="s">
        <v>1</v>
      </c>
      <c r="L359" s="446"/>
      <c r="M359" s="450"/>
      <c r="T359" s="451"/>
      <c r="AT359" s="448" t="s">
        <v>319</v>
      </c>
      <c r="AU359" s="448" t="s">
        <v>88</v>
      </c>
      <c r="AV359" s="445" t="s">
        <v>83</v>
      </c>
      <c r="AW359" s="445" t="s">
        <v>31</v>
      </c>
      <c r="AX359" s="445" t="s">
        <v>75</v>
      </c>
      <c r="AY359" s="448" t="s">
        <v>311</v>
      </c>
    </row>
    <row r="360" spans="2:51" s="452" customFormat="1" ht="12">
      <c r="B360" s="453"/>
      <c r="D360" s="447" t="s">
        <v>319</v>
      </c>
      <c r="E360" s="454" t="s">
        <v>1</v>
      </c>
      <c r="F360" s="455" t="s">
        <v>630</v>
      </c>
      <c r="H360" s="456">
        <v>9.8</v>
      </c>
      <c r="L360" s="453"/>
      <c r="M360" s="457"/>
      <c r="T360" s="458"/>
      <c r="AT360" s="454" t="s">
        <v>319</v>
      </c>
      <c r="AU360" s="454" t="s">
        <v>88</v>
      </c>
      <c r="AV360" s="452" t="s">
        <v>88</v>
      </c>
      <c r="AW360" s="452" t="s">
        <v>31</v>
      </c>
      <c r="AX360" s="452" t="s">
        <v>75</v>
      </c>
      <c r="AY360" s="454" t="s">
        <v>311</v>
      </c>
    </row>
    <row r="361" spans="2:51" s="573" customFormat="1" ht="12">
      <c r="B361" s="572"/>
      <c r="D361" s="447" t="s">
        <v>319</v>
      </c>
      <c r="E361" s="574" t="s">
        <v>1</v>
      </c>
      <c r="F361" s="575" t="s">
        <v>607</v>
      </c>
      <c r="H361" s="576">
        <v>1039.567</v>
      </c>
      <c r="L361" s="572"/>
      <c r="M361" s="577"/>
      <c r="T361" s="578"/>
      <c r="AT361" s="574" t="s">
        <v>319</v>
      </c>
      <c r="AU361" s="574" t="s">
        <v>88</v>
      </c>
      <c r="AV361" s="573" t="s">
        <v>149</v>
      </c>
      <c r="AW361" s="573" t="s">
        <v>31</v>
      </c>
      <c r="AX361" s="573" t="s">
        <v>75</v>
      </c>
      <c r="AY361" s="574" t="s">
        <v>311</v>
      </c>
    </row>
    <row r="362" spans="2:51" s="445" customFormat="1" ht="12">
      <c r="B362" s="446"/>
      <c r="D362" s="447" t="s">
        <v>319</v>
      </c>
      <c r="E362" s="448" t="s">
        <v>1</v>
      </c>
      <c r="F362" s="449" t="s">
        <v>608</v>
      </c>
      <c r="H362" s="448" t="s">
        <v>1</v>
      </c>
      <c r="L362" s="446"/>
      <c r="M362" s="450"/>
      <c r="T362" s="451"/>
      <c r="AT362" s="448" t="s">
        <v>319</v>
      </c>
      <c r="AU362" s="448" t="s">
        <v>88</v>
      </c>
      <c r="AV362" s="445" t="s">
        <v>83</v>
      </c>
      <c r="AW362" s="445" t="s">
        <v>31</v>
      </c>
      <c r="AX362" s="445" t="s">
        <v>75</v>
      </c>
      <c r="AY362" s="448" t="s">
        <v>311</v>
      </c>
    </row>
    <row r="363" spans="2:51" s="445" customFormat="1" ht="12">
      <c r="B363" s="446"/>
      <c r="D363" s="447" t="s">
        <v>319</v>
      </c>
      <c r="E363" s="448" t="s">
        <v>1</v>
      </c>
      <c r="F363" s="449" t="s">
        <v>593</v>
      </c>
      <c r="H363" s="448" t="s">
        <v>1</v>
      </c>
      <c r="L363" s="446"/>
      <c r="M363" s="450"/>
      <c r="T363" s="451"/>
      <c r="AT363" s="448" t="s">
        <v>319</v>
      </c>
      <c r="AU363" s="448" t="s">
        <v>88</v>
      </c>
      <c r="AV363" s="445" t="s">
        <v>83</v>
      </c>
      <c r="AW363" s="445" t="s">
        <v>31</v>
      </c>
      <c r="AX363" s="445" t="s">
        <v>75</v>
      </c>
      <c r="AY363" s="448" t="s">
        <v>311</v>
      </c>
    </row>
    <row r="364" spans="2:51" s="452" customFormat="1" ht="12">
      <c r="B364" s="453"/>
      <c r="D364" s="447" t="s">
        <v>319</v>
      </c>
      <c r="E364" s="454" t="s">
        <v>1</v>
      </c>
      <c r="F364" s="455" t="s">
        <v>631</v>
      </c>
      <c r="H364" s="456">
        <v>934.343</v>
      </c>
      <c r="L364" s="453"/>
      <c r="M364" s="457"/>
      <c r="T364" s="458"/>
      <c r="AT364" s="454" t="s">
        <v>319</v>
      </c>
      <c r="AU364" s="454" t="s">
        <v>88</v>
      </c>
      <c r="AV364" s="452" t="s">
        <v>88</v>
      </c>
      <c r="AW364" s="452" t="s">
        <v>31</v>
      </c>
      <c r="AX364" s="452" t="s">
        <v>75</v>
      </c>
      <c r="AY364" s="454" t="s">
        <v>311</v>
      </c>
    </row>
    <row r="365" spans="2:51" s="445" customFormat="1" ht="12">
      <c r="B365" s="446"/>
      <c r="D365" s="447" t="s">
        <v>319</v>
      </c>
      <c r="E365" s="448" t="s">
        <v>1</v>
      </c>
      <c r="F365" s="449" t="s">
        <v>595</v>
      </c>
      <c r="H365" s="448" t="s">
        <v>1</v>
      </c>
      <c r="L365" s="446"/>
      <c r="M365" s="450"/>
      <c r="T365" s="451"/>
      <c r="AT365" s="448" t="s">
        <v>319</v>
      </c>
      <c r="AU365" s="448" t="s">
        <v>88</v>
      </c>
      <c r="AV365" s="445" t="s">
        <v>83</v>
      </c>
      <c r="AW365" s="445" t="s">
        <v>31</v>
      </c>
      <c r="AX365" s="445" t="s">
        <v>75</v>
      </c>
      <c r="AY365" s="448" t="s">
        <v>311</v>
      </c>
    </row>
    <row r="366" spans="2:51" s="452" customFormat="1" ht="20">
      <c r="B366" s="453"/>
      <c r="D366" s="447" t="s">
        <v>319</v>
      </c>
      <c r="E366" s="454" t="s">
        <v>1</v>
      </c>
      <c r="F366" s="455" t="s">
        <v>632</v>
      </c>
      <c r="H366" s="456">
        <v>57.169</v>
      </c>
      <c r="L366" s="453"/>
      <c r="M366" s="457"/>
      <c r="T366" s="458"/>
      <c r="AT366" s="454" t="s">
        <v>319</v>
      </c>
      <c r="AU366" s="454" t="s">
        <v>88</v>
      </c>
      <c r="AV366" s="452" t="s">
        <v>88</v>
      </c>
      <c r="AW366" s="452" t="s">
        <v>31</v>
      </c>
      <c r="AX366" s="452" t="s">
        <v>75</v>
      </c>
      <c r="AY366" s="454" t="s">
        <v>311</v>
      </c>
    </row>
    <row r="367" spans="2:51" s="452" customFormat="1" ht="12">
      <c r="B367" s="453"/>
      <c r="D367" s="447" t="s">
        <v>319</v>
      </c>
      <c r="E367" s="454" t="s">
        <v>1</v>
      </c>
      <c r="F367" s="455" t="s">
        <v>628</v>
      </c>
      <c r="H367" s="456">
        <v>1.9</v>
      </c>
      <c r="L367" s="453"/>
      <c r="M367" s="457"/>
      <c r="T367" s="458"/>
      <c r="AT367" s="454" t="s">
        <v>319</v>
      </c>
      <c r="AU367" s="454" t="s">
        <v>88</v>
      </c>
      <c r="AV367" s="452" t="s">
        <v>88</v>
      </c>
      <c r="AW367" s="452" t="s">
        <v>31</v>
      </c>
      <c r="AX367" s="452" t="s">
        <v>75</v>
      </c>
      <c r="AY367" s="454" t="s">
        <v>311</v>
      </c>
    </row>
    <row r="368" spans="2:51" s="445" customFormat="1" ht="12">
      <c r="B368" s="446"/>
      <c r="D368" s="447" t="s">
        <v>319</v>
      </c>
      <c r="E368" s="448" t="s">
        <v>1</v>
      </c>
      <c r="F368" s="449" t="s">
        <v>603</v>
      </c>
      <c r="H368" s="448" t="s">
        <v>1</v>
      </c>
      <c r="L368" s="446"/>
      <c r="M368" s="450"/>
      <c r="T368" s="451"/>
      <c r="AT368" s="448" t="s">
        <v>319</v>
      </c>
      <c r="AU368" s="448" t="s">
        <v>88</v>
      </c>
      <c r="AV368" s="445" t="s">
        <v>83</v>
      </c>
      <c r="AW368" s="445" t="s">
        <v>31</v>
      </c>
      <c r="AX368" s="445" t="s">
        <v>75</v>
      </c>
      <c r="AY368" s="448" t="s">
        <v>311</v>
      </c>
    </row>
    <row r="369" spans="2:51" s="452" customFormat="1" ht="20">
      <c r="B369" s="453"/>
      <c r="D369" s="447" t="s">
        <v>319</v>
      </c>
      <c r="E369" s="454" t="s">
        <v>1</v>
      </c>
      <c r="F369" s="455" t="s">
        <v>633</v>
      </c>
      <c r="H369" s="456">
        <v>148.491</v>
      </c>
      <c r="L369" s="453"/>
      <c r="M369" s="457"/>
      <c r="T369" s="458"/>
      <c r="AT369" s="454" t="s">
        <v>319</v>
      </c>
      <c r="AU369" s="454" t="s">
        <v>88</v>
      </c>
      <c r="AV369" s="452" t="s">
        <v>88</v>
      </c>
      <c r="AW369" s="452" t="s">
        <v>31</v>
      </c>
      <c r="AX369" s="452" t="s">
        <v>75</v>
      </c>
      <c r="AY369" s="454" t="s">
        <v>311</v>
      </c>
    </row>
    <row r="370" spans="2:51" s="445" customFormat="1" ht="12">
      <c r="B370" s="446"/>
      <c r="D370" s="447" t="s">
        <v>319</v>
      </c>
      <c r="E370" s="448" t="s">
        <v>1</v>
      </c>
      <c r="F370" s="449" t="s">
        <v>608</v>
      </c>
      <c r="H370" s="448" t="s">
        <v>1</v>
      </c>
      <c r="L370" s="446"/>
      <c r="M370" s="450"/>
      <c r="T370" s="451"/>
      <c r="AT370" s="448" t="s">
        <v>319</v>
      </c>
      <c r="AU370" s="448" t="s">
        <v>88</v>
      </c>
      <c r="AV370" s="445" t="s">
        <v>83</v>
      </c>
      <c r="AW370" s="445" t="s">
        <v>31</v>
      </c>
      <c r="AX370" s="445" t="s">
        <v>75</v>
      </c>
      <c r="AY370" s="448" t="s">
        <v>311</v>
      </c>
    </row>
    <row r="371" spans="2:51" s="445" customFormat="1" ht="12">
      <c r="B371" s="446"/>
      <c r="D371" s="447" t="s">
        <v>319</v>
      </c>
      <c r="E371" s="448" t="s">
        <v>1</v>
      </c>
      <c r="F371" s="449" t="s">
        <v>593</v>
      </c>
      <c r="H371" s="448" t="s">
        <v>1</v>
      </c>
      <c r="L371" s="446"/>
      <c r="M371" s="450"/>
      <c r="T371" s="451"/>
      <c r="AT371" s="448" t="s">
        <v>319</v>
      </c>
      <c r="AU371" s="448" t="s">
        <v>88</v>
      </c>
      <c r="AV371" s="445" t="s">
        <v>83</v>
      </c>
      <c r="AW371" s="445" t="s">
        <v>31</v>
      </c>
      <c r="AX371" s="445" t="s">
        <v>75</v>
      </c>
      <c r="AY371" s="448" t="s">
        <v>311</v>
      </c>
    </row>
    <row r="372" spans="2:51" s="452" customFormat="1" ht="12">
      <c r="B372" s="453"/>
      <c r="D372" s="447" t="s">
        <v>319</v>
      </c>
      <c r="E372" s="454" t="s">
        <v>1</v>
      </c>
      <c r="F372" s="455" t="s">
        <v>613</v>
      </c>
      <c r="H372" s="456">
        <v>5.217</v>
      </c>
      <c r="L372" s="453"/>
      <c r="M372" s="457"/>
      <c r="T372" s="458"/>
      <c r="AT372" s="454" t="s">
        <v>319</v>
      </c>
      <c r="AU372" s="454" t="s">
        <v>88</v>
      </c>
      <c r="AV372" s="452" t="s">
        <v>88</v>
      </c>
      <c r="AW372" s="452" t="s">
        <v>31</v>
      </c>
      <c r="AX372" s="452" t="s">
        <v>75</v>
      </c>
      <c r="AY372" s="454" t="s">
        <v>311</v>
      </c>
    </row>
    <row r="373" spans="2:51" s="445" customFormat="1" ht="12">
      <c r="B373" s="446"/>
      <c r="D373" s="447" t="s">
        <v>319</v>
      </c>
      <c r="E373" s="448" t="s">
        <v>1</v>
      </c>
      <c r="F373" s="449" t="s">
        <v>614</v>
      </c>
      <c r="H373" s="448" t="s">
        <v>1</v>
      </c>
      <c r="L373" s="446"/>
      <c r="M373" s="450"/>
      <c r="T373" s="451"/>
      <c r="AT373" s="448" t="s">
        <v>319</v>
      </c>
      <c r="AU373" s="448" t="s">
        <v>88</v>
      </c>
      <c r="AV373" s="445" t="s">
        <v>83</v>
      </c>
      <c r="AW373" s="445" t="s">
        <v>31</v>
      </c>
      <c r="AX373" s="445" t="s">
        <v>75</v>
      </c>
      <c r="AY373" s="448" t="s">
        <v>311</v>
      </c>
    </row>
    <row r="374" spans="2:51" s="452" customFormat="1" ht="12">
      <c r="B374" s="453"/>
      <c r="D374" s="447" t="s">
        <v>319</v>
      </c>
      <c r="E374" s="454" t="s">
        <v>1</v>
      </c>
      <c r="F374" s="455" t="s">
        <v>634</v>
      </c>
      <c r="H374" s="456">
        <v>1.343</v>
      </c>
      <c r="L374" s="453"/>
      <c r="M374" s="457"/>
      <c r="T374" s="458"/>
      <c r="AT374" s="454" t="s">
        <v>319</v>
      </c>
      <c r="AU374" s="454" t="s">
        <v>88</v>
      </c>
      <c r="AV374" s="452" t="s">
        <v>88</v>
      </c>
      <c r="AW374" s="452" t="s">
        <v>31</v>
      </c>
      <c r="AX374" s="452" t="s">
        <v>75</v>
      </c>
      <c r="AY374" s="454" t="s">
        <v>311</v>
      </c>
    </row>
    <row r="375" spans="2:51" s="459" customFormat="1" ht="12">
      <c r="B375" s="460"/>
      <c r="D375" s="447" t="s">
        <v>319</v>
      </c>
      <c r="E375" s="461" t="s">
        <v>1</v>
      </c>
      <c r="F375" s="462" t="s">
        <v>388</v>
      </c>
      <c r="H375" s="463">
        <v>2188.03</v>
      </c>
      <c r="L375" s="460"/>
      <c r="M375" s="464"/>
      <c r="T375" s="465"/>
      <c r="AT375" s="461" t="s">
        <v>319</v>
      </c>
      <c r="AU375" s="461" t="s">
        <v>88</v>
      </c>
      <c r="AV375" s="459" t="s">
        <v>317</v>
      </c>
      <c r="AW375" s="459" t="s">
        <v>31</v>
      </c>
      <c r="AX375" s="459" t="s">
        <v>83</v>
      </c>
      <c r="AY375" s="461" t="s">
        <v>311</v>
      </c>
    </row>
    <row r="376" spans="2:65" s="1" customFormat="1" ht="24.25" customHeight="1">
      <c r="B376" s="13"/>
      <c r="C376" s="428" t="s">
        <v>635</v>
      </c>
      <c r="D376" s="428" t="s">
        <v>313</v>
      </c>
      <c r="E376" s="429" t="s">
        <v>636</v>
      </c>
      <c r="F376" s="430" t="s">
        <v>637</v>
      </c>
      <c r="G376" s="431" t="s">
        <v>371</v>
      </c>
      <c r="H376" s="432">
        <v>2188.03</v>
      </c>
      <c r="I376" s="22"/>
      <c r="J376" s="415">
        <f>ROUND(I376*H376,2)</f>
        <v>0</v>
      </c>
      <c r="K376" s="416"/>
      <c r="L376" s="13"/>
      <c r="M376" s="417" t="s">
        <v>1</v>
      </c>
      <c r="N376" s="418" t="s">
        <v>41</v>
      </c>
      <c r="P376" s="419">
        <f>O376*H376</f>
        <v>0</v>
      </c>
      <c r="Q376" s="419">
        <v>0</v>
      </c>
      <c r="R376" s="419">
        <f>Q376*H376</f>
        <v>0</v>
      </c>
      <c r="S376" s="419">
        <v>0</v>
      </c>
      <c r="T376" s="420">
        <f>S376*H376</f>
        <v>0</v>
      </c>
      <c r="AR376" s="421" t="s">
        <v>317</v>
      </c>
      <c r="AT376" s="421" t="s">
        <v>313</v>
      </c>
      <c r="AU376" s="421" t="s">
        <v>88</v>
      </c>
      <c r="AY376" s="3" t="s">
        <v>311</v>
      </c>
      <c r="BE376" s="422">
        <f>IF(N376="základní",J376,0)</f>
        <v>0</v>
      </c>
      <c r="BF376" s="422">
        <f>IF(N376="snížená",J376,0)</f>
        <v>0</v>
      </c>
      <c r="BG376" s="422">
        <f>IF(N376="zákl. přenesená",J376,0)</f>
        <v>0</v>
      </c>
      <c r="BH376" s="422">
        <f>IF(N376="sníž. přenesená",J376,0)</f>
        <v>0</v>
      </c>
      <c r="BI376" s="422">
        <f>IF(N376="nulová",J376,0)</f>
        <v>0</v>
      </c>
      <c r="BJ376" s="3" t="s">
        <v>88</v>
      </c>
      <c r="BK376" s="422">
        <f>ROUND(I376*H376,2)</f>
        <v>0</v>
      </c>
      <c r="BL376" s="3" t="s">
        <v>317</v>
      </c>
      <c r="BM376" s="421" t="s">
        <v>638</v>
      </c>
    </row>
    <row r="377" spans="2:65" s="1" customFormat="1" ht="24.25" customHeight="1">
      <c r="B377" s="13"/>
      <c r="C377" s="428" t="s">
        <v>639</v>
      </c>
      <c r="D377" s="428" t="s">
        <v>313</v>
      </c>
      <c r="E377" s="429" t="s">
        <v>640</v>
      </c>
      <c r="F377" s="430" t="s">
        <v>641</v>
      </c>
      <c r="G377" s="431" t="s">
        <v>371</v>
      </c>
      <c r="H377" s="432">
        <v>2031</v>
      </c>
      <c r="I377" s="22"/>
      <c r="J377" s="415">
        <f>ROUND(I377*H377,2)</f>
        <v>0</v>
      </c>
      <c r="K377" s="416"/>
      <c r="L377" s="13"/>
      <c r="M377" s="417" t="s">
        <v>1</v>
      </c>
      <c r="N377" s="418" t="s">
        <v>41</v>
      </c>
      <c r="P377" s="419">
        <f>O377*H377</f>
        <v>0</v>
      </c>
      <c r="Q377" s="419">
        <v>0.00088</v>
      </c>
      <c r="R377" s="419">
        <f>Q377*H377</f>
        <v>1.78728</v>
      </c>
      <c r="S377" s="419">
        <v>0</v>
      </c>
      <c r="T377" s="420">
        <f>S377*H377</f>
        <v>0</v>
      </c>
      <c r="AR377" s="421" t="s">
        <v>317</v>
      </c>
      <c r="AT377" s="421" t="s">
        <v>313</v>
      </c>
      <c r="AU377" s="421" t="s">
        <v>88</v>
      </c>
      <c r="AY377" s="3" t="s">
        <v>311</v>
      </c>
      <c r="BE377" s="422">
        <f>IF(N377="základní",J377,0)</f>
        <v>0</v>
      </c>
      <c r="BF377" s="422">
        <f>IF(N377="snížená",J377,0)</f>
        <v>0</v>
      </c>
      <c r="BG377" s="422">
        <f>IF(N377="zákl. přenesená",J377,0)</f>
        <v>0</v>
      </c>
      <c r="BH377" s="422">
        <f>IF(N377="sníž. přenesená",J377,0)</f>
        <v>0</v>
      </c>
      <c r="BI377" s="422">
        <f>IF(N377="nulová",J377,0)</f>
        <v>0</v>
      </c>
      <c r="BJ377" s="3" t="s">
        <v>88</v>
      </c>
      <c r="BK377" s="422">
        <f>ROUND(I377*H377,2)</f>
        <v>0</v>
      </c>
      <c r="BL377" s="3" t="s">
        <v>317</v>
      </c>
      <c r="BM377" s="421" t="s">
        <v>642</v>
      </c>
    </row>
    <row r="378" spans="2:65" s="1" customFormat="1" ht="24.25" customHeight="1">
      <c r="B378" s="13"/>
      <c r="C378" s="428" t="s">
        <v>643</v>
      </c>
      <c r="D378" s="428" t="s">
        <v>313</v>
      </c>
      <c r="E378" s="429" t="s">
        <v>644</v>
      </c>
      <c r="F378" s="430" t="s">
        <v>645</v>
      </c>
      <c r="G378" s="431" t="s">
        <v>371</v>
      </c>
      <c r="H378" s="432">
        <v>2031</v>
      </c>
      <c r="I378" s="22"/>
      <c r="J378" s="415">
        <f>ROUND(I378*H378,2)</f>
        <v>0</v>
      </c>
      <c r="K378" s="416"/>
      <c r="L378" s="13"/>
      <c r="M378" s="417" t="s">
        <v>1</v>
      </c>
      <c r="N378" s="418" t="s">
        <v>41</v>
      </c>
      <c r="P378" s="419">
        <f>O378*H378</f>
        <v>0</v>
      </c>
      <c r="Q378" s="419">
        <v>0</v>
      </c>
      <c r="R378" s="419">
        <f>Q378*H378</f>
        <v>0</v>
      </c>
      <c r="S378" s="419">
        <v>0</v>
      </c>
      <c r="T378" s="420">
        <f>S378*H378</f>
        <v>0</v>
      </c>
      <c r="AR378" s="421" t="s">
        <v>317</v>
      </c>
      <c r="AT378" s="421" t="s">
        <v>313</v>
      </c>
      <c r="AU378" s="421" t="s">
        <v>88</v>
      </c>
      <c r="AY378" s="3" t="s">
        <v>311</v>
      </c>
      <c r="BE378" s="422">
        <f>IF(N378="základní",J378,0)</f>
        <v>0</v>
      </c>
      <c r="BF378" s="422">
        <f>IF(N378="snížená",J378,0)</f>
        <v>0</v>
      </c>
      <c r="BG378" s="422">
        <f>IF(N378="zákl. přenesená",J378,0)</f>
        <v>0</v>
      </c>
      <c r="BH378" s="422">
        <f>IF(N378="sníž. přenesená",J378,0)</f>
        <v>0</v>
      </c>
      <c r="BI378" s="422">
        <f>IF(N378="nulová",J378,0)</f>
        <v>0</v>
      </c>
      <c r="BJ378" s="3" t="s">
        <v>88</v>
      </c>
      <c r="BK378" s="422">
        <f>ROUND(I378*H378,2)</f>
        <v>0</v>
      </c>
      <c r="BL378" s="3" t="s">
        <v>317</v>
      </c>
      <c r="BM378" s="421" t="s">
        <v>646</v>
      </c>
    </row>
    <row r="379" spans="2:65" s="1" customFormat="1" ht="16.5" customHeight="1">
      <c r="B379" s="13"/>
      <c r="C379" s="428" t="s">
        <v>647</v>
      </c>
      <c r="D379" s="428" t="s">
        <v>313</v>
      </c>
      <c r="E379" s="429" t="s">
        <v>648</v>
      </c>
      <c r="F379" s="430" t="s">
        <v>649</v>
      </c>
      <c r="G379" s="431" t="s">
        <v>340</v>
      </c>
      <c r="H379" s="432">
        <v>52.517</v>
      </c>
      <c r="I379" s="22"/>
      <c r="J379" s="415">
        <f>ROUND(I379*H379,2)</f>
        <v>0</v>
      </c>
      <c r="K379" s="416"/>
      <c r="L379" s="13"/>
      <c r="M379" s="417" t="s">
        <v>1</v>
      </c>
      <c r="N379" s="418" t="s">
        <v>41</v>
      </c>
      <c r="P379" s="419">
        <f>O379*H379</f>
        <v>0</v>
      </c>
      <c r="Q379" s="419">
        <v>1.05555</v>
      </c>
      <c r="R379" s="419">
        <f>Q379*H379</f>
        <v>55.43431935</v>
      </c>
      <c r="S379" s="419">
        <v>0</v>
      </c>
      <c r="T379" s="420">
        <f>S379*H379</f>
        <v>0</v>
      </c>
      <c r="AR379" s="421" t="s">
        <v>317</v>
      </c>
      <c r="AT379" s="421" t="s">
        <v>313</v>
      </c>
      <c r="AU379" s="421" t="s">
        <v>88</v>
      </c>
      <c r="AY379" s="3" t="s">
        <v>311</v>
      </c>
      <c r="BE379" s="422">
        <f>IF(N379="základní",J379,0)</f>
        <v>0</v>
      </c>
      <c r="BF379" s="422">
        <f>IF(N379="snížená",J379,0)</f>
        <v>0</v>
      </c>
      <c r="BG379" s="422">
        <f>IF(N379="zákl. přenesená",J379,0)</f>
        <v>0</v>
      </c>
      <c r="BH379" s="422">
        <f>IF(N379="sníž. přenesená",J379,0)</f>
        <v>0</v>
      </c>
      <c r="BI379" s="422">
        <f>IF(N379="nulová",J379,0)</f>
        <v>0</v>
      </c>
      <c r="BJ379" s="3" t="s">
        <v>88</v>
      </c>
      <c r="BK379" s="422">
        <f>ROUND(I379*H379,2)</f>
        <v>0</v>
      </c>
      <c r="BL379" s="3" t="s">
        <v>317</v>
      </c>
      <c r="BM379" s="421" t="s">
        <v>650</v>
      </c>
    </row>
    <row r="380" spans="2:51" s="445" customFormat="1" ht="12">
      <c r="B380" s="446"/>
      <c r="D380" s="447" t="s">
        <v>319</v>
      </c>
      <c r="E380" s="448" t="s">
        <v>1</v>
      </c>
      <c r="F380" s="449" t="s">
        <v>592</v>
      </c>
      <c r="H380" s="448" t="s">
        <v>1</v>
      </c>
      <c r="L380" s="446"/>
      <c r="M380" s="450"/>
      <c r="T380" s="451"/>
      <c r="AT380" s="448" t="s">
        <v>319</v>
      </c>
      <c r="AU380" s="448" t="s">
        <v>88</v>
      </c>
      <c r="AV380" s="445" t="s">
        <v>83</v>
      </c>
      <c r="AW380" s="445" t="s">
        <v>31</v>
      </c>
      <c r="AX380" s="445" t="s">
        <v>75</v>
      </c>
      <c r="AY380" s="448" t="s">
        <v>311</v>
      </c>
    </row>
    <row r="381" spans="2:51" s="445" customFormat="1" ht="12">
      <c r="B381" s="446"/>
      <c r="D381" s="447" t="s">
        <v>319</v>
      </c>
      <c r="E381" s="448" t="s">
        <v>1</v>
      </c>
      <c r="F381" s="449" t="s">
        <v>593</v>
      </c>
      <c r="H381" s="448" t="s">
        <v>1</v>
      </c>
      <c r="L381" s="446"/>
      <c r="M381" s="450"/>
      <c r="T381" s="451"/>
      <c r="AT381" s="448" t="s">
        <v>319</v>
      </c>
      <c r="AU381" s="448" t="s">
        <v>88</v>
      </c>
      <c r="AV381" s="445" t="s">
        <v>83</v>
      </c>
      <c r="AW381" s="445" t="s">
        <v>31</v>
      </c>
      <c r="AX381" s="445" t="s">
        <v>75</v>
      </c>
      <c r="AY381" s="448" t="s">
        <v>311</v>
      </c>
    </row>
    <row r="382" spans="2:51" s="452" customFormat="1" ht="30">
      <c r="B382" s="453"/>
      <c r="D382" s="447" t="s">
        <v>319</v>
      </c>
      <c r="E382" s="454" t="s">
        <v>1</v>
      </c>
      <c r="F382" s="455" t="s">
        <v>651</v>
      </c>
      <c r="H382" s="456">
        <v>22.338</v>
      </c>
      <c r="L382" s="453"/>
      <c r="M382" s="457"/>
      <c r="T382" s="458"/>
      <c r="AT382" s="454" t="s">
        <v>319</v>
      </c>
      <c r="AU382" s="454" t="s">
        <v>88</v>
      </c>
      <c r="AV382" s="452" t="s">
        <v>88</v>
      </c>
      <c r="AW382" s="452" t="s">
        <v>31</v>
      </c>
      <c r="AX382" s="452" t="s">
        <v>75</v>
      </c>
      <c r="AY382" s="454" t="s">
        <v>311</v>
      </c>
    </row>
    <row r="383" spans="2:51" s="445" customFormat="1" ht="12">
      <c r="B383" s="446"/>
      <c r="D383" s="447" t="s">
        <v>319</v>
      </c>
      <c r="E383" s="448" t="s">
        <v>1</v>
      </c>
      <c r="F383" s="449" t="s">
        <v>595</v>
      </c>
      <c r="H383" s="448" t="s">
        <v>1</v>
      </c>
      <c r="L383" s="446"/>
      <c r="M383" s="450"/>
      <c r="T383" s="451"/>
      <c r="AT383" s="448" t="s">
        <v>319</v>
      </c>
      <c r="AU383" s="448" t="s">
        <v>88</v>
      </c>
      <c r="AV383" s="445" t="s">
        <v>83</v>
      </c>
      <c r="AW383" s="445" t="s">
        <v>31</v>
      </c>
      <c r="AX383" s="445" t="s">
        <v>75</v>
      </c>
      <c r="AY383" s="448" t="s">
        <v>311</v>
      </c>
    </row>
    <row r="384" spans="2:51" s="452" customFormat="1" ht="20">
      <c r="B384" s="453"/>
      <c r="D384" s="447" t="s">
        <v>319</v>
      </c>
      <c r="E384" s="454" t="s">
        <v>1</v>
      </c>
      <c r="F384" s="455" t="s">
        <v>652</v>
      </c>
      <c r="H384" s="456">
        <v>0.393</v>
      </c>
      <c r="L384" s="453"/>
      <c r="M384" s="457"/>
      <c r="T384" s="458"/>
      <c r="AT384" s="454" t="s">
        <v>319</v>
      </c>
      <c r="AU384" s="454" t="s">
        <v>88</v>
      </c>
      <c r="AV384" s="452" t="s">
        <v>88</v>
      </c>
      <c r="AW384" s="452" t="s">
        <v>31</v>
      </c>
      <c r="AX384" s="452" t="s">
        <v>75</v>
      </c>
      <c r="AY384" s="454" t="s">
        <v>311</v>
      </c>
    </row>
    <row r="385" spans="2:51" s="452" customFormat="1" ht="12">
      <c r="B385" s="453"/>
      <c r="D385" s="447" t="s">
        <v>319</v>
      </c>
      <c r="E385" s="454" t="s">
        <v>1</v>
      </c>
      <c r="F385" s="455" t="s">
        <v>653</v>
      </c>
      <c r="H385" s="456">
        <v>0.218</v>
      </c>
      <c r="L385" s="453"/>
      <c r="M385" s="457"/>
      <c r="T385" s="458"/>
      <c r="AT385" s="454" t="s">
        <v>319</v>
      </c>
      <c r="AU385" s="454" t="s">
        <v>88</v>
      </c>
      <c r="AV385" s="452" t="s">
        <v>88</v>
      </c>
      <c r="AW385" s="452" t="s">
        <v>31</v>
      </c>
      <c r="AX385" s="452" t="s">
        <v>75</v>
      </c>
      <c r="AY385" s="454" t="s">
        <v>311</v>
      </c>
    </row>
    <row r="386" spans="2:51" s="452" customFormat="1" ht="12">
      <c r="B386" s="453"/>
      <c r="D386" s="447" t="s">
        <v>319</v>
      </c>
      <c r="E386" s="454" t="s">
        <v>1</v>
      </c>
      <c r="F386" s="455" t="s">
        <v>654</v>
      </c>
      <c r="H386" s="456">
        <v>0.15</v>
      </c>
      <c r="L386" s="453"/>
      <c r="M386" s="457"/>
      <c r="T386" s="458"/>
      <c r="AT386" s="454" t="s">
        <v>319</v>
      </c>
      <c r="AU386" s="454" t="s">
        <v>88</v>
      </c>
      <c r="AV386" s="452" t="s">
        <v>88</v>
      </c>
      <c r="AW386" s="452" t="s">
        <v>31</v>
      </c>
      <c r="AX386" s="452" t="s">
        <v>75</v>
      </c>
      <c r="AY386" s="454" t="s">
        <v>311</v>
      </c>
    </row>
    <row r="387" spans="2:51" s="452" customFormat="1" ht="12">
      <c r="B387" s="453"/>
      <c r="D387" s="447" t="s">
        <v>319</v>
      </c>
      <c r="E387" s="454" t="s">
        <v>1</v>
      </c>
      <c r="F387" s="455" t="s">
        <v>655</v>
      </c>
      <c r="H387" s="456">
        <v>0.027</v>
      </c>
      <c r="L387" s="453"/>
      <c r="M387" s="457"/>
      <c r="T387" s="458"/>
      <c r="AT387" s="454" t="s">
        <v>319</v>
      </c>
      <c r="AU387" s="454" t="s">
        <v>88</v>
      </c>
      <c r="AV387" s="452" t="s">
        <v>88</v>
      </c>
      <c r="AW387" s="452" t="s">
        <v>31</v>
      </c>
      <c r="AX387" s="452" t="s">
        <v>75</v>
      </c>
      <c r="AY387" s="454" t="s">
        <v>311</v>
      </c>
    </row>
    <row r="388" spans="2:51" s="452" customFormat="1" ht="12">
      <c r="B388" s="453"/>
      <c r="D388" s="447" t="s">
        <v>319</v>
      </c>
      <c r="E388" s="454" t="s">
        <v>1</v>
      </c>
      <c r="F388" s="455" t="s">
        <v>656</v>
      </c>
      <c r="H388" s="456">
        <v>0.271</v>
      </c>
      <c r="L388" s="453"/>
      <c r="M388" s="457"/>
      <c r="T388" s="458"/>
      <c r="AT388" s="454" t="s">
        <v>319</v>
      </c>
      <c r="AU388" s="454" t="s">
        <v>88</v>
      </c>
      <c r="AV388" s="452" t="s">
        <v>88</v>
      </c>
      <c r="AW388" s="452" t="s">
        <v>31</v>
      </c>
      <c r="AX388" s="452" t="s">
        <v>75</v>
      </c>
      <c r="AY388" s="454" t="s">
        <v>311</v>
      </c>
    </row>
    <row r="389" spans="2:51" s="452" customFormat="1" ht="12">
      <c r="B389" s="453"/>
      <c r="D389" s="447" t="s">
        <v>319</v>
      </c>
      <c r="E389" s="454" t="s">
        <v>1</v>
      </c>
      <c r="F389" s="455" t="s">
        <v>657</v>
      </c>
      <c r="H389" s="456">
        <v>0.244</v>
      </c>
      <c r="L389" s="453"/>
      <c r="M389" s="457"/>
      <c r="T389" s="458"/>
      <c r="AT389" s="454" t="s">
        <v>319</v>
      </c>
      <c r="AU389" s="454" t="s">
        <v>88</v>
      </c>
      <c r="AV389" s="452" t="s">
        <v>88</v>
      </c>
      <c r="AW389" s="452" t="s">
        <v>31</v>
      </c>
      <c r="AX389" s="452" t="s">
        <v>75</v>
      </c>
      <c r="AY389" s="454" t="s">
        <v>311</v>
      </c>
    </row>
    <row r="390" spans="2:51" s="452" customFormat="1" ht="12">
      <c r="B390" s="453"/>
      <c r="D390" s="447" t="s">
        <v>319</v>
      </c>
      <c r="E390" s="454" t="s">
        <v>1</v>
      </c>
      <c r="F390" s="455" t="s">
        <v>658</v>
      </c>
      <c r="H390" s="456">
        <v>0.038</v>
      </c>
      <c r="L390" s="453"/>
      <c r="M390" s="457"/>
      <c r="T390" s="458"/>
      <c r="AT390" s="454" t="s">
        <v>319</v>
      </c>
      <c r="AU390" s="454" t="s">
        <v>88</v>
      </c>
      <c r="AV390" s="452" t="s">
        <v>88</v>
      </c>
      <c r="AW390" s="452" t="s">
        <v>31</v>
      </c>
      <c r="AX390" s="452" t="s">
        <v>75</v>
      </c>
      <c r="AY390" s="454" t="s">
        <v>311</v>
      </c>
    </row>
    <row r="391" spans="2:51" s="445" customFormat="1" ht="12">
      <c r="B391" s="446"/>
      <c r="D391" s="447" t="s">
        <v>319</v>
      </c>
      <c r="E391" s="448" t="s">
        <v>1</v>
      </c>
      <c r="F391" s="449" t="s">
        <v>603</v>
      </c>
      <c r="H391" s="448" t="s">
        <v>1</v>
      </c>
      <c r="L391" s="446"/>
      <c r="M391" s="450"/>
      <c r="T391" s="451"/>
      <c r="AT391" s="448" t="s">
        <v>319</v>
      </c>
      <c r="AU391" s="448" t="s">
        <v>88</v>
      </c>
      <c r="AV391" s="445" t="s">
        <v>83</v>
      </c>
      <c r="AW391" s="445" t="s">
        <v>31</v>
      </c>
      <c r="AX391" s="445" t="s">
        <v>75</v>
      </c>
      <c r="AY391" s="448" t="s">
        <v>311</v>
      </c>
    </row>
    <row r="392" spans="2:51" s="452" customFormat="1" ht="12">
      <c r="B392" s="453"/>
      <c r="D392" s="447" t="s">
        <v>319</v>
      </c>
      <c r="E392" s="454" t="s">
        <v>1</v>
      </c>
      <c r="F392" s="455" t="s">
        <v>659</v>
      </c>
      <c r="H392" s="456">
        <v>0.253</v>
      </c>
      <c r="L392" s="453"/>
      <c r="M392" s="457"/>
      <c r="T392" s="458"/>
      <c r="AT392" s="454" t="s">
        <v>319</v>
      </c>
      <c r="AU392" s="454" t="s">
        <v>88</v>
      </c>
      <c r="AV392" s="452" t="s">
        <v>88</v>
      </c>
      <c r="AW392" s="452" t="s">
        <v>31</v>
      </c>
      <c r="AX392" s="452" t="s">
        <v>75</v>
      </c>
      <c r="AY392" s="454" t="s">
        <v>311</v>
      </c>
    </row>
    <row r="393" spans="2:51" s="445" customFormat="1" ht="12">
      <c r="B393" s="446"/>
      <c r="D393" s="447" t="s">
        <v>319</v>
      </c>
      <c r="E393" s="448" t="s">
        <v>1</v>
      </c>
      <c r="F393" s="449" t="s">
        <v>605</v>
      </c>
      <c r="H393" s="448" t="s">
        <v>1</v>
      </c>
      <c r="L393" s="446"/>
      <c r="M393" s="450"/>
      <c r="T393" s="451"/>
      <c r="AT393" s="448" t="s">
        <v>319</v>
      </c>
      <c r="AU393" s="448" t="s">
        <v>88</v>
      </c>
      <c r="AV393" s="445" t="s">
        <v>83</v>
      </c>
      <c r="AW393" s="445" t="s">
        <v>31</v>
      </c>
      <c r="AX393" s="445" t="s">
        <v>75</v>
      </c>
      <c r="AY393" s="448" t="s">
        <v>311</v>
      </c>
    </row>
    <row r="394" spans="2:51" s="452" customFormat="1" ht="12">
      <c r="B394" s="453"/>
      <c r="D394" s="447" t="s">
        <v>319</v>
      </c>
      <c r="E394" s="454" t="s">
        <v>1</v>
      </c>
      <c r="F394" s="455" t="s">
        <v>660</v>
      </c>
      <c r="H394" s="456">
        <v>0.84</v>
      </c>
      <c r="L394" s="453"/>
      <c r="M394" s="457"/>
      <c r="T394" s="458"/>
      <c r="AT394" s="454" t="s">
        <v>319</v>
      </c>
      <c r="AU394" s="454" t="s">
        <v>88</v>
      </c>
      <c r="AV394" s="452" t="s">
        <v>88</v>
      </c>
      <c r="AW394" s="452" t="s">
        <v>31</v>
      </c>
      <c r="AX394" s="452" t="s">
        <v>75</v>
      </c>
      <c r="AY394" s="454" t="s">
        <v>311</v>
      </c>
    </row>
    <row r="395" spans="2:51" s="573" customFormat="1" ht="12">
      <c r="B395" s="572"/>
      <c r="D395" s="447" t="s">
        <v>319</v>
      </c>
      <c r="E395" s="574" t="s">
        <v>1</v>
      </c>
      <c r="F395" s="575" t="s">
        <v>607</v>
      </c>
      <c r="H395" s="576">
        <v>24.772</v>
      </c>
      <c r="L395" s="572"/>
      <c r="M395" s="577"/>
      <c r="T395" s="578"/>
      <c r="AT395" s="574" t="s">
        <v>319</v>
      </c>
      <c r="AU395" s="574" t="s">
        <v>88</v>
      </c>
      <c r="AV395" s="573" t="s">
        <v>149</v>
      </c>
      <c r="AW395" s="573" t="s">
        <v>31</v>
      </c>
      <c r="AX395" s="573" t="s">
        <v>75</v>
      </c>
      <c r="AY395" s="574" t="s">
        <v>311</v>
      </c>
    </row>
    <row r="396" spans="2:51" s="445" customFormat="1" ht="12">
      <c r="B396" s="446"/>
      <c r="D396" s="447" t="s">
        <v>319</v>
      </c>
      <c r="E396" s="448" t="s">
        <v>1</v>
      </c>
      <c r="F396" s="449" t="s">
        <v>608</v>
      </c>
      <c r="H396" s="448" t="s">
        <v>1</v>
      </c>
      <c r="L396" s="446"/>
      <c r="M396" s="450"/>
      <c r="T396" s="451"/>
      <c r="AT396" s="448" t="s">
        <v>319</v>
      </c>
      <c r="AU396" s="448" t="s">
        <v>88</v>
      </c>
      <c r="AV396" s="445" t="s">
        <v>83</v>
      </c>
      <c r="AW396" s="445" t="s">
        <v>31</v>
      </c>
      <c r="AX396" s="445" t="s">
        <v>75</v>
      </c>
      <c r="AY396" s="448" t="s">
        <v>311</v>
      </c>
    </row>
    <row r="397" spans="2:51" s="445" customFormat="1" ht="12">
      <c r="B397" s="446"/>
      <c r="D397" s="447" t="s">
        <v>319</v>
      </c>
      <c r="E397" s="448" t="s">
        <v>1</v>
      </c>
      <c r="F397" s="449" t="s">
        <v>593</v>
      </c>
      <c r="H397" s="448" t="s">
        <v>1</v>
      </c>
      <c r="L397" s="446"/>
      <c r="M397" s="450"/>
      <c r="T397" s="451"/>
      <c r="AT397" s="448" t="s">
        <v>319</v>
      </c>
      <c r="AU397" s="448" t="s">
        <v>88</v>
      </c>
      <c r="AV397" s="445" t="s">
        <v>83</v>
      </c>
      <c r="AW397" s="445" t="s">
        <v>31</v>
      </c>
      <c r="AX397" s="445" t="s">
        <v>75</v>
      </c>
      <c r="AY397" s="448" t="s">
        <v>311</v>
      </c>
    </row>
    <row r="398" spans="2:51" s="452" customFormat="1" ht="20">
      <c r="B398" s="453"/>
      <c r="D398" s="447" t="s">
        <v>319</v>
      </c>
      <c r="E398" s="454" t="s">
        <v>1</v>
      </c>
      <c r="F398" s="455" t="s">
        <v>661</v>
      </c>
      <c r="H398" s="456">
        <v>20.556</v>
      </c>
      <c r="L398" s="453"/>
      <c r="M398" s="457"/>
      <c r="T398" s="458"/>
      <c r="AT398" s="454" t="s">
        <v>319</v>
      </c>
      <c r="AU398" s="454" t="s">
        <v>88</v>
      </c>
      <c r="AV398" s="452" t="s">
        <v>88</v>
      </c>
      <c r="AW398" s="452" t="s">
        <v>31</v>
      </c>
      <c r="AX398" s="452" t="s">
        <v>75</v>
      </c>
      <c r="AY398" s="454" t="s">
        <v>311</v>
      </c>
    </row>
    <row r="399" spans="2:51" s="445" customFormat="1" ht="12">
      <c r="B399" s="446"/>
      <c r="D399" s="447" t="s">
        <v>319</v>
      </c>
      <c r="E399" s="448" t="s">
        <v>1</v>
      </c>
      <c r="F399" s="449" t="s">
        <v>595</v>
      </c>
      <c r="H399" s="448" t="s">
        <v>1</v>
      </c>
      <c r="L399" s="446"/>
      <c r="M399" s="450"/>
      <c r="T399" s="451"/>
      <c r="AT399" s="448" t="s">
        <v>319</v>
      </c>
      <c r="AU399" s="448" t="s">
        <v>88</v>
      </c>
      <c r="AV399" s="445" t="s">
        <v>83</v>
      </c>
      <c r="AW399" s="445" t="s">
        <v>31</v>
      </c>
      <c r="AX399" s="445" t="s">
        <v>75</v>
      </c>
      <c r="AY399" s="448" t="s">
        <v>311</v>
      </c>
    </row>
    <row r="400" spans="2:51" s="452" customFormat="1" ht="20">
      <c r="B400" s="453"/>
      <c r="D400" s="447" t="s">
        <v>319</v>
      </c>
      <c r="E400" s="454" t="s">
        <v>1</v>
      </c>
      <c r="F400" s="455" t="s">
        <v>662</v>
      </c>
      <c r="H400" s="456">
        <v>5.065</v>
      </c>
      <c r="L400" s="453"/>
      <c r="M400" s="457"/>
      <c r="T400" s="458"/>
      <c r="AT400" s="454" t="s">
        <v>319</v>
      </c>
      <c r="AU400" s="454" t="s">
        <v>88</v>
      </c>
      <c r="AV400" s="452" t="s">
        <v>88</v>
      </c>
      <c r="AW400" s="452" t="s">
        <v>31</v>
      </c>
      <c r="AX400" s="452" t="s">
        <v>75</v>
      </c>
      <c r="AY400" s="454" t="s">
        <v>311</v>
      </c>
    </row>
    <row r="401" spans="2:51" s="452" customFormat="1" ht="12">
      <c r="B401" s="453"/>
      <c r="D401" s="447" t="s">
        <v>319</v>
      </c>
      <c r="E401" s="454" t="s">
        <v>1</v>
      </c>
      <c r="F401" s="455" t="s">
        <v>658</v>
      </c>
      <c r="H401" s="456">
        <v>0.038</v>
      </c>
      <c r="L401" s="453"/>
      <c r="M401" s="457"/>
      <c r="T401" s="458"/>
      <c r="AT401" s="454" t="s">
        <v>319</v>
      </c>
      <c r="AU401" s="454" t="s">
        <v>88</v>
      </c>
      <c r="AV401" s="452" t="s">
        <v>88</v>
      </c>
      <c r="AW401" s="452" t="s">
        <v>31</v>
      </c>
      <c r="AX401" s="452" t="s">
        <v>75</v>
      </c>
      <c r="AY401" s="454" t="s">
        <v>311</v>
      </c>
    </row>
    <row r="402" spans="2:51" s="445" customFormat="1" ht="12">
      <c r="B402" s="446"/>
      <c r="D402" s="447" t="s">
        <v>319</v>
      </c>
      <c r="E402" s="448" t="s">
        <v>1</v>
      </c>
      <c r="F402" s="449" t="s">
        <v>603</v>
      </c>
      <c r="H402" s="448" t="s">
        <v>1</v>
      </c>
      <c r="L402" s="446"/>
      <c r="M402" s="450"/>
      <c r="T402" s="451"/>
      <c r="AT402" s="448" t="s">
        <v>319</v>
      </c>
      <c r="AU402" s="448" t="s">
        <v>88</v>
      </c>
      <c r="AV402" s="445" t="s">
        <v>83</v>
      </c>
      <c r="AW402" s="445" t="s">
        <v>31</v>
      </c>
      <c r="AX402" s="445" t="s">
        <v>75</v>
      </c>
      <c r="AY402" s="448" t="s">
        <v>311</v>
      </c>
    </row>
    <row r="403" spans="2:51" s="452" customFormat="1" ht="20">
      <c r="B403" s="453"/>
      <c r="D403" s="447" t="s">
        <v>319</v>
      </c>
      <c r="E403" s="454" t="s">
        <v>1</v>
      </c>
      <c r="F403" s="455" t="s">
        <v>663</v>
      </c>
      <c r="H403" s="456">
        <v>1.485</v>
      </c>
      <c r="L403" s="453"/>
      <c r="M403" s="457"/>
      <c r="T403" s="458"/>
      <c r="AT403" s="454" t="s">
        <v>319</v>
      </c>
      <c r="AU403" s="454" t="s">
        <v>88</v>
      </c>
      <c r="AV403" s="452" t="s">
        <v>88</v>
      </c>
      <c r="AW403" s="452" t="s">
        <v>31</v>
      </c>
      <c r="AX403" s="452" t="s">
        <v>75</v>
      </c>
      <c r="AY403" s="454" t="s">
        <v>311</v>
      </c>
    </row>
    <row r="404" spans="2:51" s="445" customFormat="1" ht="12">
      <c r="B404" s="446"/>
      <c r="D404" s="447" t="s">
        <v>319</v>
      </c>
      <c r="E404" s="448" t="s">
        <v>1</v>
      </c>
      <c r="F404" s="449" t="s">
        <v>612</v>
      </c>
      <c r="H404" s="448" t="s">
        <v>1</v>
      </c>
      <c r="L404" s="446"/>
      <c r="M404" s="450"/>
      <c r="T404" s="451"/>
      <c r="AT404" s="448" t="s">
        <v>319</v>
      </c>
      <c r="AU404" s="448" t="s">
        <v>88</v>
      </c>
      <c r="AV404" s="445" t="s">
        <v>83</v>
      </c>
      <c r="AW404" s="445" t="s">
        <v>31</v>
      </c>
      <c r="AX404" s="445" t="s">
        <v>75</v>
      </c>
      <c r="AY404" s="448" t="s">
        <v>311</v>
      </c>
    </row>
    <row r="405" spans="2:51" s="445" customFormat="1" ht="12">
      <c r="B405" s="446"/>
      <c r="D405" s="447" t="s">
        <v>319</v>
      </c>
      <c r="E405" s="448" t="s">
        <v>1</v>
      </c>
      <c r="F405" s="449" t="s">
        <v>593</v>
      </c>
      <c r="H405" s="448" t="s">
        <v>1</v>
      </c>
      <c r="L405" s="446"/>
      <c r="M405" s="450"/>
      <c r="T405" s="451"/>
      <c r="AT405" s="448" t="s">
        <v>319</v>
      </c>
      <c r="AU405" s="448" t="s">
        <v>88</v>
      </c>
      <c r="AV405" s="445" t="s">
        <v>83</v>
      </c>
      <c r="AW405" s="445" t="s">
        <v>31</v>
      </c>
      <c r="AX405" s="445" t="s">
        <v>75</v>
      </c>
      <c r="AY405" s="448" t="s">
        <v>311</v>
      </c>
    </row>
    <row r="406" spans="2:51" s="452" customFormat="1" ht="12">
      <c r="B406" s="453"/>
      <c r="D406" s="447" t="s">
        <v>319</v>
      </c>
      <c r="E406" s="454" t="s">
        <v>1</v>
      </c>
      <c r="F406" s="455" t="s">
        <v>664</v>
      </c>
      <c r="H406" s="456">
        <v>0.574</v>
      </c>
      <c r="L406" s="453"/>
      <c r="M406" s="457"/>
      <c r="T406" s="458"/>
      <c r="AT406" s="454" t="s">
        <v>319</v>
      </c>
      <c r="AU406" s="454" t="s">
        <v>88</v>
      </c>
      <c r="AV406" s="452" t="s">
        <v>88</v>
      </c>
      <c r="AW406" s="452" t="s">
        <v>31</v>
      </c>
      <c r="AX406" s="452" t="s">
        <v>75</v>
      </c>
      <c r="AY406" s="454" t="s">
        <v>311</v>
      </c>
    </row>
    <row r="407" spans="2:51" s="445" customFormat="1" ht="12">
      <c r="B407" s="446"/>
      <c r="D407" s="447" t="s">
        <v>319</v>
      </c>
      <c r="E407" s="448" t="s">
        <v>1</v>
      </c>
      <c r="F407" s="449" t="s">
        <v>614</v>
      </c>
      <c r="H407" s="448" t="s">
        <v>1</v>
      </c>
      <c r="L407" s="446"/>
      <c r="M407" s="450"/>
      <c r="T407" s="451"/>
      <c r="AT407" s="448" t="s">
        <v>319</v>
      </c>
      <c r="AU407" s="448" t="s">
        <v>88</v>
      </c>
      <c r="AV407" s="445" t="s">
        <v>83</v>
      </c>
      <c r="AW407" s="445" t="s">
        <v>31</v>
      </c>
      <c r="AX407" s="445" t="s">
        <v>75</v>
      </c>
      <c r="AY407" s="448" t="s">
        <v>311</v>
      </c>
    </row>
    <row r="408" spans="2:51" s="452" customFormat="1" ht="12">
      <c r="B408" s="453"/>
      <c r="D408" s="447" t="s">
        <v>319</v>
      </c>
      <c r="E408" s="454" t="s">
        <v>1</v>
      </c>
      <c r="F408" s="455" t="s">
        <v>665</v>
      </c>
      <c r="H408" s="456">
        <v>0.027</v>
      </c>
      <c r="L408" s="453"/>
      <c r="M408" s="457"/>
      <c r="T408" s="458"/>
      <c r="AT408" s="454" t="s">
        <v>319</v>
      </c>
      <c r="AU408" s="454" t="s">
        <v>88</v>
      </c>
      <c r="AV408" s="452" t="s">
        <v>88</v>
      </c>
      <c r="AW408" s="452" t="s">
        <v>31</v>
      </c>
      <c r="AX408" s="452" t="s">
        <v>75</v>
      </c>
      <c r="AY408" s="454" t="s">
        <v>311</v>
      </c>
    </row>
    <row r="409" spans="2:51" s="459" customFormat="1" ht="12">
      <c r="B409" s="460"/>
      <c r="D409" s="447" t="s">
        <v>319</v>
      </c>
      <c r="E409" s="461" t="s">
        <v>1</v>
      </c>
      <c r="F409" s="462" t="s">
        <v>388</v>
      </c>
      <c r="H409" s="463">
        <v>52.517</v>
      </c>
      <c r="L409" s="460"/>
      <c r="M409" s="464"/>
      <c r="T409" s="465"/>
      <c r="AT409" s="461" t="s">
        <v>319</v>
      </c>
      <c r="AU409" s="461" t="s">
        <v>88</v>
      </c>
      <c r="AV409" s="459" t="s">
        <v>317</v>
      </c>
      <c r="AW409" s="459" t="s">
        <v>31</v>
      </c>
      <c r="AX409" s="459" t="s">
        <v>83</v>
      </c>
      <c r="AY409" s="461" t="s">
        <v>311</v>
      </c>
    </row>
    <row r="410" spans="2:65" s="1" customFormat="1" ht="37.9" customHeight="1">
      <c r="B410" s="13"/>
      <c r="C410" s="428" t="s">
        <v>666</v>
      </c>
      <c r="D410" s="428" t="s">
        <v>313</v>
      </c>
      <c r="E410" s="429" t="s">
        <v>667</v>
      </c>
      <c r="F410" s="430" t="s">
        <v>668</v>
      </c>
      <c r="G410" s="431" t="s">
        <v>340</v>
      </c>
      <c r="H410" s="432">
        <v>4.567</v>
      </c>
      <c r="I410" s="22"/>
      <c r="J410" s="415">
        <f>ROUND(I410*H410,2)</f>
        <v>0</v>
      </c>
      <c r="K410" s="416"/>
      <c r="L410" s="13"/>
      <c r="M410" s="417" t="s">
        <v>1</v>
      </c>
      <c r="N410" s="418" t="s">
        <v>41</v>
      </c>
      <c r="P410" s="419">
        <f>O410*H410</f>
        <v>0</v>
      </c>
      <c r="Q410" s="419">
        <v>0.01709</v>
      </c>
      <c r="R410" s="419">
        <f>Q410*H410</f>
        <v>0.07805003</v>
      </c>
      <c r="S410" s="419">
        <v>0</v>
      </c>
      <c r="T410" s="420">
        <f>S410*H410</f>
        <v>0</v>
      </c>
      <c r="AR410" s="421" t="s">
        <v>317</v>
      </c>
      <c r="AT410" s="421" t="s">
        <v>313</v>
      </c>
      <c r="AU410" s="421" t="s">
        <v>88</v>
      </c>
      <c r="AY410" s="3" t="s">
        <v>311</v>
      </c>
      <c r="BE410" s="422">
        <f>IF(N410="základní",J410,0)</f>
        <v>0</v>
      </c>
      <c r="BF410" s="422">
        <f>IF(N410="snížená",J410,0)</f>
        <v>0</v>
      </c>
      <c r="BG410" s="422">
        <f>IF(N410="zákl. přenesená",J410,0)</f>
        <v>0</v>
      </c>
      <c r="BH410" s="422">
        <f>IF(N410="sníž. přenesená",J410,0)</f>
        <v>0</v>
      </c>
      <c r="BI410" s="422">
        <f>IF(N410="nulová",J410,0)</f>
        <v>0</v>
      </c>
      <c r="BJ410" s="3" t="s">
        <v>88</v>
      </c>
      <c r="BK410" s="422">
        <f>ROUND(I410*H410,2)</f>
        <v>0</v>
      </c>
      <c r="BL410" s="3" t="s">
        <v>317</v>
      </c>
      <c r="BM410" s="421" t="s">
        <v>669</v>
      </c>
    </row>
    <row r="411" spans="2:51" s="445" customFormat="1" ht="12">
      <c r="B411" s="446"/>
      <c r="D411" s="447" t="s">
        <v>319</v>
      </c>
      <c r="E411" s="448" t="s">
        <v>1</v>
      </c>
      <c r="F411" s="449" t="s">
        <v>670</v>
      </c>
      <c r="H411" s="448" t="s">
        <v>1</v>
      </c>
      <c r="L411" s="446"/>
      <c r="M411" s="450"/>
      <c r="T411" s="451"/>
      <c r="AT411" s="448" t="s">
        <v>319</v>
      </c>
      <c r="AU411" s="448" t="s">
        <v>88</v>
      </c>
      <c r="AV411" s="445" t="s">
        <v>83</v>
      </c>
      <c r="AW411" s="445" t="s">
        <v>31</v>
      </c>
      <c r="AX411" s="445" t="s">
        <v>75</v>
      </c>
      <c r="AY411" s="448" t="s">
        <v>311</v>
      </c>
    </row>
    <row r="412" spans="2:51" s="445" customFormat="1" ht="12">
      <c r="B412" s="446"/>
      <c r="D412" s="447" t="s">
        <v>319</v>
      </c>
      <c r="E412" s="448" t="s">
        <v>1</v>
      </c>
      <c r="F412" s="449" t="s">
        <v>671</v>
      </c>
      <c r="H412" s="448" t="s">
        <v>1</v>
      </c>
      <c r="L412" s="446"/>
      <c r="M412" s="450"/>
      <c r="T412" s="451"/>
      <c r="AT412" s="448" t="s">
        <v>319</v>
      </c>
      <c r="AU412" s="448" t="s">
        <v>88</v>
      </c>
      <c r="AV412" s="445" t="s">
        <v>83</v>
      </c>
      <c r="AW412" s="445" t="s">
        <v>31</v>
      </c>
      <c r="AX412" s="445" t="s">
        <v>75</v>
      </c>
      <c r="AY412" s="448" t="s">
        <v>311</v>
      </c>
    </row>
    <row r="413" spans="2:51" s="452" customFormat="1" ht="12">
      <c r="B413" s="453"/>
      <c r="D413" s="447" t="s">
        <v>319</v>
      </c>
      <c r="E413" s="454" t="s">
        <v>1</v>
      </c>
      <c r="F413" s="455" t="s">
        <v>672</v>
      </c>
      <c r="H413" s="456">
        <v>1.394</v>
      </c>
      <c r="L413" s="453"/>
      <c r="M413" s="457"/>
      <c r="T413" s="458"/>
      <c r="AT413" s="454" t="s">
        <v>319</v>
      </c>
      <c r="AU413" s="454" t="s">
        <v>88</v>
      </c>
      <c r="AV413" s="452" t="s">
        <v>88</v>
      </c>
      <c r="AW413" s="452" t="s">
        <v>31</v>
      </c>
      <c r="AX413" s="452" t="s">
        <v>75</v>
      </c>
      <c r="AY413" s="454" t="s">
        <v>311</v>
      </c>
    </row>
    <row r="414" spans="2:51" s="445" customFormat="1" ht="12">
      <c r="B414" s="446"/>
      <c r="D414" s="447" t="s">
        <v>319</v>
      </c>
      <c r="E414" s="448" t="s">
        <v>1</v>
      </c>
      <c r="F414" s="449" t="s">
        <v>673</v>
      </c>
      <c r="H414" s="448" t="s">
        <v>1</v>
      </c>
      <c r="L414" s="446"/>
      <c r="M414" s="450"/>
      <c r="T414" s="451"/>
      <c r="AT414" s="448" t="s">
        <v>319</v>
      </c>
      <c r="AU414" s="448" t="s">
        <v>88</v>
      </c>
      <c r="AV414" s="445" t="s">
        <v>83</v>
      </c>
      <c r="AW414" s="445" t="s">
        <v>31</v>
      </c>
      <c r="AX414" s="445" t="s">
        <v>75</v>
      </c>
      <c r="AY414" s="448" t="s">
        <v>311</v>
      </c>
    </row>
    <row r="415" spans="2:51" s="452" customFormat="1" ht="12">
      <c r="B415" s="453"/>
      <c r="D415" s="447" t="s">
        <v>319</v>
      </c>
      <c r="E415" s="454" t="s">
        <v>1</v>
      </c>
      <c r="F415" s="455" t="s">
        <v>674</v>
      </c>
      <c r="H415" s="456">
        <v>0.394</v>
      </c>
      <c r="L415" s="453"/>
      <c r="M415" s="457"/>
      <c r="T415" s="458"/>
      <c r="AT415" s="454" t="s">
        <v>319</v>
      </c>
      <c r="AU415" s="454" t="s">
        <v>88</v>
      </c>
      <c r="AV415" s="452" t="s">
        <v>88</v>
      </c>
      <c r="AW415" s="452" t="s">
        <v>31</v>
      </c>
      <c r="AX415" s="452" t="s">
        <v>75</v>
      </c>
      <c r="AY415" s="454" t="s">
        <v>311</v>
      </c>
    </row>
    <row r="416" spans="2:51" s="445" customFormat="1" ht="12">
      <c r="B416" s="446"/>
      <c r="D416" s="447" t="s">
        <v>319</v>
      </c>
      <c r="E416" s="448" t="s">
        <v>1</v>
      </c>
      <c r="F416" s="449" t="s">
        <v>675</v>
      </c>
      <c r="H416" s="448" t="s">
        <v>1</v>
      </c>
      <c r="L416" s="446"/>
      <c r="M416" s="450"/>
      <c r="T416" s="451"/>
      <c r="AT416" s="448" t="s">
        <v>319</v>
      </c>
      <c r="AU416" s="448" t="s">
        <v>88</v>
      </c>
      <c r="AV416" s="445" t="s">
        <v>83</v>
      </c>
      <c r="AW416" s="445" t="s">
        <v>31</v>
      </c>
      <c r="AX416" s="445" t="s">
        <v>75</v>
      </c>
      <c r="AY416" s="448" t="s">
        <v>311</v>
      </c>
    </row>
    <row r="417" spans="2:51" s="452" customFormat="1" ht="12">
      <c r="B417" s="453"/>
      <c r="D417" s="447" t="s">
        <v>319</v>
      </c>
      <c r="E417" s="454" t="s">
        <v>1</v>
      </c>
      <c r="F417" s="455" t="s">
        <v>676</v>
      </c>
      <c r="H417" s="456">
        <v>0.55</v>
      </c>
      <c r="L417" s="453"/>
      <c r="M417" s="457"/>
      <c r="T417" s="458"/>
      <c r="AT417" s="454" t="s">
        <v>319</v>
      </c>
      <c r="AU417" s="454" t="s">
        <v>88</v>
      </c>
      <c r="AV417" s="452" t="s">
        <v>88</v>
      </c>
      <c r="AW417" s="452" t="s">
        <v>31</v>
      </c>
      <c r="AX417" s="452" t="s">
        <v>75</v>
      </c>
      <c r="AY417" s="454" t="s">
        <v>311</v>
      </c>
    </row>
    <row r="418" spans="2:51" s="445" customFormat="1" ht="12">
      <c r="B418" s="446"/>
      <c r="D418" s="447" t="s">
        <v>319</v>
      </c>
      <c r="E418" s="448" t="s">
        <v>1</v>
      </c>
      <c r="F418" s="449" t="s">
        <v>677</v>
      </c>
      <c r="H418" s="448" t="s">
        <v>1</v>
      </c>
      <c r="L418" s="446"/>
      <c r="M418" s="450"/>
      <c r="T418" s="451"/>
      <c r="AT418" s="448" t="s">
        <v>319</v>
      </c>
      <c r="AU418" s="448" t="s">
        <v>88</v>
      </c>
      <c r="AV418" s="445" t="s">
        <v>83</v>
      </c>
      <c r="AW418" s="445" t="s">
        <v>31</v>
      </c>
      <c r="AX418" s="445" t="s">
        <v>75</v>
      </c>
      <c r="AY418" s="448" t="s">
        <v>311</v>
      </c>
    </row>
    <row r="419" spans="2:51" s="452" customFormat="1" ht="12">
      <c r="B419" s="453"/>
      <c r="D419" s="447" t="s">
        <v>319</v>
      </c>
      <c r="E419" s="454" t="s">
        <v>1</v>
      </c>
      <c r="F419" s="455" t="s">
        <v>678</v>
      </c>
      <c r="H419" s="456">
        <v>1.075</v>
      </c>
      <c r="L419" s="453"/>
      <c r="M419" s="457"/>
      <c r="T419" s="458"/>
      <c r="AT419" s="454" t="s">
        <v>319</v>
      </c>
      <c r="AU419" s="454" t="s">
        <v>88</v>
      </c>
      <c r="AV419" s="452" t="s">
        <v>88</v>
      </c>
      <c r="AW419" s="452" t="s">
        <v>31</v>
      </c>
      <c r="AX419" s="452" t="s">
        <v>75</v>
      </c>
      <c r="AY419" s="454" t="s">
        <v>311</v>
      </c>
    </row>
    <row r="420" spans="2:51" s="445" customFormat="1" ht="12">
      <c r="B420" s="446"/>
      <c r="D420" s="447" t="s">
        <v>319</v>
      </c>
      <c r="E420" s="448" t="s">
        <v>1</v>
      </c>
      <c r="F420" s="449" t="s">
        <v>679</v>
      </c>
      <c r="H420" s="448" t="s">
        <v>1</v>
      </c>
      <c r="L420" s="446"/>
      <c r="M420" s="450"/>
      <c r="T420" s="451"/>
      <c r="AT420" s="448" t="s">
        <v>319</v>
      </c>
      <c r="AU420" s="448" t="s">
        <v>88</v>
      </c>
      <c r="AV420" s="445" t="s">
        <v>83</v>
      </c>
      <c r="AW420" s="445" t="s">
        <v>31</v>
      </c>
      <c r="AX420" s="445" t="s">
        <v>75</v>
      </c>
      <c r="AY420" s="448" t="s">
        <v>311</v>
      </c>
    </row>
    <row r="421" spans="2:51" s="452" customFormat="1" ht="12">
      <c r="B421" s="453"/>
      <c r="D421" s="447" t="s">
        <v>319</v>
      </c>
      <c r="E421" s="454" t="s">
        <v>1</v>
      </c>
      <c r="F421" s="455" t="s">
        <v>680</v>
      </c>
      <c r="H421" s="456">
        <v>0.354</v>
      </c>
      <c r="L421" s="453"/>
      <c r="M421" s="457"/>
      <c r="T421" s="458"/>
      <c r="AT421" s="454" t="s">
        <v>319</v>
      </c>
      <c r="AU421" s="454" t="s">
        <v>88</v>
      </c>
      <c r="AV421" s="452" t="s">
        <v>88</v>
      </c>
      <c r="AW421" s="452" t="s">
        <v>31</v>
      </c>
      <c r="AX421" s="452" t="s">
        <v>75</v>
      </c>
      <c r="AY421" s="454" t="s">
        <v>311</v>
      </c>
    </row>
    <row r="422" spans="2:51" s="445" customFormat="1" ht="12">
      <c r="B422" s="446"/>
      <c r="D422" s="447" t="s">
        <v>319</v>
      </c>
      <c r="E422" s="448" t="s">
        <v>1</v>
      </c>
      <c r="F422" s="449" t="s">
        <v>681</v>
      </c>
      <c r="H422" s="448" t="s">
        <v>1</v>
      </c>
      <c r="L422" s="446"/>
      <c r="M422" s="450"/>
      <c r="T422" s="451"/>
      <c r="AT422" s="448" t="s">
        <v>319</v>
      </c>
      <c r="AU422" s="448" t="s">
        <v>88</v>
      </c>
      <c r="AV422" s="445" t="s">
        <v>83</v>
      </c>
      <c r="AW422" s="445" t="s">
        <v>31</v>
      </c>
      <c r="AX422" s="445" t="s">
        <v>75</v>
      </c>
      <c r="AY422" s="448" t="s">
        <v>311</v>
      </c>
    </row>
    <row r="423" spans="2:51" s="452" customFormat="1" ht="12">
      <c r="B423" s="453"/>
      <c r="D423" s="447" t="s">
        <v>319</v>
      </c>
      <c r="E423" s="454" t="s">
        <v>1</v>
      </c>
      <c r="F423" s="455" t="s">
        <v>682</v>
      </c>
      <c r="H423" s="456">
        <v>0.209</v>
      </c>
      <c r="L423" s="453"/>
      <c r="M423" s="457"/>
      <c r="T423" s="458"/>
      <c r="AT423" s="454" t="s">
        <v>319</v>
      </c>
      <c r="AU423" s="454" t="s">
        <v>88</v>
      </c>
      <c r="AV423" s="452" t="s">
        <v>88</v>
      </c>
      <c r="AW423" s="452" t="s">
        <v>31</v>
      </c>
      <c r="AX423" s="452" t="s">
        <v>75</v>
      </c>
      <c r="AY423" s="454" t="s">
        <v>311</v>
      </c>
    </row>
    <row r="424" spans="2:51" s="445" customFormat="1" ht="12">
      <c r="B424" s="446"/>
      <c r="D424" s="447" t="s">
        <v>319</v>
      </c>
      <c r="E424" s="448" t="s">
        <v>1</v>
      </c>
      <c r="F424" s="449" t="s">
        <v>683</v>
      </c>
      <c r="H424" s="448" t="s">
        <v>1</v>
      </c>
      <c r="L424" s="446"/>
      <c r="M424" s="450"/>
      <c r="T424" s="451"/>
      <c r="AT424" s="448" t="s">
        <v>319</v>
      </c>
      <c r="AU424" s="448" t="s">
        <v>88</v>
      </c>
      <c r="AV424" s="445" t="s">
        <v>83</v>
      </c>
      <c r="AW424" s="445" t="s">
        <v>31</v>
      </c>
      <c r="AX424" s="445" t="s">
        <v>75</v>
      </c>
      <c r="AY424" s="448" t="s">
        <v>311</v>
      </c>
    </row>
    <row r="425" spans="2:51" s="452" customFormat="1" ht="12">
      <c r="B425" s="453"/>
      <c r="D425" s="447" t="s">
        <v>319</v>
      </c>
      <c r="E425" s="454" t="s">
        <v>1</v>
      </c>
      <c r="F425" s="455" t="s">
        <v>684</v>
      </c>
      <c r="H425" s="456">
        <v>0.107</v>
      </c>
      <c r="L425" s="453"/>
      <c r="M425" s="457"/>
      <c r="T425" s="458"/>
      <c r="AT425" s="454" t="s">
        <v>319</v>
      </c>
      <c r="AU425" s="454" t="s">
        <v>88</v>
      </c>
      <c r="AV425" s="452" t="s">
        <v>88</v>
      </c>
      <c r="AW425" s="452" t="s">
        <v>31</v>
      </c>
      <c r="AX425" s="452" t="s">
        <v>75</v>
      </c>
      <c r="AY425" s="454" t="s">
        <v>311</v>
      </c>
    </row>
    <row r="426" spans="2:51" s="445" customFormat="1" ht="12">
      <c r="B426" s="446"/>
      <c r="D426" s="447" t="s">
        <v>319</v>
      </c>
      <c r="E426" s="448" t="s">
        <v>1</v>
      </c>
      <c r="F426" s="449" t="s">
        <v>685</v>
      </c>
      <c r="H426" s="448" t="s">
        <v>1</v>
      </c>
      <c r="L426" s="446"/>
      <c r="M426" s="450"/>
      <c r="T426" s="451"/>
      <c r="AT426" s="448" t="s">
        <v>319</v>
      </c>
      <c r="AU426" s="448" t="s">
        <v>88</v>
      </c>
      <c r="AV426" s="445" t="s">
        <v>83</v>
      </c>
      <c r="AW426" s="445" t="s">
        <v>31</v>
      </c>
      <c r="AX426" s="445" t="s">
        <v>75</v>
      </c>
      <c r="AY426" s="448" t="s">
        <v>311</v>
      </c>
    </row>
    <row r="427" spans="2:51" s="452" customFormat="1" ht="12">
      <c r="B427" s="453"/>
      <c r="D427" s="447" t="s">
        <v>319</v>
      </c>
      <c r="E427" s="454" t="s">
        <v>1</v>
      </c>
      <c r="F427" s="455" t="s">
        <v>686</v>
      </c>
      <c r="H427" s="456">
        <v>0.178</v>
      </c>
      <c r="L427" s="453"/>
      <c r="M427" s="457"/>
      <c r="T427" s="458"/>
      <c r="AT427" s="454" t="s">
        <v>319</v>
      </c>
      <c r="AU427" s="454" t="s">
        <v>88</v>
      </c>
      <c r="AV427" s="452" t="s">
        <v>88</v>
      </c>
      <c r="AW427" s="452" t="s">
        <v>31</v>
      </c>
      <c r="AX427" s="452" t="s">
        <v>75</v>
      </c>
      <c r="AY427" s="454" t="s">
        <v>311</v>
      </c>
    </row>
    <row r="428" spans="2:51" s="445" customFormat="1" ht="12">
      <c r="B428" s="446"/>
      <c r="D428" s="447" t="s">
        <v>319</v>
      </c>
      <c r="E428" s="448" t="s">
        <v>1</v>
      </c>
      <c r="F428" s="449" t="s">
        <v>687</v>
      </c>
      <c r="H428" s="448" t="s">
        <v>1</v>
      </c>
      <c r="L428" s="446"/>
      <c r="M428" s="450"/>
      <c r="T428" s="451"/>
      <c r="AT428" s="448" t="s">
        <v>319</v>
      </c>
      <c r="AU428" s="448" t="s">
        <v>88</v>
      </c>
      <c r="AV428" s="445" t="s">
        <v>83</v>
      </c>
      <c r="AW428" s="445" t="s">
        <v>31</v>
      </c>
      <c r="AX428" s="445" t="s">
        <v>75</v>
      </c>
      <c r="AY428" s="448" t="s">
        <v>311</v>
      </c>
    </row>
    <row r="429" spans="2:51" s="452" customFormat="1" ht="12">
      <c r="B429" s="453"/>
      <c r="D429" s="447" t="s">
        <v>319</v>
      </c>
      <c r="E429" s="454" t="s">
        <v>1</v>
      </c>
      <c r="F429" s="455" t="s">
        <v>688</v>
      </c>
      <c r="H429" s="456">
        <v>0.306</v>
      </c>
      <c r="L429" s="453"/>
      <c r="M429" s="457"/>
      <c r="T429" s="458"/>
      <c r="AT429" s="454" t="s">
        <v>319</v>
      </c>
      <c r="AU429" s="454" t="s">
        <v>88</v>
      </c>
      <c r="AV429" s="452" t="s">
        <v>88</v>
      </c>
      <c r="AW429" s="452" t="s">
        <v>31</v>
      </c>
      <c r="AX429" s="452" t="s">
        <v>75</v>
      </c>
      <c r="AY429" s="454" t="s">
        <v>311</v>
      </c>
    </row>
    <row r="430" spans="2:51" s="459" customFormat="1" ht="12">
      <c r="B430" s="460"/>
      <c r="D430" s="447" t="s">
        <v>319</v>
      </c>
      <c r="E430" s="461" t="s">
        <v>1</v>
      </c>
      <c r="F430" s="462" t="s">
        <v>388</v>
      </c>
      <c r="H430" s="463">
        <v>4.567</v>
      </c>
      <c r="L430" s="460"/>
      <c r="M430" s="464"/>
      <c r="T430" s="465"/>
      <c r="AT430" s="461" t="s">
        <v>319</v>
      </c>
      <c r="AU430" s="461" t="s">
        <v>88</v>
      </c>
      <c r="AV430" s="459" t="s">
        <v>317</v>
      </c>
      <c r="AW430" s="459" t="s">
        <v>31</v>
      </c>
      <c r="AX430" s="459" t="s">
        <v>83</v>
      </c>
      <c r="AY430" s="461" t="s">
        <v>311</v>
      </c>
    </row>
    <row r="431" spans="2:65" s="1" customFormat="1" ht="24.25" customHeight="1">
      <c r="B431" s="13"/>
      <c r="C431" s="471" t="s">
        <v>689</v>
      </c>
      <c r="D431" s="471" t="s">
        <v>330</v>
      </c>
      <c r="E431" s="472" t="s">
        <v>690</v>
      </c>
      <c r="F431" s="473" t="s">
        <v>691</v>
      </c>
      <c r="G431" s="474" t="s">
        <v>340</v>
      </c>
      <c r="H431" s="475">
        <v>4.795</v>
      </c>
      <c r="I431" s="23"/>
      <c r="J431" s="466">
        <f>ROUND(I431*H431,2)</f>
        <v>0</v>
      </c>
      <c r="K431" s="467"/>
      <c r="L431" s="468"/>
      <c r="M431" s="469" t="s">
        <v>1</v>
      </c>
      <c r="N431" s="470" t="s">
        <v>41</v>
      </c>
      <c r="P431" s="419">
        <f>O431*H431</f>
        <v>0</v>
      </c>
      <c r="Q431" s="419">
        <v>0</v>
      </c>
      <c r="R431" s="419">
        <f>Q431*H431</f>
        <v>0</v>
      </c>
      <c r="S431" s="419">
        <v>0</v>
      </c>
      <c r="T431" s="420">
        <f>S431*H431</f>
        <v>0</v>
      </c>
      <c r="AR431" s="421" t="s">
        <v>334</v>
      </c>
      <c r="AT431" s="421" t="s">
        <v>330</v>
      </c>
      <c r="AU431" s="421" t="s">
        <v>88</v>
      </c>
      <c r="AY431" s="3" t="s">
        <v>311</v>
      </c>
      <c r="BE431" s="422">
        <f>IF(N431="základní",J431,0)</f>
        <v>0</v>
      </c>
      <c r="BF431" s="422">
        <f>IF(N431="snížená",J431,0)</f>
        <v>0</v>
      </c>
      <c r="BG431" s="422">
        <f>IF(N431="zákl. přenesená",J431,0)</f>
        <v>0</v>
      </c>
      <c r="BH431" s="422">
        <f>IF(N431="sníž. přenesená",J431,0)</f>
        <v>0</v>
      </c>
      <c r="BI431" s="422">
        <f>IF(N431="nulová",J431,0)</f>
        <v>0</v>
      </c>
      <c r="BJ431" s="3" t="s">
        <v>88</v>
      </c>
      <c r="BK431" s="422">
        <f>ROUND(I431*H431,2)</f>
        <v>0</v>
      </c>
      <c r="BL431" s="3" t="s">
        <v>317</v>
      </c>
      <c r="BM431" s="421" t="s">
        <v>692</v>
      </c>
    </row>
    <row r="432" spans="2:51" s="452" customFormat="1" ht="12">
      <c r="B432" s="453"/>
      <c r="D432" s="447" t="s">
        <v>319</v>
      </c>
      <c r="F432" s="455" t="s">
        <v>693</v>
      </c>
      <c r="H432" s="456">
        <v>4.795</v>
      </c>
      <c r="L432" s="453"/>
      <c r="M432" s="457"/>
      <c r="T432" s="458"/>
      <c r="AT432" s="454" t="s">
        <v>319</v>
      </c>
      <c r="AU432" s="454" t="s">
        <v>88</v>
      </c>
      <c r="AV432" s="452" t="s">
        <v>88</v>
      </c>
      <c r="AW432" s="452" t="s">
        <v>4</v>
      </c>
      <c r="AX432" s="452" t="s">
        <v>83</v>
      </c>
      <c r="AY432" s="454" t="s">
        <v>311</v>
      </c>
    </row>
    <row r="433" spans="2:65" s="1" customFormat="1" ht="33" customHeight="1">
      <c r="B433" s="13"/>
      <c r="C433" s="428" t="s">
        <v>694</v>
      </c>
      <c r="D433" s="428" t="s">
        <v>313</v>
      </c>
      <c r="E433" s="429" t="s">
        <v>695</v>
      </c>
      <c r="F433" s="430" t="s">
        <v>696</v>
      </c>
      <c r="G433" s="431" t="s">
        <v>371</v>
      </c>
      <c r="H433" s="432">
        <v>23.1</v>
      </c>
      <c r="I433" s="22"/>
      <c r="J433" s="415">
        <f>ROUND(I433*H433,2)</f>
        <v>0</v>
      </c>
      <c r="K433" s="416"/>
      <c r="L433" s="13"/>
      <c r="M433" s="417" t="s">
        <v>1</v>
      </c>
      <c r="N433" s="418" t="s">
        <v>41</v>
      </c>
      <c r="P433" s="419">
        <f>O433*H433</f>
        <v>0</v>
      </c>
      <c r="Q433" s="419">
        <v>0</v>
      </c>
      <c r="R433" s="419">
        <f>Q433*H433</f>
        <v>0</v>
      </c>
      <c r="S433" s="419">
        <v>0</v>
      </c>
      <c r="T433" s="420">
        <f>S433*H433</f>
        <v>0</v>
      </c>
      <c r="AR433" s="421" t="s">
        <v>317</v>
      </c>
      <c r="AT433" s="421" t="s">
        <v>313</v>
      </c>
      <c r="AU433" s="421" t="s">
        <v>88</v>
      </c>
      <c r="AY433" s="3" t="s">
        <v>311</v>
      </c>
      <c r="BE433" s="422">
        <f>IF(N433="základní",J433,0)</f>
        <v>0</v>
      </c>
      <c r="BF433" s="422">
        <f>IF(N433="snížená",J433,0)</f>
        <v>0</v>
      </c>
      <c r="BG433" s="422">
        <f>IF(N433="zákl. přenesená",J433,0)</f>
        <v>0</v>
      </c>
      <c r="BH433" s="422">
        <f>IF(N433="sníž. přenesená",J433,0)</f>
        <v>0</v>
      </c>
      <c r="BI433" s="422">
        <f>IF(N433="nulová",J433,0)</f>
        <v>0</v>
      </c>
      <c r="BJ433" s="3" t="s">
        <v>88</v>
      </c>
      <c r="BK433" s="422">
        <f>ROUND(I433*H433,2)</f>
        <v>0</v>
      </c>
      <c r="BL433" s="3" t="s">
        <v>317</v>
      </c>
      <c r="BM433" s="421" t="s">
        <v>697</v>
      </c>
    </row>
    <row r="434" spans="2:51" s="445" customFormat="1" ht="12">
      <c r="B434" s="446"/>
      <c r="D434" s="447" t="s">
        <v>319</v>
      </c>
      <c r="E434" s="448" t="s">
        <v>1</v>
      </c>
      <c r="F434" s="449" t="s">
        <v>698</v>
      </c>
      <c r="H434" s="448" t="s">
        <v>1</v>
      </c>
      <c r="L434" s="446"/>
      <c r="M434" s="450"/>
      <c r="T434" s="451"/>
      <c r="AT434" s="448" t="s">
        <v>319</v>
      </c>
      <c r="AU434" s="448" t="s">
        <v>88</v>
      </c>
      <c r="AV434" s="445" t="s">
        <v>83</v>
      </c>
      <c r="AW434" s="445" t="s">
        <v>31</v>
      </c>
      <c r="AX434" s="445" t="s">
        <v>75</v>
      </c>
      <c r="AY434" s="448" t="s">
        <v>311</v>
      </c>
    </row>
    <row r="435" spans="2:51" s="452" customFormat="1" ht="12">
      <c r="B435" s="453"/>
      <c r="D435" s="447" t="s">
        <v>319</v>
      </c>
      <c r="E435" s="454" t="s">
        <v>1</v>
      </c>
      <c r="F435" s="455" t="s">
        <v>105</v>
      </c>
      <c r="H435" s="456">
        <v>23.1</v>
      </c>
      <c r="L435" s="453"/>
      <c r="M435" s="457"/>
      <c r="T435" s="458"/>
      <c r="AT435" s="454" t="s">
        <v>319</v>
      </c>
      <c r="AU435" s="454" t="s">
        <v>88</v>
      </c>
      <c r="AV435" s="452" t="s">
        <v>88</v>
      </c>
      <c r="AW435" s="452" t="s">
        <v>31</v>
      </c>
      <c r="AX435" s="452" t="s">
        <v>83</v>
      </c>
      <c r="AY435" s="454" t="s">
        <v>311</v>
      </c>
    </row>
    <row r="436" spans="2:65" s="1" customFormat="1" ht="24.25" customHeight="1">
      <c r="B436" s="13"/>
      <c r="C436" s="428" t="s">
        <v>699</v>
      </c>
      <c r="D436" s="428" t="s">
        <v>313</v>
      </c>
      <c r="E436" s="429" t="s">
        <v>700</v>
      </c>
      <c r="F436" s="430" t="s">
        <v>701</v>
      </c>
      <c r="G436" s="431" t="s">
        <v>371</v>
      </c>
      <c r="H436" s="432">
        <v>115.5</v>
      </c>
      <c r="I436" s="22"/>
      <c r="J436" s="415">
        <f>ROUND(I436*H436,2)</f>
        <v>0</v>
      </c>
      <c r="K436" s="416"/>
      <c r="L436" s="13"/>
      <c r="M436" s="417" t="s">
        <v>1</v>
      </c>
      <c r="N436" s="418" t="s">
        <v>41</v>
      </c>
      <c r="P436" s="419">
        <f>O436*H436</f>
        <v>0</v>
      </c>
      <c r="Q436" s="419">
        <v>0</v>
      </c>
      <c r="R436" s="419">
        <f>Q436*H436</f>
        <v>0</v>
      </c>
      <c r="S436" s="419">
        <v>0</v>
      </c>
      <c r="T436" s="420">
        <f>S436*H436</f>
        <v>0</v>
      </c>
      <c r="AR436" s="421" t="s">
        <v>317</v>
      </c>
      <c r="AT436" s="421" t="s">
        <v>313</v>
      </c>
      <c r="AU436" s="421" t="s">
        <v>88</v>
      </c>
      <c r="AY436" s="3" t="s">
        <v>311</v>
      </c>
      <c r="BE436" s="422">
        <f>IF(N436="základní",J436,0)</f>
        <v>0</v>
      </c>
      <c r="BF436" s="422">
        <f>IF(N436="snížená",J436,0)</f>
        <v>0</v>
      </c>
      <c r="BG436" s="422">
        <f>IF(N436="zákl. přenesená",J436,0)</f>
        <v>0</v>
      </c>
      <c r="BH436" s="422">
        <f>IF(N436="sníž. přenesená",J436,0)</f>
        <v>0</v>
      </c>
      <c r="BI436" s="422">
        <f>IF(N436="nulová",J436,0)</f>
        <v>0</v>
      </c>
      <c r="BJ436" s="3" t="s">
        <v>88</v>
      </c>
      <c r="BK436" s="422">
        <f>ROUND(I436*H436,2)</f>
        <v>0</v>
      </c>
      <c r="BL436" s="3" t="s">
        <v>317</v>
      </c>
      <c r="BM436" s="421" t="s">
        <v>702</v>
      </c>
    </row>
    <row r="437" spans="2:51" s="452" customFormat="1" ht="12">
      <c r="B437" s="453"/>
      <c r="D437" s="447" t="s">
        <v>319</v>
      </c>
      <c r="F437" s="455" t="s">
        <v>703</v>
      </c>
      <c r="H437" s="456">
        <v>115.5</v>
      </c>
      <c r="L437" s="453"/>
      <c r="M437" s="457"/>
      <c r="T437" s="458"/>
      <c r="AT437" s="454" t="s">
        <v>319</v>
      </c>
      <c r="AU437" s="454" t="s">
        <v>88</v>
      </c>
      <c r="AV437" s="452" t="s">
        <v>88</v>
      </c>
      <c r="AW437" s="452" t="s">
        <v>4</v>
      </c>
      <c r="AX437" s="452" t="s">
        <v>83</v>
      </c>
      <c r="AY437" s="454" t="s">
        <v>311</v>
      </c>
    </row>
    <row r="438" spans="2:63" s="433" customFormat="1" ht="22.9" customHeight="1">
      <c r="B438" s="434"/>
      <c r="D438" s="435" t="s">
        <v>74</v>
      </c>
      <c r="E438" s="443" t="s">
        <v>343</v>
      </c>
      <c r="F438" s="443" t="s">
        <v>704</v>
      </c>
      <c r="J438" s="444">
        <f>BK438</f>
        <v>0</v>
      </c>
      <c r="L438" s="434"/>
      <c r="M438" s="438"/>
      <c r="P438" s="439">
        <f>SUM(P439:P608)</f>
        <v>0</v>
      </c>
      <c r="R438" s="439">
        <f>SUM(R439:R608)</f>
        <v>487.64882832</v>
      </c>
      <c r="T438" s="440">
        <f>SUM(T439:T608)</f>
        <v>0</v>
      </c>
      <c r="AR438" s="435" t="s">
        <v>83</v>
      </c>
      <c r="AT438" s="441" t="s">
        <v>74</v>
      </c>
      <c r="AU438" s="441" t="s">
        <v>83</v>
      </c>
      <c r="AY438" s="435" t="s">
        <v>311</v>
      </c>
      <c r="BK438" s="442">
        <f>SUM(BK439:BK608)</f>
        <v>0</v>
      </c>
    </row>
    <row r="439" spans="2:65" s="1" customFormat="1" ht="24.25" customHeight="1">
      <c r="B439" s="13"/>
      <c r="C439" s="428" t="s">
        <v>705</v>
      </c>
      <c r="D439" s="428" t="s">
        <v>313</v>
      </c>
      <c r="E439" s="429" t="s">
        <v>706</v>
      </c>
      <c r="F439" s="430" t="s">
        <v>707</v>
      </c>
      <c r="G439" s="431" t="s">
        <v>371</v>
      </c>
      <c r="H439" s="432">
        <v>17.62</v>
      </c>
      <c r="I439" s="22"/>
      <c r="J439" s="415">
        <f>ROUND(I439*H439,2)</f>
        <v>0</v>
      </c>
      <c r="K439" s="416"/>
      <c r="L439" s="13"/>
      <c r="M439" s="417" t="s">
        <v>1</v>
      </c>
      <c r="N439" s="418" t="s">
        <v>41</v>
      </c>
      <c r="P439" s="419">
        <f>O439*H439</f>
        <v>0</v>
      </c>
      <c r="Q439" s="419">
        <v>0.00026</v>
      </c>
      <c r="R439" s="419">
        <f>Q439*H439</f>
        <v>0.0045812</v>
      </c>
      <c r="S439" s="419">
        <v>0</v>
      </c>
      <c r="T439" s="420">
        <f>S439*H439</f>
        <v>0</v>
      </c>
      <c r="AR439" s="421" t="s">
        <v>317</v>
      </c>
      <c r="AT439" s="421" t="s">
        <v>313</v>
      </c>
      <c r="AU439" s="421" t="s">
        <v>88</v>
      </c>
      <c r="AY439" s="3" t="s">
        <v>311</v>
      </c>
      <c r="BE439" s="422">
        <f>IF(N439="základní",J439,0)</f>
        <v>0</v>
      </c>
      <c r="BF439" s="422">
        <f>IF(N439="snížená",J439,0)</f>
        <v>0</v>
      </c>
      <c r="BG439" s="422">
        <f>IF(N439="zákl. přenesená",J439,0)</f>
        <v>0</v>
      </c>
      <c r="BH439" s="422">
        <f>IF(N439="sníž. přenesená",J439,0)</f>
        <v>0</v>
      </c>
      <c r="BI439" s="422">
        <f>IF(N439="nulová",J439,0)</f>
        <v>0</v>
      </c>
      <c r="BJ439" s="3" t="s">
        <v>88</v>
      </c>
      <c r="BK439" s="422">
        <f>ROUND(I439*H439,2)</f>
        <v>0</v>
      </c>
      <c r="BL439" s="3" t="s">
        <v>317</v>
      </c>
      <c r="BM439" s="421" t="s">
        <v>708</v>
      </c>
    </row>
    <row r="440" spans="2:51" s="452" customFormat="1" ht="12">
      <c r="B440" s="453"/>
      <c r="D440" s="447" t="s">
        <v>319</v>
      </c>
      <c r="E440" s="454" t="s">
        <v>1</v>
      </c>
      <c r="F440" s="455" t="s">
        <v>109</v>
      </c>
      <c r="H440" s="456">
        <v>17.62</v>
      </c>
      <c r="L440" s="453"/>
      <c r="M440" s="457"/>
      <c r="T440" s="458"/>
      <c r="AT440" s="454" t="s">
        <v>319</v>
      </c>
      <c r="AU440" s="454" t="s">
        <v>88</v>
      </c>
      <c r="AV440" s="452" t="s">
        <v>88</v>
      </c>
      <c r="AW440" s="452" t="s">
        <v>31</v>
      </c>
      <c r="AX440" s="452" t="s">
        <v>83</v>
      </c>
      <c r="AY440" s="454" t="s">
        <v>311</v>
      </c>
    </row>
    <row r="441" spans="2:65" s="1" customFormat="1" ht="33" customHeight="1">
      <c r="B441" s="13"/>
      <c r="C441" s="428" t="s">
        <v>709</v>
      </c>
      <c r="D441" s="428" t="s">
        <v>313</v>
      </c>
      <c r="E441" s="429" t="s">
        <v>710</v>
      </c>
      <c r="F441" s="430" t="s">
        <v>711</v>
      </c>
      <c r="G441" s="431" t="s">
        <v>371</v>
      </c>
      <c r="H441" s="432">
        <v>17.62</v>
      </c>
      <c r="I441" s="22"/>
      <c r="J441" s="415">
        <f>ROUND(I441*H441,2)</f>
        <v>0</v>
      </c>
      <c r="K441" s="416"/>
      <c r="L441" s="13"/>
      <c r="M441" s="417" t="s">
        <v>1</v>
      </c>
      <c r="N441" s="418" t="s">
        <v>41</v>
      </c>
      <c r="P441" s="419">
        <f>O441*H441</f>
        <v>0</v>
      </c>
      <c r="Q441" s="419">
        <v>0.01103</v>
      </c>
      <c r="R441" s="419">
        <f>Q441*H441</f>
        <v>0.1943486</v>
      </c>
      <c r="S441" s="419">
        <v>0</v>
      </c>
      <c r="T441" s="420">
        <f>S441*H441</f>
        <v>0</v>
      </c>
      <c r="AR441" s="421" t="s">
        <v>317</v>
      </c>
      <c r="AT441" s="421" t="s">
        <v>313</v>
      </c>
      <c r="AU441" s="421" t="s">
        <v>88</v>
      </c>
      <c r="AY441" s="3" t="s">
        <v>311</v>
      </c>
      <c r="BE441" s="422">
        <f>IF(N441="základní",J441,0)</f>
        <v>0</v>
      </c>
      <c r="BF441" s="422">
        <f>IF(N441="snížená",J441,0)</f>
        <v>0</v>
      </c>
      <c r="BG441" s="422">
        <f>IF(N441="zákl. přenesená",J441,0)</f>
        <v>0</v>
      </c>
      <c r="BH441" s="422">
        <f>IF(N441="sníž. přenesená",J441,0)</f>
        <v>0</v>
      </c>
      <c r="BI441" s="422">
        <f>IF(N441="nulová",J441,0)</f>
        <v>0</v>
      </c>
      <c r="BJ441" s="3" t="s">
        <v>88</v>
      </c>
      <c r="BK441" s="422">
        <f>ROUND(I441*H441,2)</f>
        <v>0</v>
      </c>
      <c r="BL441" s="3" t="s">
        <v>317</v>
      </c>
      <c r="BM441" s="421" t="s">
        <v>712</v>
      </c>
    </row>
    <row r="442" spans="2:51" s="445" customFormat="1" ht="12">
      <c r="B442" s="446"/>
      <c r="D442" s="447" t="s">
        <v>319</v>
      </c>
      <c r="E442" s="448" t="s">
        <v>1</v>
      </c>
      <c r="F442" s="449" t="s">
        <v>110</v>
      </c>
      <c r="H442" s="448" t="s">
        <v>1</v>
      </c>
      <c r="L442" s="446"/>
      <c r="M442" s="450"/>
      <c r="T442" s="451"/>
      <c r="AT442" s="448" t="s">
        <v>319</v>
      </c>
      <c r="AU442" s="448" t="s">
        <v>88</v>
      </c>
      <c r="AV442" s="445" t="s">
        <v>83</v>
      </c>
      <c r="AW442" s="445" t="s">
        <v>31</v>
      </c>
      <c r="AX442" s="445" t="s">
        <v>75</v>
      </c>
      <c r="AY442" s="448" t="s">
        <v>311</v>
      </c>
    </row>
    <row r="443" spans="2:51" s="445" customFormat="1" ht="12">
      <c r="B443" s="446"/>
      <c r="D443" s="447" t="s">
        <v>319</v>
      </c>
      <c r="E443" s="448" t="s">
        <v>1</v>
      </c>
      <c r="F443" s="449" t="s">
        <v>421</v>
      </c>
      <c r="H443" s="448" t="s">
        <v>1</v>
      </c>
      <c r="L443" s="446"/>
      <c r="M443" s="450"/>
      <c r="T443" s="451"/>
      <c r="AT443" s="448" t="s">
        <v>319</v>
      </c>
      <c r="AU443" s="448" t="s">
        <v>88</v>
      </c>
      <c r="AV443" s="445" t="s">
        <v>83</v>
      </c>
      <c r="AW443" s="445" t="s">
        <v>31</v>
      </c>
      <c r="AX443" s="445" t="s">
        <v>75</v>
      </c>
      <c r="AY443" s="448" t="s">
        <v>311</v>
      </c>
    </row>
    <row r="444" spans="2:51" s="452" customFormat="1" ht="12">
      <c r="B444" s="453"/>
      <c r="D444" s="447" t="s">
        <v>319</v>
      </c>
      <c r="E444" s="454" t="s">
        <v>1</v>
      </c>
      <c r="F444" s="455" t="s">
        <v>713</v>
      </c>
      <c r="H444" s="456">
        <v>17.62</v>
      </c>
      <c r="L444" s="453"/>
      <c r="M444" s="457"/>
      <c r="T444" s="458"/>
      <c r="AT444" s="454" t="s">
        <v>319</v>
      </c>
      <c r="AU444" s="454" t="s">
        <v>88</v>
      </c>
      <c r="AV444" s="452" t="s">
        <v>88</v>
      </c>
      <c r="AW444" s="452" t="s">
        <v>31</v>
      </c>
      <c r="AX444" s="452" t="s">
        <v>75</v>
      </c>
      <c r="AY444" s="454" t="s">
        <v>311</v>
      </c>
    </row>
    <row r="445" spans="2:51" s="459" customFormat="1" ht="12">
      <c r="B445" s="460"/>
      <c r="D445" s="447" t="s">
        <v>319</v>
      </c>
      <c r="E445" s="461" t="s">
        <v>109</v>
      </c>
      <c r="F445" s="462" t="s">
        <v>388</v>
      </c>
      <c r="H445" s="463">
        <v>17.62</v>
      </c>
      <c r="L445" s="460"/>
      <c r="M445" s="464"/>
      <c r="T445" s="465"/>
      <c r="AT445" s="461" t="s">
        <v>319</v>
      </c>
      <c r="AU445" s="461" t="s">
        <v>88</v>
      </c>
      <c r="AV445" s="459" t="s">
        <v>317</v>
      </c>
      <c r="AW445" s="459" t="s">
        <v>31</v>
      </c>
      <c r="AX445" s="459" t="s">
        <v>83</v>
      </c>
      <c r="AY445" s="461" t="s">
        <v>311</v>
      </c>
    </row>
    <row r="446" spans="2:65" s="1" customFormat="1" ht="24.25" customHeight="1">
      <c r="B446" s="13"/>
      <c r="C446" s="428" t="s">
        <v>714</v>
      </c>
      <c r="D446" s="428" t="s">
        <v>313</v>
      </c>
      <c r="E446" s="429" t="s">
        <v>715</v>
      </c>
      <c r="F446" s="430" t="s">
        <v>716</v>
      </c>
      <c r="G446" s="431" t="s">
        <v>371</v>
      </c>
      <c r="H446" s="432">
        <v>17.62</v>
      </c>
      <c r="I446" s="22"/>
      <c r="J446" s="415">
        <f>ROUND(I446*H446,2)</f>
        <v>0</v>
      </c>
      <c r="K446" s="416"/>
      <c r="L446" s="13"/>
      <c r="M446" s="417" t="s">
        <v>1</v>
      </c>
      <c r="N446" s="418" t="s">
        <v>41</v>
      </c>
      <c r="P446" s="419">
        <f>O446*H446</f>
        <v>0</v>
      </c>
      <c r="Q446" s="419">
        <v>0.00552</v>
      </c>
      <c r="R446" s="419">
        <f>Q446*H446</f>
        <v>0.0972624</v>
      </c>
      <c r="S446" s="419">
        <v>0</v>
      </c>
      <c r="T446" s="420">
        <f>S446*H446</f>
        <v>0</v>
      </c>
      <c r="AR446" s="421" t="s">
        <v>317</v>
      </c>
      <c r="AT446" s="421" t="s">
        <v>313</v>
      </c>
      <c r="AU446" s="421" t="s">
        <v>88</v>
      </c>
      <c r="AY446" s="3" t="s">
        <v>311</v>
      </c>
      <c r="BE446" s="422">
        <f>IF(N446="základní",J446,0)</f>
        <v>0</v>
      </c>
      <c r="BF446" s="422">
        <f>IF(N446="snížená",J446,0)</f>
        <v>0</v>
      </c>
      <c r="BG446" s="422">
        <f>IF(N446="zákl. přenesená",J446,0)</f>
        <v>0</v>
      </c>
      <c r="BH446" s="422">
        <f>IF(N446="sníž. přenesená",J446,0)</f>
        <v>0</v>
      </c>
      <c r="BI446" s="422">
        <f>IF(N446="nulová",J446,0)</f>
        <v>0</v>
      </c>
      <c r="BJ446" s="3" t="s">
        <v>88</v>
      </c>
      <c r="BK446" s="422">
        <f>ROUND(I446*H446,2)</f>
        <v>0</v>
      </c>
      <c r="BL446" s="3" t="s">
        <v>317</v>
      </c>
      <c r="BM446" s="421" t="s">
        <v>717</v>
      </c>
    </row>
    <row r="447" spans="2:51" s="452" customFormat="1" ht="12">
      <c r="B447" s="453"/>
      <c r="D447" s="447" t="s">
        <v>319</v>
      </c>
      <c r="E447" s="454" t="s">
        <v>1</v>
      </c>
      <c r="F447" s="455" t="s">
        <v>109</v>
      </c>
      <c r="H447" s="456">
        <v>17.62</v>
      </c>
      <c r="L447" s="453"/>
      <c r="M447" s="457"/>
      <c r="T447" s="458"/>
      <c r="AT447" s="454" t="s">
        <v>319</v>
      </c>
      <c r="AU447" s="454" t="s">
        <v>88</v>
      </c>
      <c r="AV447" s="452" t="s">
        <v>88</v>
      </c>
      <c r="AW447" s="452" t="s">
        <v>31</v>
      </c>
      <c r="AX447" s="452" t="s">
        <v>83</v>
      </c>
      <c r="AY447" s="454" t="s">
        <v>311</v>
      </c>
    </row>
    <row r="448" spans="2:65" s="1" customFormat="1" ht="24.25" customHeight="1">
      <c r="B448" s="13"/>
      <c r="C448" s="428" t="s">
        <v>718</v>
      </c>
      <c r="D448" s="428" t="s">
        <v>313</v>
      </c>
      <c r="E448" s="429" t="s">
        <v>719</v>
      </c>
      <c r="F448" s="430" t="s">
        <v>720</v>
      </c>
      <c r="G448" s="431" t="s">
        <v>371</v>
      </c>
      <c r="H448" s="432">
        <v>79.065</v>
      </c>
      <c r="I448" s="22"/>
      <c r="J448" s="415">
        <f>ROUND(I448*H448,2)</f>
        <v>0</v>
      </c>
      <c r="K448" s="416"/>
      <c r="L448" s="13"/>
      <c r="M448" s="417" t="s">
        <v>1</v>
      </c>
      <c r="N448" s="418" t="s">
        <v>41</v>
      </c>
      <c r="P448" s="419">
        <f>O448*H448</f>
        <v>0</v>
      </c>
      <c r="Q448" s="419">
        <v>0.00494</v>
      </c>
      <c r="R448" s="419">
        <f>Q448*H448</f>
        <v>0.39058109999999996</v>
      </c>
      <c r="S448" s="419">
        <v>0</v>
      </c>
      <c r="T448" s="420">
        <f>S448*H448</f>
        <v>0</v>
      </c>
      <c r="AR448" s="421" t="s">
        <v>317</v>
      </c>
      <c r="AT448" s="421" t="s">
        <v>313</v>
      </c>
      <c r="AU448" s="421" t="s">
        <v>88</v>
      </c>
      <c r="AY448" s="3" t="s">
        <v>311</v>
      </c>
      <c r="BE448" s="422">
        <f>IF(N448="základní",J448,0)</f>
        <v>0</v>
      </c>
      <c r="BF448" s="422">
        <f>IF(N448="snížená",J448,0)</f>
        <v>0</v>
      </c>
      <c r="BG448" s="422">
        <f>IF(N448="zákl. přenesená",J448,0)</f>
        <v>0</v>
      </c>
      <c r="BH448" s="422">
        <f>IF(N448="sníž. přenesená",J448,0)</f>
        <v>0</v>
      </c>
      <c r="BI448" s="422">
        <f>IF(N448="nulová",J448,0)</f>
        <v>0</v>
      </c>
      <c r="BJ448" s="3" t="s">
        <v>88</v>
      </c>
      <c r="BK448" s="422">
        <f>ROUND(I448*H448,2)</f>
        <v>0</v>
      </c>
      <c r="BL448" s="3" t="s">
        <v>317</v>
      </c>
      <c r="BM448" s="421" t="s">
        <v>721</v>
      </c>
    </row>
    <row r="449" spans="2:51" s="452" customFormat="1" ht="12">
      <c r="B449" s="453"/>
      <c r="D449" s="447" t="s">
        <v>319</v>
      </c>
      <c r="E449" s="454" t="s">
        <v>1</v>
      </c>
      <c r="F449" s="455" t="s">
        <v>722</v>
      </c>
      <c r="H449" s="456">
        <v>79.065</v>
      </c>
      <c r="L449" s="453"/>
      <c r="M449" s="457"/>
      <c r="T449" s="458"/>
      <c r="AT449" s="454" t="s">
        <v>319</v>
      </c>
      <c r="AU449" s="454" t="s">
        <v>88</v>
      </c>
      <c r="AV449" s="452" t="s">
        <v>88</v>
      </c>
      <c r="AW449" s="452" t="s">
        <v>31</v>
      </c>
      <c r="AX449" s="452" t="s">
        <v>83</v>
      </c>
      <c r="AY449" s="454" t="s">
        <v>311</v>
      </c>
    </row>
    <row r="450" spans="2:65" s="1" customFormat="1" ht="24.25" customHeight="1">
      <c r="B450" s="13"/>
      <c r="C450" s="428" t="s">
        <v>723</v>
      </c>
      <c r="D450" s="428" t="s">
        <v>313</v>
      </c>
      <c r="E450" s="429" t="s">
        <v>724</v>
      </c>
      <c r="F450" s="430" t="s">
        <v>725</v>
      </c>
      <c r="G450" s="431" t="s">
        <v>371</v>
      </c>
      <c r="H450" s="432">
        <v>3089.183</v>
      </c>
      <c r="I450" s="22"/>
      <c r="J450" s="415">
        <f>ROUND(I450*H450,2)</f>
        <v>0</v>
      </c>
      <c r="K450" s="416"/>
      <c r="L450" s="13"/>
      <c r="M450" s="417" t="s">
        <v>1</v>
      </c>
      <c r="N450" s="418" t="s">
        <v>41</v>
      </c>
      <c r="P450" s="419">
        <f>O450*H450</f>
        <v>0</v>
      </c>
      <c r="Q450" s="419">
        <v>0.00026</v>
      </c>
      <c r="R450" s="419">
        <f>Q450*H450</f>
        <v>0.8031875799999999</v>
      </c>
      <c r="S450" s="419">
        <v>0</v>
      </c>
      <c r="T450" s="420">
        <f>S450*H450</f>
        <v>0</v>
      </c>
      <c r="AR450" s="421" t="s">
        <v>317</v>
      </c>
      <c r="AT450" s="421" t="s">
        <v>313</v>
      </c>
      <c r="AU450" s="421" t="s">
        <v>88</v>
      </c>
      <c r="AY450" s="3" t="s">
        <v>311</v>
      </c>
      <c r="BE450" s="422">
        <f>IF(N450="základní",J450,0)</f>
        <v>0</v>
      </c>
      <c r="BF450" s="422">
        <f>IF(N450="snížená",J450,0)</f>
        <v>0</v>
      </c>
      <c r="BG450" s="422">
        <f>IF(N450="zákl. přenesená",J450,0)</f>
        <v>0</v>
      </c>
      <c r="BH450" s="422">
        <f>IF(N450="sníž. přenesená",J450,0)</f>
        <v>0</v>
      </c>
      <c r="BI450" s="422">
        <f>IF(N450="nulová",J450,0)</f>
        <v>0</v>
      </c>
      <c r="BJ450" s="3" t="s">
        <v>88</v>
      </c>
      <c r="BK450" s="422">
        <f>ROUND(I450*H450,2)</f>
        <v>0</v>
      </c>
      <c r="BL450" s="3" t="s">
        <v>317</v>
      </c>
      <c r="BM450" s="421" t="s">
        <v>726</v>
      </c>
    </row>
    <row r="451" spans="2:51" s="452" customFormat="1" ht="12">
      <c r="B451" s="453"/>
      <c r="D451" s="447" t="s">
        <v>319</v>
      </c>
      <c r="E451" s="454" t="s">
        <v>1</v>
      </c>
      <c r="F451" s="455" t="s">
        <v>122</v>
      </c>
      <c r="H451" s="456">
        <v>3089.183</v>
      </c>
      <c r="L451" s="453"/>
      <c r="M451" s="457"/>
      <c r="T451" s="458"/>
      <c r="AT451" s="454" t="s">
        <v>319</v>
      </c>
      <c r="AU451" s="454" t="s">
        <v>88</v>
      </c>
      <c r="AV451" s="452" t="s">
        <v>88</v>
      </c>
      <c r="AW451" s="452" t="s">
        <v>31</v>
      </c>
      <c r="AX451" s="452" t="s">
        <v>83</v>
      </c>
      <c r="AY451" s="454" t="s">
        <v>311</v>
      </c>
    </row>
    <row r="452" spans="2:65" s="1" customFormat="1" ht="24.25" customHeight="1">
      <c r="B452" s="13"/>
      <c r="C452" s="428" t="s">
        <v>727</v>
      </c>
      <c r="D452" s="428" t="s">
        <v>313</v>
      </c>
      <c r="E452" s="429" t="s">
        <v>728</v>
      </c>
      <c r="F452" s="430" t="s">
        <v>729</v>
      </c>
      <c r="G452" s="431" t="s">
        <v>371</v>
      </c>
      <c r="H452" s="432">
        <v>66.392</v>
      </c>
      <c r="I452" s="22"/>
      <c r="J452" s="415">
        <f>ROUND(I452*H452,2)</f>
        <v>0</v>
      </c>
      <c r="K452" s="416"/>
      <c r="L452" s="13"/>
      <c r="M452" s="417" t="s">
        <v>1</v>
      </c>
      <c r="N452" s="418" t="s">
        <v>41</v>
      </c>
      <c r="P452" s="419">
        <f>O452*H452</f>
        <v>0</v>
      </c>
      <c r="Q452" s="419">
        <v>0.0154</v>
      </c>
      <c r="R452" s="419">
        <f>Q452*H452</f>
        <v>1.0224368</v>
      </c>
      <c r="S452" s="419">
        <v>0</v>
      </c>
      <c r="T452" s="420">
        <f>S452*H452</f>
        <v>0</v>
      </c>
      <c r="AR452" s="421" t="s">
        <v>317</v>
      </c>
      <c r="AT452" s="421" t="s">
        <v>313</v>
      </c>
      <c r="AU452" s="421" t="s">
        <v>88</v>
      </c>
      <c r="AY452" s="3" t="s">
        <v>311</v>
      </c>
      <c r="BE452" s="422">
        <f>IF(N452="základní",J452,0)</f>
        <v>0</v>
      </c>
      <c r="BF452" s="422">
        <f>IF(N452="snížená",J452,0)</f>
        <v>0</v>
      </c>
      <c r="BG452" s="422">
        <f>IF(N452="zákl. přenesená",J452,0)</f>
        <v>0</v>
      </c>
      <c r="BH452" s="422">
        <f>IF(N452="sníž. přenesená",J452,0)</f>
        <v>0</v>
      </c>
      <c r="BI452" s="422">
        <f>IF(N452="nulová",J452,0)</f>
        <v>0</v>
      </c>
      <c r="BJ452" s="3" t="s">
        <v>88</v>
      </c>
      <c r="BK452" s="422">
        <f>ROUND(I452*H452,2)</f>
        <v>0</v>
      </c>
      <c r="BL452" s="3" t="s">
        <v>317</v>
      </c>
      <c r="BM452" s="421" t="s">
        <v>730</v>
      </c>
    </row>
    <row r="453" spans="2:51" s="445" customFormat="1" ht="12">
      <c r="B453" s="446"/>
      <c r="D453" s="447" t="s">
        <v>319</v>
      </c>
      <c r="E453" s="448" t="s">
        <v>1</v>
      </c>
      <c r="F453" s="449" t="s">
        <v>731</v>
      </c>
      <c r="H453" s="448" t="s">
        <v>1</v>
      </c>
      <c r="L453" s="446"/>
      <c r="M453" s="450"/>
      <c r="T453" s="451"/>
      <c r="AT453" s="448" t="s">
        <v>319</v>
      </c>
      <c r="AU453" s="448" t="s">
        <v>88</v>
      </c>
      <c r="AV453" s="445" t="s">
        <v>83</v>
      </c>
      <c r="AW453" s="445" t="s">
        <v>31</v>
      </c>
      <c r="AX453" s="445" t="s">
        <v>75</v>
      </c>
      <c r="AY453" s="448" t="s">
        <v>311</v>
      </c>
    </row>
    <row r="454" spans="2:51" s="452" customFormat="1" ht="12">
      <c r="B454" s="453"/>
      <c r="D454" s="447" t="s">
        <v>319</v>
      </c>
      <c r="E454" s="454" t="s">
        <v>1</v>
      </c>
      <c r="F454" s="455" t="s">
        <v>119</v>
      </c>
      <c r="H454" s="456">
        <v>66.392</v>
      </c>
      <c r="L454" s="453"/>
      <c r="M454" s="457"/>
      <c r="T454" s="458"/>
      <c r="AT454" s="454" t="s">
        <v>319</v>
      </c>
      <c r="AU454" s="454" t="s">
        <v>88</v>
      </c>
      <c r="AV454" s="452" t="s">
        <v>88</v>
      </c>
      <c r="AW454" s="452" t="s">
        <v>31</v>
      </c>
      <c r="AX454" s="452" t="s">
        <v>83</v>
      </c>
      <c r="AY454" s="454" t="s">
        <v>311</v>
      </c>
    </row>
    <row r="455" spans="2:65" s="1" customFormat="1" ht="24.25" customHeight="1">
      <c r="B455" s="13"/>
      <c r="C455" s="428" t="s">
        <v>732</v>
      </c>
      <c r="D455" s="428" t="s">
        <v>313</v>
      </c>
      <c r="E455" s="429" t="s">
        <v>733</v>
      </c>
      <c r="F455" s="430" t="s">
        <v>734</v>
      </c>
      <c r="G455" s="431" t="s">
        <v>371</v>
      </c>
      <c r="H455" s="432">
        <v>66.392</v>
      </c>
      <c r="I455" s="22"/>
      <c r="J455" s="415">
        <f>ROUND(I455*H455,2)</f>
        <v>0</v>
      </c>
      <c r="K455" s="416"/>
      <c r="L455" s="13"/>
      <c r="M455" s="417" t="s">
        <v>1</v>
      </c>
      <c r="N455" s="418" t="s">
        <v>41</v>
      </c>
      <c r="P455" s="419">
        <f>O455*H455</f>
        <v>0</v>
      </c>
      <c r="Q455" s="419">
        <v>0.003</v>
      </c>
      <c r="R455" s="419">
        <f>Q455*H455</f>
        <v>0.199176</v>
      </c>
      <c r="S455" s="419">
        <v>0</v>
      </c>
      <c r="T455" s="420">
        <f>S455*H455</f>
        <v>0</v>
      </c>
      <c r="AR455" s="421" t="s">
        <v>317</v>
      </c>
      <c r="AT455" s="421" t="s">
        <v>313</v>
      </c>
      <c r="AU455" s="421" t="s">
        <v>88</v>
      </c>
      <c r="AY455" s="3" t="s">
        <v>311</v>
      </c>
      <c r="BE455" s="422">
        <f>IF(N455="základní",J455,0)</f>
        <v>0</v>
      </c>
      <c r="BF455" s="422">
        <f>IF(N455="snížená",J455,0)</f>
        <v>0</v>
      </c>
      <c r="BG455" s="422">
        <f>IF(N455="zákl. přenesená",J455,0)</f>
        <v>0</v>
      </c>
      <c r="BH455" s="422">
        <f>IF(N455="sníž. přenesená",J455,0)</f>
        <v>0</v>
      </c>
      <c r="BI455" s="422">
        <f>IF(N455="nulová",J455,0)</f>
        <v>0</v>
      </c>
      <c r="BJ455" s="3" t="s">
        <v>88</v>
      </c>
      <c r="BK455" s="422">
        <f>ROUND(I455*H455,2)</f>
        <v>0</v>
      </c>
      <c r="BL455" s="3" t="s">
        <v>317</v>
      </c>
      <c r="BM455" s="421" t="s">
        <v>735</v>
      </c>
    </row>
    <row r="456" spans="2:51" s="445" customFormat="1" ht="12">
      <c r="B456" s="446"/>
      <c r="D456" s="447" t="s">
        <v>319</v>
      </c>
      <c r="E456" s="448" t="s">
        <v>1</v>
      </c>
      <c r="F456" s="449" t="s">
        <v>120</v>
      </c>
      <c r="H456" s="448" t="s">
        <v>1</v>
      </c>
      <c r="L456" s="446"/>
      <c r="M456" s="450"/>
      <c r="T456" s="451"/>
      <c r="AT456" s="448" t="s">
        <v>319</v>
      </c>
      <c r="AU456" s="448" t="s">
        <v>88</v>
      </c>
      <c r="AV456" s="445" t="s">
        <v>83</v>
      </c>
      <c r="AW456" s="445" t="s">
        <v>31</v>
      </c>
      <c r="AX456" s="445" t="s">
        <v>75</v>
      </c>
      <c r="AY456" s="448" t="s">
        <v>311</v>
      </c>
    </row>
    <row r="457" spans="2:51" s="452" customFormat="1" ht="40">
      <c r="B457" s="453"/>
      <c r="D457" s="447" t="s">
        <v>319</v>
      </c>
      <c r="E457" s="454" t="s">
        <v>119</v>
      </c>
      <c r="F457" s="455" t="s">
        <v>736</v>
      </c>
      <c r="H457" s="456">
        <v>66.392</v>
      </c>
      <c r="L457" s="453"/>
      <c r="M457" s="457"/>
      <c r="T457" s="458"/>
      <c r="AT457" s="454" t="s">
        <v>319</v>
      </c>
      <c r="AU457" s="454" t="s">
        <v>88</v>
      </c>
      <c r="AV457" s="452" t="s">
        <v>88</v>
      </c>
      <c r="AW457" s="452" t="s">
        <v>31</v>
      </c>
      <c r="AX457" s="452" t="s">
        <v>83</v>
      </c>
      <c r="AY457" s="454" t="s">
        <v>311</v>
      </c>
    </row>
    <row r="458" spans="2:65" s="1" customFormat="1" ht="24.25" customHeight="1">
      <c r="B458" s="13"/>
      <c r="C458" s="428" t="s">
        <v>737</v>
      </c>
      <c r="D458" s="428" t="s">
        <v>313</v>
      </c>
      <c r="E458" s="429" t="s">
        <v>738</v>
      </c>
      <c r="F458" s="430" t="s">
        <v>739</v>
      </c>
      <c r="G458" s="431" t="s">
        <v>371</v>
      </c>
      <c r="H458" s="432">
        <v>12.673</v>
      </c>
      <c r="I458" s="22"/>
      <c r="J458" s="415">
        <f>ROUND(I458*H458,2)</f>
        <v>0</v>
      </c>
      <c r="K458" s="416"/>
      <c r="L458" s="13"/>
      <c r="M458" s="417" t="s">
        <v>1</v>
      </c>
      <c r="N458" s="418" t="s">
        <v>41</v>
      </c>
      <c r="P458" s="419">
        <f>O458*H458</f>
        <v>0</v>
      </c>
      <c r="Q458" s="419">
        <v>0.01838</v>
      </c>
      <c r="R458" s="419">
        <f>Q458*H458</f>
        <v>0.23292974</v>
      </c>
      <c r="S458" s="419">
        <v>0</v>
      </c>
      <c r="T458" s="420">
        <f>S458*H458</f>
        <v>0</v>
      </c>
      <c r="AR458" s="421" t="s">
        <v>317</v>
      </c>
      <c r="AT458" s="421" t="s">
        <v>313</v>
      </c>
      <c r="AU458" s="421" t="s">
        <v>88</v>
      </c>
      <c r="AY458" s="3" t="s">
        <v>311</v>
      </c>
      <c r="BE458" s="422">
        <f>IF(N458="základní",J458,0)</f>
        <v>0</v>
      </c>
      <c r="BF458" s="422">
        <f>IF(N458="snížená",J458,0)</f>
        <v>0</v>
      </c>
      <c r="BG458" s="422">
        <f>IF(N458="zákl. přenesená",J458,0)</f>
        <v>0</v>
      </c>
      <c r="BH458" s="422">
        <f>IF(N458="sníž. přenesená",J458,0)</f>
        <v>0</v>
      </c>
      <c r="BI458" s="422">
        <f>IF(N458="nulová",J458,0)</f>
        <v>0</v>
      </c>
      <c r="BJ458" s="3" t="s">
        <v>88</v>
      </c>
      <c r="BK458" s="422">
        <f>ROUND(I458*H458,2)</f>
        <v>0</v>
      </c>
      <c r="BL458" s="3" t="s">
        <v>317</v>
      </c>
      <c r="BM458" s="421" t="s">
        <v>740</v>
      </c>
    </row>
    <row r="459" spans="2:51" s="452" customFormat="1" ht="12">
      <c r="B459" s="453"/>
      <c r="D459" s="447" t="s">
        <v>319</v>
      </c>
      <c r="E459" s="454" t="s">
        <v>1</v>
      </c>
      <c r="F459" s="455" t="s">
        <v>741</v>
      </c>
      <c r="H459" s="456">
        <v>12.673</v>
      </c>
      <c r="L459" s="453"/>
      <c r="M459" s="457"/>
      <c r="T459" s="458"/>
      <c r="AT459" s="454" t="s">
        <v>319</v>
      </c>
      <c r="AU459" s="454" t="s">
        <v>88</v>
      </c>
      <c r="AV459" s="452" t="s">
        <v>88</v>
      </c>
      <c r="AW459" s="452" t="s">
        <v>31</v>
      </c>
      <c r="AX459" s="452" t="s">
        <v>83</v>
      </c>
      <c r="AY459" s="454" t="s">
        <v>311</v>
      </c>
    </row>
    <row r="460" spans="2:65" s="1" customFormat="1" ht="24.25" customHeight="1">
      <c r="B460" s="13"/>
      <c r="C460" s="428" t="s">
        <v>742</v>
      </c>
      <c r="D460" s="428" t="s">
        <v>313</v>
      </c>
      <c r="E460" s="429" t="s">
        <v>743</v>
      </c>
      <c r="F460" s="430" t="s">
        <v>744</v>
      </c>
      <c r="G460" s="431" t="s">
        <v>371</v>
      </c>
      <c r="H460" s="432">
        <v>12.673</v>
      </c>
      <c r="I460" s="22"/>
      <c r="J460" s="415">
        <f>ROUND(I460*H460,2)</f>
        <v>0</v>
      </c>
      <c r="K460" s="416"/>
      <c r="L460" s="13"/>
      <c r="M460" s="417" t="s">
        <v>1</v>
      </c>
      <c r="N460" s="418" t="s">
        <v>41</v>
      </c>
      <c r="P460" s="419">
        <f>O460*H460</f>
        <v>0</v>
      </c>
      <c r="Q460" s="419">
        <v>0.0079</v>
      </c>
      <c r="R460" s="419">
        <f>Q460*H460</f>
        <v>0.10011670000000002</v>
      </c>
      <c r="S460" s="419">
        <v>0</v>
      </c>
      <c r="T460" s="420">
        <f>S460*H460</f>
        <v>0</v>
      </c>
      <c r="AR460" s="421" t="s">
        <v>317</v>
      </c>
      <c r="AT460" s="421" t="s">
        <v>313</v>
      </c>
      <c r="AU460" s="421" t="s">
        <v>88</v>
      </c>
      <c r="AY460" s="3" t="s">
        <v>311</v>
      </c>
      <c r="BE460" s="422">
        <f>IF(N460="základní",J460,0)</f>
        <v>0</v>
      </c>
      <c r="BF460" s="422">
        <f>IF(N460="snížená",J460,0)</f>
        <v>0</v>
      </c>
      <c r="BG460" s="422">
        <f>IF(N460="zákl. přenesená",J460,0)</f>
        <v>0</v>
      </c>
      <c r="BH460" s="422">
        <f>IF(N460="sníž. přenesená",J460,0)</f>
        <v>0</v>
      </c>
      <c r="BI460" s="422">
        <f>IF(N460="nulová",J460,0)</f>
        <v>0</v>
      </c>
      <c r="BJ460" s="3" t="s">
        <v>88</v>
      </c>
      <c r="BK460" s="422">
        <f>ROUND(I460*H460,2)</f>
        <v>0</v>
      </c>
      <c r="BL460" s="3" t="s">
        <v>317</v>
      </c>
      <c r="BM460" s="421" t="s">
        <v>745</v>
      </c>
    </row>
    <row r="461" spans="2:51" s="452" customFormat="1" ht="12">
      <c r="B461" s="453"/>
      <c r="D461" s="447" t="s">
        <v>319</v>
      </c>
      <c r="E461" s="454" t="s">
        <v>1</v>
      </c>
      <c r="F461" s="455" t="s">
        <v>741</v>
      </c>
      <c r="H461" s="456">
        <v>12.673</v>
      </c>
      <c r="L461" s="453"/>
      <c r="M461" s="457"/>
      <c r="T461" s="458"/>
      <c r="AT461" s="454" t="s">
        <v>319</v>
      </c>
      <c r="AU461" s="454" t="s">
        <v>88</v>
      </c>
      <c r="AV461" s="452" t="s">
        <v>88</v>
      </c>
      <c r="AW461" s="452" t="s">
        <v>31</v>
      </c>
      <c r="AX461" s="452" t="s">
        <v>83</v>
      </c>
      <c r="AY461" s="454" t="s">
        <v>311</v>
      </c>
    </row>
    <row r="462" spans="2:65" s="1" customFormat="1" ht="24.25" customHeight="1">
      <c r="B462" s="13"/>
      <c r="C462" s="428" t="s">
        <v>746</v>
      </c>
      <c r="D462" s="428" t="s">
        <v>313</v>
      </c>
      <c r="E462" s="429" t="s">
        <v>747</v>
      </c>
      <c r="F462" s="430" t="s">
        <v>748</v>
      </c>
      <c r="G462" s="431" t="s">
        <v>371</v>
      </c>
      <c r="H462" s="432">
        <v>3089.183</v>
      </c>
      <c r="I462" s="22"/>
      <c r="J462" s="415">
        <f>ROUND(I462*H462,2)</f>
        <v>0</v>
      </c>
      <c r="K462" s="416"/>
      <c r="L462" s="13"/>
      <c r="M462" s="417" t="s">
        <v>1</v>
      </c>
      <c r="N462" s="418" t="s">
        <v>41</v>
      </c>
      <c r="P462" s="419">
        <f>O462*H462</f>
        <v>0</v>
      </c>
      <c r="Q462" s="419">
        <v>0.01103</v>
      </c>
      <c r="R462" s="419">
        <f>Q462*H462</f>
        <v>34.07368849</v>
      </c>
      <c r="S462" s="419">
        <v>0</v>
      </c>
      <c r="T462" s="420">
        <f>S462*H462</f>
        <v>0</v>
      </c>
      <c r="AR462" s="421" t="s">
        <v>317</v>
      </c>
      <c r="AT462" s="421" t="s">
        <v>313</v>
      </c>
      <c r="AU462" s="421" t="s">
        <v>88</v>
      </c>
      <c r="AY462" s="3" t="s">
        <v>311</v>
      </c>
      <c r="BE462" s="422">
        <f>IF(N462="základní",J462,0)</f>
        <v>0</v>
      </c>
      <c r="BF462" s="422">
        <f>IF(N462="snížená",J462,0)</f>
        <v>0</v>
      </c>
      <c r="BG462" s="422">
        <f>IF(N462="zákl. přenesená",J462,0)</f>
        <v>0</v>
      </c>
      <c r="BH462" s="422">
        <f>IF(N462="sníž. přenesená",J462,0)</f>
        <v>0</v>
      </c>
      <c r="BI462" s="422">
        <f>IF(N462="nulová",J462,0)</f>
        <v>0</v>
      </c>
      <c r="BJ462" s="3" t="s">
        <v>88</v>
      </c>
      <c r="BK462" s="422">
        <f>ROUND(I462*H462,2)</f>
        <v>0</v>
      </c>
      <c r="BL462" s="3" t="s">
        <v>317</v>
      </c>
      <c r="BM462" s="421" t="s">
        <v>749</v>
      </c>
    </row>
    <row r="463" spans="2:51" s="445" customFormat="1" ht="12">
      <c r="B463" s="446"/>
      <c r="D463" s="447" t="s">
        <v>319</v>
      </c>
      <c r="E463" s="448" t="s">
        <v>1</v>
      </c>
      <c r="F463" s="449" t="s">
        <v>750</v>
      </c>
      <c r="H463" s="448" t="s">
        <v>1</v>
      </c>
      <c r="L463" s="446"/>
      <c r="M463" s="450"/>
      <c r="T463" s="451"/>
      <c r="AT463" s="448" t="s">
        <v>319</v>
      </c>
      <c r="AU463" s="448" t="s">
        <v>88</v>
      </c>
      <c r="AV463" s="445" t="s">
        <v>83</v>
      </c>
      <c r="AW463" s="445" t="s">
        <v>31</v>
      </c>
      <c r="AX463" s="445" t="s">
        <v>75</v>
      </c>
      <c r="AY463" s="448" t="s">
        <v>311</v>
      </c>
    </row>
    <row r="464" spans="2:51" s="445" customFormat="1" ht="12">
      <c r="B464" s="446"/>
      <c r="D464" s="447" t="s">
        <v>319</v>
      </c>
      <c r="E464" s="448" t="s">
        <v>1</v>
      </c>
      <c r="F464" s="449" t="s">
        <v>421</v>
      </c>
      <c r="H464" s="448" t="s">
        <v>1</v>
      </c>
      <c r="L464" s="446"/>
      <c r="M464" s="450"/>
      <c r="T464" s="451"/>
      <c r="AT464" s="448" t="s">
        <v>319</v>
      </c>
      <c r="AU464" s="448" t="s">
        <v>88</v>
      </c>
      <c r="AV464" s="445" t="s">
        <v>83</v>
      </c>
      <c r="AW464" s="445" t="s">
        <v>31</v>
      </c>
      <c r="AX464" s="445" t="s">
        <v>75</v>
      </c>
      <c r="AY464" s="448" t="s">
        <v>311</v>
      </c>
    </row>
    <row r="465" spans="2:51" s="452" customFormat="1" ht="20">
      <c r="B465" s="453"/>
      <c r="D465" s="447" t="s">
        <v>319</v>
      </c>
      <c r="E465" s="454" t="s">
        <v>1</v>
      </c>
      <c r="F465" s="455" t="s">
        <v>751</v>
      </c>
      <c r="H465" s="456">
        <v>197.968</v>
      </c>
      <c r="L465" s="453"/>
      <c r="M465" s="457"/>
      <c r="T465" s="458"/>
      <c r="AT465" s="454" t="s">
        <v>319</v>
      </c>
      <c r="AU465" s="454" t="s">
        <v>88</v>
      </c>
      <c r="AV465" s="452" t="s">
        <v>88</v>
      </c>
      <c r="AW465" s="452" t="s">
        <v>31</v>
      </c>
      <c r="AX465" s="452" t="s">
        <v>75</v>
      </c>
      <c r="AY465" s="454" t="s">
        <v>311</v>
      </c>
    </row>
    <row r="466" spans="2:51" s="452" customFormat="1" ht="30">
      <c r="B466" s="453"/>
      <c r="D466" s="447" t="s">
        <v>319</v>
      </c>
      <c r="E466" s="454" t="s">
        <v>1</v>
      </c>
      <c r="F466" s="455" t="s">
        <v>752</v>
      </c>
      <c r="H466" s="456">
        <v>525.216</v>
      </c>
      <c r="L466" s="453"/>
      <c r="M466" s="457"/>
      <c r="T466" s="458"/>
      <c r="AT466" s="454" t="s">
        <v>319</v>
      </c>
      <c r="AU466" s="454" t="s">
        <v>88</v>
      </c>
      <c r="AV466" s="452" t="s">
        <v>88</v>
      </c>
      <c r="AW466" s="452" t="s">
        <v>31</v>
      </c>
      <c r="AX466" s="452" t="s">
        <v>75</v>
      </c>
      <c r="AY466" s="454" t="s">
        <v>311</v>
      </c>
    </row>
    <row r="467" spans="2:51" s="452" customFormat="1" ht="20">
      <c r="B467" s="453"/>
      <c r="D467" s="447" t="s">
        <v>319</v>
      </c>
      <c r="E467" s="454" t="s">
        <v>1</v>
      </c>
      <c r="F467" s="455" t="s">
        <v>753</v>
      </c>
      <c r="H467" s="456">
        <v>543.588</v>
      </c>
      <c r="L467" s="453"/>
      <c r="M467" s="457"/>
      <c r="T467" s="458"/>
      <c r="AT467" s="454" t="s">
        <v>319</v>
      </c>
      <c r="AU467" s="454" t="s">
        <v>88</v>
      </c>
      <c r="AV467" s="452" t="s">
        <v>88</v>
      </c>
      <c r="AW467" s="452" t="s">
        <v>31</v>
      </c>
      <c r="AX467" s="452" t="s">
        <v>75</v>
      </c>
      <c r="AY467" s="454" t="s">
        <v>311</v>
      </c>
    </row>
    <row r="468" spans="2:51" s="452" customFormat="1" ht="20">
      <c r="B468" s="453"/>
      <c r="D468" s="447" t="s">
        <v>319</v>
      </c>
      <c r="E468" s="454" t="s">
        <v>1</v>
      </c>
      <c r="F468" s="455" t="s">
        <v>754</v>
      </c>
      <c r="H468" s="456">
        <v>61.268</v>
      </c>
      <c r="L468" s="453"/>
      <c r="M468" s="457"/>
      <c r="T468" s="458"/>
      <c r="AT468" s="454" t="s">
        <v>319</v>
      </c>
      <c r="AU468" s="454" t="s">
        <v>88</v>
      </c>
      <c r="AV468" s="452" t="s">
        <v>88</v>
      </c>
      <c r="AW468" s="452" t="s">
        <v>31</v>
      </c>
      <c r="AX468" s="452" t="s">
        <v>75</v>
      </c>
      <c r="AY468" s="454" t="s">
        <v>311</v>
      </c>
    </row>
    <row r="469" spans="2:51" s="452" customFormat="1" ht="12">
      <c r="B469" s="453"/>
      <c r="D469" s="447" t="s">
        <v>319</v>
      </c>
      <c r="E469" s="454" t="s">
        <v>1</v>
      </c>
      <c r="F469" s="455" t="s">
        <v>755</v>
      </c>
      <c r="H469" s="456">
        <v>92.565</v>
      </c>
      <c r="L469" s="453"/>
      <c r="M469" s="457"/>
      <c r="T469" s="458"/>
      <c r="AT469" s="454" t="s">
        <v>319</v>
      </c>
      <c r="AU469" s="454" t="s">
        <v>88</v>
      </c>
      <c r="AV469" s="452" t="s">
        <v>88</v>
      </c>
      <c r="AW469" s="452" t="s">
        <v>31</v>
      </c>
      <c r="AX469" s="452" t="s">
        <v>75</v>
      </c>
      <c r="AY469" s="454" t="s">
        <v>311</v>
      </c>
    </row>
    <row r="470" spans="2:51" s="452" customFormat="1" ht="12">
      <c r="B470" s="453"/>
      <c r="D470" s="447" t="s">
        <v>319</v>
      </c>
      <c r="E470" s="454" t="s">
        <v>1</v>
      </c>
      <c r="F470" s="455" t="s">
        <v>756</v>
      </c>
      <c r="H470" s="456">
        <v>47.02</v>
      </c>
      <c r="L470" s="453"/>
      <c r="M470" s="457"/>
      <c r="T470" s="458"/>
      <c r="AT470" s="454" t="s">
        <v>319</v>
      </c>
      <c r="AU470" s="454" t="s">
        <v>88</v>
      </c>
      <c r="AV470" s="452" t="s">
        <v>88</v>
      </c>
      <c r="AW470" s="452" t="s">
        <v>31</v>
      </c>
      <c r="AX470" s="452" t="s">
        <v>75</v>
      </c>
      <c r="AY470" s="454" t="s">
        <v>311</v>
      </c>
    </row>
    <row r="471" spans="2:51" s="452" customFormat="1" ht="30">
      <c r="B471" s="453"/>
      <c r="D471" s="447" t="s">
        <v>319</v>
      </c>
      <c r="E471" s="454" t="s">
        <v>1</v>
      </c>
      <c r="F471" s="455" t="s">
        <v>757</v>
      </c>
      <c r="H471" s="456">
        <v>138.726</v>
      </c>
      <c r="L471" s="453"/>
      <c r="M471" s="457"/>
      <c r="T471" s="458"/>
      <c r="AT471" s="454" t="s">
        <v>319</v>
      </c>
      <c r="AU471" s="454" t="s">
        <v>88</v>
      </c>
      <c r="AV471" s="452" t="s">
        <v>88</v>
      </c>
      <c r="AW471" s="452" t="s">
        <v>31</v>
      </c>
      <c r="AX471" s="452" t="s">
        <v>75</v>
      </c>
      <c r="AY471" s="454" t="s">
        <v>311</v>
      </c>
    </row>
    <row r="472" spans="2:51" s="452" customFormat="1" ht="30">
      <c r="B472" s="453"/>
      <c r="D472" s="447" t="s">
        <v>319</v>
      </c>
      <c r="E472" s="454" t="s">
        <v>1</v>
      </c>
      <c r="F472" s="455" t="s">
        <v>758</v>
      </c>
      <c r="H472" s="456">
        <v>103.708</v>
      </c>
      <c r="L472" s="453"/>
      <c r="M472" s="457"/>
      <c r="T472" s="458"/>
      <c r="AT472" s="454" t="s">
        <v>319</v>
      </c>
      <c r="AU472" s="454" t="s">
        <v>88</v>
      </c>
      <c r="AV472" s="452" t="s">
        <v>88</v>
      </c>
      <c r="AW472" s="452" t="s">
        <v>31</v>
      </c>
      <c r="AX472" s="452" t="s">
        <v>75</v>
      </c>
      <c r="AY472" s="454" t="s">
        <v>311</v>
      </c>
    </row>
    <row r="473" spans="2:51" s="452" customFormat="1" ht="12">
      <c r="B473" s="453"/>
      <c r="D473" s="447" t="s">
        <v>319</v>
      </c>
      <c r="E473" s="454" t="s">
        <v>1</v>
      </c>
      <c r="F473" s="455" t="s">
        <v>759</v>
      </c>
      <c r="H473" s="456">
        <v>29.723</v>
      </c>
      <c r="L473" s="453"/>
      <c r="M473" s="457"/>
      <c r="T473" s="458"/>
      <c r="AT473" s="454" t="s">
        <v>319</v>
      </c>
      <c r="AU473" s="454" t="s">
        <v>88</v>
      </c>
      <c r="AV473" s="452" t="s">
        <v>88</v>
      </c>
      <c r="AW473" s="452" t="s">
        <v>31</v>
      </c>
      <c r="AX473" s="452" t="s">
        <v>75</v>
      </c>
      <c r="AY473" s="454" t="s">
        <v>311</v>
      </c>
    </row>
    <row r="474" spans="2:51" s="452" customFormat="1" ht="20">
      <c r="B474" s="453"/>
      <c r="D474" s="447" t="s">
        <v>319</v>
      </c>
      <c r="E474" s="454" t="s">
        <v>1</v>
      </c>
      <c r="F474" s="455" t="s">
        <v>760</v>
      </c>
      <c r="H474" s="456">
        <v>-85.156</v>
      </c>
      <c r="L474" s="453"/>
      <c r="M474" s="457"/>
      <c r="T474" s="458"/>
      <c r="AT474" s="454" t="s">
        <v>319</v>
      </c>
      <c r="AU474" s="454" t="s">
        <v>88</v>
      </c>
      <c r="AV474" s="452" t="s">
        <v>88</v>
      </c>
      <c r="AW474" s="452" t="s">
        <v>31</v>
      </c>
      <c r="AX474" s="452" t="s">
        <v>75</v>
      </c>
      <c r="AY474" s="454" t="s">
        <v>311</v>
      </c>
    </row>
    <row r="475" spans="2:51" s="573" customFormat="1" ht="12">
      <c r="B475" s="572"/>
      <c r="D475" s="447" t="s">
        <v>319</v>
      </c>
      <c r="E475" s="574" t="s">
        <v>1</v>
      </c>
      <c r="F475" s="575" t="s">
        <v>607</v>
      </c>
      <c r="H475" s="576">
        <v>1654.626</v>
      </c>
      <c r="L475" s="572"/>
      <c r="M475" s="577"/>
      <c r="T475" s="578"/>
      <c r="AT475" s="574" t="s">
        <v>319</v>
      </c>
      <c r="AU475" s="574" t="s">
        <v>88</v>
      </c>
      <c r="AV475" s="573" t="s">
        <v>149</v>
      </c>
      <c r="AW475" s="573" t="s">
        <v>31</v>
      </c>
      <c r="AX475" s="573" t="s">
        <v>75</v>
      </c>
      <c r="AY475" s="574" t="s">
        <v>311</v>
      </c>
    </row>
    <row r="476" spans="2:51" s="445" customFormat="1" ht="12">
      <c r="B476" s="446"/>
      <c r="D476" s="447" t="s">
        <v>319</v>
      </c>
      <c r="E476" s="448" t="s">
        <v>1</v>
      </c>
      <c r="F476" s="449" t="s">
        <v>426</v>
      </c>
      <c r="H476" s="448" t="s">
        <v>1</v>
      </c>
      <c r="L476" s="446"/>
      <c r="M476" s="450"/>
      <c r="T476" s="451"/>
      <c r="AT476" s="448" t="s">
        <v>319</v>
      </c>
      <c r="AU476" s="448" t="s">
        <v>88</v>
      </c>
      <c r="AV476" s="445" t="s">
        <v>83</v>
      </c>
      <c r="AW476" s="445" t="s">
        <v>31</v>
      </c>
      <c r="AX476" s="445" t="s">
        <v>75</v>
      </c>
      <c r="AY476" s="448" t="s">
        <v>311</v>
      </c>
    </row>
    <row r="477" spans="2:51" s="452" customFormat="1" ht="30">
      <c r="B477" s="453"/>
      <c r="D477" s="447" t="s">
        <v>319</v>
      </c>
      <c r="E477" s="454" t="s">
        <v>1</v>
      </c>
      <c r="F477" s="455" t="s">
        <v>761</v>
      </c>
      <c r="H477" s="456">
        <v>1173.49</v>
      </c>
      <c r="L477" s="453"/>
      <c r="M477" s="457"/>
      <c r="T477" s="458"/>
      <c r="AT477" s="454" t="s">
        <v>319</v>
      </c>
      <c r="AU477" s="454" t="s">
        <v>88</v>
      </c>
      <c r="AV477" s="452" t="s">
        <v>88</v>
      </c>
      <c r="AW477" s="452" t="s">
        <v>31</v>
      </c>
      <c r="AX477" s="452" t="s">
        <v>75</v>
      </c>
      <c r="AY477" s="454" t="s">
        <v>311</v>
      </c>
    </row>
    <row r="478" spans="2:51" s="452" customFormat="1" ht="30">
      <c r="B478" s="453"/>
      <c r="D478" s="447" t="s">
        <v>319</v>
      </c>
      <c r="E478" s="454" t="s">
        <v>1</v>
      </c>
      <c r="F478" s="455" t="s">
        <v>762</v>
      </c>
      <c r="H478" s="456">
        <v>178.356</v>
      </c>
      <c r="L478" s="453"/>
      <c r="M478" s="457"/>
      <c r="T478" s="458"/>
      <c r="AT478" s="454" t="s">
        <v>319</v>
      </c>
      <c r="AU478" s="454" t="s">
        <v>88</v>
      </c>
      <c r="AV478" s="452" t="s">
        <v>88</v>
      </c>
      <c r="AW478" s="452" t="s">
        <v>31</v>
      </c>
      <c r="AX478" s="452" t="s">
        <v>75</v>
      </c>
      <c r="AY478" s="454" t="s">
        <v>311</v>
      </c>
    </row>
    <row r="479" spans="2:51" s="452" customFormat="1" ht="20">
      <c r="B479" s="453"/>
      <c r="D479" s="447" t="s">
        <v>319</v>
      </c>
      <c r="E479" s="454" t="s">
        <v>1</v>
      </c>
      <c r="F479" s="455" t="s">
        <v>763</v>
      </c>
      <c r="H479" s="456">
        <v>40.091</v>
      </c>
      <c r="L479" s="453"/>
      <c r="M479" s="457"/>
      <c r="T479" s="458"/>
      <c r="AT479" s="454" t="s">
        <v>319</v>
      </c>
      <c r="AU479" s="454" t="s">
        <v>88</v>
      </c>
      <c r="AV479" s="452" t="s">
        <v>88</v>
      </c>
      <c r="AW479" s="452" t="s">
        <v>31</v>
      </c>
      <c r="AX479" s="452" t="s">
        <v>75</v>
      </c>
      <c r="AY479" s="454" t="s">
        <v>311</v>
      </c>
    </row>
    <row r="480" spans="2:51" s="452" customFormat="1" ht="12">
      <c r="B480" s="453"/>
      <c r="D480" s="447" t="s">
        <v>319</v>
      </c>
      <c r="E480" s="454" t="s">
        <v>1</v>
      </c>
      <c r="F480" s="455" t="s">
        <v>764</v>
      </c>
      <c r="H480" s="456">
        <v>129.57</v>
      </c>
      <c r="L480" s="453"/>
      <c r="M480" s="457"/>
      <c r="T480" s="458"/>
      <c r="AT480" s="454" t="s">
        <v>319</v>
      </c>
      <c r="AU480" s="454" t="s">
        <v>88</v>
      </c>
      <c r="AV480" s="452" t="s">
        <v>88</v>
      </c>
      <c r="AW480" s="452" t="s">
        <v>31</v>
      </c>
      <c r="AX480" s="452" t="s">
        <v>75</v>
      </c>
      <c r="AY480" s="454" t="s">
        <v>311</v>
      </c>
    </row>
    <row r="481" spans="2:51" s="452" customFormat="1" ht="30">
      <c r="B481" s="453"/>
      <c r="D481" s="447" t="s">
        <v>319</v>
      </c>
      <c r="E481" s="454" t="s">
        <v>1</v>
      </c>
      <c r="F481" s="455" t="s">
        <v>765</v>
      </c>
      <c r="H481" s="456">
        <v>-129.954</v>
      </c>
      <c r="L481" s="453"/>
      <c r="M481" s="457"/>
      <c r="T481" s="458"/>
      <c r="AT481" s="454" t="s">
        <v>319</v>
      </c>
      <c r="AU481" s="454" t="s">
        <v>88</v>
      </c>
      <c r="AV481" s="452" t="s">
        <v>88</v>
      </c>
      <c r="AW481" s="452" t="s">
        <v>31</v>
      </c>
      <c r="AX481" s="452" t="s">
        <v>75</v>
      </c>
      <c r="AY481" s="454" t="s">
        <v>311</v>
      </c>
    </row>
    <row r="482" spans="2:51" s="445" customFormat="1" ht="12">
      <c r="B482" s="446"/>
      <c r="D482" s="447" t="s">
        <v>319</v>
      </c>
      <c r="E482" s="448" t="s">
        <v>1</v>
      </c>
      <c r="F482" s="449" t="s">
        <v>570</v>
      </c>
      <c r="H482" s="448" t="s">
        <v>1</v>
      </c>
      <c r="L482" s="446"/>
      <c r="M482" s="450"/>
      <c r="T482" s="451"/>
      <c r="AT482" s="448" t="s">
        <v>319</v>
      </c>
      <c r="AU482" s="448" t="s">
        <v>88</v>
      </c>
      <c r="AV482" s="445" t="s">
        <v>83</v>
      </c>
      <c r="AW482" s="445" t="s">
        <v>31</v>
      </c>
      <c r="AX482" s="445" t="s">
        <v>75</v>
      </c>
      <c r="AY482" s="448" t="s">
        <v>311</v>
      </c>
    </row>
    <row r="483" spans="2:51" s="452" customFormat="1" ht="12">
      <c r="B483" s="453"/>
      <c r="D483" s="447" t="s">
        <v>319</v>
      </c>
      <c r="E483" s="454" t="s">
        <v>1</v>
      </c>
      <c r="F483" s="455" t="s">
        <v>766</v>
      </c>
      <c r="H483" s="456">
        <v>28.732</v>
      </c>
      <c r="L483" s="453"/>
      <c r="M483" s="457"/>
      <c r="T483" s="458"/>
      <c r="AT483" s="454" t="s">
        <v>319</v>
      </c>
      <c r="AU483" s="454" t="s">
        <v>88</v>
      </c>
      <c r="AV483" s="452" t="s">
        <v>88</v>
      </c>
      <c r="AW483" s="452" t="s">
        <v>31</v>
      </c>
      <c r="AX483" s="452" t="s">
        <v>75</v>
      </c>
      <c r="AY483" s="454" t="s">
        <v>311</v>
      </c>
    </row>
    <row r="484" spans="2:51" s="452" customFormat="1" ht="30">
      <c r="B484" s="453"/>
      <c r="D484" s="447" t="s">
        <v>319</v>
      </c>
      <c r="E484" s="454" t="s">
        <v>1</v>
      </c>
      <c r="F484" s="455" t="s">
        <v>767</v>
      </c>
      <c r="H484" s="456">
        <v>-96.528</v>
      </c>
      <c r="L484" s="453"/>
      <c r="M484" s="457"/>
      <c r="T484" s="458"/>
      <c r="AT484" s="454" t="s">
        <v>319</v>
      </c>
      <c r="AU484" s="454" t="s">
        <v>88</v>
      </c>
      <c r="AV484" s="452" t="s">
        <v>88</v>
      </c>
      <c r="AW484" s="452" t="s">
        <v>31</v>
      </c>
      <c r="AX484" s="452" t="s">
        <v>75</v>
      </c>
      <c r="AY484" s="454" t="s">
        <v>311</v>
      </c>
    </row>
    <row r="485" spans="2:51" s="452" customFormat="1" ht="30">
      <c r="B485" s="453"/>
      <c r="D485" s="447" t="s">
        <v>319</v>
      </c>
      <c r="E485" s="454" t="s">
        <v>1</v>
      </c>
      <c r="F485" s="455" t="s">
        <v>768</v>
      </c>
      <c r="H485" s="456">
        <v>-126.768</v>
      </c>
      <c r="L485" s="453"/>
      <c r="M485" s="457"/>
      <c r="T485" s="458"/>
      <c r="AT485" s="454" t="s">
        <v>319</v>
      </c>
      <c r="AU485" s="454" t="s">
        <v>88</v>
      </c>
      <c r="AV485" s="452" t="s">
        <v>88</v>
      </c>
      <c r="AW485" s="452" t="s">
        <v>31</v>
      </c>
      <c r="AX485" s="452" t="s">
        <v>75</v>
      </c>
      <c r="AY485" s="454" t="s">
        <v>311</v>
      </c>
    </row>
    <row r="486" spans="2:51" s="452" customFormat="1" ht="12">
      <c r="B486" s="453"/>
      <c r="D486" s="447" t="s">
        <v>319</v>
      </c>
      <c r="E486" s="454" t="s">
        <v>1</v>
      </c>
      <c r="F486" s="455" t="s">
        <v>769</v>
      </c>
      <c r="H486" s="456">
        <v>26.552</v>
      </c>
      <c r="L486" s="453"/>
      <c r="M486" s="457"/>
      <c r="T486" s="458"/>
      <c r="AT486" s="454" t="s">
        <v>319</v>
      </c>
      <c r="AU486" s="454" t="s">
        <v>88</v>
      </c>
      <c r="AV486" s="452" t="s">
        <v>88</v>
      </c>
      <c r="AW486" s="452" t="s">
        <v>31</v>
      </c>
      <c r="AX486" s="452" t="s">
        <v>75</v>
      </c>
      <c r="AY486" s="454" t="s">
        <v>311</v>
      </c>
    </row>
    <row r="487" spans="2:51" s="452" customFormat="1" ht="12">
      <c r="B487" s="453"/>
      <c r="D487" s="447" t="s">
        <v>319</v>
      </c>
      <c r="E487" s="454" t="s">
        <v>1</v>
      </c>
      <c r="F487" s="455" t="s">
        <v>770</v>
      </c>
      <c r="H487" s="456">
        <v>211.016</v>
      </c>
      <c r="L487" s="453"/>
      <c r="M487" s="457"/>
      <c r="T487" s="458"/>
      <c r="AT487" s="454" t="s">
        <v>319</v>
      </c>
      <c r="AU487" s="454" t="s">
        <v>88</v>
      </c>
      <c r="AV487" s="452" t="s">
        <v>88</v>
      </c>
      <c r="AW487" s="452" t="s">
        <v>31</v>
      </c>
      <c r="AX487" s="452" t="s">
        <v>75</v>
      </c>
      <c r="AY487" s="454" t="s">
        <v>311</v>
      </c>
    </row>
    <row r="488" spans="2:51" s="459" customFormat="1" ht="12">
      <c r="B488" s="460"/>
      <c r="D488" s="447" t="s">
        <v>319</v>
      </c>
      <c r="E488" s="461" t="s">
        <v>122</v>
      </c>
      <c r="F488" s="462" t="s">
        <v>388</v>
      </c>
      <c r="H488" s="463">
        <v>3089.183</v>
      </c>
      <c r="L488" s="460"/>
      <c r="M488" s="464"/>
      <c r="T488" s="465"/>
      <c r="AT488" s="461" t="s">
        <v>319</v>
      </c>
      <c r="AU488" s="461" t="s">
        <v>88</v>
      </c>
      <c r="AV488" s="459" t="s">
        <v>317</v>
      </c>
      <c r="AW488" s="459" t="s">
        <v>31</v>
      </c>
      <c r="AX488" s="459" t="s">
        <v>83</v>
      </c>
      <c r="AY488" s="461" t="s">
        <v>311</v>
      </c>
    </row>
    <row r="489" spans="2:65" s="1" customFormat="1" ht="24.25" customHeight="1">
      <c r="B489" s="13"/>
      <c r="C489" s="428" t="s">
        <v>771</v>
      </c>
      <c r="D489" s="428" t="s">
        <v>313</v>
      </c>
      <c r="E489" s="429" t="s">
        <v>772</v>
      </c>
      <c r="F489" s="430" t="s">
        <v>773</v>
      </c>
      <c r="G489" s="431" t="s">
        <v>371</v>
      </c>
      <c r="H489" s="432">
        <v>3089.183</v>
      </c>
      <c r="I489" s="22"/>
      <c r="J489" s="415">
        <f>ROUND(I489*H489,2)</f>
        <v>0</v>
      </c>
      <c r="K489" s="416"/>
      <c r="L489" s="13"/>
      <c r="M489" s="417" t="s">
        <v>1</v>
      </c>
      <c r="N489" s="418" t="s">
        <v>41</v>
      </c>
      <c r="P489" s="419">
        <f>O489*H489</f>
        <v>0</v>
      </c>
      <c r="Q489" s="419">
        <v>0.00552</v>
      </c>
      <c r="R489" s="419">
        <f>Q489*H489</f>
        <v>17.05229016</v>
      </c>
      <c r="S489" s="419">
        <v>0</v>
      </c>
      <c r="T489" s="420">
        <f>S489*H489</f>
        <v>0</v>
      </c>
      <c r="AR489" s="421" t="s">
        <v>317</v>
      </c>
      <c r="AT489" s="421" t="s">
        <v>313</v>
      </c>
      <c r="AU489" s="421" t="s">
        <v>88</v>
      </c>
      <c r="AY489" s="3" t="s">
        <v>311</v>
      </c>
      <c r="BE489" s="422">
        <f>IF(N489="základní",J489,0)</f>
        <v>0</v>
      </c>
      <c r="BF489" s="422">
        <f>IF(N489="snížená",J489,0)</f>
        <v>0</v>
      </c>
      <c r="BG489" s="422">
        <f>IF(N489="zákl. přenesená",J489,0)</f>
        <v>0</v>
      </c>
      <c r="BH489" s="422">
        <f>IF(N489="sníž. přenesená",J489,0)</f>
        <v>0</v>
      </c>
      <c r="BI489" s="422">
        <f>IF(N489="nulová",J489,0)</f>
        <v>0</v>
      </c>
      <c r="BJ489" s="3" t="s">
        <v>88</v>
      </c>
      <c r="BK489" s="422">
        <f>ROUND(I489*H489,2)</f>
        <v>0</v>
      </c>
      <c r="BL489" s="3" t="s">
        <v>317</v>
      </c>
      <c r="BM489" s="421" t="s">
        <v>774</v>
      </c>
    </row>
    <row r="490" spans="2:51" s="452" customFormat="1" ht="12">
      <c r="B490" s="453"/>
      <c r="D490" s="447" t="s">
        <v>319</v>
      </c>
      <c r="E490" s="454" t="s">
        <v>1</v>
      </c>
      <c r="F490" s="455" t="s">
        <v>122</v>
      </c>
      <c r="H490" s="456">
        <v>3089.183</v>
      </c>
      <c r="L490" s="453"/>
      <c r="M490" s="457"/>
      <c r="T490" s="458"/>
      <c r="AT490" s="454" t="s">
        <v>319</v>
      </c>
      <c r="AU490" s="454" t="s">
        <v>88</v>
      </c>
      <c r="AV490" s="452" t="s">
        <v>88</v>
      </c>
      <c r="AW490" s="452" t="s">
        <v>31</v>
      </c>
      <c r="AX490" s="452" t="s">
        <v>83</v>
      </c>
      <c r="AY490" s="454" t="s">
        <v>311</v>
      </c>
    </row>
    <row r="491" spans="2:65" s="1" customFormat="1" ht="21.75" customHeight="1">
      <c r="B491" s="13"/>
      <c r="C491" s="428" t="s">
        <v>775</v>
      </c>
      <c r="D491" s="428" t="s">
        <v>313</v>
      </c>
      <c r="E491" s="429" t="s">
        <v>776</v>
      </c>
      <c r="F491" s="430" t="s">
        <v>777</v>
      </c>
      <c r="G491" s="431" t="s">
        <v>371</v>
      </c>
      <c r="H491" s="432">
        <v>10.3</v>
      </c>
      <c r="I491" s="22"/>
      <c r="J491" s="415">
        <f>ROUND(I491*H491,2)</f>
        <v>0</v>
      </c>
      <c r="K491" s="416"/>
      <c r="L491" s="13"/>
      <c r="M491" s="417" t="s">
        <v>1</v>
      </c>
      <c r="N491" s="418" t="s">
        <v>41</v>
      </c>
      <c r="P491" s="419">
        <f>O491*H491</f>
        <v>0</v>
      </c>
      <c r="Q491" s="419">
        <v>0.00026</v>
      </c>
      <c r="R491" s="419">
        <f>Q491*H491</f>
        <v>0.002678</v>
      </c>
      <c r="S491" s="419">
        <v>0</v>
      </c>
      <c r="T491" s="420">
        <f>S491*H491</f>
        <v>0</v>
      </c>
      <c r="AR491" s="421" t="s">
        <v>317</v>
      </c>
      <c r="AT491" s="421" t="s">
        <v>313</v>
      </c>
      <c r="AU491" s="421" t="s">
        <v>88</v>
      </c>
      <c r="AY491" s="3" t="s">
        <v>311</v>
      </c>
      <c r="BE491" s="422">
        <f>IF(N491="základní",J491,0)</f>
        <v>0</v>
      </c>
      <c r="BF491" s="422">
        <f>IF(N491="snížená",J491,0)</f>
        <v>0</v>
      </c>
      <c r="BG491" s="422">
        <f>IF(N491="zákl. přenesená",J491,0)</f>
        <v>0</v>
      </c>
      <c r="BH491" s="422">
        <f>IF(N491="sníž. přenesená",J491,0)</f>
        <v>0</v>
      </c>
      <c r="BI491" s="422">
        <f>IF(N491="nulová",J491,0)</f>
        <v>0</v>
      </c>
      <c r="BJ491" s="3" t="s">
        <v>88</v>
      </c>
      <c r="BK491" s="422">
        <f>ROUND(I491*H491,2)</f>
        <v>0</v>
      </c>
      <c r="BL491" s="3" t="s">
        <v>317</v>
      </c>
      <c r="BM491" s="421" t="s">
        <v>778</v>
      </c>
    </row>
    <row r="492" spans="2:51" s="452" customFormat="1" ht="12">
      <c r="B492" s="453"/>
      <c r="D492" s="447" t="s">
        <v>319</v>
      </c>
      <c r="E492" s="454" t="s">
        <v>1</v>
      </c>
      <c r="F492" s="455" t="s">
        <v>131</v>
      </c>
      <c r="H492" s="456">
        <v>10.3</v>
      </c>
      <c r="L492" s="453"/>
      <c r="M492" s="457"/>
      <c r="T492" s="458"/>
      <c r="AT492" s="454" t="s">
        <v>319</v>
      </c>
      <c r="AU492" s="454" t="s">
        <v>88</v>
      </c>
      <c r="AV492" s="452" t="s">
        <v>88</v>
      </c>
      <c r="AW492" s="452" t="s">
        <v>31</v>
      </c>
      <c r="AX492" s="452" t="s">
        <v>83</v>
      </c>
      <c r="AY492" s="454" t="s">
        <v>311</v>
      </c>
    </row>
    <row r="493" spans="2:65" s="1" customFormat="1" ht="24.25" customHeight="1">
      <c r="B493" s="13"/>
      <c r="C493" s="428" t="s">
        <v>779</v>
      </c>
      <c r="D493" s="428" t="s">
        <v>313</v>
      </c>
      <c r="E493" s="429" t="s">
        <v>780</v>
      </c>
      <c r="F493" s="430" t="s">
        <v>781</v>
      </c>
      <c r="G493" s="431" t="s">
        <v>371</v>
      </c>
      <c r="H493" s="432">
        <v>10.3</v>
      </c>
      <c r="I493" s="22"/>
      <c r="J493" s="415">
        <f>ROUND(I493*H493,2)</f>
        <v>0</v>
      </c>
      <c r="K493" s="416"/>
      <c r="L493" s="13"/>
      <c r="M493" s="417" t="s">
        <v>1</v>
      </c>
      <c r="N493" s="418" t="s">
        <v>41</v>
      </c>
      <c r="P493" s="419">
        <f>O493*H493</f>
        <v>0</v>
      </c>
      <c r="Q493" s="419">
        <v>0.00025</v>
      </c>
      <c r="R493" s="419">
        <f>Q493*H493</f>
        <v>0.002575</v>
      </c>
      <c r="S493" s="419">
        <v>0</v>
      </c>
      <c r="T493" s="420">
        <f>S493*H493</f>
        <v>0</v>
      </c>
      <c r="AR493" s="421" t="s">
        <v>317</v>
      </c>
      <c r="AT493" s="421" t="s">
        <v>313</v>
      </c>
      <c r="AU493" s="421" t="s">
        <v>88</v>
      </c>
      <c r="AY493" s="3" t="s">
        <v>311</v>
      </c>
      <c r="BE493" s="422">
        <f>IF(N493="základní",J493,0)</f>
        <v>0</v>
      </c>
      <c r="BF493" s="422">
        <f>IF(N493="snížená",J493,0)</f>
        <v>0</v>
      </c>
      <c r="BG493" s="422">
        <f>IF(N493="zákl. přenesená",J493,0)</f>
        <v>0</v>
      </c>
      <c r="BH493" s="422">
        <f>IF(N493="sníž. přenesená",J493,0)</f>
        <v>0</v>
      </c>
      <c r="BI493" s="422">
        <f>IF(N493="nulová",J493,0)</f>
        <v>0</v>
      </c>
      <c r="BJ493" s="3" t="s">
        <v>88</v>
      </c>
      <c r="BK493" s="422">
        <f>ROUND(I493*H493,2)</f>
        <v>0</v>
      </c>
      <c r="BL493" s="3" t="s">
        <v>317</v>
      </c>
      <c r="BM493" s="421" t="s">
        <v>782</v>
      </c>
    </row>
    <row r="494" spans="2:51" s="452" customFormat="1" ht="12">
      <c r="B494" s="453"/>
      <c r="D494" s="447" t="s">
        <v>319</v>
      </c>
      <c r="E494" s="454" t="s">
        <v>1</v>
      </c>
      <c r="F494" s="455" t="s">
        <v>131</v>
      </c>
      <c r="H494" s="456">
        <v>10.3</v>
      </c>
      <c r="L494" s="453"/>
      <c r="M494" s="457"/>
      <c r="T494" s="458"/>
      <c r="AT494" s="454" t="s">
        <v>319</v>
      </c>
      <c r="AU494" s="454" t="s">
        <v>88</v>
      </c>
      <c r="AV494" s="452" t="s">
        <v>88</v>
      </c>
      <c r="AW494" s="452" t="s">
        <v>31</v>
      </c>
      <c r="AX494" s="452" t="s">
        <v>83</v>
      </c>
      <c r="AY494" s="454" t="s">
        <v>311</v>
      </c>
    </row>
    <row r="495" spans="2:65" s="1" customFormat="1" ht="44.25" customHeight="1">
      <c r="B495" s="13"/>
      <c r="C495" s="428" t="s">
        <v>783</v>
      </c>
      <c r="D495" s="428" t="s">
        <v>313</v>
      </c>
      <c r="E495" s="429" t="s">
        <v>784</v>
      </c>
      <c r="F495" s="430" t="s">
        <v>785</v>
      </c>
      <c r="G495" s="431" t="s">
        <v>371</v>
      </c>
      <c r="H495" s="432">
        <v>10.3</v>
      </c>
      <c r="I495" s="22"/>
      <c r="J495" s="415">
        <f>ROUND(I495*H495,2)</f>
        <v>0</v>
      </c>
      <c r="K495" s="416"/>
      <c r="L495" s="13"/>
      <c r="M495" s="417" t="s">
        <v>1</v>
      </c>
      <c r="N495" s="418" t="s">
        <v>41</v>
      </c>
      <c r="P495" s="419">
        <f>O495*H495</f>
        <v>0</v>
      </c>
      <c r="Q495" s="419">
        <v>0.0088</v>
      </c>
      <c r="R495" s="419">
        <f>Q495*H495</f>
        <v>0.09064000000000001</v>
      </c>
      <c r="S495" s="419">
        <v>0</v>
      </c>
      <c r="T495" s="420">
        <f>S495*H495</f>
        <v>0</v>
      </c>
      <c r="AR495" s="421" t="s">
        <v>317</v>
      </c>
      <c r="AT495" s="421" t="s">
        <v>313</v>
      </c>
      <c r="AU495" s="421" t="s">
        <v>88</v>
      </c>
      <c r="AY495" s="3" t="s">
        <v>311</v>
      </c>
      <c r="BE495" s="422">
        <f>IF(N495="základní",J495,0)</f>
        <v>0</v>
      </c>
      <c r="BF495" s="422">
        <f>IF(N495="snížená",J495,0)</f>
        <v>0</v>
      </c>
      <c r="BG495" s="422">
        <f>IF(N495="zákl. přenesená",J495,0)</f>
        <v>0</v>
      </c>
      <c r="BH495" s="422">
        <f>IF(N495="sníž. přenesená",J495,0)</f>
        <v>0</v>
      </c>
      <c r="BI495" s="422">
        <f>IF(N495="nulová",J495,0)</f>
        <v>0</v>
      </c>
      <c r="BJ495" s="3" t="s">
        <v>88</v>
      </c>
      <c r="BK495" s="422">
        <f>ROUND(I495*H495,2)</f>
        <v>0</v>
      </c>
      <c r="BL495" s="3" t="s">
        <v>317</v>
      </c>
      <c r="BM495" s="421" t="s">
        <v>786</v>
      </c>
    </row>
    <row r="496" spans="2:51" s="445" customFormat="1" ht="12">
      <c r="B496" s="446"/>
      <c r="D496" s="447" t="s">
        <v>319</v>
      </c>
      <c r="E496" s="448" t="s">
        <v>1</v>
      </c>
      <c r="F496" s="449" t="s">
        <v>132</v>
      </c>
      <c r="H496" s="448" t="s">
        <v>1</v>
      </c>
      <c r="L496" s="446"/>
      <c r="M496" s="450"/>
      <c r="T496" s="451"/>
      <c r="AT496" s="448" t="s">
        <v>319</v>
      </c>
      <c r="AU496" s="448" t="s">
        <v>88</v>
      </c>
      <c r="AV496" s="445" t="s">
        <v>83</v>
      </c>
      <c r="AW496" s="445" t="s">
        <v>31</v>
      </c>
      <c r="AX496" s="445" t="s">
        <v>75</v>
      </c>
      <c r="AY496" s="448" t="s">
        <v>311</v>
      </c>
    </row>
    <row r="497" spans="2:51" s="452" customFormat="1" ht="12">
      <c r="B497" s="453"/>
      <c r="D497" s="447" t="s">
        <v>319</v>
      </c>
      <c r="E497" s="454" t="s">
        <v>131</v>
      </c>
      <c r="F497" s="455" t="s">
        <v>133</v>
      </c>
      <c r="H497" s="456">
        <v>10.3</v>
      </c>
      <c r="L497" s="453"/>
      <c r="M497" s="457"/>
      <c r="T497" s="458"/>
      <c r="AT497" s="454" t="s">
        <v>319</v>
      </c>
      <c r="AU497" s="454" t="s">
        <v>88</v>
      </c>
      <c r="AV497" s="452" t="s">
        <v>88</v>
      </c>
      <c r="AW497" s="452" t="s">
        <v>31</v>
      </c>
      <c r="AX497" s="452" t="s">
        <v>83</v>
      </c>
      <c r="AY497" s="454" t="s">
        <v>311</v>
      </c>
    </row>
    <row r="498" spans="2:65" s="1" customFormat="1" ht="16.5" customHeight="1">
      <c r="B498" s="13"/>
      <c r="C498" s="471" t="s">
        <v>787</v>
      </c>
      <c r="D498" s="471" t="s">
        <v>330</v>
      </c>
      <c r="E498" s="472" t="s">
        <v>788</v>
      </c>
      <c r="F498" s="473" t="s">
        <v>789</v>
      </c>
      <c r="G498" s="474" t="s">
        <v>371</v>
      </c>
      <c r="H498" s="475">
        <v>10.815</v>
      </c>
      <c r="I498" s="23"/>
      <c r="J498" s="466">
        <f>ROUND(I498*H498,2)</f>
        <v>0</v>
      </c>
      <c r="K498" s="467"/>
      <c r="L498" s="468"/>
      <c r="M498" s="469" t="s">
        <v>1</v>
      </c>
      <c r="N498" s="470" t="s">
        <v>41</v>
      </c>
      <c r="P498" s="419">
        <f>O498*H498</f>
        <v>0</v>
      </c>
      <c r="Q498" s="419">
        <v>0.0046</v>
      </c>
      <c r="R498" s="419">
        <f>Q498*H498</f>
        <v>0.049748999999999995</v>
      </c>
      <c r="S498" s="419">
        <v>0</v>
      </c>
      <c r="T498" s="420">
        <f>S498*H498</f>
        <v>0</v>
      </c>
      <c r="AR498" s="421" t="s">
        <v>334</v>
      </c>
      <c r="AT498" s="421" t="s">
        <v>330</v>
      </c>
      <c r="AU498" s="421" t="s">
        <v>88</v>
      </c>
      <c r="AY498" s="3" t="s">
        <v>311</v>
      </c>
      <c r="BE498" s="422">
        <f>IF(N498="základní",J498,0)</f>
        <v>0</v>
      </c>
      <c r="BF498" s="422">
        <f>IF(N498="snížená",J498,0)</f>
        <v>0</v>
      </c>
      <c r="BG498" s="422">
        <f>IF(N498="zákl. přenesená",J498,0)</f>
        <v>0</v>
      </c>
      <c r="BH498" s="422">
        <f>IF(N498="sníž. přenesená",J498,0)</f>
        <v>0</v>
      </c>
      <c r="BI498" s="422">
        <f>IF(N498="nulová",J498,0)</f>
        <v>0</v>
      </c>
      <c r="BJ498" s="3" t="s">
        <v>88</v>
      </c>
      <c r="BK498" s="422">
        <f>ROUND(I498*H498,2)</f>
        <v>0</v>
      </c>
      <c r="BL498" s="3" t="s">
        <v>317</v>
      </c>
      <c r="BM498" s="421" t="s">
        <v>790</v>
      </c>
    </row>
    <row r="499" spans="2:51" s="452" customFormat="1" ht="12">
      <c r="B499" s="453"/>
      <c r="D499" s="447" t="s">
        <v>319</v>
      </c>
      <c r="F499" s="455" t="s">
        <v>791</v>
      </c>
      <c r="H499" s="456">
        <v>10.815</v>
      </c>
      <c r="L499" s="453"/>
      <c r="M499" s="457"/>
      <c r="T499" s="458"/>
      <c r="AT499" s="454" t="s">
        <v>319</v>
      </c>
      <c r="AU499" s="454" t="s">
        <v>88</v>
      </c>
      <c r="AV499" s="452" t="s">
        <v>88</v>
      </c>
      <c r="AW499" s="452" t="s">
        <v>4</v>
      </c>
      <c r="AX499" s="452" t="s">
        <v>83</v>
      </c>
      <c r="AY499" s="454" t="s">
        <v>311</v>
      </c>
    </row>
    <row r="500" spans="2:65" s="1" customFormat="1" ht="24.25" customHeight="1">
      <c r="B500" s="13"/>
      <c r="C500" s="428" t="s">
        <v>792</v>
      </c>
      <c r="D500" s="428" t="s">
        <v>313</v>
      </c>
      <c r="E500" s="429" t="s">
        <v>793</v>
      </c>
      <c r="F500" s="430" t="s">
        <v>794</v>
      </c>
      <c r="G500" s="431" t="s">
        <v>371</v>
      </c>
      <c r="H500" s="432">
        <v>10.3</v>
      </c>
      <c r="I500" s="22"/>
      <c r="J500" s="415">
        <f>ROUND(I500*H500,2)</f>
        <v>0</v>
      </c>
      <c r="K500" s="416"/>
      <c r="L500" s="13"/>
      <c r="M500" s="417" t="s">
        <v>1</v>
      </c>
      <c r="N500" s="418" t="s">
        <v>41</v>
      </c>
      <c r="P500" s="419">
        <f>O500*H500</f>
        <v>0</v>
      </c>
      <c r="Q500" s="419">
        <v>0.00285</v>
      </c>
      <c r="R500" s="419">
        <f>Q500*H500</f>
        <v>0.029355000000000003</v>
      </c>
      <c r="S500" s="419">
        <v>0</v>
      </c>
      <c r="T500" s="420">
        <f>S500*H500</f>
        <v>0</v>
      </c>
      <c r="AR500" s="421" t="s">
        <v>317</v>
      </c>
      <c r="AT500" s="421" t="s">
        <v>313</v>
      </c>
      <c r="AU500" s="421" t="s">
        <v>88</v>
      </c>
      <c r="AY500" s="3" t="s">
        <v>311</v>
      </c>
      <c r="BE500" s="422">
        <f>IF(N500="základní",J500,0)</f>
        <v>0</v>
      </c>
      <c r="BF500" s="422">
        <f>IF(N500="snížená",J500,0)</f>
        <v>0</v>
      </c>
      <c r="BG500" s="422">
        <f>IF(N500="zákl. přenesená",J500,0)</f>
        <v>0</v>
      </c>
      <c r="BH500" s="422">
        <f>IF(N500="sníž. přenesená",J500,0)</f>
        <v>0</v>
      </c>
      <c r="BI500" s="422">
        <f>IF(N500="nulová",J500,0)</f>
        <v>0</v>
      </c>
      <c r="BJ500" s="3" t="s">
        <v>88</v>
      </c>
      <c r="BK500" s="422">
        <f>ROUND(I500*H500,2)</f>
        <v>0</v>
      </c>
      <c r="BL500" s="3" t="s">
        <v>317</v>
      </c>
      <c r="BM500" s="421" t="s">
        <v>795</v>
      </c>
    </row>
    <row r="501" spans="2:51" s="452" customFormat="1" ht="12">
      <c r="B501" s="453"/>
      <c r="D501" s="447" t="s">
        <v>319</v>
      </c>
      <c r="E501" s="454" t="s">
        <v>1</v>
      </c>
      <c r="F501" s="455" t="s">
        <v>131</v>
      </c>
      <c r="H501" s="456">
        <v>10.3</v>
      </c>
      <c r="L501" s="453"/>
      <c r="M501" s="457"/>
      <c r="T501" s="458"/>
      <c r="AT501" s="454" t="s">
        <v>319</v>
      </c>
      <c r="AU501" s="454" t="s">
        <v>88</v>
      </c>
      <c r="AV501" s="452" t="s">
        <v>88</v>
      </c>
      <c r="AW501" s="452" t="s">
        <v>31</v>
      </c>
      <c r="AX501" s="452" t="s">
        <v>83</v>
      </c>
      <c r="AY501" s="454" t="s">
        <v>311</v>
      </c>
    </row>
    <row r="502" spans="2:65" s="1" customFormat="1" ht="16.5" customHeight="1">
      <c r="B502" s="13"/>
      <c r="C502" s="428" t="s">
        <v>796</v>
      </c>
      <c r="D502" s="428" t="s">
        <v>313</v>
      </c>
      <c r="E502" s="429" t="s">
        <v>797</v>
      </c>
      <c r="F502" s="430" t="s">
        <v>798</v>
      </c>
      <c r="G502" s="431" t="s">
        <v>371</v>
      </c>
      <c r="H502" s="432">
        <v>743.676</v>
      </c>
      <c r="I502" s="22"/>
      <c r="J502" s="415">
        <f>ROUND(I502*H502,2)</f>
        <v>0</v>
      </c>
      <c r="K502" s="416"/>
      <c r="L502" s="13"/>
      <c r="M502" s="417" t="s">
        <v>1</v>
      </c>
      <c r="N502" s="418" t="s">
        <v>41</v>
      </c>
      <c r="P502" s="419">
        <f>O502*H502</f>
        <v>0</v>
      </c>
      <c r="Q502" s="419">
        <v>0.00026</v>
      </c>
      <c r="R502" s="419">
        <f>Q502*H502</f>
        <v>0.19335576</v>
      </c>
      <c r="S502" s="419">
        <v>0</v>
      </c>
      <c r="T502" s="420">
        <f>S502*H502</f>
        <v>0</v>
      </c>
      <c r="AR502" s="421" t="s">
        <v>317</v>
      </c>
      <c r="AT502" s="421" t="s">
        <v>313</v>
      </c>
      <c r="AU502" s="421" t="s">
        <v>88</v>
      </c>
      <c r="AY502" s="3" t="s">
        <v>311</v>
      </c>
      <c r="BE502" s="422">
        <f>IF(N502="základní",J502,0)</f>
        <v>0</v>
      </c>
      <c r="BF502" s="422">
        <f>IF(N502="snížená",J502,0)</f>
        <v>0</v>
      </c>
      <c r="BG502" s="422">
        <f>IF(N502="zákl. přenesená",J502,0)</f>
        <v>0</v>
      </c>
      <c r="BH502" s="422">
        <f>IF(N502="sníž. přenesená",J502,0)</f>
        <v>0</v>
      </c>
      <c r="BI502" s="422">
        <f>IF(N502="nulová",J502,0)</f>
        <v>0</v>
      </c>
      <c r="BJ502" s="3" t="s">
        <v>88</v>
      </c>
      <c r="BK502" s="422">
        <f>ROUND(I502*H502,2)</f>
        <v>0</v>
      </c>
      <c r="BL502" s="3" t="s">
        <v>317</v>
      </c>
      <c r="BM502" s="421" t="s">
        <v>799</v>
      </c>
    </row>
    <row r="503" spans="2:51" s="452" customFormat="1" ht="12">
      <c r="B503" s="453"/>
      <c r="D503" s="447" t="s">
        <v>319</v>
      </c>
      <c r="E503" s="454" t="s">
        <v>1</v>
      </c>
      <c r="F503" s="455" t="s">
        <v>800</v>
      </c>
      <c r="H503" s="456">
        <v>743.676</v>
      </c>
      <c r="L503" s="453"/>
      <c r="M503" s="457"/>
      <c r="T503" s="458"/>
      <c r="AT503" s="454" t="s">
        <v>319</v>
      </c>
      <c r="AU503" s="454" t="s">
        <v>88</v>
      </c>
      <c r="AV503" s="452" t="s">
        <v>88</v>
      </c>
      <c r="AW503" s="452" t="s">
        <v>31</v>
      </c>
      <c r="AX503" s="452" t="s">
        <v>83</v>
      </c>
      <c r="AY503" s="454" t="s">
        <v>311</v>
      </c>
    </row>
    <row r="504" spans="2:65" s="1" customFormat="1" ht="24.25" customHeight="1">
      <c r="B504" s="13"/>
      <c r="C504" s="428" t="s">
        <v>801</v>
      </c>
      <c r="D504" s="428" t="s">
        <v>313</v>
      </c>
      <c r="E504" s="429" t="s">
        <v>802</v>
      </c>
      <c r="F504" s="430" t="s">
        <v>803</v>
      </c>
      <c r="G504" s="431" t="s">
        <v>316</v>
      </c>
      <c r="H504" s="432">
        <v>239.09</v>
      </c>
      <c r="I504" s="22"/>
      <c r="J504" s="415">
        <f>ROUND(I504*H504,2)</f>
        <v>0</v>
      </c>
      <c r="K504" s="416"/>
      <c r="L504" s="13"/>
      <c r="M504" s="417" t="s">
        <v>1</v>
      </c>
      <c r="N504" s="418" t="s">
        <v>41</v>
      </c>
      <c r="P504" s="419">
        <f>O504*H504</f>
        <v>0</v>
      </c>
      <c r="Q504" s="419">
        <v>0</v>
      </c>
      <c r="R504" s="419">
        <f>Q504*H504</f>
        <v>0</v>
      </c>
      <c r="S504" s="419">
        <v>0</v>
      </c>
      <c r="T504" s="420">
        <f>S504*H504</f>
        <v>0</v>
      </c>
      <c r="AR504" s="421" t="s">
        <v>317</v>
      </c>
      <c r="AT504" s="421" t="s">
        <v>313</v>
      </c>
      <c r="AU504" s="421" t="s">
        <v>88</v>
      </c>
      <c r="AY504" s="3" t="s">
        <v>311</v>
      </c>
      <c r="BE504" s="422">
        <f>IF(N504="základní",J504,0)</f>
        <v>0</v>
      </c>
      <c r="BF504" s="422">
        <f>IF(N504="snížená",J504,0)</f>
        <v>0</v>
      </c>
      <c r="BG504" s="422">
        <f>IF(N504="zákl. přenesená",J504,0)</f>
        <v>0</v>
      </c>
      <c r="BH504" s="422">
        <f>IF(N504="sníž. přenesená",J504,0)</f>
        <v>0</v>
      </c>
      <c r="BI504" s="422">
        <f>IF(N504="nulová",J504,0)</f>
        <v>0</v>
      </c>
      <c r="BJ504" s="3" t="s">
        <v>88</v>
      </c>
      <c r="BK504" s="422">
        <f>ROUND(I504*H504,2)</f>
        <v>0</v>
      </c>
      <c r="BL504" s="3" t="s">
        <v>317</v>
      </c>
      <c r="BM504" s="421" t="s">
        <v>804</v>
      </c>
    </row>
    <row r="505" spans="2:51" s="445" customFormat="1" ht="12">
      <c r="B505" s="446"/>
      <c r="D505" s="447" t="s">
        <v>319</v>
      </c>
      <c r="E505" s="448" t="s">
        <v>1</v>
      </c>
      <c r="F505" s="449" t="s">
        <v>805</v>
      </c>
      <c r="H505" s="448" t="s">
        <v>1</v>
      </c>
      <c r="L505" s="446"/>
      <c r="M505" s="450"/>
      <c r="T505" s="451"/>
      <c r="AT505" s="448" t="s">
        <v>319</v>
      </c>
      <c r="AU505" s="448" t="s">
        <v>88</v>
      </c>
      <c r="AV505" s="445" t="s">
        <v>83</v>
      </c>
      <c r="AW505" s="445" t="s">
        <v>31</v>
      </c>
      <c r="AX505" s="445" t="s">
        <v>75</v>
      </c>
      <c r="AY505" s="448" t="s">
        <v>311</v>
      </c>
    </row>
    <row r="506" spans="2:51" s="452" customFormat="1" ht="12">
      <c r="B506" s="453"/>
      <c r="D506" s="447" t="s">
        <v>319</v>
      </c>
      <c r="E506" s="454" t="s">
        <v>1</v>
      </c>
      <c r="F506" s="455" t="s">
        <v>806</v>
      </c>
      <c r="H506" s="456">
        <v>67.2</v>
      </c>
      <c r="L506" s="453"/>
      <c r="M506" s="457"/>
      <c r="T506" s="458"/>
      <c r="AT506" s="454" t="s">
        <v>319</v>
      </c>
      <c r="AU506" s="454" t="s">
        <v>88</v>
      </c>
      <c r="AV506" s="452" t="s">
        <v>88</v>
      </c>
      <c r="AW506" s="452" t="s">
        <v>31</v>
      </c>
      <c r="AX506" s="452" t="s">
        <v>75</v>
      </c>
      <c r="AY506" s="454" t="s">
        <v>311</v>
      </c>
    </row>
    <row r="507" spans="2:51" s="573" customFormat="1" ht="12">
      <c r="B507" s="572"/>
      <c r="D507" s="447" t="s">
        <v>319</v>
      </c>
      <c r="E507" s="574" t="s">
        <v>125</v>
      </c>
      <c r="F507" s="575" t="s">
        <v>607</v>
      </c>
      <c r="H507" s="576">
        <v>67.2</v>
      </c>
      <c r="L507" s="572"/>
      <c r="M507" s="577"/>
      <c r="T507" s="578"/>
      <c r="AT507" s="574" t="s">
        <v>319</v>
      </c>
      <c r="AU507" s="574" t="s">
        <v>88</v>
      </c>
      <c r="AV507" s="573" t="s">
        <v>149</v>
      </c>
      <c r="AW507" s="573" t="s">
        <v>31</v>
      </c>
      <c r="AX507" s="573" t="s">
        <v>75</v>
      </c>
      <c r="AY507" s="574" t="s">
        <v>311</v>
      </c>
    </row>
    <row r="508" spans="2:51" s="445" customFormat="1" ht="12">
      <c r="B508" s="446"/>
      <c r="D508" s="447" t="s">
        <v>319</v>
      </c>
      <c r="E508" s="448" t="s">
        <v>1</v>
      </c>
      <c r="F508" s="449" t="s">
        <v>141</v>
      </c>
      <c r="H508" s="448" t="s">
        <v>1</v>
      </c>
      <c r="L508" s="446"/>
      <c r="M508" s="450"/>
      <c r="T508" s="451"/>
      <c r="AT508" s="448" t="s">
        <v>319</v>
      </c>
      <c r="AU508" s="448" t="s">
        <v>88</v>
      </c>
      <c r="AV508" s="445" t="s">
        <v>83</v>
      </c>
      <c r="AW508" s="445" t="s">
        <v>31</v>
      </c>
      <c r="AX508" s="445" t="s">
        <v>75</v>
      </c>
      <c r="AY508" s="448" t="s">
        <v>311</v>
      </c>
    </row>
    <row r="509" spans="2:51" s="452" customFormat="1" ht="12">
      <c r="B509" s="453"/>
      <c r="D509" s="447" t="s">
        <v>319</v>
      </c>
      <c r="E509" s="454" t="s">
        <v>140</v>
      </c>
      <c r="F509" s="455" t="s">
        <v>807</v>
      </c>
      <c r="H509" s="456">
        <v>49.78</v>
      </c>
      <c r="L509" s="453"/>
      <c r="M509" s="457"/>
      <c r="T509" s="458"/>
      <c r="AT509" s="454" t="s">
        <v>319</v>
      </c>
      <c r="AU509" s="454" t="s">
        <v>88</v>
      </c>
      <c r="AV509" s="452" t="s">
        <v>88</v>
      </c>
      <c r="AW509" s="452" t="s">
        <v>31</v>
      </c>
      <c r="AX509" s="452" t="s">
        <v>75</v>
      </c>
      <c r="AY509" s="454" t="s">
        <v>311</v>
      </c>
    </row>
    <row r="510" spans="2:51" s="445" customFormat="1" ht="12">
      <c r="B510" s="446"/>
      <c r="D510" s="447" t="s">
        <v>319</v>
      </c>
      <c r="E510" s="448" t="s">
        <v>1</v>
      </c>
      <c r="F510" s="449" t="s">
        <v>808</v>
      </c>
      <c r="H510" s="448" t="s">
        <v>1</v>
      </c>
      <c r="L510" s="446"/>
      <c r="M510" s="450"/>
      <c r="T510" s="451"/>
      <c r="AT510" s="448" t="s">
        <v>319</v>
      </c>
      <c r="AU510" s="448" t="s">
        <v>88</v>
      </c>
      <c r="AV510" s="445" t="s">
        <v>83</v>
      </c>
      <c r="AW510" s="445" t="s">
        <v>31</v>
      </c>
      <c r="AX510" s="445" t="s">
        <v>75</v>
      </c>
      <c r="AY510" s="448" t="s">
        <v>311</v>
      </c>
    </row>
    <row r="511" spans="2:51" s="452" customFormat="1" ht="20">
      <c r="B511" s="453"/>
      <c r="D511" s="447" t="s">
        <v>319</v>
      </c>
      <c r="E511" s="454" t="s">
        <v>143</v>
      </c>
      <c r="F511" s="455" t="s">
        <v>809</v>
      </c>
      <c r="H511" s="456">
        <v>122.11</v>
      </c>
      <c r="L511" s="453"/>
      <c r="M511" s="457"/>
      <c r="T511" s="458"/>
      <c r="AT511" s="454" t="s">
        <v>319</v>
      </c>
      <c r="AU511" s="454" t="s">
        <v>88</v>
      </c>
      <c r="AV511" s="452" t="s">
        <v>88</v>
      </c>
      <c r="AW511" s="452" t="s">
        <v>31</v>
      </c>
      <c r="AX511" s="452" t="s">
        <v>75</v>
      </c>
      <c r="AY511" s="454" t="s">
        <v>311</v>
      </c>
    </row>
    <row r="512" spans="2:51" s="459" customFormat="1" ht="12">
      <c r="B512" s="460"/>
      <c r="D512" s="447" t="s">
        <v>319</v>
      </c>
      <c r="E512" s="461" t="s">
        <v>1</v>
      </c>
      <c r="F512" s="462" t="s">
        <v>388</v>
      </c>
      <c r="H512" s="463">
        <v>239.09</v>
      </c>
      <c r="L512" s="460"/>
      <c r="M512" s="464"/>
      <c r="T512" s="465"/>
      <c r="AT512" s="461" t="s">
        <v>319</v>
      </c>
      <c r="AU512" s="461" t="s">
        <v>88</v>
      </c>
      <c r="AV512" s="459" t="s">
        <v>317</v>
      </c>
      <c r="AW512" s="459" t="s">
        <v>31</v>
      </c>
      <c r="AX512" s="459" t="s">
        <v>83</v>
      </c>
      <c r="AY512" s="461" t="s">
        <v>311</v>
      </c>
    </row>
    <row r="513" spans="2:65" s="1" customFormat="1" ht="16.5" customHeight="1">
      <c r="B513" s="13"/>
      <c r="C513" s="471" t="s">
        <v>810</v>
      </c>
      <c r="D513" s="471" t="s">
        <v>330</v>
      </c>
      <c r="E513" s="472" t="s">
        <v>811</v>
      </c>
      <c r="F513" s="473" t="s">
        <v>812</v>
      </c>
      <c r="G513" s="474" t="s">
        <v>316</v>
      </c>
      <c r="H513" s="475">
        <v>116.98</v>
      </c>
      <c r="I513" s="23"/>
      <c r="J513" s="466">
        <f>ROUND(I513*H513,2)</f>
        <v>0</v>
      </c>
      <c r="K513" s="467"/>
      <c r="L513" s="468"/>
      <c r="M513" s="469" t="s">
        <v>1</v>
      </c>
      <c r="N513" s="470" t="s">
        <v>41</v>
      </c>
      <c r="P513" s="419">
        <f>O513*H513</f>
        <v>0</v>
      </c>
      <c r="Q513" s="419">
        <v>3E-05</v>
      </c>
      <c r="R513" s="419">
        <f>Q513*H513</f>
        <v>0.0035094</v>
      </c>
      <c r="S513" s="419">
        <v>0</v>
      </c>
      <c r="T513" s="420">
        <f>S513*H513</f>
        <v>0</v>
      </c>
      <c r="AR513" s="421" t="s">
        <v>334</v>
      </c>
      <c r="AT513" s="421" t="s">
        <v>330</v>
      </c>
      <c r="AU513" s="421" t="s">
        <v>88</v>
      </c>
      <c r="AY513" s="3" t="s">
        <v>311</v>
      </c>
      <c r="BE513" s="422">
        <f>IF(N513="základní",J513,0)</f>
        <v>0</v>
      </c>
      <c r="BF513" s="422">
        <f>IF(N513="snížená",J513,0)</f>
        <v>0</v>
      </c>
      <c r="BG513" s="422">
        <f>IF(N513="zákl. přenesená",J513,0)</f>
        <v>0</v>
      </c>
      <c r="BH513" s="422">
        <f>IF(N513="sníž. přenesená",J513,0)</f>
        <v>0</v>
      </c>
      <c r="BI513" s="422">
        <f>IF(N513="nulová",J513,0)</f>
        <v>0</v>
      </c>
      <c r="BJ513" s="3" t="s">
        <v>88</v>
      </c>
      <c r="BK513" s="422">
        <f>ROUND(I513*H513,2)</f>
        <v>0</v>
      </c>
      <c r="BL513" s="3" t="s">
        <v>317</v>
      </c>
      <c r="BM513" s="421" t="s">
        <v>813</v>
      </c>
    </row>
    <row r="514" spans="2:51" s="452" customFormat="1" ht="12">
      <c r="B514" s="453"/>
      <c r="D514" s="447" t="s">
        <v>319</v>
      </c>
      <c r="E514" s="454" t="s">
        <v>1</v>
      </c>
      <c r="F514" s="455" t="s">
        <v>814</v>
      </c>
      <c r="H514" s="456">
        <v>116.98</v>
      </c>
      <c r="L514" s="453"/>
      <c r="M514" s="457"/>
      <c r="T514" s="458"/>
      <c r="AT514" s="454" t="s">
        <v>319</v>
      </c>
      <c r="AU514" s="454" t="s">
        <v>88</v>
      </c>
      <c r="AV514" s="452" t="s">
        <v>88</v>
      </c>
      <c r="AW514" s="452" t="s">
        <v>31</v>
      </c>
      <c r="AX514" s="452" t="s">
        <v>83</v>
      </c>
      <c r="AY514" s="454" t="s">
        <v>311</v>
      </c>
    </row>
    <row r="515" spans="2:65" s="1" customFormat="1" ht="24.25" customHeight="1">
      <c r="B515" s="13"/>
      <c r="C515" s="471" t="s">
        <v>815</v>
      </c>
      <c r="D515" s="471" t="s">
        <v>330</v>
      </c>
      <c r="E515" s="472" t="s">
        <v>816</v>
      </c>
      <c r="F515" s="473" t="s">
        <v>817</v>
      </c>
      <c r="G515" s="474" t="s">
        <v>316</v>
      </c>
      <c r="H515" s="475">
        <v>122.11</v>
      </c>
      <c r="I515" s="23"/>
      <c r="J515" s="466">
        <f>ROUND(I515*H515,2)</f>
        <v>0</v>
      </c>
      <c r="K515" s="467"/>
      <c r="L515" s="468"/>
      <c r="M515" s="469" t="s">
        <v>1</v>
      </c>
      <c r="N515" s="470" t="s">
        <v>41</v>
      </c>
      <c r="P515" s="419">
        <f>O515*H515</f>
        <v>0</v>
      </c>
      <c r="Q515" s="419">
        <v>3E-05</v>
      </c>
      <c r="R515" s="419">
        <f>Q515*H515</f>
        <v>0.0036633</v>
      </c>
      <c r="S515" s="419">
        <v>0</v>
      </c>
      <c r="T515" s="420">
        <f>S515*H515</f>
        <v>0</v>
      </c>
      <c r="AR515" s="421" t="s">
        <v>334</v>
      </c>
      <c r="AT515" s="421" t="s">
        <v>330</v>
      </c>
      <c r="AU515" s="421" t="s">
        <v>88</v>
      </c>
      <c r="AY515" s="3" t="s">
        <v>311</v>
      </c>
      <c r="BE515" s="422">
        <f>IF(N515="základní",J515,0)</f>
        <v>0</v>
      </c>
      <c r="BF515" s="422">
        <f>IF(N515="snížená",J515,0)</f>
        <v>0</v>
      </c>
      <c r="BG515" s="422">
        <f>IF(N515="zákl. přenesená",J515,0)</f>
        <v>0</v>
      </c>
      <c r="BH515" s="422">
        <f>IF(N515="sníž. přenesená",J515,0)</f>
        <v>0</v>
      </c>
      <c r="BI515" s="422">
        <f>IF(N515="nulová",J515,0)</f>
        <v>0</v>
      </c>
      <c r="BJ515" s="3" t="s">
        <v>88</v>
      </c>
      <c r="BK515" s="422">
        <f>ROUND(I515*H515,2)</f>
        <v>0</v>
      </c>
      <c r="BL515" s="3" t="s">
        <v>317</v>
      </c>
      <c r="BM515" s="421" t="s">
        <v>818</v>
      </c>
    </row>
    <row r="516" spans="2:51" s="452" customFormat="1" ht="12">
      <c r="B516" s="453"/>
      <c r="D516" s="447" t="s">
        <v>319</v>
      </c>
      <c r="E516" s="454" t="s">
        <v>1</v>
      </c>
      <c r="F516" s="455" t="s">
        <v>143</v>
      </c>
      <c r="H516" s="456">
        <v>122.11</v>
      </c>
      <c r="L516" s="453"/>
      <c r="M516" s="457"/>
      <c r="T516" s="458"/>
      <c r="AT516" s="454" t="s">
        <v>319</v>
      </c>
      <c r="AU516" s="454" t="s">
        <v>88</v>
      </c>
      <c r="AV516" s="452" t="s">
        <v>88</v>
      </c>
      <c r="AW516" s="452" t="s">
        <v>31</v>
      </c>
      <c r="AX516" s="452" t="s">
        <v>83</v>
      </c>
      <c r="AY516" s="454" t="s">
        <v>311</v>
      </c>
    </row>
    <row r="517" spans="2:65" s="1" customFormat="1" ht="24.25" customHeight="1">
      <c r="B517" s="13"/>
      <c r="C517" s="428" t="s">
        <v>819</v>
      </c>
      <c r="D517" s="428" t="s">
        <v>313</v>
      </c>
      <c r="E517" s="429" t="s">
        <v>820</v>
      </c>
      <c r="F517" s="430" t="s">
        <v>821</v>
      </c>
      <c r="G517" s="431" t="s">
        <v>316</v>
      </c>
      <c r="H517" s="432">
        <v>265.52</v>
      </c>
      <c r="I517" s="22"/>
      <c r="J517" s="415">
        <f>ROUND(I517*H517,2)</f>
        <v>0</v>
      </c>
      <c r="K517" s="416"/>
      <c r="L517" s="13"/>
      <c r="M517" s="417" t="s">
        <v>1</v>
      </c>
      <c r="N517" s="418" t="s">
        <v>41</v>
      </c>
      <c r="P517" s="419">
        <f>O517*H517</f>
        <v>0</v>
      </c>
      <c r="Q517" s="419">
        <v>0</v>
      </c>
      <c r="R517" s="419">
        <f>Q517*H517</f>
        <v>0</v>
      </c>
      <c r="S517" s="419">
        <v>0</v>
      </c>
      <c r="T517" s="420">
        <f>S517*H517</f>
        <v>0</v>
      </c>
      <c r="AR517" s="421" t="s">
        <v>317</v>
      </c>
      <c r="AT517" s="421" t="s">
        <v>313</v>
      </c>
      <c r="AU517" s="421" t="s">
        <v>88</v>
      </c>
      <c r="AY517" s="3" t="s">
        <v>311</v>
      </c>
      <c r="BE517" s="422">
        <f>IF(N517="základní",J517,0)</f>
        <v>0</v>
      </c>
      <c r="BF517" s="422">
        <f>IF(N517="snížená",J517,0)</f>
        <v>0</v>
      </c>
      <c r="BG517" s="422">
        <f>IF(N517="zákl. přenesená",J517,0)</f>
        <v>0</v>
      </c>
      <c r="BH517" s="422">
        <f>IF(N517="sníž. přenesená",J517,0)</f>
        <v>0</v>
      </c>
      <c r="BI517" s="422">
        <f>IF(N517="nulová",J517,0)</f>
        <v>0</v>
      </c>
      <c r="BJ517" s="3" t="s">
        <v>88</v>
      </c>
      <c r="BK517" s="422">
        <f>ROUND(I517*H517,2)</f>
        <v>0</v>
      </c>
      <c r="BL517" s="3" t="s">
        <v>317</v>
      </c>
      <c r="BM517" s="421" t="s">
        <v>822</v>
      </c>
    </row>
    <row r="518" spans="2:51" s="445" customFormat="1" ht="12">
      <c r="B518" s="446"/>
      <c r="D518" s="447" t="s">
        <v>319</v>
      </c>
      <c r="E518" s="448" t="s">
        <v>1</v>
      </c>
      <c r="F518" s="449" t="s">
        <v>823</v>
      </c>
      <c r="H518" s="448" t="s">
        <v>1</v>
      </c>
      <c r="L518" s="446"/>
      <c r="M518" s="450"/>
      <c r="T518" s="451"/>
      <c r="AT518" s="448" t="s">
        <v>319</v>
      </c>
      <c r="AU518" s="448" t="s">
        <v>88</v>
      </c>
      <c r="AV518" s="445" t="s">
        <v>83</v>
      </c>
      <c r="AW518" s="445" t="s">
        <v>31</v>
      </c>
      <c r="AX518" s="445" t="s">
        <v>75</v>
      </c>
      <c r="AY518" s="448" t="s">
        <v>311</v>
      </c>
    </row>
    <row r="519" spans="2:51" s="452" customFormat="1" ht="12">
      <c r="B519" s="453"/>
      <c r="D519" s="447" t="s">
        <v>319</v>
      </c>
      <c r="E519" s="454" t="s">
        <v>1</v>
      </c>
      <c r="F519" s="455" t="s">
        <v>824</v>
      </c>
      <c r="H519" s="456">
        <v>265.52</v>
      </c>
      <c r="L519" s="453"/>
      <c r="M519" s="457"/>
      <c r="T519" s="458"/>
      <c r="AT519" s="454" t="s">
        <v>319</v>
      </c>
      <c r="AU519" s="454" t="s">
        <v>88</v>
      </c>
      <c r="AV519" s="452" t="s">
        <v>88</v>
      </c>
      <c r="AW519" s="452" t="s">
        <v>31</v>
      </c>
      <c r="AX519" s="452" t="s">
        <v>83</v>
      </c>
      <c r="AY519" s="454" t="s">
        <v>311</v>
      </c>
    </row>
    <row r="520" spans="2:65" s="1" customFormat="1" ht="24.25" customHeight="1">
      <c r="B520" s="13"/>
      <c r="C520" s="471" t="s">
        <v>825</v>
      </c>
      <c r="D520" s="471" t="s">
        <v>330</v>
      </c>
      <c r="E520" s="472" t="s">
        <v>826</v>
      </c>
      <c r="F520" s="473" t="s">
        <v>827</v>
      </c>
      <c r="G520" s="474" t="s">
        <v>316</v>
      </c>
      <c r="H520" s="475">
        <v>265.52</v>
      </c>
      <c r="I520" s="23"/>
      <c r="J520" s="466">
        <f>ROUND(I520*H520,2)</f>
        <v>0</v>
      </c>
      <c r="K520" s="467"/>
      <c r="L520" s="468"/>
      <c r="M520" s="469" t="s">
        <v>1</v>
      </c>
      <c r="N520" s="470" t="s">
        <v>41</v>
      </c>
      <c r="P520" s="419">
        <f>O520*H520</f>
        <v>0</v>
      </c>
      <c r="Q520" s="419">
        <v>4E-05</v>
      </c>
      <c r="R520" s="419">
        <f>Q520*H520</f>
        <v>0.0106208</v>
      </c>
      <c r="S520" s="419">
        <v>0</v>
      </c>
      <c r="T520" s="420">
        <f>S520*H520</f>
        <v>0</v>
      </c>
      <c r="AR520" s="421" t="s">
        <v>334</v>
      </c>
      <c r="AT520" s="421" t="s">
        <v>330</v>
      </c>
      <c r="AU520" s="421" t="s">
        <v>88</v>
      </c>
      <c r="AY520" s="3" t="s">
        <v>311</v>
      </c>
      <c r="BE520" s="422">
        <f>IF(N520="základní",J520,0)</f>
        <v>0</v>
      </c>
      <c r="BF520" s="422">
        <f>IF(N520="snížená",J520,0)</f>
        <v>0</v>
      </c>
      <c r="BG520" s="422">
        <f>IF(N520="zákl. přenesená",J520,0)</f>
        <v>0</v>
      </c>
      <c r="BH520" s="422">
        <f>IF(N520="sníž. přenesená",J520,0)</f>
        <v>0</v>
      </c>
      <c r="BI520" s="422">
        <f>IF(N520="nulová",J520,0)</f>
        <v>0</v>
      </c>
      <c r="BJ520" s="3" t="s">
        <v>88</v>
      </c>
      <c r="BK520" s="422">
        <f>ROUND(I520*H520,2)</f>
        <v>0</v>
      </c>
      <c r="BL520" s="3" t="s">
        <v>317</v>
      </c>
      <c r="BM520" s="421" t="s">
        <v>828</v>
      </c>
    </row>
    <row r="521" spans="2:65" s="1" customFormat="1" ht="24.25" customHeight="1">
      <c r="B521" s="13"/>
      <c r="C521" s="428" t="s">
        <v>829</v>
      </c>
      <c r="D521" s="428" t="s">
        <v>313</v>
      </c>
      <c r="E521" s="429" t="s">
        <v>830</v>
      </c>
      <c r="F521" s="430" t="s">
        <v>831</v>
      </c>
      <c r="G521" s="431" t="s">
        <v>371</v>
      </c>
      <c r="H521" s="432">
        <v>743.676</v>
      </c>
      <c r="I521" s="22"/>
      <c r="J521" s="415">
        <f>ROUND(I521*H521,2)</f>
        <v>0</v>
      </c>
      <c r="K521" s="416"/>
      <c r="L521" s="13"/>
      <c r="M521" s="417" t="s">
        <v>1</v>
      </c>
      <c r="N521" s="418" t="s">
        <v>41</v>
      </c>
      <c r="P521" s="419">
        <f>O521*H521</f>
        <v>0</v>
      </c>
      <c r="Q521" s="419">
        <v>0.00025</v>
      </c>
      <c r="R521" s="419">
        <f>Q521*H521</f>
        <v>0.18591900000000003</v>
      </c>
      <c r="S521" s="419">
        <v>0</v>
      </c>
      <c r="T521" s="420">
        <f>S521*H521</f>
        <v>0</v>
      </c>
      <c r="AR521" s="421" t="s">
        <v>317</v>
      </c>
      <c r="AT521" s="421" t="s">
        <v>313</v>
      </c>
      <c r="AU521" s="421" t="s">
        <v>88</v>
      </c>
      <c r="AY521" s="3" t="s">
        <v>311</v>
      </c>
      <c r="BE521" s="422">
        <f>IF(N521="základní",J521,0)</f>
        <v>0</v>
      </c>
      <c r="BF521" s="422">
        <f>IF(N521="snížená",J521,0)</f>
        <v>0</v>
      </c>
      <c r="BG521" s="422">
        <f>IF(N521="zákl. přenesená",J521,0)</f>
        <v>0</v>
      </c>
      <c r="BH521" s="422">
        <f>IF(N521="sníž. přenesená",J521,0)</f>
        <v>0</v>
      </c>
      <c r="BI521" s="422">
        <f>IF(N521="nulová",J521,0)</f>
        <v>0</v>
      </c>
      <c r="BJ521" s="3" t="s">
        <v>88</v>
      </c>
      <c r="BK521" s="422">
        <f>ROUND(I521*H521,2)</f>
        <v>0</v>
      </c>
      <c r="BL521" s="3" t="s">
        <v>317</v>
      </c>
      <c r="BM521" s="421" t="s">
        <v>832</v>
      </c>
    </row>
    <row r="522" spans="2:51" s="452" customFormat="1" ht="12">
      <c r="B522" s="453"/>
      <c r="D522" s="447" t="s">
        <v>319</v>
      </c>
      <c r="E522" s="454" t="s">
        <v>1</v>
      </c>
      <c r="F522" s="455" t="s">
        <v>800</v>
      </c>
      <c r="H522" s="456">
        <v>743.676</v>
      </c>
      <c r="L522" s="453"/>
      <c r="M522" s="457"/>
      <c r="T522" s="458"/>
      <c r="AT522" s="454" t="s">
        <v>319</v>
      </c>
      <c r="AU522" s="454" t="s">
        <v>88</v>
      </c>
      <c r="AV522" s="452" t="s">
        <v>88</v>
      </c>
      <c r="AW522" s="452" t="s">
        <v>31</v>
      </c>
      <c r="AX522" s="452" t="s">
        <v>83</v>
      </c>
      <c r="AY522" s="454" t="s">
        <v>311</v>
      </c>
    </row>
    <row r="523" spans="2:65" s="1" customFormat="1" ht="44.25" customHeight="1">
      <c r="B523" s="13"/>
      <c r="C523" s="428" t="s">
        <v>833</v>
      </c>
      <c r="D523" s="428" t="s">
        <v>313</v>
      </c>
      <c r="E523" s="429" t="s">
        <v>834</v>
      </c>
      <c r="F523" s="430" t="s">
        <v>835</v>
      </c>
      <c r="G523" s="431" t="s">
        <v>371</v>
      </c>
      <c r="H523" s="432">
        <v>743.676</v>
      </c>
      <c r="I523" s="22"/>
      <c r="J523" s="415">
        <f>ROUND(I523*H523,2)</f>
        <v>0</v>
      </c>
      <c r="K523" s="416"/>
      <c r="L523" s="13"/>
      <c r="M523" s="417" t="s">
        <v>1</v>
      </c>
      <c r="N523" s="418" t="s">
        <v>41</v>
      </c>
      <c r="P523" s="419">
        <f>O523*H523</f>
        <v>0</v>
      </c>
      <c r="Q523" s="419">
        <v>0.0088</v>
      </c>
      <c r="R523" s="419">
        <f>Q523*H523</f>
        <v>6.544348800000001</v>
      </c>
      <c r="S523" s="419">
        <v>0</v>
      </c>
      <c r="T523" s="420">
        <f>S523*H523</f>
        <v>0</v>
      </c>
      <c r="AR523" s="421" t="s">
        <v>317</v>
      </c>
      <c r="AT523" s="421" t="s">
        <v>313</v>
      </c>
      <c r="AU523" s="421" t="s">
        <v>88</v>
      </c>
      <c r="AY523" s="3" t="s">
        <v>311</v>
      </c>
      <c r="BE523" s="422">
        <f>IF(N523="základní",J523,0)</f>
        <v>0</v>
      </c>
      <c r="BF523" s="422">
        <f>IF(N523="snížená",J523,0)</f>
        <v>0</v>
      </c>
      <c r="BG523" s="422">
        <f>IF(N523="zákl. přenesená",J523,0)</f>
        <v>0</v>
      </c>
      <c r="BH523" s="422">
        <f>IF(N523="sníž. přenesená",J523,0)</f>
        <v>0</v>
      </c>
      <c r="BI523" s="422">
        <f>IF(N523="nulová",J523,0)</f>
        <v>0</v>
      </c>
      <c r="BJ523" s="3" t="s">
        <v>88</v>
      </c>
      <c r="BK523" s="422">
        <f>ROUND(I523*H523,2)</f>
        <v>0</v>
      </c>
      <c r="BL523" s="3" t="s">
        <v>317</v>
      </c>
      <c r="BM523" s="421" t="s">
        <v>836</v>
      </c>
    </row>
    <row r="524" spans="2:51" s="445" customFormat="1" ht="12">
      <c r="B524" s="446"/>
      <c r="D524" s="447" t="s">
        <v>319</v>
      </c>
      <c r="E524" s="448" t="s">
        <v>1</v>
      </c>
      <c r="F524" s="449" t="s">
        <v>837</v>
      </c>
      <c r="H524" s="448" t="s">
        <v>1</v>
      </c>
      <c r="L524" s="446"/>
      <c r="M524" s="450"/>
      <c r="T524" s="451"/>
      <c r="AT524" s="448" t="s">
        <v>319</v>
      </c>
      <c r="AU524" s="448" t="s">
        <v>88</v>
      </c>
      <c r="AV524" s="445" t="s">
        <v>83</v>
      </c>
      <c r="AW524" s="445" t="s">
        <v>31</v>
      </c>
      <c r="AX524" s="445" t="s">
        <v>75</v>
      </c>
      <c r="AY524" s="448" t="s">
        <v>311</v>
      </c>
    </row>
    <row r="525" spans="2:51" s="452" customFormat="1" ht="12">
      <c r="B525" s="453"/>
      <c r="D525" s="447" t="s">
        <v>319</v>
      </c>
      <c r="E525" s="454" t="s">
        <v>1</v>
      </c>
      <c r="F525" s="455" t="s">
        <v>838</v>
      </c>
      <c r="H525" s="456">
        <v>368.851</v>
      </c>
      <c r="L525" s="453"/>
      <c r="M525" s="457"/>
      <c r="T525" s="458"/>
      <c r="AT525" s="454" t="s">
        <v>319</v>
      </c>
      <c r="AU525" s="454" t="s">
        <v>88</v>
      </c>
      <c r="AV525" s="452" t="s">
        <v>88</v>
      </c>
      <c r="AW525" s="452" t="s">
        <v>31</v>
      </c>
      <c r="AX525" s="452" t="s">
        <v>75</v>
      </c>
      <c r="AY525" s="454" t="s">
        <v>311</v>
      </c>
    </row>
    <row r="526" spans="2:51" s="452" customFormat="1" ht="20">
      <c r="B526" s="453"/>
      <c r="D526" s="447" t="s">
        <v>319</v>
      </c>
      <c r="E526" s="454" t="s">
        <v>1</v>
      </c>
      <c r="F526" s="455" t="s">
        <v>839</v>
      </c>
      <c r="H526" s="456">
        <v>292.365</v>
      </c>
      <c r="L526" s="453"/>
      <c r="M526" s="457"/>
      <c r="T526" s="458"/>
      <c r="AT526" s="454" t="s">
        <v>319</v>
      </c>
      <c r="AU526" s="454" t="s">
        <v>88</v>
      </c>
      <c r="AV526" s="452" t="s">
        <v>88</v>
      </c>
      <c r="AW526" s="452" t="s">
        <v>31</v>
      </c>
      <c r="AX526" s="452" t="s">
        <v>75</v>
      </c>
      <c r="AY526" s="454" t="s">
        <v>311</v>
      </c>
    </row>
    <row r="527" spans="2:51" s="452" customFormat="1" ht="12">
      <c r="B527" s="453"/>
      <c r="D527" s="447" t="s">
        <v>319</v>
      </c>
      <c r="E527" s="454" t="s">
        <v>1</v>
      </c>
      <c r="F527" s="455" t="s">
        <v>840</v>
      </c>
      <c r="H527" s="456">
        <v>127.747</v>
      </c>
      <c r="L527" s="453"/>
      <c r="M527" s="457"/>
      <c r="T527" s="458"/>
      <c r="AT527" s="454" t="s">
        <v>319</v>
      </c>
      <c r="AU527" s="454" t="s">
        <v>88</v>
      </c>
      <c r="AV527" s="452" t="s">
        <v>88</v>
      </c>
      <c r="AW527" s="452" t="s">
        <v>31</v>
      </c>
      <c r="AX527" s="452" t="s">
        <v>75</v>
      </c>
      <c r="AY527" s="454" t="s">
        <v>311</v>
      </c>
    </row>
    <row r="528" spans="2:51" s="452" customFormat="1" ht="30">
      <c r="B528" s="453"/>
      <c r="D528" s="447" t="s">
        <v>319</v>
      </c>
      <c r="E528" s="454" t="s">
        <v>1</v>
      </c>
      <c r="F528" s="455" t="s">
        <v>841</v>
      </c>
      <c r="H528" s="456">
        <v>-144.348</v>
      </c>
      <c r="L528" s="453"/>
      <c r="M528" s="457"/>
      <c r="T528" s="458"/>
      <c r="AT528" s="454" t="s">
        <v>319</v>
      </c>
      <c r="AU528" s="454" t="s">
        <v>88</v>
      </c>
      <c r="AV528" s="452" t="s">
        <v>88</v>
      </c>
      <c r="AW528" s="452" t="s">
        <v>31</v>
      </c>
      <c r="AX528" s="452" t="s">
        <v>75</v>
      </c>
      <c r="AY528" s="454" t="s">
        <v>311</v>
      </c>
    </row>
    <row r="529" spans="2:51" s="452" customFormat="1" ht="30">
      <c r="B529" s="453"/>
      <c r="D529" s="447" t="s">
        <v>319</v>
      </c>
      <c r="E529" s="454" t="s">
        <v>1</v>
      </c>
      <c r="F529" s="455" t="s">
        <v>842</v>
      </c>
      <c r="H529" s="456">
        <v>75.905</v>
      </c>
      <c r="L529" s="453"/>
      <c r="M529" s="457"/>
      <c r="T529" s="458"/>
      <c r="AT529" s="454" t="s">
        <v>319</v>
      </c>
      <c r="AU529" s="454" t="s">
        <v>88</v>
      </c>
      <c r="AV529" s="452" t="s">
        <v>88</v>
      </c>
      <c r="AW529" s="452" t="s">
        <v>31</v>
      </c>
      <c r="AX529" s="452" t="s">
        <v>75</v>
      </c>
      <c r="AY529" s="454" t="s">
        <v>311</v>
      </c>
    </row>
    <row r="530" spans="2:51" s="573" customFormat="1" ht="12">
      <c r="B530" s="572"/>
      <c r="D530" s="447" t="s">
        <v>319</v>
      </c>
      <c r="E530" s="574" t="s">
        <v>134</v>
      </c>
      <c r="F530" s="575" t="s">
        <v>607</v>
      </c>
      <c r="H530" s="576">
        <v>720.52</v>
      </c>
      <c r="L530" s="572"/>
      <c r="M530" s="577"/>
      <c r="T530" s="578"/>
      <c r="AT530" s="574" t="s">
        <v>319</v>
      </c>
      <c r="AU530" s="574" t="s">
        <v>88</v>
      </c>
      <c r="AV530" s="573" t="s">
        <v>149</v>
      </c>
      <c r="AW530" s="573" t="s">
        <v>31</v>
      </c>
      <c r="AX530" s="573" t="s">
        <v>75</v>
      </c>
      <c r="AY530" s="574" t="s">
        <v>311</v>
      </c>
    </row>
    <row r="531" spans="2:51" s="445" customFormat="1" ht="12">
      <c r="B531" s="446"/>
      <c r="D531" s="447" t="s">
        <v>319</v>
      </c>
      <c r="E531" s="448" t="s">
        <v>1</v>
      </c>
      <c r="F531" s="449" t="s">
        <v>138</v>
      </c>
      <c r="H531" s="448" t="s">
        <v>1</v>
      </c>
      <c r="L531" s="446"/>
      <c r="M531" s="450"/>
      <c r="T531" s="451"/>
      <c r="AT531" s="448" t="s">
        <v>319</v>
      </c>
      <c r="AU531" s="448" t="s">
        <v>88</v>
      </c>
      <c r="AV531" s="445" t="s">
        <v>83</v>
      </c>
      <c r="AW531" s="445" t="s">
        <v>31</v>
      </c>
      <c r="AX531" s="445" t="s">
        <v>75</v>
      </c>
      <c r="AY531" s="448" t="s">
        <v>311</v>
      </c>
    </row>
    <row r="532" spans="2:51" s="452" customFormat="1" ht="12">
      <c r="B532" s="453"/>
      <c r="D532" s="447" t="s">
        <v>319</v>
      </c>
      <c r="E532" s="454" t="s">
        <v>1</v>
      </c>
      <c r="F532" s="455" t="s">
        <v>843</v>
      </c>
      <c r="H532" s="456">
        <v>9.697</v>
      </c>
      <c r="L532" s="453"/>
      <c r="M532" s="457"/>
      <c r="T532" s="458"/>
      <c r="AT532" s="454" t="s">
        <v>319</v>
      </c>
      <c r="AU532" s="454" t="s">
        <v>88</v>
      </c>
      <c r="AV532" s="452" t="s">
        <v>88</v>
      </c>
      <c r="AW532" s="452" t="s">
        <v>31</v>
      </c>
      <c r="AX532" s="452" t="s">
        <v>75</v>
      </c>
      <c r="AY532" s="454" t="s">
        <v>311</v>
      </c>
    </row>
    <row r="533" spans="2:51" s="452" customFormat="1" ht="12">
      <c r="B533" s="453"/>
      <c r="D533" s="447" t="s">
        <v>319</v>
      </c>
      <c r="E533" s="454" t="s">
        <v>1</v>
      </c>
      <c r="F533" s="455" t="s">
        <v>844</v>
      </c>
      <c r="H533" s="456">
        <v>8.053</v>
      </c>
      <c r="L533" s="453"/>
      <c r="M533" s="457"/>
      <c r="T533" s="458"/>
      <c r="AT533" s="454" t="s">
        <v>319</v>
      </c>
      <c r="AU533" s="454" t="s">
        <v>88</v>
      </c>
      <c r="AV533" s="452" t="s">
        <v>88</v>
      </c>
      <c r="AW533" s="452" t="s">
        <v>31</v>
      </c>
      <c r="AX533" s="452" t="s">
        <v>75</v>
      </c>
      <c r="AY533" s="454" t="s">
        <v>311</v>
      </c>
    </row>
    <row r="534" spans="2:51" s="452" customFormat="1" ht="12">
      <c r="B534" s="453"/>
      <c r="D534" s="447" t="s">
        <v>319</v>
      </c>
      <c r="E534" s="454" t="s">
        <v>1</v>
      </c>
      <c r="F534" s="455" t="s">
        <v>845</v>
      </c>
      <c r="H534" s="456">
        <v>5.406</v>
      </c>
      <c r="L534" s="453"/>
      <c r="M534" s="457"/>
      <c r="T534" s="458"/>
      <c r="AT534" s="454" t="s">
        <v>319</v>
      </c>
      <c r="AU534" s="454" t="s">
        <v>88</v>
      </c>
      <c r="AV534" s="452" t="s">
        <v>88</v>
      </c>
      <c r="AW534" s="452" t="s">
        <v>31</v>
      </c>
      <c r="AX534" s="452" t="s">
        <v>75</v>
      </c>
      <c r="AY534" s="454" t="s">
        <v>311</v>
      </c>
    </row>
    <row r="535" spans="2:51" s="573" customFormat="1" ht="12">
      <c r="B535" s="572"/>
      <c r="D535" s="447" t="s">
        <v>319</v>
      </c>
      <c r="E535" s="574" t="s">
        <v>137</v>
      </c>
      <c r="F535" s="575" t="s">
        <v>607</v>
      </c>
      <c r="H535" s="576">
        <v>23.156</v>
      </c>
      <c r="L535" s="572"/>
      <c r="M535" s="577"/>
      <c r="T535" s="578"/>
      <c r="AT535" s="574" t="s">
        <v>319</v>
      </c>
      <c r="AU535" s="574" t="s">
        <v>88</v>
      </c>
      <c r="AV535" s="573" t="s">
        <v>149</v>
      </c>
      <c r="AW535" s="573" t="s">
        <v>31</v>
      </c>
      <c r="AX535" s="573" t="s">
        <v>75</v>
      </c>
      <c r="AY535" s="574" t="s">
        <v>311</v>
      </c>
    </row>
    <row r="536" spans="2:51" s="459" customFormat="1" ht="12">
      <c r="B536" s="460"/>
      <c r="D536" s="447" t="s">
        <v>319</v>
      </c>
      <c r="E536" s="461" t="s">
        <v>1</v>
      </c>
      <c r="F536" s="462" t="s">
        <v>388</v>
      </c>
      <c r="H536" s="463">
        <v>743.676</v>
      </c>
      <c r="L536" s="460"/>
      <c r="M536" s="464"/>
      <c r="T536" s="465"/>
      <c r="AT536" s="461" t="s">
        <v>319</v>
      </c>
      <c r="AU536" s="461" t="s">
        <v>88</v>
      </c>
      <c r="AV536" s="459" t="s">
        <v>317</v>
      </c>
      <c r="AW536" s="459" t="s">
        <v>31</v>
      </c>
      <c r="AX536" s="459" t="s">
        <v>83</v>
      </c>
      <c r="AY536" s="461" t="s">
        <v>311</v>
      </c>
    </row>
    <row r="537" spans="2:65" s="1" customFormat="1" ht="16.5" customHeight="1">
      <c r="B537" s="13"/>
      <c r="C537" s="471" t="s">
        <v>846</v>
      </c>
      <c r="D537" s="471" t="s">
        <v>330</v>
      </c>
      <c r="E537" s="472" t="s">
        <v>788</v>
      </c>
      <c r="F537" s="473" t="s">
        <v>789</v>
      </c>
      <c r="G537" s="474" t="s">
        <v>371</v>
      </c>
      <c r="H537" s="475">
        <v>756.546</v>
      </c>
      <c r="I537" s="23"/>
      <c r="J537" s="466">
        <f>ROUND(I537*H537,2)</f>
        <v>0</v>
      </c>
      <c r="K537" s="467"/>
      <c r="L537" s="468"/>
      <c r="M537" s="469" t="s">
        <v>1</v>
      </c>
      <c r="N537" s="470" t="s">
        <v>41</v>
      </c>
      <c r="P537" s="419">
        <f>O537*H537</f>
        <v>0</v>
      </c>
      <c r="Q537" s="419">
        <v>0.0046</v>
      </c>
      <c r="R537" s="419">
        <f>Q537*H537</f>
        <v>3.4801116000000003</v>
      </c>
      <c r="S537" s="419">
        <v>0</v>
      </c>
      <c r="T537" s="420">
        <f>S537*H537</f>
        <v>0</v>
      </c>
      <c r="AR537" s="421" t="s">
        <v>334</v>
      </c>
      <c r="AT537" s="421" t="s">
        <v>330</v>
      </c>
      <c r="AU537" s="421" t="s">
        <v>88</v>
      </c>
      <c r="AY537" s="3" t="s">
        <v>311</v>
      </c>
      <c r="BE537" s="422">
        <f>IF(N537="základní",J537,0)</f>
        <v>0</v>
      </c>
      <c r="BF537" s="422">
        <f>IF(N537="snížená",J537,0)</f>
        <v>0</v>
      </c>
      <c r="BG537" s="422">
        <f>IF(N537="zákl. přenesená",J537,0)</f>
        <v>0</v>
      </c>
      <c r="BH537" s="422">
        <f>IF(N537="sníž. přenesená",J537,0)</f>
        <v>0</v>
      </c>
      <c r="BI537" s="422">
        <f>IF(N537="nulová",J537,0)</f>
        <v>0</v>
      </c>
      <c r="BJ537" s="3" t="s">
        <v>88</v>
      </c>
      <c r="BK537" s="422">
        <f>ROUND(I537*H537,2)</f>
        <v>0</v>
      </c>
      <c r="BL537" s="3" t="s">
        <v>317</v>
      </c>
      <c r="BM537" s="421" t="s">
        <v>847</v>
      </c>
    </row>
    <row r="538" spans="2:51" s="452" customFormat="1" ht="12">
      <c r="B538" s="453"/>
      <c r="D538" s="447" t="s">
        <v>319</v>
      </c>
      <c r="E538" s="454" t="s">
        <v>1</v>
      </c>
      <c r="F538" s="455" t="s">
        <v>134</v>
      </c>
      <c r="H538" s="456">
        <v>720.52</v>
      </c>
      <c r="L538" s="453"/>
      <c r="M538" s="457"/>
      <c r="T538" s="458"/>
      <c r="AT538" s="454" t="s">
        <v>319</v>
      </c>
      <c r="AU538" s="454" t="s">
        <v>88</v>
      </c>
      <c r="AV538" s="452" t="s">
        <v>88</v>
      </c>
      <c r="AW538" s="452" t="s">
        <v>31</v>
      </c>
      <c r="AX538" s="452" t="s">
        <v>83</v>
      </c>
      <c r="AY538" s="454" t="s">
        <v>311</v>
      </c>
    </row>
    <row r="539" spans="2:51" s="452" customFormat="1" ht="12">
      <c r="B539" s="453"/>
      <c r="D539" s="447" t="s">
        <v>319</v>
      </c>
      <c r="F539" s="455" t="s">
        <v>848</v>
      </c>
      <c r="H539" s="456">
        <v>756.546</v>
      </c>
      <c r="L539" s="453"/>
      <c r="M539" s="457"/>
      <c r="T539" s="458"/>
      <c r="AT539" s="454" t="s">
        <v>319</v>
      </c>
      <c r="AU539" s="454" t="s">
        <v>88</v>
      </c>
      <c r="AV539" s="452" t="s">
        <v>88</v>
      </c>
      <c r="AW539" s="452" t="s">
        <v>4</v>
      </c>
      <c r="AX539" s="452" t="s">
        <v>83</v>
      </c>
      <c r="AY539" s="454" t="s">
        <v>311</v>
      </c>
    </row>
    <row r="540" spans="2:65" s="1" customFormat="1" ht="24.25" customHeight="1">
      <c r="B540" s="13"/>
      <c r="C540" s="471" t="s">
        <v>849</v>
      </c>
      <c r="D540" s="471" t="s">
        <v>330</v>
      </c>
      <c r="E540" s="472" t="s">
        <v>850</v>
      </c>
      <c r="F540" s="473" t="s">
        <v>851</v>
      </c>
      <c r="G540" s="474" t="s">
        <v>371</v>
      </c>
      <c r="H540" s="475">
        <v>24.314</v>
      </c>
      <c r="I540" s="23"/>
      <c r="J540" s="466">
        <f>ROUND(I540*H540,2)</f>
        <v>0</v>
      </c>
      <c r="K540" s="467"/>
      <c r="L540" s="468"/>
      <c r="M540" s="469" t="s">
        <v>1</v>
      </c>
      <c r="N540" s="470" t="s">
        <v>41</v>
      </c>
      <c r="P540" s="419">
        <f>O540*H540</f>
        <v>0</v>
      </c>
      <c r="Q540" s="419">
        <v>0.0056</v>
      </c>
      <c r="R540" s="419">
        <f>Q540*H540</f>
        <v>0.1361584</v>
      </c>
      <c r="S540" s="419">
        <v>0</v>
      </c>
      <c r="T540" s="420">
        <f>S540*H540</f>
        <v>0</v>
      </c>
      <c r="AR540" s="421" t="s">
        <v>334</v>
      </c>
      <c r="AT540" s="421" t="s">
        <v>330</v>
      </c>
      <c r="AU540" s="421" t="s">
        <v>88</v>
      </c>
      <c r="AY540" s="3" t="s">
        <v>311</v>
      </c>
      <c r="BE540" s="422">
        <f>IF(N540="základní",J540,0)</f>
        <v>0</v>
      </c>
      <c r="BF540" s="422">
        <f>IF(N540="snížená",J540,0)</f>
        <v>0</v>
      </c>
      <c r="BG540" s="422">
        <f>IF(N540="zákl. přenesená",J540,0)</f>
        <v>0</v>
      </c>
      <c r="BH540" s="422">
        <f>IF(N540="sníž. přenesená",J540,0)</f>
        <v>0</v>
      </c>
      <c r="BI540" s="422">
        <f>IF(N540="nulová",J540,0)</f>
        <v>0</v>
      </c>
      <c r="BJ540" s="3" t="s">
        <v>88</v>
      </c>
      <c r="BK540" s="422">
        <f>ROUND(I540*H540,2)</f>
        <v>0</v>
      </c>
      <c r="BL540" s="3" t="s">
        <v>317</v>
      </c>
      <c r="BM540" s="421" t="s">
        <v>852</v>
      </c>
    </row>
    <row r="541" spans="2:51" s="452" customFormat="1" ht="12">
      <c r="B541" s="453"/>
      <c r="D541" s="447" t="s">
        <v>319</v>
      </c>
      <c r="E541" s="454" t="s">
        <v>1</v>
      </c>
      <c r="F541" s="455" t="s">
        <v>137</v>
      </c>
      <c r="H541" s="456">
        <v>23.156</v>
      </c>
      <c r="L541" s="453"/>
      <c r="M541" s="457"/>
      <c r="T541" s="458"/>
      <c r="AT541" s="454" t="s">
        <v>319</v>
      </c>
      <c r="AU541" s="454" t="s">
        <v>88</v>
      </c>
      <c r="AV541" s="452" t="s">
        <v>88</v>
      </c>
      <c r="AW541" s="452" t="s">
        <v>31</v>
      </c>
      <c r="AX541" s="452" t="s">
        <v>83</v>
      </c>
      <c r="AY541" s="454" t="s">
        <v>311</v>
      </c>
    </row>
    <row r="542" spans="2:51" s="452" customFormat="1" ht="12">
      <c r="B542" s="453"/>
      <c r="D542" s="447" t="s">
        <v>319</v>
      </c>
      <c r="F542" s="455" t="s">
        <v>853</v>
      </c>
      <c r="H542" s="456">
        <v>24.314</v>
      </c>
      <c r="L542" s="453"/>
      <c r="M542" s="457"/>
      <c r="T542" s="458"/>
      <c r="AT542" s="454" t="s">
        <v>319</v>
      </c>
      <c r="AU542" s="454" t="s">
        <v>88</v>
      </c>
      <c r="AV542" s="452" t="s">
        <v>88</v>
      </c>
      <c r="AW542" s="452" t="s">
        <v>4</v>
      </c>
      <c r="AX542" s="452" t="s">
        <v>83</v>
      </c>
      <c r="AY542" s="454" t="s">
        <v>311</v>
      </c>
    </row>
    <row r="543" spans="2:65" s="1" customFormat="1" ht="24.25" customHeight="1">
      <c r="B543" s="13"/>
      <c r="C543" s="428" t="s">
        <v>854</v>
      </c>
      <c r="D543" s="428" t="s">
        <v>313</v>
      </c>
      <c r="E543" s="429" t="s">
        <v>855</v>
      </c>
      <c r="F543" s="430" t="s">
        <v>856</v>
      </c>
      <c r="G543" s="431" t="s">
        <v>371</v>
      </c>
      <c r="H543" s="432">
        <v>814.326</v>
      </c>
      <c r="I543" s="22"/>
      <c r="J543" s="415">
        <f>ROUND(I543*H543,2)</f>
        <v>0</v>
      </c>
      <c r="K543" s="416"/>
      <c r="L543" s="13"/>
      <c r="M543" s="417" t="s">
        <v>1</v>
      </c>
      <c r="N543" s="418" t="s">
        <v>41</v>
      </c>
      <c r="P543" s="419">
        <f>O543*H543</f>
        <v>0</v>
      </c>
      <c r="Q543" s="419">
        <v>8E-05</v>
      </c>
      <c r="R543" s="419">
        <f>Q543*H543</f>
        <v>0.06514608000000001</v>
      </c>
      <c r="S543" s="419">
        <v>0</v>
      </c>
      <c r="T543" s="420">
        <f>S543*H543</f>
        <v>0</v>
      </c>
      <c r="AR543" s="421" t="s">
        <v>317</v>
      </c>
      <c r="AT543" s="421" t="s">
        <v>313</v>
      </c>
      <c r="AU543" s="421" t="s">
        <v>88</v>
      </c>
      <c r="AY543" s="3" t="s">
        <v>311</v>
      </c>
      <c r="BE543" s="422">
        <f>IF(N543="základní",J543,0)</f>
        <v>0</v>
      </c>
      <c r="BF543" s="422">
        <f>IF(N543="snížená",J543,0)</f>
        <v>0</v>
      </c>
      <c r="BG543" s="422">
        <f>IF(N543="zákl. přenesená",J543,0)</f>
        <v>0</v>
      </c>
      <c r="BH543" s="422">
        <f>IF(N543="sníž. přenesená",J543,0)</f>
        <v>0</v>
      </c>
      <c r="BI543" s="422">
        <f>IF(N543="nulová",J543,0)</f>
        <v>0</v>
      </c>
      <c r="BJ543" s="3" t="s">
        <v>88</v>
      </c>
      <c r="BK543" s="422">
        <f>ROUND(I543*H543,2)</f>
        <v>0</v>
      </c>
      <c r="BL543" s="3" t="s">
        <v>317</v>
      </c>
      <c r="BM543" s="421" t="s">
        <v>857</v>
      </c>
    </row>
    <row r="544" spans="2:51" s="452" customFormat="1" ht="12">
      <c r="B544" s="453"/>
      <c r="D544" s="447" t="s">
        <v>319</v>
      </c>
      <c r="E544" s="454" t="s">
        <v>1</v>
      </c>
      <c r="F544" s="455" t="s">
        <v>858</v>
      </c>
      <c r="H544" s="456">
        <v>814.326</v>
      </c>
      <c r="L544" s="453"/>
      <c r="M544" s="457"/>
      <c r="T544" s="458"/>
      <c r="AT544" s="454" t="s">
        <v>319</v>
      </c>
      <c r="AU544" s="454" t="s">
        <v>88</v>
      </c>
      <c r="AV544" s="452" t="s">
        <v>88</v>
      </c>
      <c r="AW544" s="452" t="s">
        <v>31</v>
      </c>
      <c r="AX544" s="452" t="s">
        <v>83</v>
      </c>
      <c r="AY544" s="454" t="s">
        <v>311</v>
      </c>
    </row>
    <row r="545" spans="2:65" s="1" customFormat="1" ht="24.25" customHeight="1">
      <c r="B545" s="13"/>
      <c r="C545" s="428" t="s">
        <v>859</v>
      </c>
      <c r="D545" s="428" t="s">
        <v>313</v>
      </c>
      <c r="E545" s="429" t="s">
        <v>860</v>
      </c>
      <c r="F545" s="430" t="s">
        <v>861</v>
      </c>
      <c r="G545" s="431" t="s">
        <v>316</v>
      </c>
      <c r="H545" s="432">
        <v>51.345</v>
      </c>
      <c r="I545" s="22"/>
      <c r="J545" s="415">
        <f>ROUND(I545*H545,2)</f>
        <v>0</v>
      </c>
      <c r="K545" s="416"/>
      <c r="L545" s="13"/>
      <c r="M545" s="417" t="s">
        <v>1</v>
      </c>
      <c r="N545" s="418" t="s">
        <v>41</v>
      </c>
      <c r="P545" s="419">
        <f>O545*H545</f>
        <v>0</v>
      </c>
      <c r="Q545" s="419">
        <v>3E-05</v>
      </c>
      <c r="R545" s="419">
        <f>Q545*H545</f>
        <v>0.00154035</v>
      </c>
      <c r="S545" s="419">
        <v>0</v>
      </c>
      <c r="T545" s="420">
        <f>S545*H545</f>
        <v>0</v>
      </c>
      <c r="AR545" s="421" t="s">
        <v>317</v>
      </c>
      <c r="AT545" s="421" t="s">
        <v>313</v>
      </c>
      <c r="AU545" s="421" t="s">
        <v>88</v>
      </c>
      <c r="AY545" s="3" t="s">
        <v>311</v>
      </c>
      <c r="BE545" s="422">
        <f>IF(N545="základní",J545,0)</f>
        <v>0</v>
      </c>
      <c r="BF545" s="422">
        <f>IF(N545="snížená",J545,0)</f>
        <v>0</v>
      </c>
      <c r="BG545" s="422">
        <f>IF(N545="zákl. přenesená",J545,0)</f>
        <v>0</v>
      </c>
      <c r="BH545" s="422">
        <f>IF(N545="sníž. přenesená",J545,0)</f>
        <v>0</v>
      </c>
      <c r="BI545" s="422">
        <f>IF(N545="nulová",J545,0)</f>
        <v>0</v>
      </c>
      <c r="BJ545" s="3" t="s">
        <v>88</v>
      </c>
      <c r="BK545" s="422">
        <f>ROUND(I545*H545,2)</f>
        <v>0</v>
      </c>
      <c r="BL545" s="3" t="s">
        <v>317</v>
      </c>
      <c r="BM545" s="421" t="s">
        <v>862</v>
      </c>
    </row>
    <row r="546" spans="2:51" s="445" customFormat="1" ht="12">
      <c r="B546" s="446"/>
      <c r="D546" s="447" t="s">
        <v>319</v>
      </c>
      <c r="E546" s="448" t="s">
        <v>1</v>
      </c>
      <c r="F546" s="449" t="s">
        <v>863</v>
      </c>
      <c r="H546" s="448" t="s">
        <v>1</v>
      </c>
      <c r="L546" s="446"/>
      <c r="M546" s="450"/>
      <c r="T546" s="451"/>
      <c r="AT546" s="448" t="s">
        <v>319</v>
      </c>
      <c r="AU546" s="448" t="s">
        <v>88</v>
      </c>
      <c r="AV546" s="445" t="s">
        <v>83</v>
      </c>
      <c r="AW546" s="445" t="s">
        <v>31</v>
      </c>
      <c r="AX546" s="445" t="s">
        <v>75</v>
      </c>
      <c r="AY546" s="448" t="s">
        <v>311</v>
      </c>
    </row>
    <row r="547" spans="2:51" s="452" customFormat="1" ht="12">
      <c r="B547" s="453"/>
      <c r="D547" s="447" t="s">
        <v>319</v>
      </c>
      <c r="E547" s="454" t="s">
        <v>1</v>
      </c>
      <c r="F547" s="455" t="s">
        <v>864</v>
      </c>
      <c r="H547" s="456">
        <v>45.215</v>
      </c>
      <c r="L547" s="453"/>
      <c r="M547" s="457"/>
      <c r="T547" s="458"/>
      <c r="AT547" s="454" t="s">
        <v>319</v>
      </c>
      <c r="AU547" s="454" t="s">
        <v>88</v>
      </c>
      <c r="AV547" s="452" t="s">
        <v>88</v>
      </c>
      <c r="AW547" s="452" t="s">
        <v>31</v>
      </c>
      <c r="AX547" s="452" t="s">
        <v>75</v>
      </c>
      <c r="AY547" s="454" t="s">
        <v>311</v>
      </c>
    </row>
    <row r="548" spans="2:51" s="452" customFormat="1" ht="12">
      <c r="B548" s="453"/>
      <c r="D548" s="447" t="s">
        <v>319</v>
      </c>
      <c r="E548" s="454" t="s">
        <v>1</v>
      </c>
      <c r="F548" s="455" t="s">
        <v>865</v>
      </c>
      <c r="H548" s="456">
        <v>20.54</v>
      </c>
      <c r="L548" s="453"/>
      <c r="M548" s="457"/>
      <c r="T548" s="458"/>
      <c r="AT548" s="454" t="s">
        <v>319</v>
      </c>
      <c r="AU548" s="454" t="s">
        <v>88</v>
      </c>
      <c r="AV548" s="452" t="s">
        <v>88</v>
      </c>
      <c r="AW548" s="452" t="s">
        <v>31</v>
      </c>
      <c r="AX548" s="452" t="s">
        <v>75</v>
      </c>
      <c r="AY548" s="454" t="s">
        <v>311</v>
      </c>
    </row>
    <row r="549" spans="2:51" s="452" customFormat="1" ht="12">
      <c r="B549" s="453"/>
      <c r="D549" s="447" t="s">
        <v>319</v>
      </c>
      <c r="E549" s="454" t="s">
        <v>1</v>
      </c>
      <c r="F549" s="455" t="s">
        <v>866</v>
      </c>
      <c r="H549" s="456">
        <v>16.15</v>
      </c>
      <c r="L549" s="453"/>
      <c r="M549" s="457"/>
      <c r="T549" s="458"/>
      <c r="AT549" s="454" t="s">
        <v>319</v>
      </c>
      <c r="AU549" s="454" t="s">
        <v>88</v>
      </c>
      <c r="AV549" s="452" t="s">
        <v>88</v>
      </c>
      <c r="AW549" s="452" t="s">
        <v>31</v>
      </c>
      <c r="AX549" s="452" t="s">
        <v>75</v>
      </c>
      <c r="AY549" s="454" t="s">
        <v>311</v>
      </c>
    </row>
    <row r="550" spans="2:51" s="452" customFormat="1" ht="20">
      <c r="B550" s="453"/>
      <c r="D550" s="447" t="s">
        <v>319</v>
      </c>
      <c r="E550" s="454" t="s">
        <v>1</v>
      </c>
      <c r="F550" s="455" t="s">
        <v>867</v>
      </c>
      <c r="H550" s="456">
        <v>-30.56</v>
      </c>
      <c r="L550" s="453"/>
      <c r="M550" s="457"/>
      <c r="T550" s="458"/>
      <c r="AT550" s="454" t="s">
        <v>319</v>
      </c>
      <c r="AU550" s="454" t="s">
        <v>88</v>
      </c>
      <c r="AV550" s="452" t="s">
        <v>88</v>
      </c>
      <c r="AW550" s="452" t="s">
        <v>31</v>
      </c>
      <c r="AX550" s="452" t="s">
        <v>75</v>
      </c>
      <c r="AY550" s="454" t="s">
        <v>311</v>
      </c>
    </row>
    <row r="551" spans="2:51" s="459" customFormat="1" ht="12">
      <c r="B551" s="460"/>
      <c r="D551" s="447" t="s">
        <v>319</v>
      </c>
      <c r="E551" s="461" t="s">
        <v>1</v>
      </c>
      <c r="F551" s="462" t="s">
        <v>388</v>
      </c>
      <c r="H551" s="463">
        <v>51.345</v>
      </c>
      <c r="L551" s="460"/>
      <c r="M551" s="464"/>
      <c r="T551" s="465"/>
      <c r="AT551" s="461" t="s">
        <v>319</v>
      </c>
      <c r="AU551" s="461" t="s">
        <v>88</v>
      </c>
      <c r="AV551" s="459" t="s">
        <v>317</v>
      </c>
      <c r="AW551" s="459" t="s">
        <v>31</v>
      </c>
      <c r="AX551" s="459" t="s">
        <v>83</v>
      </c>
      <c r="AY551" s="461" t="s">
        <v>311</v>
      </c>
    </row>
    <row r="552" spans="2:65" s="1" customFormat="1" ht="24.25" customHeight="1">
      <c r="B552" s="13"/>
      <c r="C552" s="471" t="s">
        <v>868</v>
      </c>
      <c r="D552" s="471" t="s">
        <v>330</v>
      </c>
      <c r="E552" s="472" t="s">
        <v>869</v>
      </c>
      <c r="F552" s="473" t="s">
        <v>870</v>
      </c>
      <c r="G552" s="474" t="s">
        <v>316</v>
      </c>
      <c r="H552" s="475">
        <v>53.912</v>
      </c>
      <c r="I552" s="23"/>
      <c r="J552" s="466">
        <f>ROUND(I552*H552,2)</f>
        <v>0</v>
      </c>
      <c r="K552" s="467"/>
      <c r="L552" s="468"/>
      <c r="M552" s="469" t="s">
        <v>1</v>
      </c>
      <c r="N552" s="470" t="s">
        <v>41</v>
      </c>
      <c r="P552" s="419">
        <f>O552*H552</f>
        <v>0</v>
      </c>
      <c r="Q552" s="419">
        <v>0.00072</v>
      </c>
      <c r="R552" s="419">
        <f>Q552*H552</f>
        <v>0.03881664</v>
      </c>
      <c r="S552" s="419">
        <v>0</v>
      </c>
      <c r="T552" s="420">
        <f>S552*H552</f>
        <v>0</v>
      </c>
      <c r="AR552" s="421" t="s">
        <v>334</v>
      </c>
      <c r="AT552" s="421" t="s">
        <v>330</v>
      </c>
      <c r="AU552" s="421" t="s">
        <v>88</v>
      </c>
      <c r="AY552" s="3" t="s">
        <v>311</v>
      </c>
      <c r="BE552" s="422">
        <f>IF(N552="základní",J552,0)</f>
        <v>0</v>
      </c>
      <c r="BF552" s="422">
        <f>IF(N552="snížená",J552,0)</f>
        <v>0</v>
      </c>
      <c r="BG552" s="422">
        <f>IF(N552="zákl. přenesená",J552,0)</f>
        <v>0</v>
      </c>
      <c r="BH552" s="422">
        <f>IF(N552="sníž. přenesená",J552,0)</f>
        <v>0</v>
      </c>
      <c r="BI552" s="422">
        <f>IF(N552="nulová",J552,0)</f>
        <v>0</v>
      </c>
      <c r="BJ552" s="3" t="s">
        <v>88</v>
      </c>
      <c r="BK552" s="422">
        <f>ROUND(I552*H552,2)</f>
        <v>0</v>
      </c>
      <c r="BL552" s="3" t="s">
        <v>317</v>
      </c>
      <c r="BM552" s="421" t="s">
        <v>871</v>
      </c>
    </row>
    <row r="553" spans="2:51" s="452" customFormat="1" ht="12">
      <c r="B553" s="453"/>
      <c r="D553" s="447" t="s">
        <v>319</v>
      </c>
      <c r="F553" s="455" t="s">
        <v>872</v>
      </c>
      <c r="H553" s="456">
        <v>53.912</v>
      </c>
      <c r="L553" s="453"/>
      <c r="M553" s="457"/>
      <c r="T553" s="458"/>
      <c r="AT553" s="454" t="s">
        <v>319</v>
      </c>
      <c r="AU553" s="454" t="s">
        <v>88</v>
      </c>
      <c r="AV553" s="452" t="s">
        <v>88</v>
      </c>
      <c r="AW553" s="452" t="s">
        <v>4</v>
      </c>
      <c r="AX553" s="452" t="s">
        <v>83</v>
      </c>
      <c r="AY553" s="454" t="s">
        <v>311</v>
      </c>
    </row>
    <row r="554" spans="2:65" s="1" customFormat="1" ht="16.5" customHeight="1">
      <c r="B554" s="13"/>
      <c r="C554" s="428" t="s">
        <v>873</v>
      </c>
      <c r="D554" s="428" t="s">
        <v>313</v>
      </c>
      <c r="E554" s="429" t="s">
        <v>874</v>
      </c>
      <c r="F554" s="430" t="s">
        <v>875</v>
      </c>
      <c r="G554" s="431" t="s">
        <v>316</v>
      </c>
      <c r="H554" s="432">
        <v>133.04</v>
      </c>
      <c r="I554" s="22"/>
      <c r="J554" s="415">
        <f>ROUND(I554*H554,2)</f>
        <v>0</v>
      </c>
      <c r="K554" s="416"/>
      <c r="L554" s="13"/>
      <c r="M554" s="417" t="s">
        <v>1</v>
      </c>
      <c r="N554" s="418" t="s">
        <v>41</v>
      </c>
      <c r="P554" s="419">
        <f>O554*H554</f>
        <v>0</v>
      </c>
      <c r="Q554" s="419">
        <v>0</v>
      </c>
      <c r="R554" s="419">
        <f>Q554*H554</f>
        <v>0</v>
      </c>
      <c r="S554" s="419">
        <v>0</v>
      </c>
      <c r="T554" s="420">
        <f>S554*H554</f>
        <v>0</v>
      </c>
      <c r="AR554" s="421" t="s">
        <v>317</v>
      </c>
      <c r="AT554" s="421" t="s">
        <v>313</v>
      </c>
      <c r="AU554" s="421" t="s">
        <v>88</v>
      </c>
      <c r="AY554" s="3" t="s">
        <v>311</v>
      </c>
      <c r="BE554" s="422">
        <f>IF(N554="základní",J554,0)</f>
        <v>0</v>
      </c>
      <c r="BF554" s="422">
        <f>IF(N554="snížená",J554,0)</f>
        <v>0</v>
      </c>
      <c r="BG554" s="422">
        <f>IF(N554="zákl. přenesená",J554,0)</f>
        <v>0</v>
      </c>
      <c r="BH554" s="422">
        <f>IF(N554="sníž. přenesená",J554,0)</f>
        <v>0</v>
      </c>
      <c r="BI554" s="422">
        <f>IF(N554="nulová",J554,0)</f>
        <v>0</v>
      </c>
      <c r="BJ554" s="3" t="s">
        <v>88</v>
      </c>
      <c r="BK554" s="422">
        <f>ROUND(I554*H554,2)</f>
        <v>0</v>
      </c>
      <c r="BL554" s="3" t="s">
        <v>317</v>
      </c>
      <c r="BM554" s="421" t="s">
        <v>876</v>
      </c>
    </row>
    <row r="555" spans="2:51" s="445" customFormat="1" ht="12">
      <c r="B555" s="446"/>
      <c r="D555" s="447" t="s">
        <v>319</v>
      </c>
      <c r="E555" s="448" t="s">
        <v>1</v>
      </c>
      <c r="F555" s="449" t="s">
        <v>129</v>
      </c>
      <c r="H555" s="448" t="s">
        <v>1</v>
      </c>
      <c r="L555" s="446"/>
      <c r="M555" s="450"/>
      <c r="T555" s="451"/>
      <c r="AT555" s="448" t="s">
        <v>319</v>
      </c>
      <c r="AU555" s="448" t="s">
        <v>88</v>
      </c>
      <c r="AV555" s="445" t="s">
        <v>83</v>
      </c>
      <c r="AW555" s="445" t="s">
        <v>31</v>
      </c>
      <c r="AX555" s="445" t="s">
        <v>75</v>
      </c>
      <c r="AY555" s="448" t="s">
        <v>311</v>
      </c>
    </row>
    <row r="556" spans="2:51" s="452" customFormat="1" ht="20">
      <c r="B556" s="453"/>
      <c r="D556" s="447" t="s">
        <v>319</v>
      </c>
      <c r="E556" s="454" t="s">
        <v>1</v>
      </c>
      <c r="F556" s="455" t="s">
        <v>877</v>
      </c>
      <c r="H556" s="456">
        <v>65.56</v>
      </c>
      <c r="L556" s="453"/>
      <c r="M556" s="457"/>
      <c r="T556" s="458"/>
      <c r="AT556" s="454" t="s">
        <v>319</v>
      </c>
      <c r="AU556" s="454" t="s">
        <v>88</v>
      </c>
      <c r="AV556" s="452" t="s">
        <v>88</v>
      </c>
      <c r="AW556" s="452" t="s">
        <v>31</v>
      </c>
      <c r="AX556" s="452" t="s">
        <v>75</v>
      </c>
      <c r="AY556" s="454" t="s">
        <v>311</v>
      </c>
    </row>
    <row r="557" spans="2:51" s="573" customFormat="1" ht="12">
      <c r="B557" s="572"/>
      <c r="D557" s="447" t="s">
        <v>319</v>
      </c>
      <c r="E557" s="574" t="s">
        <v>128</v>
      </c>
      <c r="F557" s="575" t="s">
        <v>607</v>
      </c>
      <c r="H557" s="576">
        <v>65.56</v>
      </c>
      <c r="L557" s="572"/>
      <c r="M557" s="577"/>
      <c r="T557" s="578"/>
      <c r="AT557" s="574" t="s">
        <v>319</v>
      </c>
      <c r="AU557" s="574" t="s">
        <v>88</v>
      </c>
      <c r="AV557" s="573" t="s">
        <v>149</v>
      </c>
      <c r="AW557" s="573" t="s">
        <v>31</v>
      </c>
      <c r="AX557" s="573" t="s">
        <v>75</v>
      </c>
      <c r="AY557" s="574" t="s">
        <v>311</v>
      </c>
    </row>
    <row r="558" spans="2:51" s="445" customFormat="1" ht="12">
      <c r="B558" s="446"/>
      <c r="D558" s="447" t="s">
        <v>319</v>
      </c>
      <c r="E558" s="448" t="s">
        <v>1</v>
      </c>
      <c r="F558" s="449" t="s">
        <v>147</v>
      </c>
      <c r="H558" s="448" t="s">
        <v>1</v>
      </c>
      <c r="L558" s="446"/>
      <c r="M558" s="450"/>
      <c r="T558" s="451"/>
      <c r="AT558" s="448" t="s">
        <v>319</v>
      </c>
      <c r="AU558" s="448" t="s">
        <v>88</v>
      </c>
      <c r="AV558" s="445" t="s">
        <v>83</v>
      </c>
      <c r="AW558" s="445" t="s">
        <v>31</v>
      </c>
      <c r="AX558" s="445" t="s">
        <v>75</v>
      </c>
      <c r="AY558" s="448" t="s">
        <v>311</v>
      </c>
    </row>
    <row r="559" spans="2:51" s="452" customFormat="1" ht="12">
      <c r="B559" s="453"/>
      <c r="D559" s="447" t="s">
        <v>319</v>
      </c>
      <c r="E559" s="454" t="s">
        <v>1</v>
      </c>
      <c r="F559" s="455" t="s">
        <v>146</v>
      </c>
      <c r="H559" s="456">
        <v>67.48</v>
      </c>
      <c r="L559" s="453"/>
      <c r="M559" s="457"/>
      <c r="T559" s="458"/>
      <c r="AT559" s="454" t="s">
        <v>319</v>
      </c>
      <c r="AU559" s="454" t="s">
        <v>88</v>
      </c>
      <c r="AV559" s="452" t="s">
        <v>88</v>
      </c>
      <c r="AW559" s="452" t="s">
        <v>31</v>
      </c>
      <c r="AX559" s="452" t="s">
        <v>75</v>
      </c>
      <c r="AY559" s="454" t="s">
        <v>311</v>
      </c>
    </row>
    <row r="560" spans="2:51" s="573" customFormat="1" ht="12">
      <c r="B560" s="572"/>
      <c r="D560" s="447" t="s">
        <v>319</v>
      </c>
      <c r="E560" s="574" t="s">
        <v>1</v>
      </c>
      <c r="F560" s="575" t="s">
        <v>607</v>
      </c>
      <c r="H560" s="576">
        <v>67.48</v>
      </c>
      <c r="L560" s="572"/>
      <c r="M560" s="577"/>
      <c r="T560" s="578"/>
      <c r="AT560" s="574" t="s">
        <v>319</v>
      </c>
      <c r="AU560" s="574" t="s">
        <v>88</v>
      </c>
      <c r="AV560" s="573" t="s">
        <v>149</v>
      </c>
      <c r="AW560" s="573" t="s">
        <v>31</v>
      </c>
      <c r="AX560" s="573" t="s">
        <v>75</v>
      </c>
      <c r="AY560" s="574" t="s">
        <v>311</v>
      </c>
    </row>
    <row r="561" spans="2:51" s="459" customFormat="1" ht="12">
      <c r="B561" s="460"/>
      <c r="D561" s="447" t="s">
        <v>319</v>
      </c>
      <c r="E561" s="461" t="s">
        <v>1</v>
      </c>
      <c r="F561" s="462" t="s">
        <v>388</v>
      </c>
      <c r="H561" s="463">
        <v>133.04</v>
      </c>
      <c r="L561" s="460"/>
      <c r="M561" s="464"/>
      <c r="T561" s="465"/>
      <c r="AT561" s="461" t="s">
        <v>319</v>
      </c>
      <c r="AU561" s="461" t="s">
        <v>88</v>
      </c>
      <c r="AV561" s="459" t="s">
        <v>317</v>
      </c>
      <c r="AW561" s="459" t="s">
        <v>31</v>
      </c>
      <c r="AX561" s="459" t="s">
        <v>83</v>
      </c>
      <c r="AY561" s="461" t="s">
        <v>311</v>
      </c>
    </row>
    <row r="562" spans="2:65" s="1" customFormat="1" ht="24.25" customHeight="1">
      <c r="B562" s="13"/>
      <c r="C562" s="471" t="s">
        <v>878</v>
      </c>
      <c r="D562" s="471" t="s">
        <v>330</v>
      </c>
      <c r="E562" s="472" t="s">
        <v>879</v>
      </c>
      <c r="F562" s="473" t="s">
        <v>880</v>
      </c>
      <c r="G562" s="474" t="s">
        <v>316</v>
      </c>
      <c r="H562" s="475">
        <v>65.56</v>
      </c>
      <c r="I562" s="23"/>
      <c r="J562" s="466">
        <f>ROUND(I562*H562,2)</f>
        <v>0</v>
      </c>
      <c r="K562" s="467"/>
      <c r="L562" s="468"/>
      <c r="M562" s="469" t="s">
        <v>1</v>
      </c>
      <c r="N562" s="470" t="s">
        <v>41</v>
      </c>
      <c r="P562" s="419">
        <f>O562*H562</f>
        <v>0</v>
      </c>
      <c r="Q562" s="419">
        <v>0.0003</v>
      </c>
      <c r="R562" s="419">
        <f>Q562*H562</f>
        <v>0.019667999999999998</v>
      </c>
      <c r="S562" s="419">
        <v>0</v>
      </c>
      <c r="T562" s="420">
        <f>S562*H562</f>
        <v>0</v>
      </c>
      <c r="AR562" s="421" t="s">
        <v>334</v>
      </c>
      <c r="AT562" s="421" t="s">
        <v>330</v>
      </c>
      <c r="AU562" s="421" t="s">
        <v>88</v>
      </c>
      <c r="AY562" s="3" t="s">
        <v>311</v>
      </c>
      <c r="BE562" s="422">
        <f>IF(N562="základní",J562,0)</f>
        <v>0</v>
      </c>
      <c r="BF562" s="422">
        <f>IF(N562="snížená",J562,0)</f>
        <v>0</v>
      </c>
      <c r="BG562" s="422">
        <f>IF(N562="zákl. přenesená",J562,0)</f>
        <v>0</v>
      </c>
      <c r="BH562" s="422">
        <f>IF(N562="sníž. přenesená",J562,0)</f>
        <v>0</v>
      </c>
      <c r="BI562" s="422">
        <f>IF(N562="nulová",J562,0)</f>
        <v>0</v>
      </c>
      <c r="BJ562" s="3" t="s">
        <v>88</v>
      </c>
      <c r="BK562" s="422">
        <f>ROUND(I562*H562,2)</f>
        <v>0</v>
      </c>
      <c r="BL562" s="3" t="s">
        <v>317</v>
      </c>
      <c r="BM562" s="421" t="s">
        <v>881</v>
      </c>
    </row>
    <row r="563" spans="2:51" s="452" customFormat="1" ht="12">
      <c r="B563" s="453"/>
      <c r="D563" s="447" t="s">
        <v>319</v>
      </c>
      <c r="E563" s="454" t="s">
        <v>1</v>
      </c>
      <c r="F563" s="455" t="s">
        <v>128</v>
      </c>
      <c r="H563" s="456">
        <v>65.56</v>
      </c>
      <c r="L563" s="453"/>
      <c r="M563" s="457"/>
      <c r="T563" s="458"/>
      <c r="AT563" s="454" t="s">
        <v>319</v>
      </c>
      <c r="AU563" s="454" t="s">
        <v>88</v>
      </c>
      <c r="AV563" s="452" t="s">
        <v>88</v>
      </c>
      <c r="AW563" s="452" t="s">
        <v>31</v>
      </c>
      <c r="AX563" s="452" t="s">
        <v>83</v>
      </c>
      <c r="AY563" s="454" t="s">
        <v>311</v>
      </c>
    </row>
    <row r="564" spans="2:65" s="1" customFormat="1" ht="24.25" customHeight="1">
      <c r="B564" s="13"/>
      <c r="C564" s="471" t="s">
        <v>882</v>
      </c>
      <c r="D564" s="471" t="s">
        <v>330</v>
      </c>
      <c r="E564" s="472" t="s">
        <v>883</v>
      </c>
      <c r="F564" s="473" t="s">
        <v>884</v>
      </c>
      <c r="G564" s="474" t="s">
        <v>316</v>
      </c>
      <c r="H564" s="475">
        <v>67.48</v>
      </c>
      <c r="I564" s="23"/>
      <c r="J564" s="466">
        <f>ROUND(I564*H564,2)</f>
        <v>0</v>
      </c>
      <c r="K564" s="467"/>
      <c r="L564" s="468"/>
      <c r="M564" s="469" t="s">
        <v>1</v>
      </c>
      <c r="N564" s="470" t="s">
        <v>41</v>
      </c>
      <c r="P564" s="419">
        <f>O564*H564</f>
        <v>0</v>
      </c>
      <c r="Q564" s="419">
        <v>0.0002</v>
      </c>
      <c r="R564" s="419">
        <f>Q564*H564</f>
        <v>0.013496000000000001</v>
      </c>
      <c r="S564" s="419">
        <v>0</v>
      </c>
      <c r="T564" s="420">
        <f>S564*H564</f>
        <v>0</v>
      </c>
      <c r="AR564" s="421" t="s">
        <v>334</v>
      </c>
      <c r="AT564" s="421" t="s">
        <v>330</v>
      </c>
      <c r="AU564" s="421" t="s">
        <v>88</v>
      </c>
      <c r="AY564" s="3" t="s">
        <v>311</v>
      </c>
      <c r="BE564" s="422">
        <f>IF(N564="základní",J564,0)</f>
        <v>0</v>
      </c>
      <c r="BF564" s="422">
        <f>IF(N564="snížená",J564,0)</f>
        <v>0</v>
      </c>
      <c r="BG564" s="422">
        <f>IF(N564="zákl. přenesená",J564,0)</f>
        <v>0</v>
      </c>
      <c r="BH564" s="422">
        <f>IF(N564="sníž. přenesená",J564,0)</f>
        <v>0</v>
      </c>
      <c r="BI564" s="422">
        <f>IF(N564="nulová",J564,0)</f>
        <v>0</v>
      </c>
      <c r="BJ564" s="3" t="s">
        <v>88</v>
      </c>
      <c r="BK564" s="422">
        <f>ROUND(I564*H564,2)</f>
        <v>0</v>
      </c>
      <c r="BL564" s="3" t="s">
        <v>317</v>
      </c>
      <c r="BM564" s="421" t="s">
        <v>885</v>
      </c>
    </row>
    <row r="565" spans="2:51" s="452" customFormat="1" ht="12">
      <c r="B565" s="453"/>
      <c r="D565" s="447" t="s">
        <v>319</v>
      </c>
      <c r="E565" s="454" t="s">
        <v>1</v>
      </c>
      <c r="F565" s="455" t="s">
        <v>146</v>
      </c>
      <c r="H565" s="456">
        <v>67.48</v>
      </c>
      <c r="L565" s="453"/>
      <c r="M565" s="457"/>
      <c r="T565" s="458"/>
      <c r="AT565" s="454" t="s">
        <v>319</v>
      </c>
      <c r="AU565" s="454" t="s">
        <v>88</v>
      </c>
      <c r="AV565" s="452" t="s">
        <v>88</v>
      </c>
      <c r="AW565" s="452" t="s">
        <v>31</v>
      </c>
      <c r="AX565" s="452" t="s">
        <v>83</v>
      </c>
      <c r="AY565" s="454" t="s">
        <v>311</v>
      </c>
    </row>
    <row r="566" spans="2:65" s="1" customFormat="1" ht="16.5" customHeight="1">
      <c r="B566" s="13"/>
      <c r="C566" s="428" t="s">
        <v>886</v>
      </c>
      <c r="D566" s="428" t="s">
        <v>313</v>
      </c>
      <c r="E566" s="429" t="s">
        <v>887</v>
      </c>
      <c r="F566" s="430" t="s">
        <v>888</v>
      </c>
      <c r="G566" s="431" t="s">
        <v>371</v>
      </c>
      <c r="H566" s="432">
        <v>196.76</v>
      </c>
      <c r="I566" s="22"/>
      <c r="J566" s="415">
        <f>ROUND(I566*H566,2)</f>
        <v>0</v>
      </c>
      <c r="K566" s="416"/>
      <c r="L566" s="13"/>
      <c r="M566" s="417" t="s">
        <v>1</v>
      </c>
      <c r="N566" s="418" t="s">
        <v>41</v>
      </c>
      <c r="P566" s="419">
        <f>O566*H566</f>
        <v>0</v>
      </c>
      <c r="Q566" s="419">
        <v>0.12696</v>
      </c>
      <c r="R566" s="419">
        <f>Q566*H566</f>
        <v>24.980649599999996</v>
      </c>
      <c r="S566" s="419">
        <v>0</v>
      </c>
      <c r="T566" s="420">
        <f>S566*H566</f>
        <v>0</v>
      </c>
      <c r="AR566" s="421" t="s">
        <v>317</v>
      </c>
      <c r="AT566" s="421" t="s">
        <v>313</v>
      </c>
      <c r="AU566" s="421" t="s">
        <v>88</v>
      </c>
      <c r="AY566" s="3" t="s">
        <v>311</v>
      </c>
      <c r="BE566" s="422">
        <f>IF(N566="základní",J566,0)</f>
        <v>0</v>
      </c>
      <c r="BF566" s="422">
        <f>IF(N566="snížená",J566,0)</f>
        <v>0</v>
      </c>
      <c r="BG566" s="422">
        <f>IF(N566="zákl. přenesená",J566,0)</f>
        <v>0</v>
      </c>
      <c r="BH566" s="422">
        <f>IF(N566="sníž. přenesená",J566,0)</f>
        <v>0</v>
      </c>
      <c r="BI566" s="422">
        <f>IF(N566="nulová",J566,0)</f>
        <v>0</v>
      </c>
      <c r="BJ566" s="3" t="s">
        <v>88</v>
      </c>
      <c r="BK566" s="422">
        <f>ROUND(I566*H566,2)</f>
        <v>0</v>
      </c>
      <c r="BL566" s="3" t="s">
        <v>317</v>
      </c>
      <c r="BM566" s="421" t="s">
        <v>889</v>
      </c>
    </row>
    <row r="567" spans="2:51" s="445" customFormat="1" ht="12">
      <c r="B567" s="446"/>
      <c r="D567" s="447" t="s">
        <v>319</v>
      </c>
      <c r="E567" s="448" t="s">
        <v>1</v>
      </c>
      <c r="F567" s="449" t="s">
        <v>890</v>
      </c>
      <c r="H567" s="448" t="s">
        <v>1</v>
      </c>
      <c r="L567" s="446"/>
      <c r="M567" s="450"/>
      <c r="T567" s="451"/>
      <c r="AT567" s="448" t="s">
        <v>319</v>
      </c>
      <c r="AU567" s="448" t="s">
        <v>88</v>
      </c>
      <c r="AV567" s="445" t="s">
        <v>83</v>
      </c>
      <c r="AW567" s="445" t="s">
        <v>31</v>
      </c>
      <c r="AX567" s="445" t="s">
        <v>75</v>
      </c>
      <c r="AY567" s="448" t="s">
        <v>311</v>
      </c>
    </row>
    <row r="568" spans="2:51" s="452" customFormat="1" ht="12">
      <c r="B568" s="453"/>
      <c r="D568" s="447" t="s">
        <v>319</v>
      </c>
      <c r="E568" s="454" t="s">
        <v>1</v>
      </c>
      <c r="F568" s="455" t="s">
        <v>891</v>
      </c>
      <c r="H568" s="456">
        <v>27.21</v>
      </c>
      <c r="L568" s="453"/>
      <c r="M568" s="457"/>
      <c r="T568" s="458"/>
      <c r="AT568" s="454" t="s">
        <v>319</v>
      </c>
      <c r="AU568" s="454" t="s">
        <v>88</v>
      </c>
      <c r="AV568" s="452" t="s">
        <v>88</v>
      </c>
      <c r="AW568" s="452" t="s">
        <v>31</v>
      </c>
      <c r="AX568" s="452" t="s">
        <v>75</v>
      </c>
      <c r="AY568" s="454" t="s">
        <v>311</v>
      </c>
    </row>
    <row r="569" spans="2:51" s="452" customFormat="1" ht="12">
      <c r="B569" s="453"/>
      <c r="D569" s="447" t="s">
        <v>319</v>
      </c>
      <c r="E569" s="454" t="s">
        <v>1</v>
      </c>
      <c r="F569" s="455" t="s">
        <v>892</v>
      </c>
      <c r="H569" s="456">
        <v>92.303</v>
      </c>
      <c r="L569" s="453"/>
      <c r="M569" s="457"/>
      <c r="T569" s="458"/>
      <c r="AT569" s="454" t="s">
        <v>319</v>
      </c>
      <c r="AU569" s="454" t="s">
        <v>88</v>
      </c>
      <c r="AV569" s="452" t="s">
        <v>88</v>
      </c>
      <c r="AW569" s="452" t="s">
        <v>31</v>
      </c>
      <c r="AX569" s="452" t="s">
        <v>75</v>
      </c>
      <c r="AY569" s="454" t="s">
        <v>311</v>
      </c>
    </row>
    <row r="570" spans="2:51" s="452" customFormat="1" ht="12">
      <c r="B570" s="453"/>
      <c r="D570" s="447" t="s">
        <v>319</v>
      </c>
      <c r="E570" s="454" t="s">
        <v>1</v>
      </c>
      <c r="F570" s="455" t="s">
        <v>893</v>
      </c>
      <c r="H570" s="456">
        <v>77.247</v>
      </c>
      <c r="L570" s="453"/>
      <c r="M570" s="457"/>
      <c r="T570" s="458"/>
      <c r="AT570" s="454" t="s">
        <v>319</v>
      </c>
      <c r="AU570" s="454" t="s">
        <v>88</v>
      </c>
      <c r="AV570" s="452" t="s">
        <v>88</v>
      </c>
      <c r="AW570" s="452" t="s">
        <v>31</v>
      </c>
      <c r="AX570" s="452" t="s">
        <v>75</v>
      </c>
      <c r="AY570" s="454" t="s">
        <v>311</v>
      </c>
    </row>
    <row r="571" spans="2:51" s="459" customFormat="1" ht="12">
      <c r="B571" s="460"/>
      <c r="D571" s="447" t="s">
        <v>319</v>
      </c>
      <c r="E571" s="461" t="s">
        <v>1</v>
      </c>
      <c r="F571" s="462" t="s">
        <v>388</v>
      </c>
      <c r="H571" s="463">
        <v>196.76</v>
      </c>
      <c r="L571" s="460"/>
      <c r="M571" s="464"/>
      <c r="T571" s="465"/>
      <c r="AT571" s="461" t="s">
        <v>319</v>
      </c>
      <c r="AU571" s="461" t="s">
        <v>88</v>
      </c>
      <c r="AV571" s="459" t="s">
        <v>317</v>
      </c>
      <c r="AW571" s="459" t="s">
        <v>31</v>
      </c>
      <c r="AX571" s="459" t="s">
        <v>83</v>
      </c>
      <c r="AY571" s="461" t="s">
        <v>311</v>
      </c>
    </row>
    <row r="572" spans="2:65" s="1" customFormat="1" ht="24.25" customHeight="1">
      <c r="B572" s="13"/>
      <c r="C572" s="428" t="s">
        <v>894</v>
      </c>
      <c r="D572" s="428" t="s">
        <v>313</v>
      </c>
      <c r="E572" s="429" t="s">
        <v>895</v>
      </c>
      <c r="F572" s="430" t="s">
        <v>896</v>
      </c>
      <c r="G572" s="431" t="s">
        <v>371</v>
      </c>
      <c r="H572" s="432">
        <v>23.156</v>
      </c>
      <c r="I572" s="22"/>
      <c r="J572" s="415">
        <f>ROUND(I572*H572,2)</f>
        <v>0</v>
      </c>
      <c r="K572" s="416"/>
      <c r="L572" s="13"/>
      <c r="M572" s="417" t="s">
        <v>1</v>
      </c>
      <c r="N572" s="418" t="s">
        <v>41</v>
      </c>
      <c r="P572" s="419">
        <f>O572*H572</f>
        <v>0</v>
      </c>
      <c r="Q572" s="419">
        <v>0.0057</v>
      </c>
      <c r="R572" s="419">
        <f>Q572*H572</f>
        <v>0.1319892</v>
      </c>
      <c r="S572" s="419">
        <v>0</v>
      </c>
      <c r="T572" s="420">
        <f>S572*H572</f>
        <v>0</v>
      </c>
      <c r="AR572" s="421" t="s">
        <v>317</v>
      </c>
      <c r="AT572" s="421" t="s">
        <v>313</v>
      </c>
      <c r="AU572" s="421" t="s">
        <v>88</v>
      </c>
      <c r="AY572" s="3" t="s">
        <v>311</v>
      </c>
      <c r="BE572" s="422">
        <f>IF(N572="základní",J572,0)</f>
        <v>0</v>
      </c>
      <c r="BF572" s="422">
        <f>IF(N572="snížená",J572,0)</f>
        <v>0</v>
      </c>
      <c r="BG572" s="422">
        <f>IF(N572="zákl. přenesená",J572,0)</f>
        <v>0</v>
      </c>
      <c r="BH572" s="422">
        <f>IF(N572="sníž. přenesená",J572,0)</f>
        <v>0</v>
      </c>
      <c r="BI572" s="422">
        <f>IF(N572="nulová",J572,0)</f>
        <v>0</v>
      </c>
      <c r="BJ572" s="3" t="s">
        <v>88</v>
      </c>
      <c r="BK572" s="422">
        <f>ROUND(I572*H572,2)</f>
        <v>0</v>
      </c>
      <c r="BL572" s="3" t="s">
        <v>317</v>
      </c>
      <c r="BM572" s="421" t="s">
        <v>897</v>
      </c>
    </row>
    <row r="573" spans="2:51" s="452" customFormat="1" ht="12">
      <c r="B573" s="453"/>
      <c r="D573" s="447" t="s">
        <v>319</v>
      </c>
      <c r="E573" s="454" t="s">
        <v>1</v>
      </c>
      <c r="F573" s="455" t="s">
        <v>137</v>
      </c>
      <c r="H573" s="456">
        <v>23.156</v>
      </c>
      <c r="L573" s="453"/>
      <c r="M573" s="457"/>
      <c r="T573" s="458"/>
      <c r="AT573" s="454" t="s">
        <v>319</v>
      </c>
      <c r="AU573" s="454" t="s">
        <v>88</v>
      </c>
      <c r="AV573" s="452" t="s">
        <v>88</v>
      </c>
      <c r="AW573" s="452" t="s">
        <v>31</v>
      </c>
      <c r="AX573" s="452" t="s">
        <v>83</v>
      </c>
      <c r="AY573" s="454" t="s">
        <v>311</v>
      </c>
    </row>
    <row r="574" spans="2:65" s="1" customFormat="1" ht="24.25" customHeight="1">
      <c r="B574" s="13"/>
      <c r="C574" s="428" t="s">
        <v>898</v>
      </c>
      <c r="D574" s="428" t="s">
        <v>313</v>
      </c>
      <c r="E574" s="429" t="s">
        <v>899</v>
      </c>
      <c r="F574" s="430" t="s">
        <v>900</v>
      </c>
      <c r="G574" s="431" t="s">
        <v>371</v>
      </c>
      <c r="H574" s="432">
        <v>720.52</v>
      </c>
      <c r="I574" s="22"/>
      <c r="J574" s="415">
        <f>ROUND(I574*H574,2)</f>
        <v>0</v>
      </c>
      <c r="K574" s="416"/>
      <c r="L574" s="13"/>
      <c r="M574" s="417" t="s">
        <v>1</v>
      </c>
      <c r="N574" s="418" t="s">
        <v>41</v>
      </c>
      <c r="P574" s="419">
        <f>O574*H574</f>
        <v>0</v>
      </c>
      <c r="Q574" s="419">
        <v>0.00285</v>
      </c>
      <c r="R574" s="419">
        <f>Q574*H574</f>
        <v>2.053482</v>
      </c>
      <c r="S574" s="419">
        <v>0</v>
      </c>
      <c r="T574" s="420">
        <f>S574*H574</f>
        <v>0</v>
      </c>
      <c r="AR574" s="421" t="s">
        <v>317</v>
      </c>
      <c r="AT574" s="421" t="s">
        <v>313</v>
      </c>
      <c r="AU574" s="421" t="s">
        <v>88</v>
      </c>
      <c r="AY574" s="3" t="s">
        <v>311</v>
      </c>
      <c r="BE574" s="422">
        <f>IF(N574="základní",J574,0)</f>
        <v>0</v>
      </c>
      <c r="BF574" s="422">
        <f>IF(N574="snížená",J574,0)</f>
        <v>0</v>
      </c>
      <c r="BG574" s="422">
        <f>IF(N574="zákl. přenesená",J574,0)</f>
        <v>0</v>
      </c>
      <c r="BH574" s="422">
        <f>IF(N574="sníž. přenesená",J574,0)</f>
        <v>0</v>
      </c>
      <c r="BI574" s="422">
        <f>IF(N574="nulová",J574,0)</f>
        <v>0</v>
      </c>
      <c r="BJ574" s="3" t="s">
        <v>88</v>
      </c>
      <c r="BK574" s="422">
        <f>ROUND(I574*H574,2)</f>
        <v>0</v>
      </c>
      <c r="BL574" s="3" t="s">
        <v>317</v>
      </c>
      <c r="BM574" s="421" t="s">
        <v>901</v>
      </c>
    </row>
    <row r="575" spans="2:51" s="452" customFormat="1" ht="12">
      <c r="B575" s="453"/>
      <c r="D575" s="447" t="s">
        <v>319</v>
      </c>
      <c r="E575" s="454" t="s">
        <v>1</v>
      </c>
      <c r="F575" s="455" t="s">
        <v>134</v>
      </c>
      <c r="H575" s="456">
        <v>720.52</v>
      </c>
      <c r="L575" s="453"/>
      <c r="M575" s="457"/>
      <c r="T575" s="458"/>
      <c r="AT575" s="454" t="s">
        <v>319</v>
      </c>
      <c r="AU575" s="454" t="s">
        <v>88</v>
      </c>
      <c r="AV575" s="452" t="s">
        <v>88</v>
      </c>
      <c r="AW575" s="452" t="s">
        <v>31</v>
      </c>
      <c r="AX575" s="452" t="s">
        <v>83</v>
      </c>
      <c r="AY575" s="454" t="s">
        <v>311</v>
      </c>
    </row>
    <row r="576" spans="2:65" s="1" customFormat="1" ht="24.25" customHeight="1">
      <c r="B576" s="13"/>
      <c r="C576" s="428" t="s">
        <v>902</v>
      </c>
      <c r="D576" s="428" t="s">
        <v>313</v>
      </c>
      <c r="E576" s="429" t="s">
        <v>903</v>
      </c>
      <c r="F576" s="430" t="s">
        <v>904</v>
      </c>
      <c r="G576" s="431" t="s">
        <v>371</v>
      </c>
      <c r="H576" s="432">
        <v>453.792</v>
      </c>
      <c r="I576" s="22"/>
      <c r="J576" s="415">
        <f>ROUND(I576*H576,2)</f>
        <v>0</v>
      </c>
      <c r="K576" s="416"/>
      <c r="L576" s="13"/>
      <c r="M576" s="417" t="s">
        <v>1</v>
      </c>
      <c r="N576" s="418" t="s">
        <v>41</v>
      </c>
      <c r="P576" s="419">
        <f>O576*H576</f>
        <v>0</v>
      </c>
      <c r="Q576" s="419">
        <v>0</v>
      </c>
      <c r="R576" s="419">
        <f>Q576*H576</f>
        <v>0</v>
      </c>
      <c r="S576" s="419">
        <v>0</v>
      </c>
      <c r="T576" s="420">
        <f>S576*H576</f>
        <v>0</v>
      </c>
      <c r="AR576" s="421" t="s">
        <v>317</v>
      </c>
      <c r="AT576" s="421" t="s">
        <v>313</v>
      </c>
      <c r="AU576" s="421" t="s">
        <v>88</v>
      </c>
      <c r="AY576" s="3" t="s">
        <v>311</v>
      </c>
      <c r="BE576" s="422">
        <f>IF(N576="základní",J576,0)</f>
        <v>0</v>
      </c>
      <c r="BF576" s="422">
        <f>IF(N576="snížená",J576,0)</f>
        <v>0</v>
      </c>
      <c r="BG576" s="422">
        <f>IF(N576="zákl. přenesená",J576,0)</f>
        <v>0</v>
      </c>
      <c r="BH576" s="422">
        <f>IF(N576="sníž. přenesená",J576,0)</f>
        <v>0</v>
      </c>
      <c r="BI576" s="422">
        <f>IF(N576="nulová",J576,0)</f>
        <v>0</v>
      </c>
      <c r="BJ576" s="3" t="s">
        <v>88</v>
      </c>
      <c r="BK576" s="422">
        <f>ROUND(I576*H576,2)</f>
        <v>0</v>
      </c>
      <c r="BL576" s="3" t="s">
        <v>317</v>
      </c>
      <c r="BM576" s="421" t="s">
        <v>905</v>
      </c>
    </row>
    <row r="577" spans="2:51" s="445" customFormat="1" ht="12">
      <c r="B577" s="446"/>
      <c r="D577" s="447" t="s">
        <v>319</v>
      </c>
      <c r="E577" s="448" t="s">
        <v>1</v>
      </c>
      <c r="F577" s="449" t="s">
        <v>906</v>
      </c>
      <c r="H577" s="448" t="s">
        <v>1</v>
      </c>
      <c r="L577" s="446"/>
      <c r="M577" s="450"/>
      <c r="T577" s="451"/>
      <c r="AT577" s="448" t="s">
        <v>319</v>
      </c>
      <c r="AU577" s="448" t="s">
        <v>88</v>
      </c>
      <c r="AV577" s="445" t="s">
        <v>83</v>
      </c>
      <c r="AW577" s="445" t="s">
        <v>31</v>
      </c>
      <c r="AX577" s="445" t="s">
        <v>75</v>
      </c>
      <c r="AY577" s="448" t="s">
        <v>311</v>
      </c>
    </row>
    <row r="578" spans="2:51" s="445" customFormat="1" ht="12">
      <c r="B578" s="446"/>
      <c r="D578" s="447" t="s">
        <v>319</v>
      </c>
      <c r="E578" s="448" t="s">
        <v>1</v>
      </c>
      <c r="F578" s="449" t="s">
        <v>421</v>
      </c>
      <c r="H578" s="448" t="s">
        <v>1</v>
      </c>
      <c r="L578" s="446"/>
      <c r="M578" s="450"/>
      <c r="T578" s="451"/>
      <c r="AT578" s="448" t="s">
        <v>319</v>
      </c>
      <c r="AU578" s="448" t="s">
        <v>88</v>
      </c>
      <c r="AV578" s="445" t="s">
        <v>83</v>
      </c>
      <c r="AW578" s="445" t="s">
        <v>31</v>
      </c>
      <c r="AX578" s="445" t="s">
        <v>75</v>
      </c>
      <c r="AY578" s="448" t="s">
        <v>311</v>
      </c>
    </row>
    <row r="579" spans="2:51" s="452" customFormat="1" ht="30">
      <c r="B579" s="453"/>
      <c r="D579" s="447" t="s">
        <v>319</v>
      </c>
      <c r="E579" s="454" t="s">
        <v>1</v>
      </c>
      <c r="F579" s="455" t="s">
        <v>907</v>
      </c>
      <c r="H579" s="456">
        <v>193.056</v>
      </c>
      <c r="L579" s="453"/>
      <c r="M579" s="457"/>
      <c r="T579" s="458"/>
      <c r="AT579" s="454" t="s">
        <v>319</v>
      </c>
      <c r="AU579" s="454" t="s">
        <v>88</v>
      </c>
      <c r="AV579" s="452" t="s">
        <v>88</v>
      </c>
      <c r="AW579" s="452" t="s">
        <v>31</v>
      </c>
      <c r="AX579" s="452" t="s">
        <v>75</v>
      </c>
      <c r="AY579" s="454" t="s">
        <v>311</v>
      </c>
    </row>
    <row r="580" spans="2:51" s="445" customFormat="1" ht="12">
      <c r="B580" s="446"/>
      <c r="D580" s="447" t="s">
        <v>319</v>
      </c>
      <c r="E580" s="448" t="s">
        <v>1</v>
      </c>
      <c r="F580" s="449" t="s">
        <v>426</v>
      </c>
      <c r="H580" s="448" t="s">
        <v>1</v>
      </c>
      <c r="L580" s="446"/>
      <c r="M580" s="450"/>
      <c r="T580" s="451"/>
      <c r="AT580" s="448" t="s">
        <v>319</v>
      </c>
      <c r="AU580" s="448" t="s">
        <v>88</v>
      </c>
      <c r="AV580" s="445" t="s">
        <v>83</v>
      </c>
      <c r="AW580" s="445" t="s">
        <v>31</v>
      </c>
      <c r="AX580" s="445" t="s">
        <v>75</v>
      </c>
      <c r="AY580" s="448" t="s">
        <v>311</v>
      </c>
    </row>
    <row r="581" spans="2:51" s="452" customFormat="1" ht="30">
      <c r="B581" s="453"/>
      <c r="D581" s="447" t="s">
        <v>319</v>
      </c>
      <c r="E581" s="454" t="s">
        <v>1</v>
      </c>
      <c r="F581" s="455" t="s">
        <v>908</v>
      </c>
      <c r="H581" s="456">
        <v>260.736</v>
      </c>
      <c r="L581" s="453"/>
      <c r="M581" s="457"/>
      <c r="T581" s="458"/>
      <c r="AT581" s="454" t="s">
        <v>319</v>
      </c>
      <c r="AU581" s="454" t="s">
        <v>88</v>
      </c>
      <c r="AV581" s="452" t="s">
        <v>88</v>
      </c>
      <c r="AW581" s="452" t="s">
        <v>31</v>
      </c>
      <c r="AX581" s="452" t="s">
        <v>75</v>
      </c>
      <c r="AY581" s="454" t="s">
        <v>311</v>
      </c>
    </row>
    <row r="582" spans="2:51" s="459" customFormat="1" ht="12">
      <c r="B582" s="460"/>
      <c r="D582" s="447" t="s">
        <v>319</v>
      </c>
      <c r="E582" s="461" t="s">
        <v>1</v>
      </c>
      <c r="F582" s="462" t="s">
        <v>388</v>
      </c>
      <c r="H582" s="463">
        <v>453.792</v>
      </c>
      <c r="L582" s="460"/>
      <c r="M582" s="464"/>
      <c r="T582" s="465"/>
      <c r="AT582" s="461" t="s">
        <v>319</v>
      </c>
      <c r="AU582" s="461" t="s">
        <v>88</v>
      </c>
      <c r="AV582" s="459" t="s">
        <v>317</v>
      </c>
      <c r="AW582" s="459" t="s">
        <v>31</v>
      </c>
      <c r="AX582" s="459" t="s">
        <v>83</v>
      </c>
      <c r="AY582" s="461" t="s">
        <v>311</v>
      </c>
    </row>
    <row r="583" spans="2:65" s="1" customFormat="1" ht="33" customHeight="1">
      <c r="B583" s="13"/>
      <c r="C583" s="428" t="s">
        <v>909</v>
      </c>
      <c r="D583" s="428" t="s">
        <v>313</v>
      </c>
      <c r="E583" s="429" t="s">
        <v>910</v>
      </c>
      <c r="F583" s="430" t="s">
        <v>911</v>
      </c>
      <c r="G583" s="431" t="s">
        <v>333</v>
      </c>
      <c r="H583" s="432">
        <v>42.063</v>
      </c>
      <c r="I583" s="22"/>
      <c r="J583" s="415">
        <f>ROUND(I583*H583,2)</f>
        <v>0</v>
      </c>
      <c r="K583" s="416"/>
      <c r="L583" s="13"/>
      <c r="M583" s="417" t="s">
        <v>1</v>
      </c>
      <c r="N583" s="418" t="s">
        <v>41</v>
      </c>
      <c r="P583" s="419">
        <f>O583*H583</f>
        <v>0</v>
      </c>
      <c r="Q583" s="419">
        <v>2.30102</v>
      </c>
      <c r="R583" s="419">
        <f>Q583*H583</f>
        <v>96.78780426</v>
      </c>
      <c r="S583" s="419">
        <v>0</v>
      </c>
      <c r="T583" s="420">
        <f>S583*H583</f>
        <v>0</v>
      </c>
      <c r="AR583" s="421" t="s">
        <v>317</v>
      </c>
      <c r="AT583" s="421" t="s">
        <v>313</v>
      </c>
      <c r="AU583" s="421" t="s">
        <v>88</v>
      </c>
      <c r="AY583" s="3" t="s">
        <v>311</v>
      </c>
      <c r="BE583" s="422">
        <f>IF(N583="základní",J583,0)</f>
        <v>0</v>
      </c>
      <c r="BF583" s="422">
        <f>IF(N583="snížená",J583,0)</f>
        <v>0</v>
      </c>
      <c r="BG583" s="422">
        <f>IF(N583="zákl. přenesená",J583,0)</f>
        <v>0</v>
      </c>
      <c r="BH583" s="422">
        <f>IF(N583="sníž. přenesená",J583,0)</f>
        <v>0</v>
      </c>
      <c r="BI583" s="422">
        <f>IF(N583="nulová",J583,0)</f>
        <v>0</v>
      </c>
      <c r="BJ583" s="3" t="s">
        <v>88</v>
      </c>
      <c r="BK583" s="422">
        <f>ROUND(I583*H583,2)</f>
        <v>0</v>
      </c>
      <c r="BL583" s="3" t="s">
        <v>317</v>
      </c>
      <c r="BM583" s="421" t="s">
        <v>912</v>
      </c>
    </row>
    <row r="584" spans="2:51" s="445" customFormat="1" ht="12">
      <c r="B584" s="446"/>
      <c r="D584" s="447" t="s">
        <v>319</v>
      </c>
      <c r="E584" s="448" t="s">
        <v>1</v>
      </c>
      <c r="F584" s="449" t="s">
        <v>913</v>
      </c>
      <c r="H584" s="448" t="s">
        <v>1</v>
      </c>
      <c r="L584" s="446"/>
      <c r="M584" s="450"/>
      <c r="T584" s="451"/>
      <c r="AT584" s="448" t="s">
        <v>319</v>
      </c>
      <c r="AU584" s="448" t="s">
        <v>88</v>
      </c>
      <c r="AV584" s="445" t="s">
        <v>83</v>
      </c>
      <c r="AW584" s="445" t="s">
        <v>31</v>
      </c>
      <c r="AX584" s="445" t="s">
        <v>75</v>
      </c>
      <c r="AY584" s="448" t="s">
        <v>311</v>
      </c>
    </row>
    <row r="585" spans="2:51" s="452" customFormat="1" ht="12">
      <c r="B585" s="453"/>
      <c r="D585" s="447" t="s">
        <v>319</v>
      </c>
      <c r="E585" s="454" t="s">
        <v>1</v>
      </c>
      <c r="F585" s="455" t="s">
        <v>914</v>
      </c>
      <c r="H585" s="456">
        <v>42.063</v>
      </c>
      <c r="L585" s="453"/>
      <c r="M585" s="457"/>
      <c r="T585" s="458"/>
      <c r="AT585" s="454" t="s">
        <v>319</v>
      </c>
      <c r="AU585" s="454" t="s">
        <v>88</v>
      </c>
      <c r="AV585" s="452" t="s">
        <v>88</v>
      </c>
      <c r="AW585" s="452" t="s">
        <v>31</v>
      </c>
      <c r="AX585" s="452" t="s">
        <v>83</v>
      </c>
      <c r="AY585" s="454" t="s">
        <v>311</v>
      </c>
    </row>
    <row r="586" spans="2:65" s="1" customFormat="1" ht="33" customHeight="1">
      <c r="B586" s="13"/>
      <c r="C586" s="428" t="s">
        <v>915</v>
      </c>
      <c r="D586" s="428" t="s">
        <v>313</v>
      </c>
      <c r="E586" s="429" t="s">
        <v>916</v>
      </c>
      <c r="F586" s="430" t="s">
        <v>917</v>
      </c>
      <c r="G586" s="431" t="s">
        <v>333</v>
      </c>
      <c r="H586" s="432">
        <v>2.431</v>
      </c>
      <c r="I586" s="22"/>
      <c r="J586" s="415">
        <f>ROUND(I586*H586,2)</f>
        <v>0</v>
      </c>
      <c r="K586" s="416"/>
      <c r="L586" s="13"/>
      <c r="M586" s="417" t="s">
        <v>1</v>
      </c>
      <c r="N586" s="418" t="s">
        <v>41</v>
      </c>
      <c r="P586" s="419">
        <f>O586*H586</f>
        <v>0</v>
      </c>
      <c r="Q586" s="419">
        <v>2.50187</v>
      </c>
      <c r="R586" s="419">
        <f>Q586*H586</f>
        <v>6.082045969999999</v>
      </c>
      <c r="S586" s="419">
        <v>0</v>
      </c>
      <c r="T586" s="420">
        <f>S586*H586</f>
        <v>0</v>
      </c>
      <c r="AR586" s="421" t="s">
        <v>317</v>
      </c>
      <c r="AT586" s="421" t="s">
        <v>313</v>
      </c>
      <c r="AU586" s="421" t="s">
        <v>88</v>
      </c>
      <c r="AY586" s="3" t="s">
        <v>311</v>
      </c>
      <c r="BE586" s="422">
        <f>IF(N586="základní",J586,0)</f>
        <v>0</v>
      </c>
      <c r="BF586" s="422">
        <f>IF(N586="snížená",J586,0)</f>
        <v>0</v>
      </c>
      <c r="BG586" s="422">
        <f>IF(N586="zákl. přenesená",J586,0)</f>
        <v>0</v>
      </c>
      <c r="BH586" s="422">
        <f>IF(N586="sníž. přenesená",J586,0)</f>
        <v>0</v>
      </c>
      <c r="BI586" s="422">
        <f>IF(N586="nulová",J586,0)</f>
        <v>0</v>
      </c>
      <c r="BJ586" s="3" t="s">
        <v>88</v>
      </c>
      <c r="BK586" s="422">
        <f>ROUND(I586*H586,2)</f>
        <v>0</v>
      </c>
      <c r="BL586" s="3" t="s">
        <v>317</v>
      </c>
      <c r="BM586" s="421" t="s">
        <v>918</v>
      </c>
    </row>
    <row r="587" spans="2:51" s="452" customFormat="1" ht="12">
      <c r="B587" s="453"/>
      <c r="D587" s="447" t="s">
        <v>319</v>
      </c>
      <c r="E587" s="454" t="s">
        <v>1</v>
      </c>
      <c r="F587" s="455" t="s">
        <v>919</v>
      </c>
      <c r="H587" s="456">
        <v>2.431</v>
      </c>
      <c r="L587" s="453"/>
      <c r="M587" s="457"/>
      <c r="T587" s="458"/>
      <c r="AT587" s="454" t="s">
        <v>319</v>
      </c>
      <c r="AU587" s="454" t="s">
        <v>88</v>
      </c>
      <c r="AV587" s="452" t="s">
        <v>88</v>
      </c>
      <c r="AW587" s="452" t="s">
        <v>31</v>
      </c>
      <c r="AX587" s="452" t="s">
        <v>83</v>
      </c>
      <c r="AY587" s="454" t="s">
        <v>311</v>
      </c>
    </row>
    <row r="588" spans="2:65" s="1" customFormat="1" ht="16.5" customHeight="1">
      <c r="B588" s="13"/>
      <c r="C588" s="428" t="s">
        <v>920</v>
      </c>
      <c r="D588" s="428" t="s">
        <v>313</v>
      </c>
      <c r="E588" s="429" t="s">
        <v>921</v>
      </c>
      <c r="F588" s="430" t="s">
        <v>922</v>
      </c>
      <c r="G588" s="431" t="s">
        <v>340</v>
      </c>
      <c r="H588" s="432">
        <v>0.307</v>
      </c>
      <c r="I588" s="22"/>
      <c r="J588" s="415">
        <f>ROUND(I588*H588,2)</f>
        <v>0</v>
      </c>
      <c r="K588" s="416"/>
      <c r="L588" s="13"/>
      <c r="M588" s="417" t="s">
        <v>1</v>
      </c>
      <c r="N588" s="418" t="s">
        <v>41</v>
      </c>
      <c r="P588" s="419">
        <f>O588*H588</f>
        <v>0</v>
      </c>
      <c r="Q588" s="419">
        <v>1.06277</v>
      </c>
      <c r="R588" s="419">
        <f>Q588*H588</f>
        <v>0.32627038999999997</v>
      </c>
      <c r="S588" s="419">
        <v>0</v>
      </c>
      <c r="T588" s="420">
        <f>S588*H588</f>
        <v>0</v>
      </c>
      <c r="AR588" s="421" t="s">
        <v>317</v>
      </c>
      <c r="AT588" s="421" t="s">
        <v>313</v>
      </c>
      <c r="AU588" s="421" t="s">
        <v>88</v>
      </c>
      <c r="AY588" s="3" t="s">
        <v>311</v>
      </c>
      <c r="BE588" s="422">
        <f>IF(N588="základní",J588,0)</f>
        <v>0</v>
      </c>
      <c r="BF588" s="422">
        <f>IF(N588="snížená",J588,0)</f>
        <v>0</v>
      </c>
      <c r="BG588" s="422">
        <f>IF(N588="zákl. přenesená",J588,0)</f>
        <v>0</v>
      </c>
      <c r="BH588" s="422">
        <f>IF(N588="sníž. přenesená",J588,0)</f>
        <v>0</v>
      </c>
      <c r="BI588" s="422">
        <f>IF(N588="nulová",J588,0)</f>
        <v>0</v>
      </c>
      <c r="BJ588" s="3" t="s">
        <v>88</v>
      </c>
      <c r="BK588" s="422">
        <f>ROUND(I588*H588,2)</f>
        <v>0</v>
      </c>
      <c r="BL588" s="3" t="s">
        <v>317</v>
      </c>
      <c r="BM588" s="421" t="s">
        <v>923</v>
      </c>
    </row>
    <row r="589" spans="2:51" s="452" customFormat="1" ht="12">
      <c r="B589" s="453"/>
      <c r="D589" s="447" t="s">
        <v>319</v>
      </c>
      <c r="E589" s="454" t="s">
        <v>1</v>
      </c>
      <c r="F589" s="455" t="s">
        <v>924</v>
      </c>
      <c r="H589" s="456">
        <v>0.307</v>
      </c>
      <c r="L589" s="453"/>
      <c r="M589" s="457"/>
      <c r="T589" s="458"/>
      <c r="AT589" s="454" t="s">
        <v>319</v>
      </c>
      <c r="AU589" s="454" t="s">
        <v>88</v>
      </c>
      <c r="AV589" s="452" t="s">
        <v>88</v>
      </c>
      <c r="AW589" s="452" t="s">
        <v>31</v>
      </c>
      <c r="AX589" s="452" t="s">
        <v>83</v>
      </c>
      <c r="AY589" s="454" t="s">
        <v>311</v>
      </c>
    </row>
    <row r="590" spans="2:65" s="1" customFormat="1" ht="24.25" customHeight="1">
      <c r="B590" s="13"/>
      <c r="C590" s="428" t="s">
        <v>925</v>
      </c>
      <c r="D590" s="428" t="s">
        <v>313</v>
      </c>
      <c r="E590" s="429" t="s">
        <v>926</v>
      </c>
      <c r="F590" s="430" t="s">
        <v>927</v>
      </c>
      <c r="G590" s="431" t="s">
        <v>371</v>
      </c>
      <c r="H590" s="432">
        <v>169</v>
      </c>
      <c r="I590" s="22"/>
      <c r="J590" s="415">
        <f>ROUND(I590*H590,2)</f>
        <v>0</v>
      </c>
      <c r="K590" s="416"/>
      <c r="L590" s="13"/>
      <c r="M590" s="417" t="s">
        <v>1</v>
      </c>
      <c r="N590" s="418" t="s">
        <v>41</v>
      </c>
      <c r="P590" s="419">
        <f>O590*H590</f>
        <v>0</v>
      </c>
      <c r="Q590" s="419">
        <v>0.10098</v>
      </c>
      <c r="R590" s="419">
        <f>Q590*H590</f>
        <v>17.06562</v>
      </c>
      <c r="S590" s="419">
        <v>0</v>
      </c>
      <c r="T590" s="420">
        <f>S590*H590</f>
        <v>0</v>
      </c>
      <c r="AR590" s="421" t="s">
        <v>317</v>
      </c>
      <c r="AT590" s="421" t="s">
        <v>313</v>
      </c>
      <c r="AU590" s="421" t="s">
        <v>88</v>
      </c>
      <c r="AY590" s="3" t="s">
        <v>311</v>
      </c>
      <c r="BE590" s="422">
        <f>IF(N590="základní",J590,0)</f>
        <v>0</v>
      </c>
      <c r="BF590" s="422">
        <f>IF(N590="snížená",J590,0)</f>
        <v>0</v>
      </c>
      <c r="BG590" s="422">
        <f>IF(N590="zákl. přenesená",J590,0)</f>
        <v>0</v>
      </c>
      <c r="BH590" s="422">
        <f>IF(N590="sníž. přenesená",J590,0)</f>
        <v>0</v>
      </c>
      <c r="BI590" s="422">
        <f>IF(N590="nulová",J590,0)</f>
        <v>0</v>
      </c>
      <c r="BJ590" s="3" t="s">
        <v>88</v>
      </c>
      <c r="BK590" s="422">
        <f>ROUND(I590*H590,2)</f>
        <v>0</v>
      </c>
      <c r="BL590" s="3" t="s">
        <v>317</v>
      </c>
      <c r="BM590" s="421" t="s">
        <v>928</v>
      </c>
    </row>
    <row r="591" spans="2:51" s="445" customFormat="1" ht="12">
      <c r="B591" s="446"/>
      <c r="D591" s="447" t="s">
        <v>319</v>
      </c>
      <c r="E591" s="448" t="s">
        <v>1</v>
      </c>
      <c r="F591" s="449" t="s">
        <v>929</v>
      </c>
      <c r="H591" s="448" t="s">
        <v>1</v>
      </c>
      <c r="L591" s="446"/>
      <c r="M591" s="450"/>
      <c r="T591" s="451"/>
      <c r="AT591" s="448" t="s">
        <v>319</v>
      </c>
      <c r="AU591" s="448" t="s">
        <v>88</v>
      </c>
      <c r="AV591" s="445" t="s">
        <v>83</v>
      </c>
      <c r="AW591" s="445" t="s">
        <v>31</v>
      </c>
      <c r="AX591" s="445" t="s">
        <v>75</v>
      </c>
      <c r="AY591" s="448" t="s">
        <v>311</v>
      </c>
    </row>
    <row r="592" spans="2:51" s="452" customFormat="1" ht="12">
      <c r="B592" s="453"/>
      <c r="D592" s="447" t="s">
        <v>319</v>
      </c>
      <c r="E592" s="454" t="s">
        <v>1</v>
      </c>
      <c r="F592" s="455" t="s">
        <v>930</v>
      </c>
      <c r="H592" s="456">
        <v>125.7</v>
      </c>
      <c r="L592" s="453"/>
      <c r="M592" s="457"/>
      <c r="T592" s="458"/>
      <c r="AT592" s="454" t="s">
        <v>319</v>
      </c>
      <c r="AU592" s="454" t="s">
        <v>88</v>
      </c>
      <c r="AV592" s="452" t="s">
        <v>88</v>
      </c>
      <c r="AW592" s="452" t="s">
        <v>31</v>
      </c>
      <c r="AX592" s="452" t="s">
        <v>75</v>
      </c>
      <c r="AY592" s="454" t="s">
        <v>311</v>
      </c>
    </row>
    <row r="593" spans="2:51" s="452" customFormat="1" ht="12">
      <c r="B593" s="453"/>
      <c r="D593" s="447" t="s">
        <v>319</v>
      </c>
      <c r="E593" s="454" t="s">
        <v>159</v>
      </c>
      <c r="F593" s="455" t="s">
        <v>931</v>
      </c>
      <c r="H593" s="456">
        <v>43.3</v>
      </c>
      <c r="L593" s="453"/>
      <c r="M593" s="457"/>
      <c r="T593" s="458"/>
      <c r="AT593" s="454" t="s">
        <v>319</v>
      </c>
      <c r="AU593" s="454" t="s">
        <v>88</v>
      </c>
      <c r="AV593" s="452" t="s">
        <v>88</v>
      </c>
      <c r="AW593" s="452" t="s">
        <v>31</v>
      </c>
      <c r="AX593" s="452" t="s">
        <v>75</v>
      </c>
      <c r="AY593" s="454" t="s">
        <v>311</v>
      </c>
    </row>
    <row r="594" spans="2:51" s="459" customFormat="1" ht="12">
      <c r="B594" s="460"/>
      <c r="D594" s="447" t="s">
        <v>319</v>
      </c>
      <c r="E594" s="461" t="s">
        <v>1</v>
      </c>
      <c r="F594" s="462" t="s">
        <v>388</v>
      </c>
      <c r="H594" s="463">
        <v>169</v>
      </c>
      <c r="L594" s="460"/>
      <c r="M594" s="464"/>
      <c r="T594" s="465"/>
      <c r="AT594" s="461" t="s">
        <v>319</v>
      </c>
      <c r="AU594" s="461" t="s">
        <v>88</v>
      </c>
      <c r="AV594" s="459" t="s">
        <v>317</v>
      </c>
      <c r="AW594" s="459" t="s">
        <v>31</v>
      </c>
      <c r="AX594" s="459" t="s">
        <v>83</v>
      </c>
      <c r="AY594" s="461" t="s">
        <v>311</v>
      </c>
    </row>
    <row r="595" spans="2:65" s="1" customFormat="1" ht="24.25" customHeight="1">
      <c r="B595" s="13"/>
      <c r="C595" s="428" t="s">
        <v>932</v>
      </c>
      <c r="D595" s="428" t="s">
        <v>313</v>
      </c>
      <c r="E595" s="429" t="s">
        <v>933</v>
      </c>
      <c r="F595" s="430" t="s">
        <v>934</v>
      </c>
      <c r="G595" s="431" t="s">
        <v>371</v>
      </c>
      <c r="H595" s="432">
        <v>1435.7</v>
      </c>
      <c r="I595" s="22"/>
      <c r="J595" s="415">
        <f>ROUND(I595*H595,2)</f>
        <v>0</v>
      </c>
      <c r="K595" s="416"/>
      <c r="L595" s="13"/>
      <c r="M595" s="417" t="s">
        <v>1</v>
      </c>
      <c r="N595" s="418" t="s">
        <v>41</v>
      </c>
      <c r="P595" s="419">
        <f>O595*H595</f>
        <v>0</v>
      </c>
      <c r="Q595" s="419">
        <v>0.1122</v>
      </c>
      <c r="R595" s="419">
        <f>Q595*H595</f>
        <v>161.08554</v>
      </c>
      <c r="S595" s="419">
        <v>0</v>
      </c>
      <c r="T595" s="420">
        <f>S595*H595</f>
        <v>0</v>
      </c>
      <c r="AR595" s="421" t="s">
        <v>317</v>
      </c>
      <c r="AT595" s="421" t="s">
        <v>313</v>
      </c>
      <c r="AU595" s="421" t="s">
        <v>88</v>
      </c>
      <c r="AY595" s="3" t="s">
        <v>311</v>
      </c>
      <c r="BE595" s="422">
        <f>IF(N595="základní",J595,0)</f>
        <v>0</v>
      </c>
      <c r="BF595" s="422">
        <f>IF(N595="snížená",J595,0)</f>
        <v>0</v>
      </c>
      <c r="BG595" s="422">
        <f>IF(N595="zákl. přenesená",J595,0)</f>
        <v>0</v>
      </c>
      <c r="BH595" s="422">
        <f>IF(N595="sníž. přenesená",J595,0)</f>
        <v>0</v>
      </c>
      <c r="BI595" s="422">
        <f>IF(N595="nulová",J595,0)</f>
        <v>0</v>
      </c>
      <c r="BJ595" s="3" t="s">
        <v>88</v>
      </c>
      <c r="BK595" s="422">
        <f>ROUND(I595*H595,2)</f>
        <v>0</v>
      </c>
      <c r="BL595" s="3" t="s">
        <v>317</v>
      </c>
      <c r="BM595" s="421" t="s">
        <v>935</v>
      </c>
    </row>
    <row r="596" spans="2:51" s="445" customFormat="1" ht="12">
      <c r="B596" s="446"/>
      <c r="D596" s="447" t="s">
        <v>319</v>
      </c>
      <c r="E596" s="448" t="s">
        <v>1</v>
      </c>
      <c r="F596" s="449" t="s">
        <v>929</v>
      </c>
      <c r="H596" s="448" t="s">
        <v>1</v>
      </c>
      <c r="L596" s="446"/>
      <c r="M596" s="450"/>
      <c r="T596" s="451"/>
      <c r="AT596" s="448" t="s">
        <v>319</v>
      </c>
      <c r="AU596" s="448" t="s">
        <v>88</v>
      </c>
      <c r="AV596" s="445" t="s">
        <v>83</v>
      </c>
      <c r="AW596" s="445" t="s">
        <v>31</v>
      </c>
      <c r="AX596" s="445" t="s">
        <v>75</v>
      </c>
      <c r="AY596" s="448" t="s">
        <v>311</v>
      </c>
    </row>
    <row r="597" spans="2:51" s="452" customFormat="1" ht="12">
      <c r="B597" s="453"/>
      <c r="D597" s="447" t="s">
        <v>319</v>
      </c>
      <c r="E597" s="454" t="s">
        <v>1</v>
      </c>
      <c r="F597" s="455" t="s">
        <v>936</v>
      </c>
      <c r="H597" s="456">
        <v>1435.7</v>
      </c>
      <c r="L597" s="453"/>
      <c r="M597" s="457"/>
      <c r="T597" s="458"/>
      <c r="AT597" s="454" t="s">
        <v>319</v>
      </c>
      <c r="AU597" s="454" t="s">
        <v>88</v>
      </c>
      <c r="AV597" s="452" t="s">
        <v>88</v>
      </c>
      <c r="AW597" s="452" t="s">
        <v>31</v>
      </c>
      <c r="AX597" s="452" t="s">
        <v>83</v>
      </c>
      <c r="AY597" s="454" t="s">
        <v>311</v>
      </c>
    </row>
    <row r="598" spans="2:65" s="1" customFormat="1" ht="24.25" customHeight="1">
      <c r="B598" s="13"/>
      <c r="C598" s="428" t="s">
        <v>937</v>
      </c>
      <c r="D598" s="428" t="s">
        <v>313</v>
      </c>
      <c r="E598" s="429" t="s">
        <v>938</v>
      </c>
      <c r="F598" s="430" t="s">
        <v>939</v>
      </c>
      <c r="G598" s="431" t="s">
        <v>371</v>
      </c>
      <c r="H598" s="432">
        <v>2205.2</v>
      </c>
      <c r="I598" s="22"/>
      <c r="J598" s="415">
        <f>ROUND(I598*H598,2)</f>
        <v>0</v>
      </c>
      <c r="K598" s="416"/>
      <c r="L598" s="13"/>
      <c r="M598" s="417" t="s">
        <v>1</v>
      </c>
      <c r="N598" s="418" t="s">
        <v>41</v>
      </c>
      <c r="P598" s="419">
        <f>O598*H598</f>
        <v>0</v>
      </c>
      <c r="Q598" s="419">
        <v>0.01122</v>
      </c>
      <c r="R598" s="419">
        <f>Q598*H598</f>
        <v>24.742344</v>
      </c>
      <c r="S598" s="419">
        <v>0</v>
      </c>
      <c r="T598" s="420">
        <f>S598*H598</f>
        <v>0</v>
      </c>
      <c r="AR598" s="421" t="s">
        <v>317</v>
      </c>
      <c r="AT598" s="421" t="s">
        <v>313</v>
      </c>
      <c r="AU598" s="421" t="s">
        <v>88</v>
      </c>
      <c r="AY598" s="3" t="s">
        <v>311</v>
      </c>
      <c r="BE598" s="422">
        <f>IF(N598="základní",J598,0)</f>
        <v>0</v>
      </c>
      <c r="BF598" s="422">
        <f>IF(N598="snížená",J598,0)</f>
        <v>0</v>
      </c>
      <c r="BG598" s="422">
        <f>IF(N598="zákl. přenesená",J598,0)</f>
        <v>0</v>
      </c>
      <c r="BH598" s="422">
        <f>IF(N598="sníž. přenesená",J598,0)</f>
        <v>0</v>
      </c>
      <c r="BI598" s="422">
        <f>IF(N598="nulová",J598,0)</f>
        <v>0</v>
      </c>
      <c r="BJ598" s="3" t="s">
        <v>88</v>
      </c>
      <c r="BK598" s="422">
        <f>ROUND(I598*H598,2)</f>
        <v>0</v>
      </c>
      <c r="BL598" s="3" t="s">
        <v>317</v>
      </c>
      <c r="BM598" s="421" t="s">
        <v>940</v>
      </c>
    </row>
    <row r="599" spans="2:51" s="452" customFormat="1" ht="12">
      <c r="B599" s="453"/>
      <c r="D599" s="447" t="s">
        <v>319</v>
      </c>
      <c r="E599" s="454" t="s">
        <v>1</v>
      </c>
      <c r="F599" s="455" t="s">
        <v>941</v>
      </c>
      <c r="H599" s="456">
        <v>2205.2</v>
      </c>
      <c r="L599" s="453"/>
      <c r="M599" s="457"/>
      <c r="T599" s="458"/>
      <c r="AT599" s="454" t="s">
        <v>319</v>
      </c>
      <c r="AU599" s="454" t="s">
        <v>88</v>
      </c>
      <c r="AV599" s="452" t="s">
        <v>88</v>
      </c>
      <c r="AW599" s="452" t="s">
        <v>31</v>
      </c>
      <c r="AX599" s="452" t="s">
        <v>83</v>
      </c>
      <c r="AY599" s="454" t="s">
        <v>311</v>
      </c>
    </row>
    <row r="600" spans="2:65" s="1" customFormat="1" ht="16.5" customHeight="1">
      <c r="B600" s="13"/>
      <c r="C600" s="428" t="s">
        <v>942</v>
      </c>
      <c r="D600" s="428" t="s">
        <v>313</v>
      </c>
      <c r="E600" s="429" t="s">
        <v>943</v>
      </c>
      <c r="F600" s="430" t="s">
        <v>944</v>
      </c>
      <c r="G600" s="431" t="s">
        <v>371</v>
      </c>
      <c r="H600" s="432">
        <v>1589.8</v>
      </c>
      <c r="I600" s="22"/>
      <c r="J600" s="415">
        <f>ROUND(I600*H600,2)</f>
        <v>0</v>
      </c>
      <c r="K600" s="416"/>
      <c r="L600" s="13"/>
      <c r="M600" s="417" t="s">
        <v>1</v>
      </c>
      <c r="N600" s="418" t="s">
        <v>41</v>
      </c>
      <c r="P600" s="419">
        <f>O600*H600</f>
        <v>0</v>
      </c>
      <c r="Q600" s="419">
        <v>0.00013</v>
      </c>
      <c r="R600" s="419">
        <f>Q600*H600</f>
        <v>0.20667399999999997</v>
      </c>
      <c r="S600" s="419">
        <v>0</v>
      </c>
      <c r="T600" s="420">
        <f>S600*H600</f>
        <v>0</v>
      </c>
      <c r="AR600" s="421" t="s">
        <v>317</v>
      </c>
      <c r="AT600" s="421" t="s">
        <v>313</v>
      </c>
      <c r="AU600" s="421" t="s">
        <v>88</v>
      </c>
      <c r="AY600" s="3" t="s">
        <v>311</v>
      </c>
      <c r="BE600" s="422">
        <f>IF(N600="základní",J600,0)</f>
        <v>0</v>
      </c>
      <c r="BF600" s="422">
        <f>IF(N600="snížená",J600,0)</f>
        <v>0</v>
      </c>
      <c r="BG600" s="422">
        <f>IF(N600="zákl. přenesená",J600,0)</f>
        <v>0</v>
      </c>
      <c r="BH600" s="422">
        <f>IF(N600="sníž. přenesená",J600,0)</f>
        <v>0</v>
      </c>
      <c r="BI600" s="422">
        <f>IF(N600="nulová",J600,0)</f>
        <v>0</v>
      </c>
      <c r="BJ600" s="3" t="s">
        <v>88</v>
      </c>
      <c r="BK600" s="422">
        <f>ROUND(I600*H600,2)</f>
        <v>0</v>
      </c>
      <c r="BL600" s="3" t="s">
        <v>317</v>
      </c>
      <c r="BM600" s="421" t="s">
        <v>945</v>
      </c>
    </row>
    <row r="601" spans="2:51" s="452" customFormat="1" ht="12">
      <c r="B601" s="453"/>
      <c r="D601" s="447" t="s">
        <v>319</v>
      </c>
      <c r="E601" s="454" t="s">
        <v>1</v>
      </c>
      <c r="F601" s="455" t="s">
        <v>946</v>
      </c>
      <c r="H601" s="456">
        <v>1589.8</v>
      </c>
      <c r="L601" s="453"/>
      <c r="M601" s="457"/>
      <c r="T601" s="458"/>
      <c r="AT601" s="454" t="s">
        <v>319</v>
      </c>
      <c r="AU601" s="454" t="s">
        <v>88</v>
      </c>
      <c r="AV601" s="452" t="s">
        <v>88</v>
      </c>
      <c r="AW601" s="452" t="s">
        <v>31</v>
      </c>
      <c r="AX601" s="452" t="s">
        <v>83</v>
      </c>
      <c r="AY601" s="454" t="s">
        <v>311</v>
      </c>
    </row>
    <row r="602" spans="2:65" s="1" customFormat="1" ht="24.25" customHeight="1">
      <c r="B602" s="13"/>
      <c r="C602" s="428" t="s">
        <v>947</v>
      </c>
      <c r="D602" s="428" t="s">
        <v>313</v>
      </c>
      <c r="E602" s="429" t="s">
        <v>948</v>
      </c>
      <c r="F602" s="430" t="s">
        <v>949</v>
      </c>
      <c r="G602" s="431" t="s">
        <v>333</v>
      </c>
      <c r="H602" s="432">
        <v>16.152</v>
      </c>
      <c r="I602" s="22"/>
      <c r="J602" s="415">
        <f>ROUND(I602*H602,2)</f>
        <v>0</v>
      </c>
      <c r="K602" s="416"/>
      <c r="L602" s="13"/>
      <c r="M602" s="417" t="s">
        <v>1</v>
      </c>
      <c r="N602" s="418" t="s">
        <v>41</v>
      </c>
      <c r="P602" s="419">
        <f>O602*H602</f>
        <v>0</v>
      </c>
      <c r="Q602" s="419">
        <v>1.837</v>
      </c>
      <c r="R602" s="419">
        <f>Q602*H602</f>
        <v>29.671224000000002</v>
      </c>
      <c r="S602" s="419">
        <v>0</v>
      </c>
      <c r="T602" s="420">
        <f>S602*H602</f>
        <v>0</v>
      </c>
      <c r="AR602" s="421" t="s">
        <v>317</v>
      </c>
      <c r="AT602" s="421" t="s">
        <v>313</v>
      </c>
      <c r="AU602" s="421" t="s">
        <v>88</v>
      </c>
      <c r="AY602" s="3" t="s">
        <v>311</v>
      </c>
      <c r="BE602" s="422">
        <f>IF(N602="základní",J602,0)</f>
        <v>0</v>
      </c>
      <c r="BF602" s="422">
        <f>IF(N602="snížená",J602,0)</f>
        <v>0</v>
      </c>
      <c r="BG602" s="422">
        <f>IF(N602="zákl. přenesená",J602,0)</f>
        <v>0</v>
      </c>
      <c r="BH602" s="422">
        <f>IF(N602="sníž. přenesená",J602,0)</f>
        <v>0</v>
      </c>
      <c r="BI602" s="422">
        <f>IF(N602="nulová",J602,0)</f>
        <v>0</v>
      </c>
      <c r="BJ602" s="3" t="s">
        <v>88</v>
      </c>
      <c r="BK602" s="422">
        <f>ROUND(I602*H602,2)</f>
        <v>0</v>
      </c>
      <c r="BL602" s="3" t="s">
        <v>317</v>
      </c>
      <c r="BM602" s="421" t="s">
        <v>950</v>
      </c>
    </row>
    <row r="603" spans="2:51" s="445" customFormat="1" ht="12">
      <c r="B603" s="446"/>
      <c r="D603" s="447" t="s">
        <v>319</v>
      </c>
      <c r="E603" s="448" t="s">
        <v>1</v>
      </c>
      <c r="F603" s="449" t="s">
        <v>951</v>
      </c>
      <c r="H603" s="448" t="s">
        <v>1</v>
      </c>
      <c r="L603" s="446"/>
      <c r="M603" s="450"/>
      <c r="T603" s="451"/>
      <c r="AT603" s="448" t="s">
        <v>319</v>
      </c>
      <c r="AU603" s="448" t="s">
        <v>88</v>
      </c>
      <c r="AV603" s="445" t="s">
        <v>83</v>
      </c>
      <c r="AW603" s="445" t="s">
        <v>31</v>
      </c>
      <c r="AX603" s="445" t="s">
        <v>75</v>
      </c>
      <c r="AY603" s="448" t="s">
        <v>311</v>
      </c>
    </row>
    <row r="604" spans="2:51" s="452" customFormat="1" ht="12">
      <c r="B604" s="453"/>
      <c r="D604" s="447" t="s">
        <v>319</v>
      </c>
      <c r="E604" s="454" t="s">
        <v>1</v>
      </c>
      <c r="F604" s="455" t="s">
        <v>952</v>
      </c>
      <c r="H604" s="456">
        <v>16.152</v>
      </c>
      <c r="L604" s="453"/>
      <c r="M604" s="457"/>
      <c r="T604" s="458"/>
      <c r="AT604" s="454" t="s">
        <v>319</v>
      </c>
      <c r="AU604" s="454" t="s">
        <v>88</v>
      </c>
      <c r="AV604" s="452" t="s">
        <v>88</v>
      </c>
      <c r="AW604" s="452" t="s">
        <v>31</v>
      </c>
      <c r="AX604" s="452" t="s">
        <v>83</v>
      </c>
      <c r="AY604" s="454" t="s">
        <v>311</v>
      </c>
    </row>
    <row r="605" spans="2:65" s="1" customFormat="1" ht="24.25" customHeight="1">
      <c r="B605" s="13"/>
      <c r="C605" s="428" t="s">
        <v>953</v>
      </c>
      <c r="D605" s="428" t="s">
        <v>313</v>
      </c>
      <c r="E605" s="429" t="s">
        <v>954</v>
      </c>
      <c r="F605" s="430" t="s">
        <v>955</v>
      </c>
      <c r="G605" s="431" t="s">
        <v>333</v>
      </c>
      <c r="H605" s="432">
        <v>32.305</v>
      </c>
      <c r="I605" s="22"/>
      <c r="J605" s="415">
        <f>ROUND(I605*H605,2)</f>
        <v>0</v>
      </c>
      <c r="K605" s="416"/>
      <c r="L605" s="13"/>
      <c r="M605" s="417" t="s">
        <v>1</v>
      </c>
      <c r="N605" s="418" t="s">
        <v>41</v>
      </c>
      <c r="P605" s="419">
        <f>O605*H605</f>
        <v>0</v>
      </c>
      <c r="Q605" s="419">
        <v>1.837</v>
      </c>
      <c r="R605" s="419">
        <f>Q605*H605</f>
        <v>59.344285</v>
      </c>
      <c r="S605" s="419">
        <v>0</v>
      </c>
      <c r="T605" s="420">
        <f>S605*H605</f>
        <v>0</v>
      </c>
      <c r="AR605" s="421" t="s">
        <v>317</v>
      </c>
      <c r="AT605" s="421" t="s">
        <v>313</v>
      </c>
      <c r="AU605" s="421" t="s">
        <v>88</v>
      </c>
      <c r="AY605" s="3" t="s">
        <v>311</v>
      </c>
      <c r="BE605" s="422">
        <f>IF(N605="základní",J605,0)</f>
        <v>0</v>
      </c>
      <c r="BF605" s="422">
        <f>IF(N605="snížená",J605,0)</f>
        <v>0</v>
      </c>
      <c r="BG605" s="422">
        <f>IF(N605="zákl. přenesená",J605,0)</f>
        <v>0</v>
      </c>
      <c r="BH605" s="422">
        <f>IF(N605="sníž. přenesená",J605,0)</f>
        <v>0</v>
      </c>
      <c r="BI605" s="422">
        <f>IF(N605="nulová",J605,0)</f>
        <v>0</v>
      </c>
      <c r="BJ605" s="3" t="s">
        <v>88</v>
      </c>
      <c r="BK605" s="422">
        <f>ROUND(I605*H605,2)</f>
        <v>0</v>
      </c>
      <c r="BL605" s="3" t="s">
        <v>317</v>
      </c>
      <c r="BM605" s="421" t="s">
        <v>956</v>
      </c>
    </row>
    <row r="606" spans="2:51" s="445" customFormat="1" ht="12">
      <c r="B606" s="446"/>
      <c r="D606" s="447" t="s">
        <v>319</v>
      </c>
      <c r="E606" s="448" t="s">
        <v>1</v>
      </c>
      <c r="F606" s="449" t="s">
        <v>957</v>
      </c>
      <c r="H606" s="448" t="s">
        <v>1</v>
      </c>
      <c r="L606" s="446"/>
      <c r="M606" s="450"/>
      <c r="T606" s="451"/>
      <c r="AT606" s="448" t="s">
        <v>319</v>
      </c>
      <c r="AU606" s="448" t="s">
        <v>88</v>
      </c>
      <c r="AV606" s="445" t="s">
        <v>83</v>
      </c>
      <c r="AW606" s="445" t="s">
        <v>31</v>
      </c>
      <c r="AX606" s="445" t="s">
        <v>75</v>
      </c>
      <c r="AY606" s="448" t="s">
        <v>311</v>
      </c>
    </row>
    <row r="607" spans="2:51" s="452" customFormat="1" ht="12">
      <c r="B607" s="453"/>
      <c r="D607" s="447" t="s">
        <v>319</v>
      </c>
      <c r="E607" s="454" t="s">
        <v>1</v>
      </c>
      <c r="F607" s="455" t="s">
        <v>958</v>
      </c>
      <c r="H607" s="456">
        <v>32.305</v>
      </c>
      <c r="L607" s="453"/>
      <c r="M607" s="457"/>
      <c r="T607" s="458"/>
      <c r="AT607" s="454" t="s">
        <v>319</v>
      </c>
      <c r="AU607" s="454" t="s">
        <v>88</v>
      </c>
      <c r="AV607" s="452" t="s">
        <v>88</v>
      </c>
      <c r="AW607" s="452" t="s">
        <v>31</v>
      </c>
      <c r="AX607" s="452" t="s">
        <v>83</v>
      </c>
      <c r="AY607" s="454" t="s">
        <v>311</v>
      </c>
    </row>
    <row r="608" spans="2:65" s="1" customFormat="1" ht="16.5" customHeight="1">
      <c r="B608" s="13"/>
      <c r="C608" s="428" t="s">
        <v>959</v>
      </c>
      <c r="D608" s="428" t="s">
        <v>313</v>
      </c>
      <c r="E608" s="429" t="s">
        <v>960</v>
      </c>
      <c r="F608" s="430" t="s">
        <v>961</v>
      </c>
      <c r="G608" s="431" t="s">
        <v>356</v>
      </c>
      <c r="H608" s="432">
        <v>1</v>
      </c>
      <c r="I608" s="22"/>
      <c r="J608" s="415">
        <f>ROUND(I608*H608,2)</f>
        <v>0</v>
      </c>
      <c r="K608" s="416"/>
      <c r="L608" s="13"/>
      <c r="M608" s="417" t="s">
        <v>1</v>
      </c>
      <c r="N608" s="418" t="s">
        <v>41</v>
      </c>
      <c r="P608" s="419">
        <f>O608*H608</f>
        <v>0</v>
      </c>
      <c r="Q608" s="419">
        <v>0.12895</v>
      </c>
      <c r="R608" s="419">
        <f>Q608*H608</f>
        <v>0.12895</v>
      </c>
      <c r="S608" s="419">
        <v>0</v>
      </c>
      <c r="T608" s="420">
        <f>S608*H608</f>
        <v>0</v>
      </c>
      <c r="AR608" s="421" t="s">
        <v>317</v>
      </c>
      <c r="AT608" s="421" t="s">
        <v>313</v>
      </c>
      <c r="AU608" s="421" t="s">
        <v>88</v>
      </c>
      <c r="AY608" s="3" t="s">
        <v>311</v>
      </c>
      <c r="BE608" s="422">
        <f>IF(N608="základní",J608,0)</f>
        <v>0</v>
      </c>
      <c r="BF608" s="422">
        <f>IF(N608="snížená",J608,0)</f>
        <v>0</v>
      </c>
      <c r="BG608" s="422">
        <f>IF(N608="zákl. přenesená",J608,0)</f>
        <v>0</v>
      </c>
      <c r="BH608" s="422">
        <f>IF(N608="sníž. přenesená",J608,0)</f>
        <v>0</v>
      </c>
      <c r="BI608" s="422">
        <f>IF(N608="nulová",J608,0)</f>
        <v>0</v>
      </c>
      <c r="BJ608" s="3" t="s">
        <v>88</v>
      </c>
      <c r="BK608" s="422">
        <f>ROUND(I608*H608,2)</f>
        <v>0</v>
      </c>
      <c r="BL608" s="3" t="s">
        <v>317</v>
      </c>
      <c r="BM608" s="421" t="s">
        <v>962</v>
      </c>
    </row>
    <row r="609" spans="2:63" s="433" customFormat="1" ht="22.9" customHeight="1">
      <c r="B609" s="434"/>
      <c r="D609" s="435" t="s">
        <v>74</v>
      </c>
      <c r="E609" s="443" t="s">
        <v>358</v>
      </c>
      <c r="F609" s="443" t="s">
        <v>963</v>
      </c>
      <c r="J609" s="444">
        <f>BK609</f>
        <v>0</v>
      </c>
      <c r="L609" s="434"/>
      <c r="M609" s="438"/>
      <c r="P609" s="439">
        <f>SUM(P610:P650)</f>
        <v>0</v>
      </c>
      <c r="R609" s="439">
        <f>SUM(R610:R650)</f>
        <v>0.43687356000000005</v>
      </c>
      <c r="T609" s="440">
        <f>SUM(T610:T650)</f>
        <v>167.191199</v>
      </c>
      <c r="AR609" s="435" t="s">
        <v>83</v>
      </c>
      <c r="AT609" s="441" t="s">
        <v>74</v>
      </c>
      <c r="AU609" s="441" t="s">
        <v>83</v>
      </c>
      <c r="AY609" s="435" t="s">
        <v>311</v>
      </c>
      <c r="BK609" s="442">
        <f>SUM(BK610:BK650)</f>
        <v>0</v>
      </c>
    </row>
    <row r="610" spans="2:65" s="1" customFormat="1" ht="24.25" customHeight="1">
      <c r="B610" s="13"/>
      <c r="C610" s="428" t="s">
        <v>964</v>
      </c>
      <c r="D610" s="428" t="s">
        <v>313</v>
      </c>
      <c r="E610" s="429" t="s">
        <v>965</v>
      </c>
      <c r="F610" s="430" t="s">
        <v>966</v>
      </c>
      <c r="G610" s="431" t="s">
        <v>371</v>
      </c>
      <c r="H610" s="432">
        <v>23.1</v>
      </c>
      <c r="I610" s="22"/>
      <c r="J610" s="415">
        <f>ROUND(I610*H610,2)</f>
        <v>0</v>
      </c>
      <c r="K610" s="416"/>
      <c r="L610" s="13"/>
      <c r="M610" s="417" t="s">
        <v>1</v>
      </c>
      <c r="N610" s="418" t="s">
        <v>41</v>
      </c>
      <c r="P610" s="419">
        <f>O610*H610</f>
        <v>0</v>
      </c>
      <c r="Q610" s="419">
        <v>0.00047</v>
      </c>
      <c r="R610" s="419">
        <f>Q610*H610</f>
        <v>0.010857</v>
      </c>
      <c r="S610" s="419">
        <v>0</v>
      </c>
      <c r="T610" s="420">
        <f>S610*H610</f>
        <v>0</v>
      </c>
      <c r="AR610" s="421" t="s">
        <v>317</v>
      </c>
      <c r="AT610" s="421" t="s">
        <v>313</v>
      </c>
      <c r="AU610" s="421" t="s">
        <v>88</v>
      </c>
      <c r="AY610" s="3" t="s">
        <v>311</v>
      </c>
      <c r="BE610" s="422">
        <f>IF(N610="základní",J610,0)</f>
        <v>0</v>
      </c>
      <c r="BF610" s="422">
        <f>IF(N610="snížená",J610,0)</f>
        <v>0</v>
      </c>
      <c r="BG610" s="422">
        <f>IF(N610="zákl. přenesená",J610,0)</f>
        <v>0</v>
      </c>
      <c r="BH610" s="422">
        <f>IF(N610="sníž. přenesená",J610,0)</f>
        <v>0</v>
      </c>
      <c r="BI610" s="422">
        <f>IF(N610="nulová",J610,0)</f>
        <v>0</v>
      </c>
      <c r="BJ610" s="3" t="s">
        <v>88</v>
      </c>
      <c r="BK610" s="422">
        <f>ROUND(I610*H610,2)</f>
        <v>0</v>
      </c>
      <c r="BL610" s="3" t="s">
        <v>317</v>
      </c>
      <c r="BM610" s="421" t="s">
        <v>967</v>
      </c>
    </row>
    <row r="611" spans="2:51" s="445" customFormat="1" ht="12">
      <c r="B611" s="446"/>
      <c r="D611" s="447" t="s">
        <v>319</v>
      </c>
      <c r="E611" s="448" t="s">
        <v>1</v>
      </c>
      <c r="F611" s="449" t="s">
        <v>968</v>
      </c>
      <c r="H611" s="448" t="s">
        <v>1</v>
      </c>
      <c r="L611" s="446"/>
      <c r="M611" s="450"/>
      <c r="T611" s="451"/>
      <c r="AT611" s="448" t="s">
        <v>319</v>
      </c>
      <c r="AU611" s="448" t="s">
        <v>88</v>
      </c>
      <c r="AV611" s="445" t="s">
        <v>83</v>
      </c>
      <c r="AW611" s="445" t="s">
        <v>31</v>
      </c>
      <c r="AX611" s="445" t="s">
        <v>75</v>
      </c>
      <c r="AY611" s="448" t="s">
        <v>311</v>
      </c>
    </row>
    <row r="612" spans="2:51" s="452" customFormat="1" ht="12">
      <c r="B612" s="453"/>
      <c r="D612" s="447" t="s">
        <v>319</v>
      </c>
      <c r="E612" s="454" t="s">
        <v>1</v>
      </c>
      <c r="F612" s="455" t="s">
        <v>105</v>
      </c>
      <c r="H612" s="456">
        <v>23.1</v>
      </c>
      <c r="L612" s="453"/>
      <c r="M612" s="457"/>
      <c r="T612" s="458"/>
      <c r="AT612" s="454" t="s">
        <v>319</v>
      </c>
      <c r="AU612" s="454" t="s">
        <v>88</v>
      </c>
      <c r="AV612" s="452" t="s">
        <v>88</v>
      </c>
      <c r="AW612" s="452" t="s">
        <v>31</v>
      </c>
      <c r="AX612" s="452" t="s">
        <v>83</v>
      </c>
      <c r="AY612" s="454" t="s">
        <v>311</v>
      </c>
    </row>
    <row r="613" spans="2:65" s="1" customFormat="1" ht="24.25" customHeight="1">
      <c r="B613" s="13"/>
      <c r="C613" s="428" t="s">
        <v>969</v>
      </c>
      <c r="D613" s="428" t="s">
        <v>313</v>
      </c>
      <c r="E613" s="429" t="s">
        <v>970</v>
      </c>
      <c r="F613" s="430" t="s">
        <v>971</v>
      </c>
      <c r="G613" s="431" t="s">
        <v>371</v>
      </c>
      <c r="H613" s="432">
        <v>161.524</v>
      </c>
      <c r="I613" s="22"/>
      <c r="J613" s="415">
        <f>ROUND(I613*H613,2)</f>
        <v>0</v>
      </c>
      <c r="K613" s="416"/>
      <c r="L613" s="13"/>
      <c r="M613" s="417" t="s">
        <v>1</v>
      </c>
      <c r="N613" s="418" t="s">
        <v>41</v>
      </c>
      <c r="P613" s="419">
        <f>O613*H613</f>
        <v>0</v>
      </c>
      <c r="Q613" s="419">
        <v>0.00069</v>
      </c>
      <c r="R613" s="419">
        <f>Q613*H613</f>
        <v>0.11145155999999999</v>
      </c>
      <c r="S613" s="419">
        <v>0</v>
      </c>
      <c r="T613" s="420">
        <f>S613*H613</f>
        <v>0</v>
      </c>
      <c r="AR613" s="421" t="s">
        <v>317</v>
      </c>
      <c r="AT613" s="421" t="s">
        <v>313</v>
      </c>
      <c r="AU613" s="421" t="s">
        <v>88</v>
      </c>
      <c r="AY613" s="3" t="s">
        <v>311</v>
      </c>
      <c r="BE613" s="422">
        <f>IF(N613="základní",J613,0)</f>
        <v>0</v>
      </c>
      <c r="BF613" s="422">
        <f>IF(N613="snížená",J613,0)</f>
        <v>0</v>
      </c>
      <c r="BG613" s="422">
        <f>IF(N613="zákl. přenesená",J613,0)</f>
        <v>0</v>
      </c>
      <c r="BH613" s="422">
        <f>IF(N613="sníž. přenesená",J613,0)</f>
        <v>0</v>
      </c>
      <c r="BI613" s="422">
        <f>IF(N613="nulová",J613,0)</f>
        <v>0</v>
      </c>
      <c r="BJ613" s="3" t="s">
        <v>88</v>
      </c>
      <c r="BK613" s="422">
        <f>ROUND(I613*H613,2)</f>
        <v>0</v>
      </c>
      <c r="BL613" s="3" t="s">
        <v>317</v>
      </c>
      <c r="BM613" s="421" t="s">
        <v>972</v>
      </c>
    </row>
    <row r="614" spans="2:51" s="445" customFormat="1" ht="12">
      <c r="B614" s="446"/>
      <c r="D614" s="447" t="s">
        <v>319</v>
      </c>
      <c r="E614" s="448" t="s">
        <v>1</v>
      </c>
      <c r="F614" s="449" t="s">
        <v>973</v>
      </c>
      <c r="H614" s="448" t="s">
        <v>1</v>
      </c>
      <c r="L614" s="446"/>
      <c r="M614" s="450"/>
      <c r="T614" s="451"/>
      <c r="AT614" s="448" t="s">
        <v>319</v>
      </c>
      <c r="AU614" s="448" t="s">
        <v>88</v>
      </c>
      <c r="AV614" s="445" t="s">
        <v>83</v>
      </c>
      <c r="AW614" s="445" t="s">
        <v>31</v>
      </c>
      <c r="AX614" s="445" t="s">
        <v>75</v>
      </c>
      <c r="AY614" s="448" t="s">
        <v>311</v>
      </c>
    </row>
    <row r="615" spans="2:51" s="452" customFormat="1" ht="12">
      <c r="B615" s="453"/>
      <c r="D615" s="447" t="s">
        <v>319</v>
      </c>
      <c r="E615" s="454" t="s">
        <v>1</v>
      </c>
      <c r="F615" s="455" t="s">
        <v>186</v>
      </c>
      <c r="H615" s="456">
        <v>161.524</v>
      </c>
      <c r="L615" s="453"/>
      <c r="M615" s="457"/>
      <c r="T615" s="458"/>
      <c r="AT615" s="454" t="s">
        <v>319</v>
      </c>
      <c r="AU615" s="454" t="s">
        <v>88</v>
      </c>
      <c r="AV615" s="452" t="s">
        <v>88</v>
      </c>
      <c r="AW615" s="452" t="s">
        <v>31</v>
      </c>
      <c r="AX615" s="452" t="s">
        <v>83</v>
      </c>
      <c r="AY615" s="454" t="s">
        <v>311</v>
      </c>
    </row>
    <row r="616" spans="2:65" s="1" customFormat="1" ht="33" customHeight="1">
      <c r="B616" s="13"/>
      <c r="C616" s="428" t="s">
        <v>974</v>
      </c>
      <c r="D616" s="428" t="s">
        <v>313</v>
      </c>
      <c r="E616" s="429" t="s">
        <v>975</v>
      </c>
      <c r="F616" s="430" t="s">
        <v>976</v>
      </c>
      <c r="G616" s="431" t="s">
        <v>371</v>
      </c>
      <c r="H616" s="432">
        <v>925.6</v>
      </c>
      <c r="I616" s="22"/>
      <c r="J616" s="415">
        <f>ROUND(I616*H616,2)</f>
        <v>0</v>
      </c>
      <c r="K616" s="416"/>
      <c r="L616" s="13"/>
      <c r="M616" s="417" t="s">
        <v>1</v>
      </c>
      <c r="N616" s="418" t="s">
        <v>41</v>
      </c>
      <c r="P616" s="419">
        <f>O616*H616</f>
        <v>0</v>
      </c>
      <c r="Q616" s="419">
        <v>0</v>
      </c>
      <c r="R616" s="419">
        <f>Q616*H616</f>
        <v>0</v>
      </c>
      <c r="S616" s="419">
        <v>0</v>
      </c>
      <c r="T616" s="420">
        <f>S616*H616</f>
        <v>0</v>
      </c>
      <c r="AR616" s="421" t="s">
        <v>317</v>
      </c>
      <c r="AT616" s="421" t="s">
        <v>313</v>
      </c>
      <c r="AU616" s="421" t="s">
        <v>88</v>
      </c>
      <c r="AY616" s="3" t="s">
        <v>311</v>
      </c>
      <c r="BE616" s="422">
        <f>IF(N616="základní",J616,0)</f>
        <v>0</v>
      </c>
      <c r="BF616" s="422">
        <f>IF(N616="snížená",J616,0)</f>
        <v>0</v>
      </c>
      <c r="BG616" s="422">
        <f>IF(N616="zákl. přenesená",J616,0)</f>
        <v>0</v>
      </c>
      <c r="BH616" s="422">
        <f>IF(N616="sníž. přenesená",J616,0)</f>
        <v>0</v>
      </c>
      <c r="BI616" s="422">
        <f>IF(N616="nulová",J616,0)</f>
        <v>0</v>
      </c>
      <c r="BJ616" s="3" t="s">
        <v>88</v>
      </c>
      <c r="BK616" s="422">
        <f>ROUND(I616*H616,2)</f>
        <v>0</v>
      </c>
      <c r="BL616" s="3" t="s">
        <v>317</v>
      </c>
      <c r="BM616" s="421" t="s">
        <v>977</v>
      </c>
    </row>
    <row r="617" spans="2:51" s="452" customFormat="1" ht="12">
      <c r="B617" s="453"/>
      <c r="D617" s="447" t="s">
        <v>319</v>
      </c>
      <c r="E617" s="454" t="s">
        <v>1</v>
      </c>
      <c r="F617" s="455" t="s">
        <v>978</v>
      </c>
      <c r="H617" s="456">
        <v>416</v>
      </c>
      <c r="L617" s="453"/>
      <c r="M617" s="457"/>
      <c r="T617" s="458"/>
      <c r="AT617" s="454" t="s">
        <v>319</v>
      </c>
      <c r="AU617" s="454" t="s">
        <v>88</v>
      </c>
      <c r="AV617" s="452" t="s">
        <v>88</v>
      </c>
      <c r="AW617" s="452" t="s">
        <v>31</v>
      </c>
      <c r="AX617" s="452" t="s">
        <v>75</v>
      </c>
      <c r="AY617" s="454" t="s">
        <v>311</v>
      </c>
    </row>
    <row r="618" spans="2:51" s="452" customFormat="1" ht="12">
      <c r="B618" s="453"/>
      <c r="D618" s="447" t="s">
        <v>319</v>
      </c>
      <c r="E618" s="454" t="s">
        <v>1</v>
      </c>
      <c r="F618" s="455" t="s">
        <v>979</v>
      </c>
      <c r="H618" s="456">
        <v>312</v>
      </c>
      <c r="L618" s="453"/>
      <c r="M618" s="457"/>
      <c r="T618" s="458"/>
      <c r="AT618" s="454" t="s">
        <v>319</v>
      </c>
      <c r="AU618" s="454" t="s">
        <v>88</v>
      </c>
      <c r="AV618" s="452" t="s">
        <v>88</v>
      </c>
      <c r="AW618" s="452" t="s">
        <v>31</v>
      </c>
      <c r="AX618" s="452" t="s">
        <v>75</v>
      </c>
      <c r="AY618" s="454" t="s">
        <v>311</v>
      </c>
    </row>
    <row r="619" spans="2:51" s="452" customFormat="1" ht="12">
      <c r="B619" s="453"/>
      <c r="D619" s="447" t="s">
        <v>319</v>
      </c>
      <c r="E619" s="454" t="s">
        <v>1</v>
      </c>
      <c r="F619" s="455" t="s">
        <v>980</v>
      </c>
      <c r="H619" s="456">
        <v>197.6</v>
      </c>
      <c r="L619" s="453"/>
      <c r="M619" s="457"/>
      <c r="T619" s="458"/>
      <c r="AT619" s="454" t="s">
        <v>319</v>
      </c>
      <c r="AU619" s="454" t="s">
        <v>88</v>
      </c>
      <c r="AV619" s="452" t="s">
        <v>88</v>
      </c>
      <c r="AW619" s="452" t="s">
        <v>31</v>
      </c>
      <c r="AX619" s="452" t="s">
        <v>75</v>
      </c>
      <c r="AY619" s="454" t="s">
        <v>311</v>
      </c>
    </row>
    <row r="620" spans="2:51" s="459" customFormat="1" ht="12">
      <c r="B620" s="460"/>
      <c r="D620" s="447" t="s">
        <v>319</v>
      </c>
      <c r="E620" s="461" t="s">
        <v>189</v>
      </c>
      <c r="F620" s="462" t="s">
        <v>388</v>
      </c>
      <c r="H620" s="463">
        <v>925.6</v>
      </c>
      <c r="L620" s="460"/>
      <c r="M620" s="464"/>
      <c r="T620" s="465"/>
      <c r="AT620" s="461" t="s">
        <v>319</v>
      </c>
      <c r="AU620" s="461" t="s">
        <v>88</v>
      </c>
      <c r="AV620" s="459" t="s">
        <v>317</v>
      </c>
      <c r="AW620" s="459" t="s">
        <v>31</v>
      </c>
      <c r="AX620" s="459" t="s">
        <v>83</v>
      </c>
      <c r="AY620" s="461" t="s">
        <v>311</v>
      </c>
    </row>
    <row r="621" spans="2:65" s="1" customFormat="1" ht="33" customHeight="1">
      <c r="B621" s="13"/>
      <c r="C621" s="428" t="s">
        <v>981</v>
      </c>
      <c r="D621" s="428" t="s">
        <v>313</v>
      </c>
      <c r="E621" s="429" t="s">
        <v>982</v>
      </c>
      <c r="F621" s="430" t="s">
        <v>983</v>
      </c>
      <c r="G621" s="431" t="s">
        <v>371</v>
      </c>
      <c r="H621" s="432">
        <v>27768</v>
      </c>
      <c r="I621" s="22"/>
      <c r="J621" s="415">
        <f>ROUND(I621*H621,2)</f>
        <v>0</v>
      </c>
      <c r="K621" s="416"/>
      <c r="L621" s="13"/>
      <c r="M621" s="417" t="s">
        <v>1</v>
      </c>
      <c r="N621" s="418" t="s">
        <v>41</v>
      </c>
      <c r="P621" s="419">
        <f>O621*H621</f>
        <v>0</v>
      </c>
      <c r="Q621" s="419">
        <v>0</v>
      </c>
      <c r="R621" s="419">
        <f>Q621*H621</f>
        <v>0</v>
      </c>
      <c r="S621" s="419">
        <v>0</v>
      </c>
      <c r="T621" s="420">
        <f>S621*H621</f>
        <v>0</v>
      </c>
      <c r="AR621" s="421" t="s">
        <v>317</v>
      </c>
      <c r="AT621" s="421" t="s">
        <v>313</v>
      </c>
      <c r="AU621" s="421" t="s">
        <v>88</v>
      </c>
      <c r="AY621" s="3" t="s">
        <v>311</v>
      </c>
      <c r="BE621" s="422">
        <f>IF(N621="základní",J621,0)</f>
        <v>0</v>
      </c>
      <c r="BF621" s="422">
        <f>IF(N621="snížená",J621,0)</f>
        <v>0</v>
      </c>
      <c r="BG621" s="422">
        <f>IF(N621="zákl. přenesená",J621,0)</f>
        <v>0</v>
      </c>
      <c r="BH621" s="422">
        <f>IF(N621="sníž. přenesená",J621,0)</f>
        <v>0</v>
      </c>
      <c r="BI621" s="422">
        <f>IF(N621="nulová",J621,0)</f>
        <v>0</v>
      </c>
      <c r="BJ621" s="3" t="s">
        <v>88</v>
      </c>
      <c r="BK621" s="422">
        <f>ROUND(I621*H621,2)</f>
        <v>0</v>
      </c>
      <c r="BL621" s="3" t="s">
        <v>317</v>
      </c>
      <c r="BM621" s="421" t="s">
        <v>984</v>
      </c>
    </row>
    <row r="622" spans="2:51" s="452" customFormat="1" ht="12">
      <c r="B622" s="453"/>
      <c r="D622" s="447" t="s">
        <v>319</v>
      </c>
      <c r="E622" s="454" t="s">
        <v>1</v>
      </c>
      <c r="F622" s="455" t="s">
        <v>189</v>
      </c>
      <c r="H622" s="456">
        <v>925.6</v>
      </c>
      <c r="L622" s="453"/>
      <c r="M622" s="457"/>
      <c r="T622" s="458"/>
      <c r="AT622" s="454" t="s">
        <v>319</v>
      </c>
      <c r="AU622" s="454" t="s">
        <v>88</v>
      </c>
      <c r="AV622" s="452" t="s">
        <v>88</v>
      </c>
      <c r="AW622" s="452" t="s">
        <v>31</v>
      </c>
      <c r="AX622" s="452" t="s">
        <v>83</v>
      </c>
      <c r="AY622" s="454" t="s">
        <v>311</v>
      </c>
    </row>
    <row r="623" spans="2:51" s="452" customFormat="1" ht="12">
      <c r="B623" s="453"/>
      <c r="D623" s="447" t="s">
        <v>319</v>
      </c>
      <c r="F623" s="455" t="s">
        <v>985</v>
      </c>
      <c r="H623" s="456">
        <v>27768</v>
      </c>
      <c r="L623" s="453"/>
      <c r="M623" s="457"/>
      <c r="T623" s="458"/>
      <c r="AT623" s="454" t="s">
        <v>319</v>
      </c>
      <c r="AU623" s="454" t="s">
        <v>88</v>
      </c>
      <c r="AV623" s="452" t="s">
        <v>88</v>
      </c>
      <c r="AW623" s="452" t="s">
        <v>4</v>
      </c>
      <c r="AX623" s="452" t="s">
        <v>83</v>
      </c>
      <c r="AY623" s="454" t="s">
        <v>311</v>
      </c>
    </row>
    <row r="624" spans="2:65" s="1" customFormat="1" ht="33" customHeight="1">
      <c r="B624" s="13"/>
      <c r="C624" s="428" t="s">
        <v>986</v>
      </c>
      <c r="D624" s="428" t="s">
        <v>313</v>
      </c>
      <c r="E624" s="429" t="s">
        <v>987</v>
      </c>
      <c r="F624" s="430" t="s">
        <v>988</v>
      </c>
      <c r="G624" s="431" t="s">
        <v>371</v>
      </c>
      <c r="H624" s="432">
        <v>925.6</v>
      </c>
      <c r="I624" s="22"/>
      <c r="J624" s="415">
        <f>ROUND(I624*H624,2)</f>
        <v>0</v>
      </c>
      <c r="K624" s="416"/>
      <c r="L624" s="13"/>
      <c r="M624" s="417" t="s">
        <v>1</v>
      </c>
      <c r="N624" s="418" t="s">
        <v>41</v>
      </c>
      <c r="P624" s="419">
        <f>O624*H624</f>
        <v>0</v>
      </c>
      <c r="Q624" s="419">
        <v>0</v>
      </c>
      <c r="R624" s="419">
        <f>Q624*H624</f>
        <v>0</v>
      </c>
      <c r="S624" s="419">
        <v>0</v>
      </c>
      <c r="T624" s="420">
        <f>S624*H624</f>
        <v>0</v>
      </c>
      <c r="AR624" s="421" t="s">
        <v>317</v>
      </c>
      <c r="AT624" s="421" t="s">
        <v>313</v>
      </c>
      <c r="AU624" s="421" t="s">
        <v>88</v>
      </c>
      <c r="AY624" s="3" t="s">
        <v>311</v>
      </c>
      <c r="BE624" s="422">
        <f>IF(N624="základní",J624,0)</f>
        <v>0</v>
      </c>
      <c r="BF624" s="422">
        <f>IF(N624="snížená",J624,0)</f>
        <v>0</v>
      </c>
      <c r="BG624" s="422">
        <f>IF(N624="zákl. přenesená",J624,0)</f>
        <v>0</v>
      </c>
      <c r="BH624" s="422">
        <f>IF(N624="sníž. přenesená",J624,0)</f>
        <v>0</v>
      </c>
      <c r="BI624" s="422">
        <f>IF(N624="nulová",J624,0)</f>
        <v>0</v>
      </c>
      <c r="BJ624" s="3" t="s">
        <v>88</v>
      </c>
      <c r="BK624" s="422">
        <f>ROUND(I624*H624,2)</f>
        <v>0</v>
      </c>
      <c r="BL624" s="3" t="s">
        <v>317</v>
      </c>
      <c r="BM624" s="421" t="s">
        <v>989</v>
      </c>
    </row>
    <row r="625" spans="2:51" s="452" customFormat="1" ht="12">
      <c r="B625" s="453"/>
      <c r="D625" s="447" t="s">
        <v>319</v>
      </c>
      <c r="E625" s="454" t="s">
        <v>1</v>
      </c>
      <c r="F625" s="455" t="s">
        <v>189</v>
      </c>
      <c r="H625" s="456">
        <v>925.6</v>
      </c>
      <c r="L625" s="453"/>
      <c r="M625" s="457"/>
      <c r="T625" s="458"/>
      <c r="AT625" s="454" t="s">
        <v>319</v>
      </c>
      <c r="AU625" s="454" t="s">
        <v>88</v>
      </c>
      <c r="AV625" s="452" t="s">
        <v>88</v>
      </c>
      <c r="AW625" s="452" t="s">
        <v>31</v>
      </c>
      <c r="AX625" s="452" t="s">
        <v>83</v>
      </c>
      <c r="AY625" s="454" t="s">
        <v>311</v>
      </c>
    </row>
    <row r="626" spans="2:65" s="1" customFormat="1" ht="24.25" customHeight="1">
      <c r="B626" s="13"/>
      <c r="C626" s="428" t="s">
        <v>990</v>
      </c>
      <c r="D626" s="428" t="s">
        <v>313</v>
      </c>
      <c r="E626" s="429" t="s">
        <v>991</v>
      </c>
      <c r="F626" s="430" t="s">
        <v>992</v>
      </c>
      <c r="G626" s="431" t="s">
        <v>993</v>
      </c>
      <c r="H626" s="432">
        <v>5</v>
      </c>
      <c r="I626" s="22"/>
      <c r="J626" s="415">
        <f>ROUND(I626*H626,2)</f>
        <v>0</v>
      </c>
      <c r="K626" s="416"/>
      <c r="L626" s="13"/>
      <c r="M626" s="417" t="s">
        <v>1</v>
      </c>
      <c r="N626" s="418" t="s">
        <v>41</v>
      </c>
      <c r="P626" s="419">
        <f>O626*H626</f>
        <v>0</v>
      </c>
      <c r="Q626" s="419">
        <v>0</v>
      </c>
      <c r="R626" s="419">
        <f>Q626*H626</f>
        <v>0</v>
      </c>
      <c r="S626" s="419">
        <v>0</v>
      </c>
      <c r="T626" s="420">
        <f>S626*H626</f>
        <v>0</v>
      </c>
      <c r="AR626" s="421" t="s">
        <v>317</v>
      </c>
      <c r="AT626" s="421" t="s">
        <v>313</v>
      </c>
      <c r="AU626" s="421" t="s">
        <v>88</v>
      </c>
      <c r="AY626" s="3" t="s">
        <v>311</v>
      </c>
      <c r="BE626" s="422">
        <f>IF(N626="základní",J626,0)</f>
        <v>0</v>
      </c>
      <c r="BF626" s="422">
        <f>IF(N626="snížená",J626,0)</f>
        <v>0</v>
      </c>
      <c r="BG626" s="422">
        <f>IF(N626="zákl. přenesená",J626,0)</f>
        <v>0</v>
      </c>
      <c r="BH626" s="422">
        <f>IF(N626="sníž. přenesená",J626,0)</f>
        <v>0</v>
      </c>
      <c r="BI626" s="422">
        <f>IF(N626="nulová",J626,0)</f>
        <v>0</v>
      </c>
      <c r="BJ626" s="3" t="s">
        <v>88</v>
      </c>
      <c r="BK626" s="422">
        <f>ROUND(I626*H626,2)</f>
        <v>0</v>
      </c>
      <c r="BL626" s="3" t="s">
        <v>317</v>
      </c>
      <c r="BM626" s="421" t="s">
        <v>994</v>
      </c>
    </row>
    <row r="627" spans="2:65" s="1" customFormat="1" ht="24.25" customHeight="1">
      <c r="B627" s="13"/>
      <c r="C627" s="428" t="s">
        <v>995</v>
      </c>
      <c r="D627" s="428" t="s">
        <v>313</v>
      </c>
      <c r="E627" s="429" t="s">
        <v>996</v>
      </c>
      <c r="F627" s="430" t="s">
        <v>997</v>
      </c>
      <c r="G627" s="431" t="s">
        <v>993</v>
      </c>
      <c r="H627" s="432">
        <v>1000</v>
      </c>
      <c r="I627" s="22"/>
      <c r="J627" s="415">
        <f>ROUND(I627*H627,2)</f>
        <v>0</v>
      </c>
      <c r="K627" s="416"/>
      <c r="L627" s="13"/>
      <c r="M627" s="417" t="s">
        <v>1</v>
      </c>
      <c r="N627" s="418" t="s">
        <v>41</v>
      </c>
      <c r="P627" s="419">
        <f>O627*H627</f>
        <v>0</v>
      </c>
      <c r="Q627" s="419">
        <v>0</v>
      </c>
      <c r="R627" s="419">
        <f>Q627*H627</f>
        <v>0</v>
      </c>
      <c r="S627" s="419">
        <v>0</v>
      </c>
      <c r="T627" s="420">
        <f>S627*H627</f>
        <v>0</v>
      </c>
      <c r="AR627" s="421" t="s">
        <v>317</v>
      </c>
      <c r="AT627" s="421" t="s">
        <v>313</v>
      </c>
      <c r="AU627" s="421" t="s">
        <v>88</v>
      </c>
      <c r="AY627" s="3" t="s">
        <v>311</v>
      </c>
      <c r="BE627" s="422">
        <f>IF(N627="základní",J627,0)</f>
        <v>0</v>
      </c>
      <c r="BF627" s="422">
        <f>IF(N627="snížená",J627,0)</f>
        <v>0</v>
      </c>
      <c r="BG627" s="422">
        <f>IF(N627="zákl. přenesená",J627,0)</f>
        <v>0</v>
      </c>
      <c r="BH627" s="422">
        <f>IF(N627="sníž. přenesená",J627,0)</f>
        <v>0</v>
      </c>
      <c r="BI627" s="422">
        <f>IF(N627="nulová",J627,0)</f>
        <v>0</v>
      </c>
      <c r="BJ627" s="3" t="s">
        <v>88</v>
      </c>
      <c r="BK627" s="422">
        <f>ROUND(I627*H627,2)</f>
        <v>0</v>
      </c>
      <c r="BL627" s="3" t="s">
        <v>317</v>
      </c>
      <c r="BM627" s="421" t="s">
        <v>998</v>
      </c>
    </row>
    <row r="628" spans="2:51" s="452" customFormat="1" ht="12">
      <c r="B628" s="453"/>
      <c r="D628" s="447" t="s">
        <v>319</v>
      </c>
      <c r="E628" s="454" t="s">
        <v>1</v>
      </c>
      <c r="F628" s="455" t="s">
        <v>337</v>
      </c>
      <c r="H628" s="456">
        <v>5</v>
      </c>
      <c r="L628" s="453"/>
      <c r="M628" s="457"/>
      <c r="T628" s="458"/>
      <c r="AT628" s="454" t="s">
        <v>319</v>
      </c>
      <c r="AU628" s="454" t="s">
        <v>88</v>
      </c>
      <c r="AV628" s="452" t="s">
        <v>88</v>
      </c>
      <c r="AW628" s="452" t="s">
        <v>31</v>
      </c>
      <c r="AX628" s="452" t="s">
        <v>83</v>
      </c>
      <c r="AY628" s="454" t="s">
        <v>311</v>
      </c>
    </row>
    <row r="629" spans="2:51" s="452" customFormat="1" ht="12">
      <c r="B629" s="453"/>
      <c r="D629" s="447" t="s">
        <v>319</v>
      </c>
      <c r="F629" s="455" t="s">
        <v>999</v>
      </c>
      <c r="H629" s="456">
        <v>1000</v>
      </c>
      <c r="L629" s="453"/>
      <c r="M629" s="457"/>
      <c r="T629" s="458"/>
      <c r="AT629" s="454" t="s">
        <v>319</v>
      </c>
      <c r="AU629" s="454" t="s">
        <v>88</v>
      </c>
      <c r="AV629" s="452" t="s">
        <v>88</v>
      </c>
      <c r="AW629" s="452" t="s">
        <v>4</v>
      </c>
      <c r="AX629" s="452" t="s">
        <v>83</v>
      </c>
      <c r="AY629" s="454" t="s">
        <v>311</v>
      </c>
    </row>
    <row r="630" spans="2:65" s="1" customFormat="1" ht="24.25" customHeight="1">
      <c r="B630" s="13"/>
      <c r="C630" s="428" t="s">
        <v>1000</v>
      </c>
      <c r="D630" s="428" t="s">
        <v>313</v>
      </c>
      <c r="E630" s="429" t="s">
        <v>1001</v>
      </c>
      <c r="F630" s="430" t="s">
        <v>1002</v>
      </c>
      <c r="G630" s="431" t="s">
        <v>993</v>
      </c>
      <c r="H630" s="432">
        <v>5</v>
      </c>
      <c r="I630" s="22"/>
      <c r="J630" s="415">
        <f>ROUND(I630*H630,2)</f>
        <v>0</v>
      </c>
      <c r="K630" s="416"/>
      <c r="L630" s="13"/>
      <c r="M630" s="417" t="s">
        <v>1</v>
      </c>
      <c r="N630" s="418" t="s">
        <v>41</v>
      </c>
      <c r="P630" s="419">
        <f>O630*H630</f>
        <v>0</v>
      </c>
      <c r="Q630" s="419">
        <v>0</v>
      </c>
      <c r="R630" s="419">
        <f>Q630*H630</f>
        <v>0</v>
      </c>
      <c r="S630" s="419">
        <v>0</v>
      </c>
      <c r="T630" s="420">
        <f>S630*H630</f>
        <v>0</v>
      </c>
      <c r="AR630" s="421" t="s">
        <v>317</v>
      </c>
      <c r="AT630" s="421" t="s">
        <v>313</v>
      </c>
      <c r="AU630" s="421" t="s">
        <v>88</v>
      </c>
      <c r="AY630" s="3" t="s">
        <v>311</v>
      </c>
      <c r="BE630" s="422">
        <f>IF(N630="základní",J630,0)</f>
        <v>0</v>
      </c>
      <c r="BF630" s="422">
        <f>IF(N630="snížená",J630,0)</f>
        <v>0</v>
      </c>
      <c r="BG630" s="422">
        <f>IF(N630="zákl. přenesená",J630,0)</f>
        <v>0</v>
      </c>
      <c r="BH630" s="422">
        <f>IF(N630="sníž. přenesená",J630,0)</f>
        <v>0</v>
      </c>
      <c r="BI630" s="422">
        <f>IF(N630="nulová",J630,0)</f>
        <v>0</v>
      </c>
      <c r="BJ630" s="3" t="s">
        <v>88</v>
      </c>
      <c r="BK630" s="422">
        <f>ROUND(I630*H630,2)</f>
        <v>0</v>
      </c>
      <c r="BL630" s="3" t="s">
        <v>317</v>
      </c>
      <c r="BM630" s="421" t="s">
        <v>1003</v>
      </c>
    </row>
    <row r="631" spans="2:65" s="1" customFormat="1" ht="24.25" customHeight="1">
      <c r="B631" s="13"/>
      <c r="C631" s="428" t="s">
        <v>1004</v>
      </c>
      <c r="D631" s="428" t="s">
        <v>313</v>
      </c>
      <c r="E631" s="429" t="s">
        <v>1005</v>
      </c>
      <c r="F631" s="430" t="s">
        <v>1006</v>
      </c>
      <c r="G631" s="431" t="s">
        <v>371</v>
      </c>
      <c r="H631" s="432">
        <v>86</v>
      </c>
      <c r="I631" s="22"/>
      <c r="J631" s="415">
        <f>ROUND(I631*H631,2)</f>
        <v>0</v>
      </c>
      <c r="K631" s="416"/>
      <c r="L631" s="13"/>
      <c r="M631" s="417" t="s">
        <v>1</v>
      </c>
      <c r="N631" s="418" t="s">
        <v>41</v>
      </c>
      <c r="P631" s="419">
        <f>O631*H631</f>
        <v>0</v>
      </c>
      <c r="Q631" s="419">
        <v>0.00036</v>
      </c>
      <c r="R631" s="419">
        <f>Q631*H631</f>
        <v>0.03096</v>
      </c>
      <c r="S631" s="419">
        <v>0</v>
      </c>
      <c r="T631" s="420">
        <f>S631*H631</f>
        <v>0</v>
      </c>
      <c r="AR631" s="421" t="s">
        <v>317</v>
      </c>
      <c r="AT631" s="421" t="s">
        <v>313</v>
      </c>
      <c r="AU631" s="421" t="s">
        <v>88</v>
      </c>
      <c r="AY631" s="3" t="s">
        <v>311</v>
      </c>
      <c r="BE631" s="422">
        <f>IF(N631="základní",J631,0)</f>
        <v>0</v>
      </c>
      <c r="BF631" s="422">
        <f>IF(N631="snížená",J631,0)</f>
        <v>0</v>
      </c>
      <c r="BG631" s="422">
        <f>IF(N631="zákl. přenesená",J631,0)</f>
        <v>0</v>
      </c>
      <c r="BH631" s="422">
        <f>IF(N631="sníž. přenesená",J631,0)</f>
        <v>0</v>
      </c>
      <c r="BI631" s="422">
        <f>IF(N631="nulová",J631,0)</f>
        <v>0</v>
      </c>
      <c r="BJ631" s="3" t="s">
        <v>88</v>
      </c>
      <c r="BK631" s="422">
        <f>ROUND(I631*H631,2)</f>
        <v>0</v>
      </c>
      <c r="BL631" s="3" t="s">
        <v>317</v>
      </c>
      <c r="BM631" s="421" t="s">
        <v>1007</v>
      </c>
    </row>
    <row r="632" spans="2:65" s="1" customFormat="1" ht="24.25" customHeight="1">
      <c r="B632" s="13"/>
      <c r="C632" s="428" t="s">
        <v>1008</v>
      </c>
      <c r="D632" s="428" t="s">
        <v>313</v>
      </c>
      <c r="E632" s="429" t="s">
        <v>1009</v>
      </c>
      <c r="F632" s="430" t="s">
        <v>1010</v>
      </c>
      <c r="G632" s="431" t="s">
        <v>316</v>
      </c>
      <c r="H632" s="432">
        <v>27.01</v>
      </c>
      <c r="I632" s="22"/>
      <c r="J632" s="415">
        <f>ROUND(I632*H632,2)</f>
        <v>0</v>
      </c>
      <c r="K632" s="416"/>
      <c r="L632" s="13"/>
      <c r="M632" s="417" t="s">
        <v>1</v>
      </c>
      <c r="N632" s="418" t="s">
        <v>41</v>
      </c>
      <c r="P632" s="419">
        <f>O632*H632</f>
        <v>0</v>
      </c>
      <c r="Q632" s="419">
        <v>0.0105</v>
      </c>
      <c r="R632" s="419">
        <f>Q632*H632</f>
        <v>0.28360500000000005</v>
      </c>
      <c r="S632" s="419">
        <v>0</v>
      </c>
      <c r="T632" s="420">
        <f>S632*H632</f>
        <v>0</v>
      </c>
      <c r="AR632" s="421" t="s">
        <v>317</v>
      </c>
      <c r="AT632" s="421" t="s">
        <v>313</v>
      </c>
      <c r="AU632" s="421" t="s">
        <v>88</v>
      </c>
      <c r="AY632" s="3" t="s">
        <v>311</v>
      </c>
      <c r="BE632" s="422">
        <f>IF(N632="základní",J632,0)</f>
        <v>0</v>
      </c>
      <c r="BF632" s="422">
        <f>IF(N632="snížená",J632,0)</f>
        <v>0</v>
      </c>
      <c r="BG632" s="422">
        <f>IF(N632="zákl. přenesená",J632,0)</f>
        <v>0</v>
      </c>
      <c r="BH632" s="422">
        <f>IF(N632="sníž. přenesená",J632,0)</f>
        <v>0</v>
      </c>
      <c r="BI632" s="422">
        <f>IF(N632="nulová",J632,0)</f>
        <v>0</v>
      </c>
      <c r="BJ632" s="3" t="s">
        <v>88</v>
      </c>
      <c r="BK632" s="422">
        <f>ROUND(I632*H632,2)</f>
        <v>0</v>
      </c>
      <c r="BL632" s="3" t="s">
        <v>317</v>
      </c>
      <c r="BM632" s="421" t="s">
        <v>1011</v>
      </c>
    </row>
    <row r="633" spans="2:51" s="452" customFormat="1" ht="12">
      <c r="B633" s="453"/>
      <c r="D633" s="447" t="s">
        <v>319</v>
      </c>
      <c r="E633" s="454" t="s">
        <v>1</v>
      </c>
      <c r="F633" s="455" t="s">
        <v>1012</v>
      </c>
      <c r="H633" s="456">
        <v>27.01</v>
      </c>
      <c r="L633" s="453"/>
      <c r="M633" s="457"/>
      <c r="T633" s="458"/>
      <c r="AT633" s="454" t="s">
        <v>319</v>
      </c>
      <c r="AU633" s="454" t="s">
        <v>88</v>
      </c>
      <c r="AV633" s="452" t="s">
        <v>88</v>
      </c>
      <c r="AW633" s="452" t="s">
        <v>31</v>
      </c>
      <c r="AX633" s="452" t="s">
        <v>83</v>
      </c>
      <c r="AY633" s="454" t="s">
        <v>311</v>
      </c>
    </row>
    <row r="634" spans="2:65" s="1" customFormat="1" ht="33" customHeight="1">
      <c r="B634" s="13"/>
      <c r="C634" s="428" t="s">
        <v>1013</v>
      </c>
      <c r="D634" s="428" t="s">
        <v>313</v>
      </c>
      <c r="E634" s="429" t="s">
        <v>1014</v>
      </c>
      <c r="F634" s="430" t="s">
        <v>1015</v>
      </c>
      <c r="G634" s="431" t="s">
        <v>333</v>
      </c>
      <c r="H634" s="432">
        <v>85.46</v>
      </c>
      <c r="I634" s="22"/>
      <c r="J634" s="415">
        <f>ROUND(I634*H634,2)</f>
        <v>0</v>
      </c>
      <c r="K634" s="416"/>
      <c r="L634" s="13"/>
      <c r="M634" s="417" t="s">
        <v>1</v>
      </c>
      <c r="N634" s="418" t="s">
        <v>41</v>
      </c>
      <c r="P634" s="419">
        <f>O634*H634</f>
        <v>0</v>
      </c>
      <c r="Q634" s="419">
        <v>0</v>
      </c>
      <c r="R634" s="419">
        <f>Q634*H634</f>
        <v>0</v>
      </c>
      <c r="S634" s="419">
        <v>1.8</v>
      </c>
      <c r="T634" s="420">
        <f>S634*H634</f>
        <v>153.828</v>
      </c>
      <c r="AR634" s="421" t="s">
        <v>317</v>
      </c>
      <c r="AT634" s="421" t="s">
        <v>313</v>
      </c>
      <c r="AU634" s="421" t="s">
        <v>88</v>
      </c>
      <c r="AY634" s="3" t="s">
        <v>311</v>
      </c>
      <c r="BE634" s="422">
        <f>IF(N634="základní",J634,0)</f>
        <v>0</v>
      </c>
      <c r="BF634" s="422">
        <f>IF(N634="snížená",J634,0)</f>
        <v>0</v>
      </c>
      <c r="BG634" s="422">
        <f>IF(N634="zákl. přenesená",J634,0)</f>
        <v>0</v>
      </c>
      <c r="BH634" s="422">
        <f>IF(N634="sníž. přenesená",J634,0)</f>
        <v>0</v>
      </c>
      <c r="BI634" s="422">
        <f>IF(N634="nulová",J634,0)</f>
        <v>0</v>
      </c>
      <c r="BJ634" s="3" t="s">
        <v>88</v>
      </c>
      <c r="BK634" s="422">
        <f>ROUND(I634*H634,2)</f>
        <v>0</v>
      </c>
      <c r="BL634" s="3" t="s">
        <v>317</v>
      </c>
      <c r="BM634" s="421" t="s">
        <v>1016</v>
      </c>
    </row>
    <row r="635" spans="2:51" s="445" customFormat="1" ht="12">
      <c r="B635" s="446"/>
      <c r="D635" s="447" t="s">
        <v>319</v>
      </c>
      <c r="E635" s="448" t="s">
        <v>1</v>
      </c>
      <c r="F635" s="449" t="s">
        <v>1017</v>
      </c>
      <c r="H635" s="448" t="s">
        <v>1</v>
      </c>
      <c r="L635" s="446"/>
      <c r="M635" s="450"/>
      <c r="T635" s="451"/>
      <c r="AT635" s="448" t="s">
        <v>319</v>
      </c>
      <c r="AU635" s="448" t="s">
        <v>88</v>
      </c>
      <c r="AV635" s="445" t="s">
        <v>83</v>
      </c>
      <c r="AW635" s="445" t="s">
        <v>31</v>
      </c>
      <c r="AX635" s="445" t="s">
        <v>75</v>
      </c>
      <c r="AY635" s="448" t="s">
        <v>311</v>
      </c>
    </row>
    <row r="636" spans="2:51" s="452" customFormat="1" ht="20">
      <c r="B636" s="453"/>
      <c r="D636" s="447" t="s">
        <v>319</v>
      </c>
      <c r="E636" s="454" t="s">
        <v>1</v>
      </c>
      <c r="F636" s="455" t="s">
        <v>1018</v>
      </c>
      <c r="H636" s="456">
        <v>19.507</v>
      </c>
      <c r="L636" s="453"/>
      <c r="M636" s="457"/>
      <c r="T636" s="458"/>
      <c r="AT636" s="454" t="s">
        <v>319</v>
      </c>
      <c r="AU636" s="454" t="s">
        <v>88</v>
      </c>
      <c r="AV636" s="452" t="s">
        <v>88</v>
      </c>
      <c r="AW636" s="452" t="s">
        <v>31</v>
      </c>
      <c r="AX636" s="452" t="s">
        <v>75</v>
      </c>
      <c r="AY636" s="454" t="s">
        <v>311</v>
      </c>
    </row>
    <row r="637" spans="2:51" s="452" customFormat="1" ht="12">
      <c r="B637" s="453"/>
      <c r="D637" s="447" t="s">
        <v>319</v>
      </c>
      <c r="E637" s="454" t="s">
        <v>1</v>
      </c>
      <c r="F637" s="455" t="s">
        <v>1019</v>
      </c>
      <c r="H637" s="456">
        <v>6.965</v>
      </c>
      <c r="L637" s="453"/>
      <c r="M637" s="457"/>
      <c r="T637" s="458"/>
      <c r="AT637" s="454" t="s">
        <v>319</v>
      </c>
      <c r="AU637" s="454" t="s">
        <v>88</v>
      </c>
      <c r="AV637" s="452" t="s">
        <v>88</v>
      </c>
      <c r="AW637" s="452" t="s">
        <v>31</v>
      </c>
      <c r="AX637" s="452" t="s">
        <v>75</v>
      </c>
      <c r="AY637" s="454" t="s">
        <v>311</v>
      </c>
    </row>
    <row r="638" spans="2:51" s="452" customFormat="1" ht="12">
      <c r="B638" s="453"/>
      <c r="D638" s="447" t="s">
        <v>319</v>
      </c>
      <c r="E638" s="454" t="s">
        <v>1</v>
      </c>
      <c r="F638" s="455" t="s">
        <v>1020</v>
      </c>
      <c r="H638" s="456">
        <v>58.988</v>
      </c>
      <c r="L638" s="453"/>
      <c r="M638" s="457"/>
      <c r="T638" s="458"/>
      <c r="AT638" s="454" t="s">
        <v>319</v>
      </c>
      <c r="AU638" s="454" t="s">
        <v>88</v>
      </c>
      <c r="AV638" s="452" t="s">
        <v>88</v>
      </c>
      <c r="AW638" s="452" t="s">
        <v>31</v>
      </c>
      <c r="AX638" s="452" t="s">
        <v>75</v>
      </c>
      <c r="AY638" s="454" t="s">
        <v>311</v>
      </c>
    </row>
    <row r="639" spans="2:51" s="459" customFormat="1" ht="12">
      <c r="B639" s="460"/>
      <c r="D639" s="447" t="s">
        <v>319</v>
      </c>
      <c r="E639" s="461" t="s">
        <v>1</v>
      </c>
      <c r="F639" s="462" t="s">
        <v>388</v>
      </c>
      <c r="H639" s="463">
        <v>85.46</v>
      </c>
      <c r="L639" s="460"/>
      <c r="M639" s="464"/>
      <c r="T639" s="465"/>
      <c r="AT639" s="461" t="s">
        <v>319</v>
      </c>
      <c r="AU639" s="461" t="s">
        <v>88</v>
      </c>
      <c r="AV639" s="459" t="s">
        <v>317</v>
      </c>
      <c r="AW639" s="459" t="s">
        <v>31</v>
      </c>
      <c r="AX639" s="459" t="s">
        <v>83</v>
      </c>
      <c r="AY639" s="461" t="s">
        <v>311</v>
      </c>
    </row>
    <row r="640" spans="2:65" s="1" customFormat="1" ht="16.5" customHeight="1">
      <c r="B640" s="13"/>
      <c r="C640" s="428" t="s">
        <v>1021</v>
      </c>
      <c r="D640" s="428" t="s">
        <v>313</v>
      </c>
      <c r="E640" s="429" t="s">
        <v>1022</v>
      </c>
      <c r="F640" s="430" t="s">
        <v>1023</v>
      </c>
      <c r="G640" s="431" t="s">
        <v>356</v>
      </c>
      <c r="H640" s="432">
        <v>1</v>
      </c>
      <c r="I640" s="22"/>
      <c r="J640" s="415">
        <f>ROUND(I640*H640,2)</f>
        <v>0</v>
      </c>
      <c r="K640" s="416"/>
      <c r="L640" s="13"/>
      <c r="M640" s="417" t="s">
        <v>1</v>
      </c>
      <c r="N640" s="418" t="s">
        <v>41</v>
      </c>
      <c r="P640" s="419">
        <f>O640*H640</f>
        <v>0</v>
      </c>
      <c r="Q640" s="419">
        <v>0</v>
      </c>
      <c r="R640" s="419">
        <f>Q640*H640</f>
        <v>0</v>
      </c>
      <c r="S640" s="419">
        <v>0</v>
      </c>
      <c r="T640" s="420">
        <f>S640*H640</f>
        <v>0</v>
      </c>
      <c r="AR640" s="421" t="s">
        <v>317</v>
      </c>
      <c r="AT640" s="421" t="s">
        <v>313</v>
      </c>
      <c r="AU640" s="421" t="s">
        <v>88</v>
      </c>
      <c r="AY640" s="3" t="s">
        <v>311</v>
      </c>
      <c r="BE640" s="422">
        <f>IF(N640="základní",J640,0)</f>
        <v>0</v>
      </c>
      <c r="BF640" s="422">
        <f>IF(N640="snížená",J640,0)</f>
        <v>0</v>
      </c>
      <c r="BG640" s="422">
        <f>IF(N640="zákl. přenesená",J640,0)</f>
        <v>0</v>
      </c>
      <c r="BH640" s="422">
        <f>IF(N640="sníž. přenesená",J640,0)</f>
        <v>0</v>
      </c>
      <c r="BI640" s="422">
        <f>IF(N640="nulová",J640,0)</f>
        <v>0</v>
      </c>
      <c r="BJ640" s="3" t="s">
        <v>88</v>
      </c>
      <c r="BK640" s="422">
        <f>ROUND(I640*H640,2)</f>
        <v>0</v>
      </c>
      <c r="BL640" s="3" t="s">
        <v>317</v>
      </c>
      <c r="BM640" s="421" t="s">
        <v>1024</v>
      </c>
    </row>
    <row r="641" spans="2:65" s="1" customFormat="1" ht="16.5" customHeight="1">
      <c r="B641" s="13"/>
      <c r="C641" s="428" t="s">
        <v>1025</v>
      </c>
      <c r="D641" s="428" t="s">
        <v>313</v>
      </c>
      <c r="E641" s="429" t="s">
        <v>1026</v>
      </c>
      <c r="F641" s="430" t="s">
        <v>1027</v>
      </c>
      <c r="G641" s="431" t="s">
        <v>356</v>
      </c>
      <c r="H641" s="432">
        <v>1</v>
      </c>
      <c r="I641" s="22"/>
      <c r="J641" s="415">
        <f>ROUND(I641*H641,2)</f>
        <v>0</v>
      </c>
      <c r="K641" s="416"/>
      <c r="L641" s="13"/>
      <c r="M641" s="417" t="s">
        <v>1</v>
      </c>
      <c r="N641" s="418" t="s">
        <v>41</v>
      </c>
      <c r="P641" s="419">
        <f>O641*H641</f>
        <v>0</v>
      </c>
      <c r="Q641" s="419">
        <v>0</v>
      </c>
      <c r="R641" s="419">
        <f>Q641*H641</f>
        <v>0</v>
      </c>
      <c r="S641" s="419">
        <v>0.8</v>
      </c>
      <c r="T641" s="420">
        <f>S641*H641</f>
        <v>0.8</v>
      </c>
      <c r="AR641" s="421" t="s">
        <v>317</v>
      </c>
      <c r="AT641" s="421" t="s">
        <v>313</v>
      </c>
      <c r="AU641" s="421" t="s">
        <v>88</v>
      </c>
      <c r="AY641" s="3" t="s">
        <v>311</v>
      </c>
      <c r="BE641" s="422">
        <f>IF(N641="základní",J641,0)</f>
        <v>0</v>
      </c>
      <c r="BF641" s="422">
        <f>IF(N641="snížená",J641,0)</f>
        <v>0</v>
      </c>
      <c r="BG641" s="422">
        <f>IF(N641="zákl. přenesená",J641,0)</f>
        <v>0</v>
      </c>
      <c r="BH641" s="422">
        <f>IF(N641="sníž. přenesená",J641,0)</f>
        <v>0</v>
      </c>
      <c r="BI641" s="422">
        <f>IF(N641="nulová",J641,0)</f>
        <v>0</v>
      </c>
      <c r="BJ641" s="3" t="s">
        <v>88</v>
      </c>
      <c r="BK641" s="422">
        <f>ROUND(I641*H641,2)</f>
        <v>0</v>
      </c>
      <c r="BL641" s="3" t="s">
        <v>317</v>
      </c>
      <c r="BM641" s="421" t="s">
        <v>1028</v>
      </c>
    </row>
    <row r="642" spans="2:65" s="1" customFormat="1" ht="16.5" customHeight="1">
      <c r="B642" s="13"/>
      <c r="C642" s="428" t="s">
        <v>1029</v>
      </c>
      <c r="D642" s="428" t="s">
        <v>313</v>
      </c>
      <c r="E642" s="429" t="s">
        <v>1030</v>
      </c>
      <c r="F642" s="430" t="s">
        <v>1031</v>
      </c>
      <c r="G642" s="431" t="s">
        <v>356</v>
      </c>
      <c r="H642" s="432">
        <v>1</v>
      </c>
      <c r="I642" s="22"/>
      <c r="J642" s="415">
        <f>ROUND(I642*H642,2)</f>
        <v>0</v>
      </c>
      <c r="K642" s="416"/>
      <c r="L642" s="13"/>
      <c r="M642" s="417" t="s">
        <v>1</v>
      </c>
      <c r="N642" s="418" t="s">
        <v>41</v>
      </c>
      <c r="P642" s="419">
        <f>O642*H642</f>
        <v>0</v>
      </c>
      <c r="Q642" s="419">
        <v>0</v>
      </c>
      <c r="R642" s="419">
        <f>Q642*H642</f>
        <v>0</v>
      </c>
      <c r="S642" s="419">
        <v>0.05</v>
      </c>
      <c r="T642" s="420">
        <f>S642*H642</f>
        <v>0.05</v>
      </c>
      <c r="AR642" s="421" t="s">
        <v>317</v>
      </c>
      <c r="AT642" s="421" t="s">
        <v>313</v>
      </c>
      <c r="AU642" s="421" t="s">
        <v>88</v>
      </c>
      <c r="AY642" s="3" t="s">
        <v>311</v>
      </c>
      <c r="BE642" s="422">
        <f>IF(N642="základní",J642,0)</f>
        <v>0</v>
      </c>
      <c r="BF642" s="422">
        <f>IF(N642="snížená",J642,0)</f>
        <v>0</v>
      </c>
      <c r="BG642" s="422">
        <f>IF(N642="zákl. přenesená",J642,0)</f>
        <v>0</v>
      </c>
      <c r="BH642" s="422">
        <f>IF(N642="sníž. přenesená",J642,0)</f>
        <v>0</v>
      </c>
      <c r="BI642" s="422">
        <f>IF(N642="nulová",J642,0)</f>
        <v>0</v>
      </c>
      <c r="BJ642" s="3" t="s">
        <v>88</v>
      </c>
      <c r="BK642" s="422">
        <f>ROUND(I642*H642,2)</f>
        <v>0</v>
      </c>
      <c r="BL642" s="3" t="s">
        <v>317</v>
      </c>
      <c r="BM642" s="421" t="s">
        <v>1032</v>
      </c>
    </row>
    <row r="643" spans="2:65" s="1" customFormat="1" ht="37.9" customHeight="1">
      <c r="B643" s="13"/>
      <c r="C643" s="428" t="s">
        <v>1033</v>
      </c>
      <c r="D643" s="428" t="s">
        <v>313</v>
      </c>
      <c r="E643" s="429" t="s">
        <v>1034</v>
      </c>
      <c r="F643" s="430" t="s">
        <v>1035</v>
      </c>
      <c r="G643" s="431" t="s">
        <v>333</v>
      </c>
      <c r="H643" s="432">
        <v>4.838</v>
      </c>
      <c r="I643" s="22"/>
      <c r="J643" s="415">
        <f>ROUND(I643*H643,2)</f>
        <v>0</v>
      </c>
      <c r="K643" s="416"/>
      <c r="L643" s="13"/>
      <c r="M643" s="417" t="s">
        <v>1</v>
      </c>
      <c r="N643" s="418" t="s">
        <v>41</v>
      </c>
      <c r="P643" s="419">
        <f>O643*H643</f>
        <v>0</v>
      </c>
      <c r="Q643" s="419">
        <v>0</v>
      </c>
      <c r="R643" s="419">
        <f>Q643*H643</f>
        <v>0</v>
      </c>
      <c r="S643" s="419">
        <v>2.2</v>
      </c>
      <c r="T643" s="420">
        <f>S643*H643</f>
        <v>10.643600000000001</v>
      </c>
      <c r="AR643" s="421" t="s">
        <v>317</v>
      </c>
      <c r="AT643" s="421" t="s">
        <v>313</v>
      </c>
      <c r="AU643" s="421" t="s">
        <v>88</v>
      </c>
      <c r="AY643" s="3" t="s">
        <v>311</v>
      </c>
      <c r="BE643" s="422">
        <f>IF(N643="základní",J643,0)</f>
        <v>0</v>
      </c>
      <c r="BF643" s="422">
        <f>IF(N643="snížená",J643,0)</f>
        <v>0</v>
      </c>
      <c r="BG643" s="422">
        <f>IF(N643="zákl. přenesená",J643,0)</f>
        <v>0</v>
      </c>
      <c r="BH643" s="422">
        <f>IF(N643="sníž. přenesená",J643,0)</f>
        <v>0</v>
      </c>
      <c r="BI643" s="422">
        <f>IF(N643="nulová",J643,0)</f>
        <v>0</v>
      </c>
      <c r="BJ643" s="3" t="s">
        <v>88</v>
      </c>
      <c r="BK643" s="422">
        <f>ROUND(I643*H643,2)</f>
        <v>0</v>
      </c>
      <c r="BL643" s="3" t="s">
        <v>317</v>
      </c>
      <c r="BM643" s="421" t="s">
        <v>1036</v>
      </c>
    </row>
    <row r="644" spans="2:51" s="452" customFormat="1" ht="12">
      <c r="B644" s="453"/>
      <c r="D644" s="447" t="s">
        <v>319</v>
      </c>
      <c r="E644" s="454" t="s">
        <v>1</v>
      </c>
      <c r="F644" s="455" t="s">
        <v>1037</v>
      </c>
      <c r="H644" s="456">
        <v>4.838</v>
      </c>
      <c r="L644" s="453"/>
      <c r="M644" s="457"/>
      <c r="T644" s="458"/>
      <c r="AT644" s="454" t="s">
        <v>319</v>
      </c>
      <c r="AU644" s="454" t="s">
        <v>88</v>
      </c>
      <c r="AV644" s="452" t="s">
        <v>88</v>
      </c>
      <c r="AW644" s="452" t="s">
        <v>31</v>
      </c>
      <c r="AX644" s="452" t="s">
        <v>83</v>
      </c>
      <c r="AY644" s="454" t="s">
        <v>311</v>
      </c>
    </row>
    <row r="645" spans="2:65" s="1" customFormat="1" ht="21.75" customHeight="1">
      <c r="B645" s="13"/>
      <c r="C645" s="428" t="s">
        <v>1038</v>
      </c>
      <c r="D645" s="428" t="s">
        <v>313</v>
      </c>
      <c r="E645" s="429" t="s">
        <v>1039</v>
      </c>
      <c r="F645" s="430" t="s">
        <v>1040</v>
      </c>
      <c r="G645" s="431" t="s">
        <v>371</v>
      </c>
      <c r="H645" s="432">
        <v>5.454</v>
      </c>
      <c r="I645" s="22"/>
      <c r="J645" s="415">
        <f>ROUND(I645*H645,2)</f>
        <v>0</v>
      </c>
      <c r="K645" s="416"/>
      <c r="L645" s="13"/>
      <c r="M645" s="417" t="s">
        <v>1</v>
      </c>
      <c r="N645" s="418" t="s">
        <v>41</v>
      </c>
      <c r="P645" s="419">
        <f>O645*H645</f>
        <v>0</v>
      </c>
      <c r="Q645" s="419">
        <v>0</v>
      </c>
      <c r="R645" s="419">
        <f>Q645*H645</f>
        <v>0</v>
      </c>
      <c r="S645" s="419">
        <v>0.076</v>
      </c>
      <c r="T645" s="420">
        <f>S645*H645</f>
        <v>0.414504</v>
      </c>
      <c r="AR645" s="421" t="s">
        <v>317</v>
      </c>
      <c r="AT645" s="421" t="s">
        <v>313</v>
      </c>
      <c r="AU645" s="421" t="s">
        <v>88</v>
      </c>
      <c r="AY645" s="3" t="s">
        <v>311</v>
      </c>
      <c r="BE645" s="422">
        <f>IF(N645="základní",J645,0)</f>
        <v>0</v>
      </c>
      <c r="BF645" s="422">
        <f>IF(N645="snížená",J645,0)</f>
        <v>0</v>
      </c>
      <c r="BG645" s="422">
        <f>IF(N645="zákl. přenesená",J645,0)</f>
        <v>0</v>
      </c>
      <c r="BH645" s="422">
        <f>IF(N645="sníž. přenesená",J645,0)</f>
        <v>0</v>
      </c>
      <c r="BI645" s="422">
        <f>IF(N645="nulová",J645,0)</f>
        <v>0</v>
      </c>
      <c r="BJ645" s="3" t="s">
        <v>88</v>
      </c>
      <c r="BK645" s="422">
        <f>ROUND(I645*H645,2)</f>
        <v>0</v>
      </c>
      <c r="BL645" s="3" t="s">
        <v>317</v>
      </c>
      <c r="BM645" s="421" t="s">
        <v>1041</v>
      </c>
    </row>
    <row r="646" spans="2:51" s="452" customFormat="1" ht="12">
      <c r="B646" s="453"/>
      <c r="D646" s="447" t="s">
        <v>319</v>
      </c>
      <c r="E646" s="454" t="s">
        <v>1</v>
      </c>
      <c r="F646" s="455" t="s">
        <v>1042</v>
      </c>
      <c r="H646" s="456">
        <v>5.454</v>
      </c>
      <c r="L646" s="453"/>
      <c r="M646" s="457"/>
      <c r="T646" s="458"/>
      <c r="AT646" s="454" t="s">
        <v>319</v>
      </c>
      <c r="AU646" s="454" t="s">
        <v>88</v>
      </c>
      <c r="AV646" s="452" t="s">
        <v>88</v>
      </c>
      <c r="AW646" s="452" t="s">
        <v>31</v>
      </c>
      <c r="AX646" s="452" t="s">
        <v>83</v>
      </c>
      <c r="AY646" s="454" t="s">
        <v>311</v>
      </c>
    </row>
    <row r="647" spans="2:65" s="1" customFormat="1" ht="21.75" customHeight="1">
      <c r="B647" s="13"/>
      <c r="C647" s="428" t="s">
        <v>1043</v>
      </c>
      <c r="D647" s="428" t="s">
        <v>313</v>
      </c>
      <c r="E647" s="429" t="s">
        <v>1044</v>
      </c>
      <c r="F647" s="430" t="s">
        <v>1045</v>
      </c>
      <c r="G647" s="431" t="s">
        <v>371</v>
      </c>
      <c r="H647" s="432">
        <v>6.868</v>
      </c>
      <c r="I647" s="22"/>
      <c r="J647" s="415">
        <f>ROUND(I647*H647,2)</f>
        <v>0</v>
      </c>
      <c r="K647" s="416"/>
      <c r="L647" s="13"/>
      <c r="M647" s="417" t="s">
        <v>1</v>
      </c>
      <c r="N647" s="418" t="s">
        <v>41</v>
      </c>
      <c r="P647" s="419">
        <f>O647*H647</f>
        <v>0</v>
      </c>
      <c r="Q647" s="419">
        <v>0</v>
      </c>
      <c r="R647" s="419">
        <f>Q647*H647</f>
        <v>0</v>
      </c>
      <c r="S647" s="419">
        <v>0.063</v>
      </c>
      <c r="T647" s="420">
        <f>S647*H647</f>
        <v>0.432684</v>
      </c>
      <c r="AR647" s="421" t="s">
        <v>317</v>
      </c>
      <c r="AT647" s="421" t="s">
        <v>313</v>
      </c>
      <c r="AU647" s="421" t="s">
        <v>88</v>
      </c>
      <c r="AY647" s="3" t="s">
        <v>311</v>
      </c>
      <c r="BE647" s="422">
        <f>IF(N647="základní",J647,0)</f>
        <v>0</v>
      </c>
      <c r="BF647" s="422">
        <f>IF(N647="snížená",J647,0)</f>
        <v>0</v>
      </c>
      <c r="BG647" s="422">
        <f>IF(N647="zákl. přenesená",J647,0)</f>
        <v>0</v>
      </c>
      <c r="BH647" s="422">
        <f>IF(N647="sníž. přenesená",J647,0)</f>
        <v>0</v>
      </c>
      <c r="BI647" s="422">
        <f>IF(N647="nulová",J647,0)</f>
        <v>0</v>
      </c>
      <c r="BJ647" s="3" t="s">
        <v>88</v>
      </c>
      <c r="BK647" s="422">
        <f>ROUND(I647*H647,2)</f>
        <v>0</v>
      </c>
      <c r="BL647" s="3" t="s">
        <v>317</v>
      </c>
      <c r="BM647" s="421" t="s">
        <v>1046</v>
      </c>
    </row>
    <row r="648" spans="2:51" s="452" customFormat="1" ht="12">
      <c r="B648" s="453"/>
      <c r="D648" s="447" t="s">
        <v>319</v>
      </c>
      <c r="E648" s="454" t="s">
        <v>1</v>
      </c>
      <c r="F648" s="455" t="s">
        <v>1047</v>
      </c>
      <c r="H648" s="456">
        <v>6.868</v>
      </c>
      <c r="L648" s="453"/>
      <c r="M648" s="457"/>
      <c r="T648" s="458"/>
      <c r="AT648" s="454" t="s">
        <v>319</v>
      </c>
      <c r="AU648" s="454" t="s">
        <v>88</v>
      </c>
      <c r="AV648" s="452" t="s">
        <v>88</v>
      </c>
      <c r="AW648" s="452" t="s">
        <v>31</v>
      </c>
      <c r="AX648" s="452" t="s">
        <v>83</v>
      </c>
      <c r="AY648" s="454" t="s">
        <v>311</v>
      </c>
    </row>
    <row r="649" spans="2:65" s="1" customFormat="1" ht="24.25" customHeight="1">
      <c r="B649" s="13"/>
      <c r="C649" s="428" t="s">
        <v>1048</v>
      </c>
      <c r="D649" s="428" t="s">
        <v>313</v>
      </c>
      <c r="E649" s="429" t="s">
        <v>1049</v>
      </c>
      <c r="F649" s="430" t="s">
        <v>1050</v>
      </c>
      <c r="G649" s="431" t="s">
        <v>371</v>
      </c>
      <c r="H649" s="432">
        <v>17.329</v>
      </c>
      <c r="I649" s="22"/>
      <c r="J649" s="415">
        <f>ROUND(I649*H649,2)</f>
        <v>0</v>
      </c>
      <c r="K649" s="416"/>
      <c r="L649" s="13"/>
      <c r="M649" s="417" t="s">
        <v>1</v>
      </c>
      <c r="N649" s="418" t="s">
        <v>41</v>
      </c>
      <c r="P649" s="419">
        <f>O649*H649</f>
        <v>0</v>
      </c>
      <c r="Q649" s="419">
        <v>0</v>
      </c>
      <c r="R649" s="419">
        <f>Q649*H649</f>
        <v>0</v>
      </c>
      <c r="S649" s="419">
        <v>0.059</v>
      </c>
      <c r="T649" s="420">
        <f>S649*H649</f>
        <v>1.022411</v>
      </c>
      <c r="AR649" s="421" t="s">
        <v>317</v>
      </c>
      <c r="AT649" s="421" t="s">
        <v>313</v>
      </c>
      <c r="AU649" s="421" t="s">
        <v>88</v>
      </c>
      <c r="AY649" s="3" t="s">
        <v>311</v>
      </c>
      <c r="BE649" s="422">
        <f>IF(N649="základní",J649,0)</f>
        <v>0</v>
      </c>
      <c r="BF649" s="422">
        <f>IF(N649="snížená",J649,0)</f>
        <v>0</v>
      </c>
      <c r="BG649" s="422">
        <f>IF(N649="zákl. přenesená",J649,0)</f>
        <v>0</v>
      </c>
      <c r="BH649" s="422">
        <f>IF(N649="sníž. přenesená",J649,0)</f>
        <v>0</v>
      </c>
      <c r="BI649" s="422">
        <f>IF(N649="nulová",J649,0)</f>
        <v>0</v>
      </c>
      <c r="BJ649" s="3" t="s">
        <v>88</v>
      </c>
      <c r="BK649" s="422">
        <f>ROUND(I649*H649,2)</f>
        <v>0</v>
      </c>
      <c r="BL649" s="3" t="s">
        <v>317</v>
      </c>
      <c r="BM649" s="421" t="s">
        <v>1051</v>
      </c>
    </row>
    <row r="650" spans="2:51" s="452" customFormat="1" ht="12">
      <c r="B650" s="453"/>
      <c r="D650" s="447" t="s">
        <v>319</v>
      </c>
      <c r="E650" s="454" t="s">
        <v>1</v>
      </c>
      <c r="F650" s="455" t="s">
        <v>1052</v>
      </c>
      <c r="H650" s="456">
        <v>17.329</v>
      </c>
      <c r="L650" s="453"/>
      <c r="M650" s="457"/>
      <c r="T650" s="458"/>
      <c r="AT650" s="454" t="s">
        <v>319</v>
      </c>
      <c r="AU650" s="454" t="s">
        <v>88</v>
      </c>
      <c r="AV650" s="452" t="s">
        <v>88</v>
      </c>
      <c r="AW650" s="452" t="s">
        <v>31</v>
      </c>
      <c r="AX650" s="452" t="s">
        <v>83</v>
      </c>
      <c r="AY650" s="454" t="s">
        <v>311</v>
      </c>
    </row>
    <row r="651" spans="2:63" s="433" customFormat="1" ht="22.9" customHeight="1">
      <c r="B651" s="434"/>
      <c r="D651" s="435" t="s">
        <v>74</v>
      </c>
      <c r="E651" s="443" t="s">
        <v>1053</v>
      </c>
      <c r="F651" s="443" t="s">
        <v>1054</v>
      </c>
      <c r="J651" s="444">
        <f>BK651</f>
        <v>0</v>
      </c>
      <c r="L651" s="434"/>
      <c r="M651" s="438"/>
      <c r="P651" s="439">
        <f>SUM(P652:P656)</f>
        <v>0</v>
      </c>
      <c r="R651" s="439">
        <f>SUM(R652:R656)</f>
        <v>0</v>
      </c>
      <c r="T651" s="440">
        <f>SUM(T652:T656)</f>
        <v>0</v>
      </c>
      <c r="AR651" s="435" t="s">
        <v>83</v>
      </c>
      <c r="AT651" s="441" t="s">
        <v>74</v>
      </c>
      <c r="AU651" s="441" t="s">
        <v>83</v>
      </c>
      <c r="AY651" s="435" t="s">
        <v>311</v>
      </c>
      <c r="BK651" s="442">
        <f>SUM(BK652:BK656)</f>
        <v>0</v>
      </c>
    </row>
    <row r="652" spans="2:65" s="1" customFormat="1" ht="24.25" customHeight="1">
      <c r="B652" s="13"/>
      <c r="C652" s="428" t="s">
        <v>1055</v>
      </c>
      <c r="D652" s="428" t="s">
        <v>313</v>
      </c>
      <c r="E652" s="429" t="s">
        <v>1056</v>
      </c>
      <c r="F652" s="430" t="s">
        <v>1057</v>
      </c>
      <c r="G652" s="431" t="s">
        <v>340</v>
      </c>
      <c r="H652" s="432">
        <v>174.099</v>
      </c>
      <c r="I652" s="22"/>
      <c r="J652" s="415">
        <f>ROUND(I652*H652,2)</f>
        <v>0</v>
      </c>
      <c r="K652" s="416"/>
      <c r="L652" s="13"/>
      <c r="M652" s="417" t="s">
        <v>1</v>
      </c>
      <c r="N652" s="418" t="s">
        <v>41</v>
      </c>
      <c r="P652" s="419">
        <f>O652*H652</f>
        <v>0</v>
      </c>
      <c r="Q652" s="419">
        <v>0</v>
      </c>
      <c r="R652" s="419">
        <f>Q652*H652</f>
        <v>0</v>
      </c>
      <c r="S652" s="419">
        <v>0</v>
      </c>
      <c r="T652" s="420">
        <f>S652*H652</f>
        <v>0</v>
      </c>
      <c r="AR652" s="421" t="s">
        <v>317</v>
      </c>
      <c r="AT652" s="421" t="s">
        <v>313</v>
      </c>
      <c r="AU652" s="421" t="s">
        <v>88</v>
      </c>
      <c r="AY652" s="3" t="s">
        <v>311</v>
      </c>
      <c r="BE652" s="422">
        <f>IF(N652="základní",J652,0)</f>
        <v>0</v>
      </c>
      <c r="BF652" s="422">
        <f>IF(N652="snížená",J652,0)</f>
        <v>0</v>
      </c>
      <c r="BG652" s="422">
        <f>IF(N652="zákl. přenesená",J652,0)</f>
        <v>0</v>
      </c>
      <c r="BH652" s="422">
        <f>IF(N652="sníž. přenesená",J652,0)</f>
        <v>0</v>
      </c>
      <c r="BI652" s="422">
        <f>IF(N652="nulová",J652,0)</f>
        <v>0</v>
      </c>
      <c r="BJ652" s="3" t="s">
        <v>88</v>
      </c>
      <c r="BK652" s="422">
        <f>ROUND(I652*H652,2)</f>
        <v>0</v>
      </c>
      <c r="BL652" s="3" t="s">
        <v>317</v>
      </c>
      <c r="BM652" s="421" t="s">
        <v>1058</v>
      </c>
    </row>
    <row r="653" spans="2:65" s="1" customFormat="1" ht="24.25" customHeight="1">
      <c r="B653" s="13"/>
      <c r="C653" s="428" t="s">
        <v>1059</v>
      </c>
      <c r="D653" s="428" t="s">
        <v>313</v>
      </c>
      <c r="E653" s="429" t="s">
        <v>1060</v>
      </c>
      <c r="F653" s="430" t="s">
        <v>1061</v>
      </c>
      <c r="G653" s="431" t="s">
        <v>340</v>
      </c>
      <c r="H653" s="432">
        <v>3307.881</v>
      </c>
      <c r="I653" s="22"/>
      <c r="J653" s="415">
        <f>ROUND(I653*H653,2)</f>
        <v>0</v>
      </c>
      <c r="K653" s="416"/>
      <c r="L653" s="13"/>
      <c r="M653" s="417" t="s">
        <v>1</v>
      </c>
      <c r="N653" s="418" t="s">
        <v>41</v>
      </c>
      <c r="P653" s="419">
        <f>O653*H653</f>
        <v>0</v>
      </c>
      <c r="Q653" s="419">
        <v>0</v>
      </c>
      <c r="R653" s="419">
        <f>Q653*H653</f>
        <v>0</v>
      </c>
      <c r="S653" s="419">
        <v>0</v>
      </c>
      <c r="T653" s="420">
        <f>S653*H653</f>
        <v>0</v>
      </c>
      <c r="AR653" s="421" t="s">
        <v>317</v>
      </c>
      <c r="AT653" s="421" t="s">
        <v>313</v>
      </c>
      <c r="AU653" s="421" t="s">
        <v>88</v>
      </c>
      <c r="AY653" s="3" t="s">
        <v>311</v>
      </c>
      <c r="BE653" s="422">
        <f>IF(N653="základní",J653,0)</f>
        <v>0</v>
      </c>
      <c r="BF653" s="422">
        <f>IF(N653="snížená",J653,0)</f>
        <v>0</v>
      </c>
      <c r="BG653" s="422">
        <f>IF(N653="zákl. přenesená",J653,0)</f>
        <v>0</v>
      </c>
      <c r="BH653" s="422">
        <f>IF(N653="sníž. přenesená",J653,0)</f>
        <v>0</v>
      </c>
      <c r="BI653" s="422">
        <f>IF(N653="nulová",J653,0)</f>
        <v>0</v>
      </c>
      <c r="BJ653" s="3" t="s">
        <v>88</v>
      </c>
      <c r="BK653" s="422">
        <f>ROUND(I653*H653,2)</f>
        <v>0</v>
      </c>
      <c r="BL653" s="3" t="s">
        <v>317</v>
      </c>
      <c r="BM653" s="421" t="s">
        <v>1062</v>
      </c>
    </row>
    <row r="654" spans="2:51" s="452" customFormat="1" ht="12">
      <c r="B654" s="453"/>
      <c r="D654" s="447" t="s">
        <v>319</v>
      </c>
      <c r="F654" s="455" t="s">
        <v>1063</v>
      </c>
      <c r="H654" s="456">
        <v>3307.881</v>
      </c>
      <c r="L654" s="453"/>
      <c r="M654" s="457"/>
      <c r="T654" s="458"/>
      <c r="AT654" s="454" t="s">
        <v>319</v>
      </c>
      <c r="AU654" s="454" t="s">
        <v>88</v>
      </c>
      <c r="AV654" s="452" t="s">
        <v>88</v>
      </c>
      <c r="AW654" s="452" t="s">
        <v>4</v>
      </c>
      <c r="AX654" s="452" t="s">
        <v>83</v>
      </c>
      <c r="AY654" s="454" t="s">
        <v>311</v>
      </c>
    </row>
    <row r="655" spans="2:65" s="1" customFormat="1" ht="16.5" customHeight="1">
      <c r="B655" s="13"/>
      <c r="C655" s="428" t="s">
        <v>1064</v>
      </c>
      <c r="D655" s="428" t="s">
        <v>313</v>
      </c>
      <c r="E655" s="429" t="s">
        <v>1065</v>
      </c>
      <c r="F655" s="430" t="s">
        <v>1066</v>
      </c>
      <c r="G655" s="431" t="s">
        <v>340</v>
      </c>
      <c r="H655" s="432">
        <v>174.099</v>
      </c>
      <c r="I655" s="22"/>
      <c r="J655" s="415">
        <f>ROUND(I655*H655,2)</f>
        <v>0</v>
      </c>
      <c r="K655" s="416"/>
      <c r="L655" s="13"/>
      <c r="M655" s="417" t="s">
        <v>1</v>
      </c>
      <c r="N655" s="418" t="s">
        <v>41</v>
      </c>
      <c r="P655" s="419">
        <f>O655*H655</f>
        <v>0</v>
      </c>
      <c r="Q655" s="419">
        <v>0</v>
      </c>
      <c r="R655" s="419">
        <f>Q655*H655</f>
        <v>0</v>
      </c>
      <c r="S655" s="419">
        <v>0</v>
      </c>
      <c r="T655" s="420">
        <f>S655*H655</f>
        <v>0</v>
      </c>
      <c r="AR655" s="421" t="s">
        <v>317</v>
      </c>
      <c r="AT655" s="421" t="s">
        <v>313</v>
      </c>
      <c r="AU655" s="421" t="s">
        <v>88</v>
      </c>
      <c r="AY655" s="3" t="s">
        <v>311</v>
      </c>
      <c r="BE655" s="422">
        <f>IF(N655="základní",J655,0)</f>
        <v>0</v>
      </c>
      <c r="BF655" s="422">
        <f>IF(N655="snížená",J655,0)</f>
        <v>0</v>
      </c>
      <c r="BG655" s="422">
        <f>IF(N655="zákl. přenesená",J655,0)</f>
        <v>0</v>
      </c>
      <c r="BH655" s="422">
        <f>IF(N655="sníž. přenesená",J655,0)</f>
        <v>0</v>
      </c>
      <c r="BI655" s="422">
        <f>IF(N655="nulová",J655,0)</f>
        <v>0</v>
      </c>
      <c r="BJ655" s="3" t="s">
        <v>88</v>
      </c>
      <c r="BK655" s="422">
        <f>ROUND(I655*H655,2)</f>
        <v>0</v>
      </c>
      <c r="BL655" s="3" t="s">
        <v>317</v>
      </c>
      <c r="BM655" s="421" t="s">
        <v>1067</v>
      </c>
    </row>
    <row r="656" spans="2:65" s="1" customFormat="1" ht="33" customHeight="1">
      <c r="B656" s="13"/>
      <c r="C656" s="428" t="s">
        <v>1068</v>
      </c>
      <c r="D656" s="428" t="s">
        <v>313</v>
      </c>
      <c r="E656" s="429" t="s">
        <v>1069</v>
      </c>
      <c r="F656" s="430" t="s">
        <v>1070</v>
      </c>
      <c r="G656" s="431" t="s">
        <v>340</v>
      </c>
      <c r="H656" s="432">
        <v>174.1</v>
      </c>
      <c r="I656" s="22"/>
      <c r="J656" s="415">
        <f>ROUND(I656*H656,2)</f>
        <v>0</v>
      </c>
      <c r="K656" s="416"/>
      <c r="L656" s="13"/>
      <c r="M656" s="417" t="s">
        <v>1</v>
      </c>
      <c r="N656" s="418" t="s">
        <v>41</v>
      </c>
      <c r="P656" s="419">
        <f>O656*H656</f>
        <v>0</v>
      </c>
      <c r="Q656" s="419">
        <v>0</v>
      </c>
      <c r="R656" s="419">
        <f>Q656*H656</f>
        <v>0</v>
      </c>
      <c r="S656" s="419">
        <v>0</v>
      </c>
      <c r="T656" s="420">
        <f>S656*H656</f>
        <v>0</v>
      </c>
      <c r="AR656" s="421" t="s">
        <v>317</v>
      </c>
      <c r="AT656" s="421" t="s">
        <v>313</v>
      </c>
      <c r="AU656" s="421" t="s">
        <v>88</v>
      </c>
      <c r="AY656" s="3" t="s">
        <v>311</v>
      </c>
      <c r="BE656" s="422">
        <f>IF(N656="základní",J656,0)</f>
        <v>0</v>
      </c>
      <c r="BF656" s="422">
        <f>IF(N656="snížená",J656,0)</f>
        <v>0</v>
      </c>
      <c r="BG656" s="422">
        <f>IF(N656="zákl. přenesená",J656,0)</f>
        <v>0</v>
      </c>
      <c r="BH656" s="422">
        <f>IF(N656="sníž. přenesená",J656,0)</f>
        <v>0</v>
      </c>
      <c r="BI656" s="422">
        <f>IF(N656="nulová",J656,0)</f>
        <v>0</v>
      </c>
      <c r="BJ656" s="3" t="s">
        <v>88</v>
      </c>
      <c r="BK656" s="422">
        <f>ROUND(I656*H656,2)</f>
        <v>0</v>
      </c>
      <c r="BL656" s="3" t="s">
        <v>317</v>
      </c>
      <c r="BM656" s="421" t="s">
        <v>1071</v>
      </c>
    </row>
    <row r="657" spans="2:63" s="433" customFormat="1" ht="22.9" customHeight="1">
      <c r="B657" s="434"/>
      <c r="D657" s="435" t="s">
        <v>74</v>
      </c>
      <c r="E657" s="443" t="s">
        <v>1072</v>
      </c>
      <c r="F657" s="443" t="s">
        <v>1073</v>
      </c>
      <c r="J657" s="444">
        <f>BK657</f>
        <v>0</v>
      </c>
      <c r="L657" s="434"/>
      <c r="M657" s="438"/>
      <c r="P657" s="439">
        <f>P658</f>
        <v>0</v>
      </c>
      <c r="R657" s="439">
        <f>R658</f>
        <v>0</v>
      </c>
      <c r="T657" s="440">
        <f>T658</f>
        <v>0</v>
      </c>
      <c r="AR657" s="435" t="s">
        <v>83</v>
      </c>
      <c r="AT657" s="441" t="s">
        <v>74</v>
      </c>
      <c r="AU657" s="441" t="s">
        <v>83</v>
      </c>
      <c r="AY657" s="435" t="s">
        <v>311</v>
      </c>
      <c r="BK657" s="442">
        <f>BK658</f>
        <v>0</v>
      </c>
    </row>
    <row r="658" spans="2:65" s="1" customFormat="1" ht="21.75" customHeight="1">
      <c r="B658" s="13"/>
      <c r="C658" s="428" t="s">
        <v>1074</v>
      </c>
      <c r="D658" s="428" t="s">
        <v>313</v>
      </c>
      <c r="E658" s="429" t="s">
        <v>1075</v>
      </c>
      <c r="F658" s="430" t="s">
        <v>1076</v>
      </c>
      <c r="G658" s="431" t="s">
        <v>340</v>
      </c>
      <c r="H658" s="432">
        <v>3955.452</v>
      </c>
      <c r="I658" s="22"/>
      <c r="J658" s="415">
        <f>ROUND(I658*H658,2)</f>
        <v>0</v>
      </c>
      <c r="K658" s="416"/>
      <c r="L658" s="13"/>
      <c r="M658" s="417" t="s">
        <v>1</v>
      </c>
      <c r="N658" s="418" t="s">
        <v>41</v>
      </c>
      <c r="P658" s="419">
        <f>O658*H658</f>
        <v>0</v>
      </c>
      <c r="Q658" s="419">
        <v>0</v>
      </c>
      <c r="R658" s="419">
        <f>Q658*H658</f>
        <v>0</v>
      </c>
      <c r="S658" s="419">
        <v>0</v>
      </c>
      <c r="T658" s="420">
        <f>S658*H658</f>
        <v>0</v>
      </c>
      <c r="AR658" s="421" t="s">
        <v>317</v>
      </c>
      <c r="AT658" s="421" t="s">
        <v>313</v>
      </c>
      <c r="AU658" s="421" t="s">
        <v>88</v>
      </c>
      <c r="AY658" s="3" t="s">
        <v>311</v>
      </c>
      <c r="BE658" s="422">
        <f>IF(N658="základní",J658,0)</f>
        <v>0</v>
      </c>
      <c r="BF658" s="422">
        <f>IF(N658="snížená",J658,0)</f>
        <v>0</v>
      </c>
      <c r="BG658" s="422">
        <f>IF(N658="zákl. přenesená",J658,0)</f>
        <v>0</v>
      </c>
      <c r="BH658" s="422">
        <f>IF(N658="sníž. přenesená",J658,0)</f>
        <v>0</v>
      </c>
      <c r="BI658" s="422">
        <f>IF(N658="nulová",J658,0)</f>
        <v>0</v>
      </c>
      <c r="BJ658" s="3" t="s">
        <v>88</v>
      </c>
      <c r="BK658" s="422">
        <f>ROUND(I658*H658,2)</f>
        <v>0</v>
      </c>
      <c r="BL658" s="3" t="s">
        <v>317</v>
      </c>
      <c r="BM658" s="421" t="s">
        <v>1077</v>
      </c>
    </row>
    <row r="659" spans="2:63" s="433" customFormat="1" ht="25.9" customHeight="1">
      <c r="B659" s="434"/>
      <c r="D659" s="435" t="s">
        <v>74</v>
      </c>
      <c r="E659" s="436" t="s">
        <v>1078</v>
      </c>
      <c r="F659" s="436" t="s">
        <v>1079</v>
      </c>
      <c r="J659" s="437">
        <f>BK659</f>
        <v>0</v>
      </c>
      <c r="L659" s="434"/>
      <c r="M659" s="438"/>
      <c r="P659" s="439">
        <f>P660+P682+P721+P800+P803+P805+P807+P810+P812+P846+P911+P960+P962+P1037+P1141+P1148+P1224+P1302+P1322+P1335+P1341</f>
        <v>0</v>
      </c>
      <c r="R659" s="439">
        <f>R660+R682+R721+R800+R803+R805+R807+R810+R812+R846+R911+R960+R962+R1037+R1141+R1148+R1224+R1302+R1322+R1335+R1341</f>
        <v>113.05908490000002</v>
      </c>
      <c r="T659" s="440">
        <f>T660+T682+T721+T800+T803+T805+T807+T810+T812+T846+T911+T960+T962+T1037+T1141+T1148+T1224+T1302+T1322+T1335+T1341</f>
        <v>3.66463434</v>
      </c>
      <c r="AR659" s="435" t="s">
        <v>88</v>
      </c>
      <c r="AT659" s="441" t="s">
        <v>74</v>
      </c>
      <c r="AU659" s="441" t="s">
        <v>75</v>
      </c>
      <c r="AY659" s="435" t="s">
        <v>311</v>
      </c>
      <c r="BK659" s="442">
        <f>BK660+BK682+BK721+BK800+BK803+BK805+BK807+BK810+BK812+BK846+BK911+BK960+BK962+BK1037+BK1141+BK1148+BK1224+BK1302+BK1322+BK1335+BK1341</f>
        <v>0</v>
      </c>
    </row>
    <row r="660" spans="2:63" s="433" customFormat="1" ht="22.9" customHeight="1">
      <c r="B660" s="434"/>
      <c r="D660" s="435" t="s">
        <v>74</v>
      </c>
      <c r="E660" s="443" t="s">
        <v>1080</v>
      </c>
      <c r="F660" s="443" t="s">
        <v>1081</v>
      </c>
      <c r="J660" s="444">
        <f>BK660</f>
        <v>0</v>
      </c>
      <c r="L660" s="434"/>
      <c r="M660" s="438"/>
      <c r="P660" s="439">
        <f>SUM(P661:P681)</f>
        <v>0</v>
      </c>
      <c r="R660" s="439">
        <f>SUM(R661:R681)</f>
        <v>14.517728400000001</v>
      </c>
      <c r="T660" s="440">
        <f>SUM(T661:T681)</f>
        <v>0</v>
      </c>
      <c r="AR660" s="435" t="s">
        <v>88</v>
      </c>
      <c r="AT660" s="441" t="s">
        <v>74</v>
      </c>
      <c r="AU660" s="441" t="s">
        <v>83</v>
      </c>
      <c r="AY660" s="435" t="s">
        <v>311</v>
      </c>
      <c r="BK660" s="442">
        <f>SUM(BK661:BK681)</f>
        <v>0</v>
      </c>
    </row>
    <row r="661" spans="2:65" s="1" customFormat="1" ht="24.25" customHeight="1">
      <c r="B661" s="13"/>
      <c r="C661" s="428" t="s">
        <v>1082</v>
      </c>
      <c r="D661" s="428" t="s">
        <v>313</v>
      </c>
      <c r="E661" s="429" t="s">
        <v>1083</v>
      </c>
      <c r="F661" s="430" t="s">
        <v>1084</v>
      </c>
      <c r="G661" s="431" t="s">
        <v>371</v>
      </c>
      <c r="H661" s="432">
        <v>984.4</v>
      </c>
      <c r="I661" s="22"/>
      <c r="J661" s="415">
        <f>ROUND(I661*H661,2)</f>
        <v>0</v>
      </c>
      <c r="K661" s="416"/>
      <c r="L661" s="13"/>
      <c r="M661" s="417" t="s">
        <v>1</v>
      </c>
      <c r="N661" s="418" t="s">
        <v>41</v>
      </c>
      <c r="P661" s="419">
        <f>O661*H661</f>
        <v>0</v>
      </c>
      <c r="Q661" s="419">
        <v>0</v>
      </c>
      <c r="R661" s="419">
        <f>Q661*H661</f>
        <v>0</v>
      </c>
      <c r="S661" s="419">
        <v>0</v>
      </c>
      <c r="T661" s="420">
        <f>S661*H661</f>
        <v>0</v>
      </c>
      <c r="AR661" s="421" t="s">
        <v>395</v>
      </c>
      <c r="AT661" s="421" t="s">
        <v>313</v>
      </c>
      <c r="AU661" s="421" t="s">
        <v>88</v>
      </c>
      <c r="AY661" s="3" t="s">
        <v>311</v>
      </c>
      <c r="BE661" s="422">
        <f>IF(N661="základní",J661,0)</f>
        <v>0</v>
      </c>
      <c r="BF661" s="422">
        <f>IF(N661="snížená",J661,0)</f>
        <v>0</v>
      </c>
      <c r="BG661" s="422">
        <f>IF(N661="zákl. přenesená",J661,0)</f>
        <v>0</v>
      </c>
      <c r="BH661" s="422">
        <f>IF(N661="sníž. přenesená",J661,0)</f>
        <v>0</v>
      </c>
      <c r="BI661" s="422">
        <f>IF(N661="nulová",J661,0)</f>
        <v>0</v>
      </c>
      <c r="BJ661" s="3" t="s">
        <v>88</v>
      </c>
      <c r="BK661" s="422">
        <f>ROUND(I661*H661,2)</f>
        <v>0</v>
      </c>
      <c r="BL661" s="3" t="s">
        <v>395</v>
      </c>
      <c r="BM661" s="421" t="s">
        <v>1085</v>
      </c>
    </row>
    <row r="662" spans="2:51" s="452" customFormat="1" ht="12">
      <c r="B662" s="453"/>
      <c r="D662" s="447" t="s">
        <v>319</v>
      </c>
      <c r="E662" s="454" t="s">
        <v>1</v>
      </c>
      <c r="F662" s="455" t="s">
        <v>1086</v>
      </c>
      <c r="H662" s="456">
        <v>984.4</v>
      </c>
      <c r="L662" s="453"/>
      <c r="M662" s="457"/>
      <c r="T662" s="458"/>
      <c r="AT662" s="454" t="s">
        <v>319</v>
      </c>
      <c r="AU662" s="454" t="s">
        <v>88</v>
      </c>
      <c r="AV662" s="452" t="s">
        <v>88</v>
      </c>
      <c r="AW662" s="452" t="s">
        <v>31</v>
      </c>
      <c r="AX662" s="452" t="s">
        <v>83</v>
      </c>
      <c r="AY662" s="454" t="s">
        <v>311</v>
      </c>
    </row>
    <row r="663" spans="2:65" s="1" customFormat="1" ht="16.5" customHeight="1">
      <c r="B663" s="13"/>
      <c r="C663" s="471" t="s">
        <v>1087</v>
      </c>
      <c r="D663" s="471" t="s">
        <v>330</v>
      </c>
      <c r="E663" s="472" t="s">
        <v>1088</v>
      </c>
      <c r="F663" s="473" t="s">
        <v>1089</v>
      </c>
      <c r="G663" s="474" t="s">
        <v>340</v>
      </c>
      <c r="H663" s="475">
        <v>0.325</v>
      </c>
      <c r="I663" s="23"/>
      <c r="J663" s="466">
        <f>ROUND(I663*H663,2)</f>
        <v>0</v>
      </c>
      <c r="K663" s="467"/>
      <c r="L663" s="468"/>
      <c r="M663" s="469" t="s">
        <v>1</v>
      </c>
      <c r="N663" s="470" t="s">
        <v>41</v>
      </c>
      <c r="P663" s="419">
        <f>O663*H663</f>
        <v>0</v>
      </c>
      <c r="Q663" s="419">
        <v>1</v>
      </c>
      <c r="R663" s="419">
        <f>Q663*H663</f>
        <v>0.325</v>
      </c>
      <c r="S663" s="419">
        <v>0</v>
      </c>
      <c r="T663" s="420">
        <f>S663*H663</f>
        <v>0</v>
      </c>
      <c r="AR663" s="421" t="s">
        <v>488</v>
      </c>
      <c r="AT663" s="421" t="s">
        <v>330</v>
      </c>
      <c r="AU663" s="421" t="s">
        <v>88</v>
      </c>
      <c r="AY663" s="3" t="s">
        <v>311</v>
      </c>
      <c r="BE663" s="422">
        <f>IF(N663="základní",J663,0)</f>
        <v>0</v>
      </c>
      <c r="BF663" s="422">
        <f>IF(N663="snížená",J663,0)</f>
        <v>0</v>
      </c>
      <c r="BG663" s="422">
        <f>IF(N663="zákl. přenesená",J663,0)</f>
        <v>0</v>
      </c>
      <c r="BH663" s="422">
        <f>IF(N663="sníž. přenesená",J663,0)</f>
        <v>0</v>
      </c>
      <c r="BI663" s="422">
        <f>IF(N663="nulová",J663,0)</f>
        <v>0</v>
      </c>
      <c r="BJ663" s="3" t="s">
        <v>88</v>
      </c>
      <c r="BK663" s="422">
        <f>ROUND(I663*H663,2)</f>
        <v>0</v>
      </c>
      <c r="BL663" s="3" t="s">
        <v>395</v>
      </c>
      <c r="BM663" s="421" t="s">
        <v>1090</v>
      </c>
    </row>
    <row r="664" spans="2:51" s="452" customFormat="1" ht="12">
      <c r="B664" s="453"/>
      <c r="D664" s="447" t="s">
        <v>319</v>
      </c>
      <c r="F664" s="455" t="s">
        <v>1091</v>
      </c>
      <c r="H664" s="456">
        <v>0.325</v>
      </c>
      <c r="L664" s="453"/>
      <c r="M664" s="457"/>
      <c r="T664" s="458"/>
      <c r="AT664" s="454" t="s">
        <v>319</v>
      </c>
      <c r="AU664" s="454" t="s">
        <v>88</v>
      </c>
      <c r="AV664" s="452" t="s">
        <v>88</v>
      </c>
      <c r="AW664" s="452" t="s">
        <v>4</v>
      </c>
      <c r="AX664" s="452" t="s">
        <v>83</v>
      </c>
      <c r="AY664" s="454" t="s">
        <v>311</v>
      </c>
    </row>
    <row r="665" spans="2:65" s="1" customFormat="1" ht="24.25" customHeight="1">
      <c r="B665" s="13"/>
      <c r="C665" s="428" t="s">
        <v>1092</v>
      </c>
      <c r="D665" s="428" t="s">
        <v>313</v>
      </c>
      <c r="E665" s="429" t="s">
        <v>1093</v>
      </c>
      <c r="F665" s="430" t="s">
        <v>1094</v>
      </c>
      <c r="G665" s="431" t="s">
        <v>371</v>
      </c>
      <c r="H665" s="432">
        <v>138.298</v>
      </c>
      <c r="I665" s="22"/>
      <c r="J665" s="415">
        <f>ROUND(I665*H665,2)</f>
        <v>0</v>
      </c>
      <c r="K665" s="416"/>
      <c r="L665" s="13"/>
      <c r="M665" s="417" t="s">
        <v>1</v>
      </c>
      <c r="N665" s="418" t="s">
        <v>41</v>
      </c>
      <c r="P665" s="419">
        <f>O665*H665</f>
        <v>0</v>
      </c>
      <c r="Q665" s="419">
        <v>0</v>
      </c>
      <c r="R665" s="419">
        <f>Q665*H665</f>
        <v>0</v>
      </c>
      <c r="S665" s="419">
        <v>0</v>
      </c>
      <c r="T665" s="420">
        <f>S665*H665</f>
        <v>0</v>
      </c>
      <c r="AR665" s="421" t="s">
        <v>395</v>
      </c>
      <c r="AT665" s="421" t="s">
        <v>313</v>
      </c>
      <c r="AU665" s="421" t="s">
        <v>88</v>
      </c>
      <c r="AY665" s="3" t="s">
        <v>311</v>
      </c>
      <c r="BE665" s="422">
        <f>IF(N665="základní",J665,0)</f>
        <v>0</v>
      </c>
      <c r="BF665" s="422">
        <f>IF(N665="snížená",J665,0)</f>
        <v>0</v>
      </c>
      <c r="BG665" s="422">
        <f>IF(N665="zákl. přenesená",J665,0)</f>
        <v>0</v>
      </c>
      <c r="BH665" s="422">
        <f>IF(N665="sníž. přenesená",J665,0)</f>
        <v>0</v>
      </c>
      <c r="BI665" s="422">
        <f>IF(N665="nulová",J665,0)</f>
        <v>0</v>
      </c>
      <c r="BJ665" s="3" t="s">
        <v>88</v>
      </c>
      <c r="BK665" s="422">
        <f>ROUND(I665*H665,2)</f>
        <v>0</v>
      </c>
      <c r="BL665" s="3" t="s">
        <v>395</v>
      </c>
      <c r="BM665" s="421" t="s">
        <v>1095</v>
      </c>
    </row>
    <row r="666" spans="2:51" s="452" customFormat="1" ht="20">
      <c r="B666" s="453"/>
      <c r="D666" s="447" t="s">
        <v>319</v>
      </c>
      <c r="E666" s="454" t="s">
        <v>1</v>
      </c>
      <c r="F666" s="455" t="s">
        <v>1096</v>
      </c>
      <c r="H666" s="456">
        <v>138.298</v>
      </c>
      <c r="L666" s="453"/>
      <c r="M666" s="457"/>
      <c r="T666" s="458"/>
      <c r="AT666" s="454" t="s">
        <v>319</v>
      </c>
      <c r="AU666" s="454" t="s">
        <v>88</v>
      </c>
      <c r="AV666" s="452" t="s">
        <v>88</v>
      </c>
      <c r="AW666" s="452" t="s">
        <v>31</v>
      </c>
      <c r="AX666" s="452" t="s">
        <v>83</v>
      </c>
      <c r="AY666" s="454" t="s">
        <v>311</v>
      </c>
    </row>
    <row r="667" spans="2:65" s="1" customFormat="1" ht="16.5" customHeight="1">
      <c r="B667" s="13"/>
      <c r="C667" s="471" t="s">
        <v>1097</v>
      </c>
      <c r="D667" s="471" t="s">
        <v>330</v>
      </c>
      <c r="E667" s="472" t="s">
        <v>1088</v>
      </c>
      <c r="F667" s="473" t="s">
        <v>1089</v>
      </c>
      <c r="G667" s="474" t="s">
        <v>340</v>
      </c>
      <c r="H667" s="475">
        <v>0.047</v>
      </c>
      <c r="I667" s="23"/>
      <c r="J667" s="466">
        <f>ROUND(I667*H667,2)</f>
        <v>0</v>
      </c>
      <c r="K667" s="467"/>
      <c r="L667" s="468"/>
      <c r="M667" s="469" t="s">
        <v>1</v>
      </c>
      <c r="N667" s="470" t="s">
        <v>41</v>
      </c>
      <c r="P667" s="419">
        <f>O667*H667</f>
        <v>0</v>
      </c>
      <c r="Q667" s="419">
        <v>1</v>
      </c>
      <c r="R667" s="419">
        <f>Q667*H667</f>
        <v>0.047</v>
      </c>
      <c r="S667" s="419">
        <v>0</v>
      </c>
      <c r="T667" s="420">
        <f>S667*H667</f>
        <v>0</v>
      </c>
      <c r="AR667" s="421" t="s">
        <v>488</v>
      </c>
      <c r="AT667" s="421" t="s">
        <v>330</v>
      </c>
      <c r="AU667" s="421" t="s">
        <v>88</v>
      </c>
      <c r="AY667" s="3" t="s">
        <v>311</v>
      </c>
      <c r="BE667" s="422">
        <f>IF(N667="základní",J667,0)</f>
        <v>0</v>
      </c>
      <c r="BF667" s="422">
        <f>IF(N667="snížená",J667,0)</f>
        <v>0</v>
      </c>
      <c r="BG667" s="422">
        <f>IF(N667="zákl. přenesená",J667,0)</f>
        <v>0</v>
      </c>
      <c r="BH667" s="422">
        <f>IF(N667="sníž. přenesená",J667,0)</f>
        <v>0</v>
      </c>
      <c r="BI667" s="422">
        <f>IF(N667="nulová",J667,0)</f>
        <v>0</v>
      </c>
      <c r="BJ667" s="3" t="s">
        <v>88</v>
      </c>
      <c r="BK667" s="422">
        <f>ROUND(I667*H667,2)</f>
        <v>0</v>
      </c>
      <c r="BL667" s="3" t="s">
        <v>395</v>
      </c>
      <c r="BM667" s="421" t="s">
        <v>1098</v>
      </c>
    </row>
    <row r="668" spans="2:51" s="452" customFormat="1" ht="12">
      <c r="B668" s="453"/>
      <c r="D668" s="447" t="s">
        <v>319</v>
      </c>
      <c r="F668" s="455" t="s">
        <v>1099</v>
      </c>
      <c r="H668" s="456">
        <v>0.047</v>
      </c>
      <c r="L668" s="453"/>
      <c r="M668" s="457"/>
      <c r="T668" s="458"/>
      <c r="AT668" s="454" t="s">
        <v>319</v>
      </c>
      <c r="AU668" s="454" t="s">
        <v>88</v>
      </c>
      <c r="AV668" s="452" t="s">
        <v>88</v>
      </c>
      <c r="AW668" s="452" t="s">
        <v>4</v>
      </c>
      <c r="AX668" s="452" t="s">
        <v>83</v>
      </c>
      <c r="AY668" s="454" t="s">
        <v>311</v>
      </c>
    </row>
    <row r="669" spans="2:65" s="1" customFormat="1" ht="24.25" customHeight="1">
      <c r="B669" s="13"/>
      <c r="C669" s="428" t="s">
        <v>1100</v>
      </c>
      <c r="D669" s="428" t="s">
        <v>313</v>
      </c>
      <c r="E669" s="429" t="s">
        <v>1101</v>
      </c>
      <c r="F669" s="430" t="s">
        <v>1102</v>
      </c>
      <c r="G669" s="431" t="s">
        <v>371</v>
      </c>
      <c r="H669" s="432">
        <v>1968.8</v>
      </c>
      <c r="I669" s="22"/>
      <c r="J669" s="415">
        <f>ROUND(I669*H669,2)</f>
        <v>0</v>
      </c>
      <c r="K669" s="416"/>
      <c r="L669" s="13"/>
      <c r="M669" s="417" t="s">
        <v>1</v>
      </c>
      <c r="N669" s="418" t="s">
        <v>41</v>
      </c>
      <c r="P669" s="419">
        <f>O669*H669</f>
        <v>0</v>
      </c>
      <c r="Q669" s="419">
        <v>0.0004</v>
      </c>
      <c r="R669" s="419">
        <f>Q669*H669</f>
        <v>0.78752</v>
      </c>
      <c r="S669" s="419">
        <v>0</v>
      </c>
      <c r="T669" s="420">
        <f>S669*H669</f>
        <v>0</v>
      </c>
      <c r="AR669" s="421" t="s">
        <v>395</v>
      </c>
      <c r="AT669" s="421" t="s">
        <v>313</v>
      </c>
      <c r="AU669" s="421" t="s">
        <v>88</v>
      </c>
      <c r="AY669" s="3" t="s">
        <v>311</v>
      </c>
      <c r="BE669" s="422">
        <f>IF(N669="základní",J669,0)</f>
        <v>0</v>
      </c>
      <c r="BF669" s="422">
        <f>IF(N669="snížená",J669,0)</f>
        <v>0</v>
      </c>
      <c r="BG669" s="422">
        <f>IF(N669="zákl. přenesená",J669,0)</f>
        <v>0</v>
      </c>
      <c r="BH669" s="422">
        <f>IF(N669="sníž. přenesená",J669,0)</f>
        <v>0</v>
      </c>
      <c r="BI669" s="422">
        <f>IF(N669="nulová",J669,0)</f>
        <v>0</v>
      </c>
      <c r="BJ669" s="3" t="s">
        <v>88</v>
      </c>
      <c r="BK669" s="422">
        <f>ROUND(I669*H669,2)</f>
        <v>0</v>
      </c>
      <c r="BL669" s="3" t="s">
        <v>395</v>
      </c>
      <c r="BM669" s="421" t="s">
        <v>1103</v>
      </c>
    </row>
    <row r="670" spans="2:51" s="445" customFormat="1" ht="12">
      <c r="B670" s="446"/>
      <c r="D670" s="447" t="s">
        <v>319</v>
      </c>
      <c r="E670" s="448" t="s">
        <v>1</v>
      </c>
      <c r="F670" s="449" t="s">
        <v>1104</v>
      </c>
      <c r="H670" s="448" t="s">
        <v>1</v>
      </c>
      <c r="L670" s="446"/>
      <c r="M670" s="450"/>
      <c r="T670" s="451"/>
      <c r="AT670" s="448" t="s">
        <v>319</v>
      </c>
      <c r="AU670" s="448" t="s">
        <v>88</v>
      </c>
      <c r="AV670" s="445" t="s">
        <v>83</v>
      </c>
      <c r="AW670" s="445" t="s">
        <v>31</v>
      </c>
      <c r="AX670" s="445" t="s">
        <v>75</v>
      </c>
      <c r="AY670" s="448" t="s">
        <v>311</v>
      </c>
    </row>
    <row r="671" spans="2:51" s="452" customFormat="1" ht="12">
      <c r="B671" s="453"/>
      <c r="D671" s="447" t="s">
        <v>319</v>
      </c>
      <c r="E671" s="454" t="s">
        <v>1</v>
      </c>
      <c r="F671" s="455" t="s">
        <v>1105</v>
      </c>
      <c r="H671" s="456">
        <v>1968.8</v>
      </c>
      <c r="L671" s="453"/>
      <c r="M671" s="457"/>
      <c r="T671" s="458"/>
      <c r="AT671" s="454" t="s">
        <v>319</v>
      </c>
      <c r="AU671" s="454" t="s">
        <v>88</v>
      </c>
      <c r="AV671" s="452" t="s">
        <v>88</v>
      </c>
      <c r="AW671" s="452" t="s">
        <v>31</v>
      </c>
      <c r="AX671" s="452" t="s">
        <v>83</v>
      </c>
      <c r="AY671" s="454" t="s">
        <v>311</v>
      </c>
    </row>
    <row r="672" spans="2:65" s="1" customFormat="1" ht="44.25" customHeight="1">
      <c r="B672" s="13"/>
      <c r="C672" s="471" t="s">
        <v>1106</v>
      </c>
      <c r="D672" s="471" t="s">
        <v>330</v>
      </c>
      <c r="E672" s="472" t="s">
        <v>1107</v>
      </c>
      <c r="F672" s="473" t="s">
        <v>1108</v>
      </c>
      <c r="G672" s="474" t="s">
        <v>371</v>
      </c>
      <c r="H672" s="475">
        <v>2294.636</v>
      </c>
      <c r="I672" s="23"/>
      <c r="J672" s="466">
        <f>ROUND(I672*H672,2)</f>
        <v>0</v>
      </c>
      <c r="K672" s="467"/>
      <c r="L672" s="468"/>
      <c r="M672" s="469" t="s">
        <v>1</v>
      </c>
      <c r="N672" s="470" t="s">
        <v>41</v>
      </c>
      <c r="P672" s="419">
        <f>O672*H672</f>
        <v>0</v>
      </c>
      <c r="Q672" s="419">
        <v>0.0054</v>
      </c>
      <c r="R672" s="419">
        <f>Q672*H672</f>
        <v>12.3910344</v>
      </c>
      <c r="S672" s="419">
        <v>0</v>
      </c>
      <c r="T672" s="420">
        <f>S672*H672</f>
        <v>0</v>
      </c>
      <c r="AR672" s="421" t="s">
        <v>488</v>
      </c>
      <c r="AT672" s="421" t="s">
        <v>330</v>
      </c>
      <c r="AU672" s="421" t="s">
        <v>88</v>
      </c>
      <c r="AY672" s="3" t="s">
        <v>311</v>
      </c>
      <c r="BE672" s="422">
        <f>IF(N672="základní",J672,0)</f>
        <v>0</v>
      </c>
      <c r="BF672" s="422">
        <f>IF(N672="snížená",J672,0)</f>
        <v>0</v>
      </c>
      <c r="BG672" s="422">
        <f>IF(N672="zákl. přenesená",J672,0)</f>
        <v>0</v>
      </c>
      <c r="BH672" s="422">
        <f>IF(N672="sníž. přenesená",J672,0)</f>
        <v>0</v>
      </c>
      <c r="BI672" s="422">
        <f>IF(N672="nulová",J672,0)</f>
        <v>0</v>
      </c>
      <c r="BJ672" s="3" t="s">
        <v>88</v>
      </c>
      <c r="BK672" s="422">
        <f>ROUND(I672*H672,2)</f>
        <v>0</v>
      </c>
      <c r="BL672" s="3" t="s">
        <v>395</v>
      </c>
      <c r="BM672" s="421" t="s">
        <v>1109</v>
      </c>
    </row>
    <row r="673" spans="2:51" s="452" customFormat="1" ht="12">
      <c r="B673" s="453"/>
      <c r="D673" s="447" t="s">
        <v>319</v>
      </c>
      <c r="F673" s="455" t="s">
        <v>1110</v>
      </c>
      <c r="H673" s="456">
        <v>2294.636</v>
      </c>
      <c r="L673" s="453"/>
      <c r="M673" s="457"/>
      <c r="T673" s="458"/>
      <c r="AT673" s="454" t="s">
        <v>319</v>
      </c>
      <c r="AU673" s="454" t="s">
        <v>88</v>
      </c>
      <c r="AV673" s="452" t="s">
        <v>88</v>
      </c>
      <c r="AW673" s="452" t="s">
        <v>4</v>
      </c>
      <c r="AX673" s="452" t="s">
        <v>83</v>
      </c>
      <c r="AY673" s="454" t="s">
        <v>311</v>
      </c>
    </row>
    <row r="674" spans="2:65" s="1" customFormat="1" ht="24.25" customHeight="1">
      <c r="B674" s="13"/>
      <c r="C674" s="428" t="s">
        <v>1111</v>
      </c>
      <c r="D674" s="428" t="s">
        <v>313</v>
      </c>
      <c r="E674" s="429" t="s">
        <v>1112</v>
      </c>
      <c r="F674" s="430" t="s">
        <v>1113</v>
      </c>
      <c r="G674" s="431" t="s">
        <v>371</v>
      </c>
      <c r="H674" s="432">
        <v>138.298</v>
      </c>
      <c r="I674" s="22"/>
      <c r="J674" s="415">
        <f>ROUND(I674*H674,2)</f>
        <v>0</v>
      </c>
      <c r="K674" s="416"/>
      <c r="L674" s="13"/>
      <c r="M674" s="417" t="s">
        <v>1</v>
      </c>
      <c r="N674" s="418" t="s">
        <v>41</v>
      </c>
      <c r="P674" s="419">
        <f>O674*H674</f>
        <v>0</v>
      </c>
      <c r="Q674" s="419">
        <v>0.0004</v>
      </c>
      <c r="R674" s="419">
        <f>Q674*H674</f>
        <v>0.055319200000000006</v>
      </c>
      <c r="S674" s="419">
        <v>0</v>
      </c>
      <c r="T674" s="420">
        <f>S674*H674</f>
        <v>0</v>
      </c>
      <c r="AR674" s="421" t="s">
        <v>395</v>
      </c>
      <c r="AT674" s="421" t="s">
        <v>313</v>
      </c>
      <c r="AU674" s="421" t="s">
        <v>88</v>
      </c>
      <c r="AY674" s="3" t="s">
        <v>311</v>
      </c>
      <c r="BE674" s="422">
        <f>IF(N674="základní",J674,0)</f>
        <v>0</v>
      </c>
      <c r="BF674" s="422">
        <f>IF(N674="snížená",J674,0)</f>
        <v>0</v>
      </c>
      <c r="BG674" s="422">
        <f>IF(N674="zákl. přenesená",J674,0)</f>
        <v>0</v>
      </c>
      <c r="BH674" s="422">
        <f>IF(N674="sníž. přenesená",J674,0)</f>
        <v>0</v>
      </c>
      <c r="BI674" s="422">
        <f>IF(N674="nulová",J674,0)</f>
        <v>0</v>
      </c>
      <c r="BJ674" s="3" t="s">
        <v>88</v>
      </c>
      <c r="BK674" s="422">
        <f>ROUND(I674*H674,2)</f>
        <v>0</v>
      </c>
      <c r="BL674" s="3" t="s">
        <v>395</v>
      </c>
      <c r="BM674" s="421" t="s">
        <v>1114</v>
      </c>
    </row>
    <row r="675" spans="2:51" s="452" customFormat="1" ht="20">
      <c r="B675" s="453"/>
      <c r="D675" s="447" t="s">
        <v>319</v>
      </c>
      <c r="E675" s="454" t="s">
        <v>1</v>
      </c>
      <c r="F675" s="455" t="s">
        <v>1096</v>
      </c>
      <c r="H675" s="456">
        <v>138.298</v>
      </c>
      <c r="L675" s="453"/>
      <c r="M675" s="457"/>
      <c r="T675" s="458"/>
      <c r="AT675" s="454" t="s">
        <v>319</v>
      </c>
      <c r="AU675" s="454" t="s">
        <v>88</v>
      </c>
      <c r="AV675" s="452" t="s">
        <v>88</v>
      </c>
      <c r="AW675" s="452" t="s">
        <v>31</v>
      </c>
      <c r="AX675" s="452" t="s">
        <v>83</v>
      </c>
      <c r="AY675" s="454" t="s">
        <v>311</v>
      </c>
    </row>
    <row r="676" spans="2:65" s="1" customFormat="1" ht="44.25" customHeight="1">
      <c r="B676" s="13"/>
      <c r="C676" s="471" t="s">
        <v>1115</v>
      </c>
      <c r="D676" s="471" t="s">
        <v>330</v>
      </c>
      <c r="E676" s="472" t="s">
        <v>1107</v>
      </c>
      <c r="F676" s="473" t="s">
        <v>1108</v>
      </c>
      <c r="G676" s="474" t="s">
        <v>371</v>
      </c>
      <c r="H676" s="475">
        <v>168.862</v>
      </c>
      <c r="I676" s="23"/>
      <c r="J676" s="466">
        <f>ROUND(I676*H676,2)</f>
        <v>0</v>
      </c>
      <c r="K676" s="467"/>
      <c r="L676" s="468"/>
      <c r="M676" s="469" t="s">
        <v>1</v>
      </c>
      <c r="N676" s="470" t="s">
        <v>41</v>
      </c>
      <c r="P676" s="419">
        <f>O676*H676</f>
        <v>0</v>
      </c>
      <c r="Q676" s="419">
        <v>0.0054</v>
      </c>
      <c r="R676" s="419">
        <f>Q676*H676</f>
        <v>0.9118548</v>
      </c>
      <c r="S676" s="419">
        <v>0</v>
      </c>
      <c r="T676" s="420">
        <f>S676*H676</f>
        <v>0</v>
      </c>
      <c r="AR676" s="421" t="s">
        <v>488</v>
      </c>
      <c r="AT676" s="421" t="s">
        <v>330</v>
      </c>
      <c r="AU676" s="421" t="s">
        <v>88</v>
      </c>
      <c r="AY676" s="3" t="s">
        <v>311</v>
      </c>
      <c r="BE676" s="422">
        <f>IF(N676="základní",J676,0)</f>
        <v>0</v>
      </c>
      <c r="BF676" s="422">
        <f>IF(N676="snížená",J676,0)</f>
        <v>0</v>
      </c>
      <c r="BG676" s="422">
        <f>IF(N676="zákl. přenesená",J676,0)</f>
        <v>0</v>
      </c>
      <c r="BH676" s="422">
        <f>IF(N676="sníž. přenesená",J676,0)</f>
        <v>0</v>
      </c>
      <c r="BI676" s="422">
        <f>IF(N676="nulová",J676,0)</f>
        <v>0</v>
      </c>
      <c r="BJ676" s="3" t="s">
        <v>88</v>
      </c>
      <c r="BK676" s="422">
        <f>ROUND(I676*H676,2)</f>
        <v>0</v>
      </c>
      <c r="BL676" s="3" t="s">
        <v>395</v>
      </c>
      <c r="BM676" s="421" t="s">
        <v>1116</v>
      </c>
    </row>
    <row r="677" spans="2:51" s="452" customFormat="1" ht="12">
      <c r="B677" s="453"/>
      <c r="D677" s="447" t="s">
        <v>319</v>
      </c>
      <c r="F677" s="455" t="s">
        <v>1117</v>
      </c>
      <c r="H677" s="456">
        <v>168.862</v>
      </c>
      <c r="L677" s="453"/>
      <c r="M677" s="457"/>
      <c r="T677" s="458"/>
      <c r="AT677" s="454" t="s">
        <v>319</v>
      </c>
      <c r="AU677" s="454" t="s">
        <v>88</v>
      </c>
      <c r="AV677" s="452" t="s">
        <v>88</v>
      </c>
      <c r="AW677" s="452" t="s">
        <v>4</v>
      </c>
      <c r="AX677" s="452" t="s">
        <v>83</v>
      </c>
      <c r="AY677" s="454" t="s">
        <v>311</v>
      </c>
    </row>
    <row r="678" spans="2:65" s="1" customFormat="1" ht="24.25" customHeight="1">
      <c r="B678" s="13"/>
      <c r="C678" s="428" t="s">
        <v>1118</v>
      </c>
      <c r="D678" s="428" t="s">
        <v>313</v>
      </c>
      <c r="E678" s="429" t="s">
        <v>1119</v>
      </c>
      <c r="F678" s="430" t="s">
        <v>1120</v>
      </c>
      <c r="G678" s="431" t="s">
        <v>371</v>
      </c>
      <c r="H678" s="432">
        <v>439.3</v>
      </c>
      <c r="I678" s="22"/>
      <c r="J678" s="415">
        <f>ROUND(I678*H678,2)</f>
        <v>0</v>
      </c>
      <c r="K678" s="416"/>
      <c r="L678" s="13"/>
      <c r="M678" s="417" t="s">
        <v>1</v>
      </c>
      <c r="N678" s="418" t="s">
        <v>41</v>
      </c>
      <c r="P678" s="419">
        <f>O678*H678</f>
        <v>0</v>
      </c>
      <c r="Q678" s="419">
        <v>0</v>
      </c>
      <c r="R678" s="419">
        <f>Q678*H678</f>
        <v>0</v>
      </c>
      <c r="S678" s="419">
        <v>0</v>
      </c>
      <c r="T678" s="420">
        <f>S678*H678</f>
        <v>0</v>
      </c>
      <c r="AR678" s="421" t="s">
        <v>395</v>
      </c>
      <c r="AT678" s="421" t="s">
        <v>313</v>
      </c>
      <c r="AU678" s="421" t="s">
        <v>88</v>
      </c>
      <c r="AY678" s="3" t="s">
        <v>311</v>
      </c>
      <c r="BE678" s="422">
        <f>IF(N678="základní",J678,0)</f>
        <v>0</v>
      </c>
      <c r="BF678" s="422">
        <f>IF(N678="snížená",J678,0)</f>
        <v>0</v>
      </c>
      <c r="BG678" s="422">
        <f>IF(N678="zákl. přenesená",J678,0)</f>
        <v>0</v>
      </c>
      <c r="BH678" s="422">
        <f>IF(N678="sníž. přenesená",J678,0)</f>
        <v>0</v>
      </c>
      <c r="BI678" s="422">
        <f>IF(N678="nulová",J678,0)</f>
        <v>0</v>
      </c>
      <c r="BJ678" s="3" t="s">
        <v>88</v>
      </c>
      <c r="BK678" s="422">
        <f>ROUND(I678*H678,2)</f>
        <v>0</v>
      </c>
      <c r="BL678" s="3" t="s">
        <v>395</v>
      </c>
      <c r="BM678" s="421" t="s">
        <v>1121</v>
      </c>
    </row>
    <row r="679" spans="2:51" s="445" customFormat="1" ht="12">
      <c r="B679" s="446"/>
      <c r="D679" s="447" t="s">
        <v>319</v>
      </c>
      <c r="E679" s="448" t="s">
        <v>1</v>
      </c>
      <c r="F679" s="449" t="s">
        <v>1122</v>
      </c>
      <c r="H679" s="448" t="s">
        <v>1</v>
      </c>
      <c r="L679" s="446"/>
      <c r="M679" s="450"/>
      <c r="T679" s="451"/>
      <c r="AT679" s="448" t="s">
        <v>319</v>
      </c>
      <c r="AU679" s="448" t="s">
        <v>88</v>
      </c>
      <c r="AV679" s="445" t="s">
        <v>83</v>
      </c>
      <c r="AW679" s="445" t="s">
        <v>31</v>
      </c>
      <c r="AX679" s="445" t="s">
        <v>75</v>
      </c>
      <c r="AY679" s="448" t="s">
        <v>311</v>
      </c>
    </row>
    <row r="680" spans="2:51" s="452" customFormat="1" ht="12">
      <c r="B680" s="453"/>
      <c r="D680" s="447" t="s">
        <v>319</v>
      </c>
      <c r="E680" s="454" t="s">
        <v>1</v>
      </c>
      <c r="F680" s="455" t="s">
        <v>1123</v>
      </c>
      <c r="H680" s="456">
        <v>439.3</v>
      </c>
      <c r="L680" s="453"/>
      <c r="M680" s="457"/>
      <c r="T680" s="458"/>
      <c r="AT680" s="454" t="s">
        <v>319</v>
      </c>
      <c r="AU680" s="454" t="s">
        <v>88</v>
      </c>
      <c r="AV680" s="452" t="s">
        <v>88</v>
      </c>
      <c r="AW680" s="452" t="s">
        <v>31</v>
      </c>
      <c r="AX680" s="452" t="s">
        <v>83</v>
      </c>
      <c r="AY680" s="454" t="s">
        <v>311</v>
      </c>
    </row>
    <row r="681" spans="2:65" s="1" customFormat="1" ht="33" customHeight="1">
      <c r="B681" s="13"/>
      <c r="C681" s="428" t="s">
        <v>1124</v>
      </c>
      <c r="D681" s="428" t="s">
        <v>313</v>
      </c>
      <c r="E681" s="429" t="s">
        <v>1125</v>
      </c>
      <c r="F681" s="430" t="s">
        <v>1126</v>
      </c>
      <c r="G681" s="431" t="s">
        <v>1127</v>
      </c>
      <c r="H681" s="24"/>
      <c r="I681" s="22"/>
      <c r="J681" s="415">
        <f>ROUND(I681*H681,2)</f>
        <v>0</v>
      </c>
      <c r="K681" s="416"/>
      <c r="L681" s="13"/>
      <c r="M681" s="417" t="s">
        <v>1</v>
      </c>
      <c r="N681" s="418" t="s">
        <v>41</v>
      </c>
      <c r="P681" s="419">
        <f>O681*H681</f>
        <v>0</v>
      </c>
      <c r="Q681" s="419">
        <v>0</v>
      </c>
      <c r="R681" s="419">
        <f>Q681*H681</f>
        <v>0</v>
      </c>
      <c r="S681" s="419">
        <v>0</v>
      </c>
      <c r="T681" s="420">
        <f>S681*H681</f>
        <v>0</v>
      </c>
      <c r="AR681" s="421" t="s">
        <v>395</v>
      </c>
      <c r="AT681" s="421" t="s">
        <v>313</v>
      </c>
      <c r="AU681" s="421" t="s">
        <v>88</v>
      </c>
      <c r="AY681" s="3" t="s">
        <v>311</v>
      </c>
      <c r="BE681" s="422">
        <f>IF(N681="základní",J681,0)</f>
        <v>0</v>
      </c>
      <c r="BF681" s="422">
        <f>IF(N681="snížená",J681,0)</f>
        <v>0</v>
      </c>
      <c r="BG681" s="422">
        <f>IF(N681="zákl. přenesená",J681,0)</f>
        <v>0</v>
      </c>
      <c r="BH681" s="422">
        <f>IF(N681="sníž. přenesená",J681,0)</f>
        <v>0</v>
      </c>
      <c r="BI681" s="422">
        <f>IF(N681="nulová",J681,0)</f>
        <v>0</v>
      </c>
      <c r="BJ681" s="3" t="s">
        <v>88</v>
      </c>
      <c r="BK681" s="422">
        <f>ROUND(I681*H681,2)</f>
        <v>0</v>
      </c>
      <c r="BL681" s="3" t="s">
        <v>395</v>
      </c>
      <c r="BM681" s="421" t="s">
        <v>1128</v>
      </c>
    </row>
    <row r="682" spans="2:63" s="433" customFormat="1" ht="22.9" customHeight="1">
      <c r="B682" s="434"/>
      <c r="D682" s="435" t="s">
        <v>74</v>
      </c>
      <c r="E682" s="443" t="s">
        <v>1129</v>
      </c>
      <c r="F682" s="443" t="s">
        <v>1130</v>
      </c>
      <c r="J682" s="444">
        <f>BK682</f>
        <v>0</v>
      </c>
      <c r="L682" s="434"/>
      <c r="M682" s="438"/>
      <c r="P682" s="439">
        <f>SUM(P683:P720)</f>
        <v>0</v>
      </c>
      <c r="R682" s="439">
        <f>SUM(R683:R720)</f>
        <v>4.92476338</v>
      </c>
      <c r="T682" s="440">
        <f>SUM(T683:T720)</f>
        <v>0.30754899999999996</v>
      </c>
      <c r="AR682" s="435" t="s">
        <v>88</v>
      </c>
      <c r="AT682" s="441" t="s">
        <v>74</v>
      </c>
      <c r="AU682" s="441" t="s">
        <v>83</v>
      </c>
      <c r="AY682" s="435" t="s">
        <v>311</v>
      </c>
      <c r="BK682" s="442">
        <f>SUM(BK683:BK720)</f>
        <v>0</v>
      </c>
    </row>
    <row r="683" spans="2:65" s="1" customFormat="1" ht="24.25" customHeight="1">
      <c r="B683" s="13"/>
      <c r="C683" s="428" t="s">
        <v>1131</v>
      </c>
      <c r="D683" s="428" t="s">
        <v>313</v>
      </c>
      <c r="E683" s="429" t="s">
        <v>1132</v>
      </c>
      <c r="F683" s="430" t="s">
        <v>1133</v>
      </c>
      <c r="G683" s="431" t="s">
        <v>371</v>
      </c>
      <c r="H683" s="432">
        <v>1109.168</v>
      </c>
      <c r="I683" s="22"/>
      <c r="J683" s="415">
        <f>ROUND(I683*H683,2)</f>
        <v>0</v>
      </c>
      <c r="K683" s="416"/>
      <c r="L683" s="13"/>
      <c r="M683" s="417" t="s">
        <v>1</v>
      </c>
      <c r="N683" s="418" t="s">
        <v>41</v>
      </c>
      <c r="P683" s="419">
        <f>O683*H683</f>
        <v>0</v>
      </c>
      <c r="Q683" s="419">
        <v>0</v>
      </c>
      <c r="R683" s="419">
        <f>Q683*H683</f>
        <v>0</v>
      </c>
      <c r="S683" s="419">
        <v>0</v>
      </c>
      <c r="T683" s="420">
        <f>S683*H683</f>
        <v>0</v>
      </c>
      <c r="AR683" s="421" t="s">
        <v>395</v>
      </c>
      <c r="AT683" s="421" t="s">
        <v>313</v>
      </c>
      <c r="AU683" s="421" t="s">
        <v>88</v>
      </c>
      <c r="AY683" s="3" t="s">
        <v>311</v>
      </c>
      <c r="BE683" s="422">
        <f>IF(N683="základní",J683,0)</f>
        <v>0</v>
      </c>
      <c r="BF683" s="422">
        <f>IF(N683="snížená",J683,0)</f>
        <v>0</v>
      </c>
      <c r="BG683" s="422">
        <f>IF(N683="zákl. přenesená",J683,0)</f>
        <v>0</v>
      </c>
      <c r="BH683" s="422">
        <f>IF(N683="sníž. přenesená",J683,0)</f>
        <v>0</v>
      </c>
      <c r="BI683" s="422">
        <f>IF(N683="nulová",J683,0)</f>
        <v>0</v>
      </c>
      <c r="BJ683" s="3" t="s">
        <v>88</v>
      </c>
      <c r="BK683" s="422">
        <f>ROUND(I683*H683,2)</f>
        <v>0</v>
      </c>
      <c r="BL683" s="3" t="s">
        <v>395</v>
      </c>
      <c r="BM683" s="421" t="s">
        <v>1134</v>
      </c>
    </row>
    <row r="684" spans="2:51" s="445" customFormat="1" ht="12">
      <c r="B684" s="446"/>
      <c r="D684" s="447" t="s">
        <v>319</v>
      </c>
      <c r="E684" s="448" t="s">
        <v>1</v>
      </c>
      <c r="F684" s="449" t="s">
        <v>193</v>
      </c>
      <c r="H684" s="448" t="s">
        <v>1</v>
      </c>
      <c r="L684" s="446"/>
      <c r="M684" s="450"/>
      <c r="T684" s="451"/>
      <c r="AT684" s="448" t="s">
        <v>319</v>
      </c>
      <c r="AU684" s="448" t="s">
        <v>88</v>
      </c>
      <c r="AV684" s="445" t="s">
        <v>83</v>
      </c>
      <c r="AW684" s="445" t="s">
        <v>31</v>
      </c>
      <c r="AX684" s="445" t="s">
        <v>75</v>
      </c>
      <c r="AY684" s="448" t="s">
        <v>311</v>
      </c>
    </row>
    <row r="685" spans="2:51" s="452" customFormat="1" ht="12">
      <c r="B685" s="453"/>
      <c r="D685" s="447" t="s">
        <v>319</v>
      </c>
      <c r="E685" s="454" t="s">
        <v>192</v>
      </c>
      <c r="F685" s="455" t="s">
        <v>194</v>
      </c>
      <c r="H685" s="456">
        <v>813.6</v>
      </c>
      <c r="L685" s="453"/>
      <c r="M685" s="457"/>
      <c r="T685" s="458"/>
      <c r="AT685" s="454" t="s">
        <v>319</v>
      </c>
      <c r="AU685" s="454" t="s">
        <v>88</v>
      </c>
      <c r="AV685" s="452" t="s">
        <v>88</v>
      </c>
      <c r="AW685" s="452" t="s">
        <v>31</v>
      </c>
      <c r="AX685" s="452" t="s">
        <v>75</v>
      </c>
      <c r="AY685" s="454" t="s">
        <v>311</v>
      </c>
    </row>
    <row r="686" spans="2:51" s="445" customFormat="1" ht="12">
      <c r="B686" s="446"/>
      <c r="D686" s="447" t="s">
        <v>319</v>
      </c>
      <c r="E686" s="448" t="s">
        <v>1</v>
      </c>
      <c r="F686" s="449" t="s">
        <v>196</v>
      </c>
      <c r="H686" s="448" t="s">
        <v>1</v>
      </c>
      <c r="L686" s="446"/>
      <c r="M686" s="450"/>
      <c r="T686" s="451"/>
      <c r="AT686" s="448" t="s">
        <v>319</v>
      </c>
      <c r="AU686" s="448" t="s">
        <v>88</v>
      </c>
      <c r="AV686" s="445" t="s">
        <v>83</v>
      </c>
      <c r="AW686" s="445" t="s">
        <v>31</v>
      </c>
      <c r="AX686" s="445" t="s">
        <v>75</v>
      </c>
      <c r="AY686" s="448" t="s">
        <v>311</v>
      </c>
    </row>
    <row r="687" spans="2:51" s="452" customFormat="1" ht="20">
      <c r="B687" s="453"/>
      <c r="D687" s="447" t="s">
        <v>319</v>
      </c>
      <c r="E687" s="454" t="s">
        <v>195</v>
      </c>
      <c r="F687" s="455" t="s">
        <v>1135</v>
      </c>
      <c r="H687" s="456">
        <v>87.105</v>
      </c>
      <c r="L687" s="453"/>
      <c r="M687" s="457"/>
      <c r="T687" s="458"/>
      <c r="AT687" s="454" t="s">
        <v>319</v>
      </c>
      <c r="AU687" s="454" t="s">
        <v>88</v>
      </c>
      <c r="AV687" s="452" t="s">
        <v>88</v>
      </c>
      <c r="AW687" s="452" t="s">
        <v>31</v>
      </c>
      <c r="AX687" s="452" t="s">
        <v>75</v>
      </c>
      <c r="AY687" s="454" t="s">
        <v>311</v>
      </c>
    </row>
    <row r="688" spans="2:51" s="445" customFormat="1" ht="12">
      <c r="B688" s="446"/>
      <c r="D688" s="447" t="s">
        <v>319</v>
      </c>
      <c r="E688" s="448" t="s">
        <v>1</v>
      </c>
      <c r="F688" s="449" t="s">
        <v>199</v>
      </c>
      <c r="H688" s="448" t="s">
        <v>1</v>
      </c>
      <c r="L688" s="446"/>
      <c r="M688" s="450"/>
      <c r="T688" s="451"/>
      <c r="AT688" s="448" t="s">
        <v>319</v>
      </c>
      <c r="AU688" s="448" t="s">
        <v>88</v>
      </c>
      <c r="AV688" s="445" t="s">
        <v>83</v>
      </c>
      <c r="AW688" s="445" t="s">
        <v>31</v>
      </c>
      <c r="AX688" s="445" t="s">
        <v>75</v>
      </c>
      <c r="AY688" s="448" t="s">
        <v>311</v>
      </c>
    </row>
    <row r="689" spans="2:51" s="452" customFormat="1" ht="20">
      <c r="B689" s="453"/>
      <c r="D689" s="447" t="s">
        <v>319</v>
      </c>
      <c r="E689" s="454" t="s">
        <v>198</v>
      </c>
      <c r="F689" s="455" t="s">
        <v>1136</v>
      </c>
      <c r="H689" s="456">
        <v>52.263</v>
      </c>
      <c r="L689" s="453"/>
      <c r="M689" s="457"/>
      <c r="T689" s="458"/>
      <c r="AT689" s="454" t="s">
        <v>319</v>
      </c>
      <c r="AU689" s="454" t="s">
        <v>88</v>
      </c>
      <c r="AV689" s="452" t="s">
        <v>88</v>
      </c>
      <c r="AW689" s="452" t="s">
        <v>31</v>
      </c>
      <c r="AX689" s="452" t="s">
        <v>75</v>
      </c>
      <c r="AY689" s="454" t="s">
        <v>311</v>
      </c>
    </row>
    <row r="690" spans="2:51" s="445" customFormat="1" ht="12">
      <c r="B690" s="446"/>
      <c r="D690" s="447" t="s">
        <v>319</v>
      </c>
      <c r="E690" s="448" t="s">
        <v>1</v>
      </c>
      <c r="F690" s="449" t="s">
        <v>1137</v>
      </c>
      <c r="H690" s="448" t="s">
        <v>1</v>
      </c>
      <c r="L690" s="446"/>
      <c r="M690" s="450"/>
      <c r="T690" s="451"/>
      <c r="AT690" s="448" t="s">
        <v>319</v>
      </c>
      <c r="AU690" s="448" t="s">
        <v>88</v>
      </c>
      <c r="AV690" s="445" t="s">
        <v>83</v>
      </c>
      <c r="AW690" s="445" t="s">
        <v>31</v>
      </c>
      <c r="AX690" s="445" t="s">
        <v>75</v>
      </c>
      <c r="AY690" s="448" t="s">
        <v>311</v>
      </c>
    </row>
    <row r="691" spans="2:51" s="452" customFormat="1" ht="12">
      <c r="B691" s="453"/>
      <c r="D691" s="447" t="s">
        <v>319</v>
      </c>
      <c r="E691" s="454" t="s">
        <v>1</v>
      </c>
      <c r="F691" s="455" t="s">
        <v>201</v>
      </c>
      <c r="H691" s="456">
        <v>156.2</v>
      </c>
      <c r="L691" s="453"/>
      <c r="M691" s="457"/>
      <c r="T691" s="458"/>
      <c r="AT691" s="454" t="s">
        <v>319</v>
      </c>
      <c r="AU691" s="454" t="s">
        <v>88</v>
      </c>
      <c r="AV691" s="452" t="s">
        <v>88</v>
      </c>
      <c r="AW691" s="452" t="s">
        <v>31</v>
      </c>
      <c r="AX691" s="452" t="s">
        <v>75</v>
      </c>
      <c r="AY691" s="454" t="s">
        <v>311</v>
      </c>
    </row>
    <row r="692" spans="2:51" s="459" customFormat="1" ht="12">
      <c r="B692" s="460"/>
      <c r="D692" s="447" t="s">
        <v>319</v>
      </c>
      <c r="E692" s="461" t="s">
        <v>1</v>
      </c>
      <c r="F692" s="462" t="s">
        <v>388</v>
      </c>
      <c r="H692" s="463">
        <v>1109.168</v>
      </c>
      <c r="L692" s="460"/>
      <c r="M692" s="464"/>
      <c r="T692" s="465"/>
      <c r="AT692" s="461" t="s">
        <v>319</v>
      </c>
      <c r="AU692" s="461" t="s">
        <v>88</v>
      </c>
      <c r="AV692" s="459" t="s">
        <v>317</v>
      </c>
      <c r="AW692" s="459" t="s">
        <v>31</v>
      </c>
      <c r="AX692" s="459" t="s">
        <v>83</v>
      </c>
      <c r="AY692" s="461" t="s">
        <v>311</v>
      </c>
    </row>
    <row r="693" spans="2:65" s="1" customFormat="1" ht="16.5" customHeight="1">
      <c r="B693" s="13"/>
      <c r="C693" s="471" t="s">
        <v>1138</v>
      </c>
      <c r="D693" s="471" t="s">
        <v>330</v>
      </c>
      <c r="E693" s="472" t="s">
        <v>1088</v>
      </c>
      <c r="F693" s="473" t="s">
        <v>1089</v>
      </c>
      <c r="G693" s="474" t="s">
        <v>340</v>
      </c>
      <c r="H693" s="475">
        <v>0.355</v>
      </c>
      <c r="I693" s="23"/>
      <c r="J693" s="466">
        <f>ROUND(I693*H693,2)</f>
        <v>0</v>
      </c>
      <c r="K693" s="467"/>
      <c r="L693" s="468"/>
      <c r="M693" s="469" t="s">
        <v>1</v>
      </c>
      <c r="N693" s="470" t="s">
        <v>41</v>
      </c>
      <c r="P693" s="419">
        <f>O693*H693</f>
        <v>0</v>
      </c>
      <c r="Q693" s="419">
        <v>1</v>
      </c>
      <c r="R693" s="419">
        <f>Q693*H693</f>
        <v>0.355</v>
      </c>
      <c r="S693" s="419">
        <v>0</v>
      </c>
      <c r="T693" s="420">
        <f>S693*H693</f>
        <v>0</v>
      </c>
      <c r="AR693" s="421" t="s">
        <v>488</v>
      </c>
      <c r="AT693" s="421" t="s">
        <v>330</v>
      </c>
      <c r="AU693" s="421" t="s">
        <v>88</v>
      </c>
      <c r="AY693" s="3" t="s">
        <v>311</v>
      </c>
      <c r="BE693" s="422">
        <f>IF(N693="základní",J693,0)</f>
        <v>0</v>
      </c>
      <c r="BF693" s="422">
        <f>IF(N693="snížená",J693,0)</f>
        <v>0</v>
      </c>
      <c r="BG693" s="422">
        <f>IF(N693="zákl. přenesená",J693,0)</f>
        <v>0</v>
      </c>
      <c r="BH693" s="422">
        <f>IF(N693="sníž. přenesená",J693,0)</f>
        <v>0</v>
      </c>
      <c r="BI693" s="422">
        <f>IF(N693="nulová",J693,0)</f>
        <v>0</v>
      </c>
      <c r="BJ693" s="3" t="s">
        <v>88</v>
      </c>
      <c r="BK693" s="422">
        <f>ROUND(I693*H693,2)</f>
        <v>0</v>
      </c>
      <c r="BL693" s="3" t="s">
        <v>395</v>
      </c>
      <c r="BM693" s="421" t="s">
        <v>1139</v>
      </c>
    </row>
    <row r="694" spans="2:51" s="452" customFormat="1" ht="12">
      <c r="B694" s="453"/>
      <c r="D694" s="447" t="s">
        <v>319</v>
      </c>
      <c r="F694" s="455" t="s">
        <v>1140</v>
      </c>
      <c r="H694" s="456">
        <v>0.355</v>
      </c>
      <c r="L694" s="453"/>
      <c r="M694" s="457"/>
      <c r="T694" s="458"/>
      <c r="AT694" s="454" t="s">
        <v>319</v>
      </c>
      <c r="AU694" s="454" t="s">
        <v>88</v>
      </c>
      <c r="AV694" s="452" t="s">
        <v>88</v>
      </c>
      <c r="AW694" s="452" t="s">
        <v>4</v>
      </c>
      <c r="AX694" s="452" t="s">
        <v>83</v>
      </c>
      <c r="AY694" s="454" t="s">
        <v>311</v>
      </c>
    </row>
    <row r="695" spans="2:65" s="1" customFormat="1" ht="24.25" customHeight="1">
      <c r="B695" s="13"/>
      <c r="C695" s="428" t="s">
        <v>1141</v>
      </c>
      <c r="D695" s="428" t="s">
        <v>313</v>
      </c>
      <c r="E695" s="429" t="s">
        <v>1142</v>
      </c>
      <c r="F695" s="430" t="s">
        <v>1143</v>
      </c>
      <c r="G695" s="431" t="s">
        <v>371</v>
      </c>
      <c r="H695" s="432">
        <v>1109.168</v>
      </c>
      <c r="I695" s="22"/>
      <c r="J695" s="415">
        <f>ROUND(I695*H695,2)</f>
        <v>0</v>
      </c>
      <c r="K695" s="416"/>
      <c r="L695" s="13"/>
      <c r="M695" s="417" t="s">
        <v>1</v>
      </c>
      <c r="N695" s="418" t="s">
        <v>41</v>
      </c>
      <c r="P695" s="419">
        <f>O695*H695</f>
        <v>0</v>
      </c>
      <c r="Q695" s="419">
        <v>0.00088</v>
      </c>
      <c r="R695" s="419">
        <f>Q695*H695</f>
        <v>0.9760678399999999</v>
      </c>
      <c r="S695" s="419">
        <v>0</v>
      </c>
      <c r="T695" s="420">
        <f>S695*H695</f>
        <v>0</v>
      </c>
      <c r="AR695" s="421" t="s">
        <v>395</v>
      </c>
      <c r="AT695" s="421" t="s">
        <v>313</v>
      </c>
      <c r="AU695" s="421" t="s">
        <v>88</v>
      </c>
      <c r="AY695" s="3" t="s">
        <v>311</v>
      </c>
      <c r="BE695" s="422">
        <f>IF(N695="základní",J695,0)</f>
        <v>0</v>
      </c>
      <c r="BF695" s="422">
        <f>IF(N695="snížená",J695,0)</f>
        <v>0</v>
      </c>
      <c r="BG695" s="422">
        <f>IF(N695="zákl. přenesená",J695,0)</f>
        <v>0</v>
      </c>
      <c r="BH695" s="422">
        <f>IF(N695="sníž. přenesená",J695,0)</f>
        <v>0</v>
      </c>
      <c r="BI695" s="422">
        <f>IF(N695="nulová",J695,0)</f>
        <v>0</v>
      </c>
      <c r="BJ695" s="3" t="s">
        <v>88</v>
      </c>
      <c r="BK695" s="422">
        <f>ROUND(I695*H695,2)</f>
        <v>0</v>
      </c>
      <c r="BL695" s="3" t="s">
        <v>395</v>
      </c>
      <c r="BM695" s="421" t="s">
        <v>1144</v>
      </c>
    </row>
    <row r="696" spans="2:51" s="452" customFormat="1" ht="12">
      <c r="B696" s="453"/>
      <c r="D696" s="447" t="s">
        <v>319</v>
      </c>
      <c r="E696" s="454" t="s">
        <v>1</v>
      </c>
      <c r="F696" s="455" t="s">
        <v>1145</v>
      </c>
      <c r="H696" s="456">
        <v>1109.168</v>
      </c>
      <c r="L696" s="453"/>
      <c r="M696" s="457"/>
      <c r="T696" s="458"/>
      <c r="AT696" s="454" t="s">
        <v>319</v>
      </c>
      <c r="AU696" s="454" t="s">
        <v>88</v>
      </c>
      <c r="AV696" s="452" t="s">
        <v>88</v>
      </c>
      <c r="AW696" s="452" t="s">
        <v>31</v>
      </c>
      <c r="AX696" s="452" t="s">
        <v>83</v>
      </c>
      <c r="AY696" s="454" t="s">
        <v>311</v>
      </c>
    </row>
    <row r="697" spans="2:65" s="1" customFormat="1" ht="24.25" customHeight="1">
      <c r="B697" s="13"/>
      <c r="C697" s="471" t="s">
        <v>1146</v>
      </c>
      <c r="D697" s="471" t="s">
        <v>330</v>
      </c>
      <c r="E697" s="472" t="s">
        <v>1147</v>
      </c>
      <c r="F697" s="473" t="s">
        <v>1148</v>
      </c>
      <c r="G697" s="474" t="s">
        <v>371</v>
      </c>
      <c r="H697" s="475">
        <v>1292.735</v>
      </c>
      <c r="I697" s="23"/>
      <c r="J697" s="466">
        <f>ROUND(I697*H697,2)</f>
        <v>0</v>
      </c>
      <c r="K697" s="467"/>
      <c r="L697" s="468"/>
      <c r="M697" s="469" t="s">
        <v>1</v>
      </c>
      <c r="N697" s="470" t="s">
        <v>41</v>
      </c>
      <c r="P697" s="419">
        <f>O697*H697</f>
        <v>0</v>
      </c>
      <c r="Q697" s="419">
        <v>0</v>
      </c>
      <c r="R697" s="419">
        <f>Q697*H697</f>
        <v>0</v>
      </c>
      <c r="S697" s="419">
        <v>0</v>
      </c>
      <c r="T697" s="420">
        <f>S697*H697</f>
        <v>0</v>
      </c>
      <c r="AR697" s="421" t="s">
        <v>488</v>
      </c>
      <c r="AT697" s="421" t="s">
        <v>330</v>
      </c>
      <c r="AU697" s="421" t="s">
        <v>88</v>
      </c>
      <c r="AY697" s="3" t="s">
        <v>311</v>
      </c>
      <c r="BE697" s="422">
        <f>IF(N697="základní",J697,0)</f>
        <v>0</v>
      </c>
      <c r="BF697" s="422">
        <f>IF(N697="snížená",J697,0)</f>
        <v>0</v>
      </c>
      <c r="BG697" s="422">
        <f>IF(N697="zákl. přenesená",J697,0)</f>
        <v>0</v>
      </c>
      <c r="BH697" s="422">
        <f>IF(N697="sníž. přenesená",J697,0)</f>
        <v>0</v>
      </c>
      <c r="BI697" s="422">
        <f>IF(N697="nulová",J697,0)</f>
        <v>0</v>
      </c>
      <c r="BJ697" s="3" t="s">
        <v>88</v>
      </c>
      <c r="BK697" s="422">
        <f>ROUND(I697*H697,2)</f>
        <v>0</v>
      </c>
      <c r="BL697" s="3" t="s">
        <v>395</v>
      </c>
      <c r="BM697" s="421" t="s">
        <v>1149</v>
      </c>
    </row>
    <row r="698" spans="2:51" s="452" customFormat="1" ht="12">
      <c r="B698" s="453"/>
      <c r="D698" s="447" t="s">
        <v>319</v>
      </c>
      <c r="F698" s="455" t="s">
        <v>1150</v>
      </c>
      <c r="H698" s="456">
        <v>1292.735</v>
      </c>
      <c r="L698" s="453"/>
      <c r="M698" s="457"/>
      <c r="T698" s="458"/>
      <c r="AT698" s="454" t="s">
        <v>319</v>
      </c>
      <c r="AU698" s="454" t="s">
        <v>88</v>
      </c>
      <c r="AV698" s="452" t="s">
        <v>88</v>
      </c>
      <c r="AW698" s="452" t="s">
        <v>4</v>
      </c>
      <c r="AX698" s="452" t="s">
        <v>83</v>
      </c>
      <c r="AY698" s="454" t="s">
        <v>311</v>
      </c>
    </row>
    <row r="699" spans="2:65" s="1" customFormat="1" ht="33" customHeight="1">
      <c r="B699" s="13"/>
      <c r="C699" s="428" t="s">
        <v>1151</v>
      </c>
      <c r="D699" s="428" t="s">
        <v>313</v>
      </c>
      <c r="E699" s="429" t="s">
        <v>1152</v>
      </c>
      <c r="F699" s="430" t="s">
        <v>1153</v>
      </c>
      <c r="G699" s="431" t="s">
        <v>371</v>
      </c>
      <c r="H699" s="432">
        <v>39.6</v>
      </c>
      <c r="I699" s="22"/>
      <c r="J699" s="415">
        <f>ROUND(I699*H699,2)</f>
        <v>0</v>
      </c>
      <c r="K699" s="416"/>
      <c r="L699" s="13"/>
      <c r="M699" s="417" t="s">
        <v>1</v>
      </c>
      <c r="N699" s="418" t="s">
        <v>41</v>
      </c>
      <c r="P699" s="419">
        <f>O699*H699</f>
        <v>0</v>
      </c>
      <c r="Q699" s="419">
        <v>0.00015</v>
      </c>
      <c r="R699" s="419">
        <f>Q699*H699</f>
        <v>0.00594</v>
      </c>
      <c r="S699" s="419">
        <v>0</v>
      </c>
      <c r="T699" s="420">
        <f>S699*H699</f>
        <v>0</v>
      </c>
      <c r="AR699" s="421" t="s">
        <v>395</v>
      </c>
      <c r="AT699" s="421" t="s">
        <v>313</v>
      </c>
      <c r="AU699" s="421" t="s">
        <v>88</v>
      </c>
      <c r="AY699" s="3" t="s">
        <v>311</v>
      </c>
      <c r="BE699" s="422">
        <f>IF(N699="základní",J699,0)</f>
        <v>0</v>
      </c>
      <c r="BF699" s="422">
        <f>IF(N699="snížená",J699,0)</f>
        <v>0</v>
      </c>
      <c r="BG699" s="422">
        <f>IF(N699="zákl. přenesená",J699,0)</f>
        <v>0</v>
      </c>
      <c r="BH699" s="422">
        <f>IF(N699="sníž. přenesená",J699,0)</f>
        <v>0</v>
      </c>
      <c r="BI699" s="422">
        <f>IF(N699="nulová",J699,0)</f>
        <v>0</v>
      </c>
      <c r="BJ699" s="3" t="s">
        <v>88</v>
      </c>
      <c r="BK699" s="422">
        <f>ROUND(I699*H699,2)</f>
        <v>0</v>
      </c>
      <c r="BL699" s="3" t="s">
        <v>395</v>
      </c>
      <c r="BM699" s="421" t="s">
        <v>1154</v>
      </c>
    </row>
    <row r="700" spans="2:51" s="445" customFormat="1" ht="12">
      <c r="B700" s="446"/>
      <c r="D700" s="447" t="s">
        <v>319</v>
      </c>
      <c r="E700" s="448" t="s">
        <v>1</v>
      </c>
      <c r="F700" s="449" t="s">
        <v>205</v>
      </c>
      <c r="H700" s="448" t="s">
        <v>1</v>
      </c>
      <c r="L700" s="446"/>
      <c r="M700" s="450"/>
      <c r="T700" s="451"/>
      <c r="AT700" s="448" t="s">
        <v>319</v>
      </c>
      <c r="AU700" s="448" t="s">
        <v>88</v>
      </c>
      <c r="AV700" s="445" t="s">
        <v>83</v>
      </c>
      <c r="AW700" s="445" t="s">
        <v>31</v>
      </c>
      <c r="AX700" s="445" t="s">
        <v>75</v>
      </c>
      <c r="AY700" s="448" t="s">
        <v>311</v>
      </c>
    </row>
    <row r="701" spans="2:51" s="452" customFormat="1" ht="12">
      <c r="B701" s="453"/>
      <c r="D701" s="447" t="s">
        <v>319</v>
      </c>
      <c r="E701" s="454" t="s">
        <v>204</v>
      </c>
      <c r="F701" s="455" t="s">
        <v>206</v>
      </c>
      <c r="H701" s="456">
        <v>27.6</v>
      </c>
      <c r="L701" s="453"/>
      <c r="M701" s="457"/>
      <c r="T701" s="458"/>
      <c r="AT701" s="454" t="s">
        <v>319</v>
      </c>
      <c r="AU701" s="454" t="s">
        <v>88</v>
      </c>
      <c r="AV701" s="452" t="s">
        <v>88</v>
      </c>
      <c r="AW701" s="452" t="s">
        <v>31</v>
      </c>
      <c r="AX701" s="452" t="s">
        <v>75</v>
      </c>
      <c r="AY701" s="454" t="s">
        <v>311</v>
      </c>
    </row>
    <row r="702" spans="2:51" s="445" customFormat="1" ht="12">
      <c r="B702" s="446"/>
      <c r="D702" s="447" t="s">
        <v>319</v>
      </c>
      <c r="E702" s="448" t="s">
        <v>1</v>
      </c>
      <c r="F702" s="449" t="s">
        <v>208</v>
      </c>
      <c r="H702" s="448" t="s">
        <v>1</v>
      </c>
      <c r="L702" s="446"/>
      <c r="M702" s="450"/>
      <c r="T702" s="451"/>
      <c r="AT702" s="448" t="s">
        <v>319</v>
      </c>
      <c r="AU702" s="448" t="s">
        <v>88</v>
      </c>
      <c r="AV702" s="445" t="s">
        <v>83</v>
      </c>
      <c r="AW702" s="445" t="s">
        <v>31</v>
      </c>
      <c r="AX702" s="445" t="s">
        <v>75</v>
      </c>
      <c r="AY702" s="448" t="s">
        <v>311</v>
      </c>
    </row>
    <row r="703" spans="2:51" s="452" customFormat="1" ht="12">
      <c r="B703" s="453"/>
      <c r="D703" s="447" t="s">
        <v>319</v>
      </c>
      <c r="E703" s="454" t="s">
        <v>207</v>
      </c>
      <c r="F703" s="455" t="s">
        <v>209</v>
      </c>
      <c r="H703" s="456">
        <v>12</v>
      </c>
      <c r="L703" s="453"/>
      <c r="M703" s="457"/>
      <c r="T703" s="458"/>
      <c r="AT703" s="454" t="s">
        <v>319</v>
      </c>
      <c r="AU703" s="454" t="s">
        <v>88</v>
      </c>
      <c r="AV703" s="452" t="s">
        <v>88</v>
      </c>
      <c r="AW703" s="452" t="s">
        <v>31</v>
      </c>
      <c r="AX703" s="452" t="s">
        <v>75</v>
      </c>
      <c r="AY703" s="454" t="s">
        <v>311</v>
      </c>
    </row>
    <row r="704" spans="2:51" s="459" customFormat="1" ht="12">
      <c r="B704" s="460"/>
      <c r="D704" s="447" t="s">
        <v>319</v>
      </c>
      <c r="E704" s="461" t="s">
        <v>1</v>
      </c>
      <c r="F704" s="462" t="s">
        <v>388</v>
      </c>
      <c r="H704" s="463">
        <v>39.6</v>
      </c>
      <c r="L704" s="460"/>
      <c r="M704" s="464"/>
      <c r="T704" s="465"/>
      <c r="AT704" s="461" t="s">
        <v>319</v>
      </c>
      <c r="AU704" s="461" t="s">
        <v>88</v>
      </c>
      <c r="AV704" s="459" t="s">
        <v>317</v>
      </c>
      <c r="AW704" s="459" t="s">
        <v>31</v>
      </c>
      <c r="AX704" s="459" t="s">
        <v>83</v>
      </c>
      <c r="AY704" s="461" t="s">
        <v>311</v>
      </c>
    </row>
    <row r="705" spans="2:65" s="1" customFormat="1" ht="16.5" customHeight="1">
      <c r="B705" s="13"/>
      <c r="C705" s="471" t="s">
        <v>1155</v>
      </c>
      <c r="D705" s="471" t="s">
        <v>330</v>
      </c>
      <c r="E705" s="472" t="s">
        <v>1156</v>
      </c>
      <c r="F705" s="473" t="s">
        <v>1157</v>
      </c>
      <c r="G705" s="474" t="s">
        <v>371</v>
      </c>
      <c r="H705" s="475">
        <v>46.154</v>
      </c>
      <c r="I705" s="23"/>
      <c r="J705" s="466">
        <f>ROUND(I705*H705,2)</f>
        <v>0</v>
      </c>
      <c r="K705" s="467"/>
      <c r="L705" s="468"/>
      <c r="M705" s="469" t="s">
        <v>1</v>
      </c>
      <c r="N705" s="470" t="s">
        <v>41</v>
      </c>
      <c r="P705" s="419">
        <f>O705*H705</f>
        <v>0</v>
      </c>
      <c r="Q705" s="419">
        <v>0</v>
      </c>
      <c r="R705" s="419">
        <f>Q705*H705</f>
        <v>0</v>
      </c>
      <c r="S705" s="419">
        <v>0</v>
      </c>
      <c r="T705" s="420">
        <f>S705*H705</f>
        <v>0</v>
      </c>
      <c r="AR705" s="421" t="s">
        <v>488</v>
      </c>
      <c r="AT705" s="421" t="s">
        <v>330</v>
      </c>
      <c r="AU705" s="421" t="s">
        <v>88</v>
      </c>
      <c r="AY705" s="3" t="s">
        <v>311</v>
      </c>
      <c r="BE705" s="422">
        <f>IF(N705="základní",J705,0)</f>
        <v>0</v>
      </c>
      <c r="BF705" s="422">
        <f>IF(N705="snížená",J705,0)</f>
        <v>0</v>
      </c>
      <c r="BG705" s="422">
        <f>IF(N705="zákl. přenesená",J705,0)</f>
        <v>0</v>
      </c>
      <c r="BH705" s="422">
        <f>IF(N705="sníž. přenesená",J705,0)</f>
        <v>0</v>
      </c>
      <c r="BI705" s="422">
        <f>IF(N705="nulová",J705,0)</f>
        <v>0</v>
      </c>
      <c r="BJ705" s="3" t="s">
        <v>88</v>
      </c>
      <c r="BK705" s="422">
        <f>ROUND(I705*H705,2)</f>
        <v>0</v>
      </c>
      <c r="BL705" s="3" t="s">
        <v>395</v>
      </c>
      <c r="BM705" s="421" t="s">
        <v>1158</v>
      </c>
    </row>
    <row r="706" spans="2:51" s="452" customFormat="1" ht="12">
      <c r="B706" s="453"/>
      <c r="D706" s="447" t="s">
        <v>319</v>
      </c>
      <c r="F706" s="455" t="s">
        <v>1159</v>
      </c>
      <c r="H706" s="456">
        <v>46.154</v>
      </c>
      <c r="L706" s="453"/>
      <c r="M706" s="457"/>
      <c r="T706" s="458"/>
      <c r="AT706" s="454" t="s">
        <v>319</v>
      </c>
      <c r="AU706" s="454" t="s">
        <v>88</v>
      </c>
      <c r="AV706" s="452" t="s">
        <v>88</v>
      </c>
      <c r="AW706" s="452" t="s">
        <v>4</v>
      </c>
      <c r="AX706" s="452" t="s">
        <v>83</v>
      </c>
      <c r="AY706" s="454" t="s">
        <v>311</v>
      </c>
    </row>
    <row r="707" spans="2:65" s="1" customFormat="1" ht="33" customHeight="1">
      <c r="B707" s="13"/>
      <c r="C707" s="428" t="s">
        <v>1160</v>
      </c>
      <c r="D707" s="428" t="s">
        <v>313</v>
      </c>
      <c r="E707" s="429" t="s">
        <v>1161</v>
      </c>
      <c r="F707" s="430" t="s">
        <v>1162</v>
      </c>
      <c r="G707" s="431" t="s">
        <v>371</v>
      </c>
      <c r="H707" s="432">
        <v>1123.368</v>
      </c>
      <c r="I707" s="22"/>
      <c r="J707" s="415">
        <f>ROUND(I707*H707,2)</f>
        <v>0</v>
      </c>
      <c r="K707" s="416"/>
      <c r="L707" s="13"/>
      <c r="M707" s="417" t="s">
        <v>1</v>
      </c>
      <c r="N707" s="418" t="s">
        <v>41</v>
      </c>
      <c r="P707" s="419">
        <f>O707*H707</f>
        <v>0</v>
      </c>
      <c r="Q707" s="419">
        <v>0.00028</v>
      </c>
      <c r="R707" s="419">
        <f>Q707*H707</f>
        <v>0.31454303999999994</v>
      </c>
      <c r="S707" s="419">
        <v>0</v>
      </c>
      <c r="T707" s="420">
        <f>S707*H707</f>
        <v>0</v>
      </c>
      <c r="AR707" s="421" t="s">
        <v>395</v>
      </c>
      <c r="AT707" s="421" t="s">
        <v>313</v>
      </c>
      <c r="AU707" s="421" t="s">
        <v>88</v>
      </c>
      <c r="AY707" s="3" t="s">
        <v>311</v>
      </c>
      <c r="BE707" s="422">
        <f>IF(N707="základní",J707,0)</f>
        <v>0</v>
      </c>
      <c r="BF707" s="422">
        <f>IF(N707="snížená",J707,0)</f>
        <v>0</v>
      </c>
      <c r="BG707" s="422">
        <f>IF(N707="zákl. přenesená",J707,0)</f>
        <v>0</v>
      </c>
      <c r="BH707" s="422">
        <f>IF(N707="sníž. přenesená",J707,0)</f>
        <v>0</v>
      </c>
      <c r="BI707" s="422">
        <f>IF(N707="nulová",J707,0)</f>
        <v>0</v>
      </c>
      <c r="BJ707" s="3" t="s">
        <v>88</v>
      </c>
      <c r="BK707" s="422">
        <f>ROUND(I707*H707,2)</f>
        <v>0</v>
      </c>
      <c r="BL707" s="3" t="s">
        <v>395</v>
      </c>
      <c r="BM707" s="421" t="s">
        <v>1163</v>
      </c>
    </row>
    <row r="708" spans="2:51" s="452" customFormat="1" ht="12">
      <c r="B708" s="453"/>
      <c r="D708" s="447" t="s">
        <v>319</v>
      </c>
      <c r="E708" s="454" t="s">
        <v>1</v>
      </c>
      <c r="F708" s="455" t="s">
        <v>1164</v>
      </c>
      <c r="H708" s="456">
        <v>1123.368</v>
      </c>
      <c r="L708" s="453"/>
      <c r="M708" s="457"/>
      <c r="T708" s="458"/>
      <c r="AT708" s="454" t="s">
        <v>319</v>
      </c>
      <c r="AU708" s="454" t="s">
        <v>88</v>
      </c>
      <c r="AV708" s="452" t="s">
        <v>88</v>
      </c>
      <c r="AW708" s="452" t="s">
        <v>31</v>
      </c>
      <c r="AX708" s="452" t="s">
        <v>83</v>
      </c>
      <c r="AY708" s="454" t="s">
        <v>311</v>
      </c>
    </row>
    <row r="709" spans="2:65" s="1" customFormat="1" ht="24.25" customHeight="1">
      <c r="B709" s="13"/>
      <c r="C709" s="471" t="s">
        <v>1165</v>
      </c>
      <c r="D709" s="471" t="s">
        <v>330</v>
      </c>
      <c r="E709" s="472" t="s">
        <v>1166</v>
      </c>
      <c r="F709" s="473" t="s">
        <v>1167</v>
      </c>
      <c r="G709" s="474" t="s">
        <v>371</v>
      </c>
      <c r="H709" s="475">
        <v>1309.285</v>
      </c>
      <c r="I709" s="23"/>
      <c r="J709" s="466">
        <f>ROUND(I709*H709,2)</f>
        <v>0</v>
      </c>
      <c r="K709" s="467"/>
      <c r="L709" s="468"/>
      <c r="M709" s="469" t="s">
        <v>1</v>
      </c>
      <c r="N709" s="470" t="s">
        <v>41</v>
      </c>
      <c r="P709" s="419">
        <f>O709*H709</f>
        <v>0</v>
      </c>
      <c r="Q709" s="419">
        <v>0.0025</v>
      </c>
      <c r="R709" s="419">
        <f>Q709*H709</f>
        <v>3.2732125</v>
      </c>
      <c r="S709" s="419">
        <v>0</v>
      </c>
      <c r="T709" s="420">
        <f>S709*H709</f>
        <v>0</v>
      </c>
      <c r="AR709" s="421" t="s">
        <v>488</v>
      </c>
      <c r="AT709" s="421" t="s">
        <v>330</v>
      </c>
      <c r="AU709" s="421" t="s">
        <v>88</v>
      </c>
      <c r="AY709" s="3" t="s">
        <v>311</v>
      </c>
      <c r="BE709" s="422">
        <f>IF(N709="základní",J709,0)</f>
        <v>0</v>
      </c>
      <c r="BF709" s="422">
        <f>IF(N709="snížená",J709,0)</f>
        <v>0</v>
      </c>
      <c r="BG709" s="422">
        <f>IF(N709="zákl. přenesená",J709,0)</f>
        <v>0</v>
      </c>
      <c r="BH709" s="422">
        <f>IF(N709="sníž. přenesená",J709,0)</f>
        <v>0</v>
      </c>
      <c r="BI709" s="422">
        <f>IF(N709="nulová",J709,0)</f>
        <v>0</v>
      </c>
      <c r="BJ709" s="3" t="s">
        <v>88</v>
      </c>
      <c r="BK709" s="422">
        <f>ROUND(I709*H709,2)</f>
        <v>0</v>
      </c>
      <c r="BL709" s="3" t="s">
        <v>395</v>
      </c>
      <c r="BM709" s="421" t="s">
        <v>1168</v>
      </c>
    </row>
    <row r="710" spans="2:51" s="452" customFormat="1" ht="12">
      <c r="B710" s="453"/>
      <c r="D710" s="447" t="s">
        <v>319</v>
      </c>
      <c r="F710" s="455" t="s">
        <v>1169</v>
      </c>
      <c r="H710" s="456">
        <v>1309.285</v>
      </c>
      <c r="L710" s="453"/>
      <c r="M710" s="457"/>
      <c r="T710" s="458"/>
      <c r="AT710" s="454" t="s">
        <v>319</v>
      </c>
      <c r="AU710" s="454" t="s">
        <v>88</v>
      </c>
      <c r="AV710" s="452" t="s">
        <v>88</v>
      </c>
      <c r="AW710" s="452" t="s">
        <v>4</v>
      </c>
      <c r="AX710" s="452" t="s">
        <v>83</v>
      </c>
      <c r="AY710" s="454" t="s">
        <v>311</v>
      </c>
    </row>
    <row r="711" spans="2:65" s="1" customFormat="1" ht="24.25" customHeight="1">
      <c r="B711" s="13"/>
      <c r="C711" s="428" t="s">
        <v>1170</v>
      </c>
      <c r="D711" s="428" t="s">
        <v>313</v>
      </c>
      <c r="E711" s="429" t="s">
        <v>1171</v>
      </c>
      <c r="F711" s="430" t="s">
        <v>1172</v>
      </c>
      <c r="G711" s="431" t="s">
        <v>371</v>
      </c>
      <c r="H711" s="432">
        <v>1150.968</v>
      </c>
      <c r="I711" s="22"/>
      <c r="J711" s="415">
        <f>ROUND(I711*H711,2)</f>
        <v>0</v>
      </c>
      <c r="K711" s="416"/>
      <c r="L711" s="13"/>
      <c r="M711" s="417" t="s">
        <v>1</v>
      </c>
      <c r="N711" s="418" t="s">
        <v>41</v>
      </c>
      <c r="P711" s="419">
        <f>O711*H711</f>
        <v>0</v>
      </c>
      <c r="Q711" s="419">
        <v>0</v>
      </c>
      <c r="R711" s="419">
        <f>Q711*H711</f>
        <v>0</v>
      </c>
      <c r="S711" s="419">
        <v>0</v>
      </c>
      <c r="T711" s="420">
        <f>S711*H711</f>
        <v>0</v>
      </c>
      <c r="AR711" s="421" t="s">
        <v>395</v>
      </c>
      <c r="AT711" s="421" t="s">
        <v>313</v>
      </c>
      <c r="AU711" s="421" t="s">
        <v>88</v>
      </c>
      <c r="AY711" s="3" t="s">
        <v>311</v>
      </c>
      <c r="BE711" s="422">
        <f>IF(N711="základní",J711,0)</f>
        <v>0</v>
      </c>
      <c r="BF711" s="422">
        <f>IF(N711="snížená",J711,0)</f>
        <v>0</v>
      </c>
      <c r="BG711" s="422">
        <f>IF(N711="zákl. přenesená",J711,0)</f>
        <v>0</v>
      </c>
      <c r="BH711" s="422">
        <f>IF(N711="sníž. přenesená",J711,0)</f>
        <v>0</v>
      </c>
      <c r="BI711" s="422">
        <f>IF(N711="nulová",J711,0)</f>
        <v>0</v>
      </c>
      <c r="BJ711" s="3" t="s">
        <v>88</v>
      </c>
      <c r="BK711" s="422">
        <f>ROUND(I711*H711,2)</f>
        <v>0</v>
      </c>
      <c r="BL711" s="3" t="s">
        <v>395</v>
      </c>
      <c r="BM711" s="421" t="s">
        <v>1173</v>
      </c>
    </row>
    <row r="712" spans="2:51" s="452" customFormat="1" ht="12">
      <c r="B712" s="453"/>
      <c r="D712" s="447" t="s">
        <v>319</v>
      </c>
      <c r="E712" s="454" t="s">
        <v>1</v>
      </c>
      <c r="F712" s="455" t="s">
        <v>1174</v>
      </c>
      <c r="H712" s="456">
        <v>1150.968</v>
      </c>
      <c r="L712" s="453"/>
      <c r="M712" s="457"/>
      <c r="T712" s="458"/>
      <c r="AT712" s="454" t="s">
        <v>319</v>
      </c>
      <c r="AU712" s="454" t="s">
        <v>88</v>
      </c>
      <c r="AV712" s="452" t="s">
        <v>88</v>
      </c>
      <c r="AW712" s="452" t="s">
        <v>31</v>
      </c>
      <c r="AX712" s="452" t="s">
        <v>83</v>
      </c>
      <c r="AY712" s="454" t="s">
        <v>311</v>
      </c>
    </row>
    <row r="713" spans="2:65" s="1" customFormat="1" ht="16.5" customHeight="1">
      <c r="B713" s="13"/>
      <c r="C713" s="471" t="s">
        <v>1175</v>
      </c>
      <c r="D713" s="471" t="s">
        <v>330</v>
      </c>
      <c r="E713" s="472" t="s">
        <v>1176</v>
      </c>
      <c r="F713" s="473" t="s">
        <v>1177</v>
      </c>
      <c r="G713" s="474" t="s">
        <v>371</v>
      </c>
      <c r="H713" s="475">
        <v>1297.49</v>
      </c>
      <c r="I713" s="23"/>
      <c r="J713" s="466">
        <f>ROUND(I713*H713,2)</f>
        <v>0</v>
      </c>
      <c r="K713" s="467"/>
      <c r="L713" s="468"/>
      <c r="M713" s="469" t="s">
        <v>1</v>
      </c>
      <c r="N713" s="470" t="s">
        <v>41</v>
      </c>
      <c r="P713" s="419">
        <f>O713*H713</f>
        <v>0</v>
      </c>
      <c r="Q713" s="419">
        <v>0</v>
      </c>
      <c r="R713" s="419">
        <f>Q713*H713</f>
        <v>0</v>
      </c>
      <c r="S713" s="419">
        <v>0</v>
      </c>
      <c r="T713" s="420">
        <f>S713*H713</f>
        <v>0</v>
      </c>
      <c r="AR713" s="421" t="s">
        <v>488</v>
      </c>
      <c r="AT713" s="421" t="s">
        <v>330</v>
      </c>
      <c r="AU713" s="421" t="s">
        <v>88</v>
      </c>
      <c r="AY713" s="3" t="s">
        <v>311</v>
      </c>
      <c r="BE713" s="422">
        <f>IF(N713="základní",J713,0)</f>
        <v>0</v>
      </c>
      <c r="BF713" s="422">
        <f>IF(N713="snížená",J713,0)</f>
        <v>0</v>
      </c>
      <c r="BG713" s="422">
        <f>IF(N713="zákl. přenesená",J713,0)</f>
        <v>0</v>
      </c>
      <c r="BH713" s="422">
        <f>IF(N713="sníž. přenesená",J713,0)</f>
        <v>0</v>
      </c>
      <c r="BI713" s="422">
        <f>IF(N713="nulová",J713,0)</f>
        <v>0</v>
      </c>
      <c r="BJ713" s="3" t="s">
        <v>88</v>
      </c>
      <c r="BK713" s="422">
        <f>ROUND(I713*H713,2)</f>
        <v>0</v>
      </c>
      <c r="BL713" s="3" t="s">
        <v>395</v>
      </c>
      <c r="BM713" s="421" t="s">
        <v>1178</v>
      </c>
    </row>
    <row r="714" spans="2:51" s="452" customFormat="1" ht="12">
      <c r="B714" s="453"/>
      <c r="D714" s="447" t="s">
        <v>319</v>
      </c>
      <c r="E714" s="454" t="s">
        <v>1</v>
      </c>
      <c r="F714" s="455" t="s">
        <v>1164</v>
      </c>
      <c r="H714" s="456">
        <v>1123.368</v>
      </c>
      <c r="L714" s="453"/>
      <c r="M714" s="457"/>
      <c r="T714" s="458"/>
      <c r="AT714" s="454" t="s">
        <v>319</v>
      </c>
      <c r="AU714" s="454" t="s">
        <v>88</v>
      </c>
      <c r="AV714" s="452" t="s">
        <v>88</v>
      </c>
      <c r="AW714" s="452" t="s">
        <v>31</v>
      </c>
      <c r="AX714" s="452" t="s">
        <v>83</v>
      </c>
      <c r="AY714" s="454" t="s">
        <v>311</v>
      </c>
    </row>
    <row r="715" spans="2:51" s="452" customFormat="1" ht="12">
      <c r="B715" s="453"/>
      <c r="D715" s="447" t="s">
        <v>319</v>
      </c>
      <c r="F715" s="455" t="s">
        <v>1179</v>
      </c>
      <c r="H715" s="456">
        <v>1297.49</v>
      </c>
      <c r="L715" s="453"/>
      <c r="M715" s="457"/>
      <c r="T715" s="458"/>
      <c r="AT715" s="454" t="s">
        <v>319</v>
      </c>
      <c r="AU715" s="454" t="s">
        <v>88</v>
      </c>
      <c r="AV715" s="452" t="s">
        <v>88</v>
      </c>
      <c r="AW715" s="452" t="s">
        <v>4</v>
      </c>
      <c r="AX715" s="452" t="s">
        <v>83</v>
      </c>
      <c r="AY715" s="454" t="s">
        <v>311</v>
      </c>
    </row>
    <row r="716" spans="2:65" s="1" customFormat="1" ht="16.5" customHeight="1">
      <c r="B716" s="13"/>
      <c r="C716" s="471" t="s">
        <v>1180</v>
      </c>
      <c r="D716" s="471" t="s">
        <v>330</v>
      </c>
      <c r="E716" s="472" t="s">
        <v>1181</v>
      </c>
      <c r="F716" s="473" t="s">
        <v>1182</v>
      </c>
      <c r="G716" s="474" t="s">
        <v>371</v>
      </c>
      <c r="H716" s="475">
        <v>27.6</v>
      </c>
      <c r="I716" s="23"/>
      <c r="J716" s="466">
        <f>ROUND(I716*H716,2)</f>
        <v>0</v>
      </c>
      <c r="K716" s="467"/>
      <c r="L716" s="468"/>
      <c r="M716" s="469" t="s">
        <v>1</v>
      </c>
      <c r="N716" s="470" t="s">
        <v>41</v>
      </c>
      <c r="P716" s="419">
        <f>O716*H716</f>
        <v>0</v>
      </c>
      <c r="Q716" s="419">
        <v>0</v>
      </c>
      <c r="R716" s="419">
        <f>Q716*H716</f>
        <v>0</v>
      </c>
      <c r="S716" s="419">
        <v>0</v>
      </c>
      <c r="T716" s="420">
        <f>S716*H716</f>
        <v>0</v>
      </c>
      <c r="AR716" s="421" t="s">
        <v>488</v>
      </c>
      <c r="AT716" s="421" t="s">
        <v>330</v>
      </c>
      <c r="AU716" s="421" t="s">
        <v>88</v>
      </c>
      <c r="AY716" s="3" t="s">
        <v>311</v>
      </c>
      <c r="BE716" s="422">
        <f>IF(N716="základní",J716,0)</f>
        <v>0</v>
      </c>
      <c r="BF716" s="422">
        <f>IF(N716="snížená",J716,0)</f>
        <v>0</v>
      </c>
      <c r="BG716" s="422">
        <f>IF(N716="zákl. přenesená",J716,0)</f>
        <v>0</v>
      </c>
      <c r="BH716" s="422">
        <f>IF(N716="sníž. přenesená",J716,0)</f>
        <v>0</v>
      </c>
      <c r="BI716" s="422">
        <f>IF(N716="nulová",J716,0)</f>
        <v>0</v>
      </c>
      <c r="BJ716" s="3" t="s">
        <v>88</v>
      </c>
      <c r="BK716" s="422">
        <f>ROUND(I716*H716,2)</f>
        <v>0</v>
      </c>
      <c r="BL716" s="3" t="s">
        <v>395</v>
      </c>
      <c r="BM716" s="421" t="s">
        <v>1183</v>
      </c>
    </row>
    <row r="717" spans="2:51" s="452" customFormat="1" ht="12">
      <c r="B717" s="453"/>
      <c r="D717" s="447" t="s">
        <v>319</v>
      </c>
      <c r="E717" s="454" t="s">
        <v>1</v>
      </c>
      <c r="F717" s="455" t="s">
        <v>204</v>
      </c>
      <c r="H717" s="456">
        <v>27.6</v>
      </c>
      <c r="L717" s="453"/>
      <c r="M717" s="457"/>
      <c r="T717" s="458"/>
      <c r="AT717" s="454" t="s">
        <v>319</v>
      </c>
      <c r="AU717" s="454" t="s">
        <v>88</v>
      </c>
      <c r="AV717" s="452" t="s">
        <v>88</v>
      </c>
      <c r="AW717" s="452" t="s">
        <v>31</v>
      </c>
      <c r="AX717" s="452" t="s">
        <v>83</v>
      </c>
      <c r="AY717" s="454" t="s">
        <v>311</v>
      </c>
    </row>
    <row r="718" spans="2:65" s="1" customFormat="1" ht="24.25" customHeight="1">
      <c r="B718" s="13"/>
      <c r="C718" s="428" t="s">
        <v>1184</v>
      </c>
      <c r="D718" s="428" t="s">
        <v>313</v>
      </c>
      <c r="E718" s="429" t="s">
        <v>1185</v>
      </c>
      <c r="F718" s="430" t="s">
        <v>1186</v>
      </c>
      <c r="G718" s="431" t="s">
        <v>371</v>
      </c>
      <c r="H718" s="432">
        <v>55.918</v>
      </c>
      <c r="I718" s="22"/>
      <c r="J718" s="415">
        <f>ROUND(I718*H718,2)</f>
        <v>0</v>
      </c>
      <c r="K718" s="416"/>
      <c r="L718" s="13"/>
      <c r="M718" s="417" t="s">
        <v>1</v>
      </c>
      <c r="N718" s="418" t="s">
        <v>41</v>
      </c>
      <c r="P718" s="419">
        <f>O718*H718</f>
        <v>0</v>
      </c>
      <c r="Q718" s="419">
        <v>0</v>
      </c>
      <c r="R718" s="419">
        <f>Q718*H718</f>
        <v>0</v>
      </c>
      <c r="S718" s="419">
        <v>0.0055</v>
      </c>
      <c r="T718" s="420">
        <f>S718*H718</f>
        <v>0.30754899999999996</v>
      </c>
      <c r="AR718" s="421" t="s">
        <v>395</v>
      </c>
      <c r="AT718" s="421" t="s">
        <v>313</v>
      </c>
      <c r="AU718" s="421" t="s">
        <v>88</v>
      </c>
      <c r="AY718" s="3" t="s">
        <v>311</v>
      </c>
      <c r="BE718" s="422">
        <f>IF(N718="základní",J718,0)</f>
        <v>0</v>
      </c>
      <c r="BF718" s="422">
        <f>IF(N718="snížená",J718,0)</f>
        <v>0</v>
      </c>
      <c r="BG718" s="422">
        <f>IF(N718="zákl. přenesená",J718,0)</f>
        <v>0</v>
      </c>
      <c r="BH718" s="422">
        <f>IF(N718="sníž. přenesená",J718,0)</f>
        <v>0</v>
      </c>
      <c r="BI718" s="422">
        <f>IF(N718="nulová",J718,0)</f>
        <v>0</v>
      </c>
      <c r="BJ718" s="3" t="s">
        <v>88</v>
      </c>
      <c r="BK718" s="422">
        <f>ROUND(I718*H718,2)</f>
        <v>0</v>
      </c>
      <c r="BL718" s="3" t="s">
        <v>395</v>
      </c>
      <c r="BM718" s="421" t="s">
        <v>1187</v>
      </c>
    </row>
    <row r="719" spans="2:51" s="452" customFormat="1" ht="12">
      <c r="B719" s="453"/>
      <c r="D719" s="447" t="s">
        <v>319</v>
      </c>
      <c r="E719" s="454" t="s">
        <v>1</v>
      </c>
      <c r="F719" s="455" t="s">
        <v>1188</v>
      </c>
      <c r="H719" s="456">
        <v>55.918</v>
      </c>
      <c r="L719" s="453"/>
      <c r="M719" s="457"/>
      <c r="T719" s="458"/>
      <c r="AT719" s="454" t="s">
        <v>319</v>
      </c>
      <c r="AU719" s="454" t="s">
        <v>88</v>
      </c>
      <c r="AV719" s="452" t="s">
        <v>88</v>
      </c>
      <c r="AW719" s="452" t="s">
        <v>31</v>
      </c>
      <c r="AX719" s="452" t="s">
        <v>83</v>
      </c>
      <c r="AY719" s="454" t="s">
        <v>311</v>
      </c>
    </row>
    <row r="720" spans="2:65" s="1" customFormat="1" ht="24.25" customHeight="1">
      <c r="B720" s="13"/>
      <c r="C720" s="428" t="s">
        <v>1189</v>
      </c>
      <c r="D720" s="428" t="s">
        <v>313</v>
      </c>
      <c r="E720" s="429" t="s">
        <v>1190</v>
      </c>
      <c r="F720" s="430" t="s">
        <v>1191</v>
      </c>
      <c r="G720" s="431" t="s">
        <v>1127</v>
      </c>
      <c r="H720" s="24"/>
      <c r="I720" s="22"/>
      <c r="J720" s="415">
        <f>ROUND(I720*H720,2)</f>
        <v>0</v>
      </c>
      <c r="K720" s="416"/>
      <c r="L720" s="13"/>
      <c r="M720" s="417" t="s">
        <v>1</v>
      </c>
      <c r="N720" s="418" t="s">
        <v>41</v>
      </c>
      <c r="P720" s="419">
        <f>O720*H720</f>
        <v>0</v>
      </c>
      <c r="Q720" s="419">
        <v>0</v>
      </c>
      <c r="R720" s="419">
        <f>Q720*H720</f>
        <v>0</v>
      </c>
      <c r="S720" s="419">
        <v>0</v>
      </c>
      <c r="T720" s="420">
        <f>S720*H720</f>
        <v>0</v>
      </c>
      <c r="AR720" s="421" t="s">
        <v>395</v>
      </c>
      <c r="AT720" s="421" t="s">
        <v>313</v>
      </c>
      <c r="AU720" s="421" t="s">
        <v>88</v>
      </c>
      <c r="AY720" s="3" t="s">
        <v>311</v>
      </c>
      <c r="BE720" s="422">
        <f>IF(N720="základní",J720,0)</f>
        <v>0</v>
      </c>
      <c r="BF720" s="422">
        <f>IF(N720="snížená",J720,0)</f>
        <v>0</v>
      </c>
      <c r="BG720" s="422">
        <f>IF(N720="zákl. přenesená",J720,0)</f>
        <v>0</v>
      </c>
      <c r="BH720" s="422">
        <f>IF(N720="sníž. přenesená",J720,0)</f>
        <v>0</v>
      </c>
      <c r="BI720" s="422">
        <f>IF(N720="nulová",J720,0)</f>
        <v>0</v>
      </c>
      <c r="BJ720" s="3" t="s">
        <v>88</v>
      </c>
      <c r="BK720" s="422">
        <f>ROUND(I720*H720,2)</f>
        <v>0</v>
      </c>
      <c r="BL720" s="3" t="s">
        <v>395</v>
      </c>
      <c r="BM720" s="421" t="s">
        <v>1192</v>
      </c>
    </row>
    <row r="721" spans="2:63" s="433" customFormat="1" ht="22.9" customHeight="1">
      <c r="B721" s="434"/>
      <c r="D721" s="435" t="s">
        <v>74</v>
      </c>
      <c r="E721" s="443" t="s">
        <v>1193</v>
      </c>
      <c r="F721" s="443" t="s">
        <v>1194</v>
      </c>
      <c r="J721" s="444">
        <f>BK721</f>
        <v>0</v>
      </c>
      <c r="L721" s="434"/>
      <c r="M721" s="438"/>
      <c r="P721" s="439">
        <f>SUM(P722:P799)</f>
        <v>0</v>
      </c>
      <c r="R721" s="439">
        <f>SUM(R722:R799)</f>
        <v>11.97118975</v>
      </c>
      <c r="T721" s="440">
        <f>SUM(T722:T799)</f>
        <v>0.032508</v>
      </c>
      <c r="AR721" s="435" t="s">
        <v>88</v>
      </c>
      <c r="AT721" s="441" t="s">
        <v>74</v>
      </c>
      <c r="AU721" s="441" t="s">
        <v>83</v>
      </c>
      <c r="AY721" s="435" t="s">
        <v>311</v>
      </c>
      <c r="BK721" s="442">
        <f>SUM(BK722:BK799)</f>
        <v>0</v>
      </c>
    </row>
    <row r="722" spans="2:65" s="1" customFormat="1" ht="24.25" customHeight="1">
      <c r="B722" s="13"/>
      <c r="C722" s="428" t="s">
        <v>1195</v>
      </c>
      <c r="D722" s="428" t="s">
        <v>313</v>
      </c>
      <c r="E722" s="429" t="s">
        <v>1196</v>
      </c>
      <c r="F722" s="430" t="s">
        <v>1197</v>
      </c>
      <c r="G722" s="431" t="s">
        <v>371</v>
      </c>
      <c r="H722" s="432">
        <v>77.4</v>
      </c>
      <c r="I722" s="22"/>
      <c r="J722" s="415">
        <f>ROUND(I722*H722,2)</f>
        <v>0</v>
      </c>
      <c r="K722" s="416"/>
      <c r="L722" s="13"/>
      <c r="M722" s="417" t="s">
        <v>1</v>
      </c>
      <c r="N722" s="418" t="s">
        <v>41</v>
      </c>
      <c r="P722" s="419">
        <f>O722*H722</f>
        <v>0</v>
      </c>
      <c r="Q722" s="419">
        <v>0</v>
      </c>
      <c r="R722" s="419">
        <f>Q722*H722</f>
        <v>0</v>
      </c>
      <c r="S722" s="419">
        <v>0.00042</v>
      </c>
      <c r="T722" s="420">
        <f>S722*H722</f>
        <v>0.032508</v>
      </c>
      <c r="AR722" s="421" t="s">
        <v>395</v>
      </c>
      <c r="AT722" s="421" t="s">
        <v>313</v>
      </c>
      <c r="AU722" s="421" t="s">
        <v>88</v>
      </c>
      <c r="AY722" s="3" t="s">
        <v>311</v>
      </c>
      <c r="BE722" s="422">
        <f>IF(N722="základní",J722,0)</f>
        <v>0</v>
      </c>
      <c r="BF722" s="422">
        <f>IF(N722="snížená",J722,0)</f>
        <v>0</v>
      </c>
      <c r="BG722" s="422">
        <f>IF(N722="zákl. přenesená",J722,0)</f>
        <v>0</v>
      </c>
      <c r="BH722" s="422">
        <f>IF(N722="sníž. přenesená",J722,0)</f>
        <v>0</v>
      </c>
      <c r="BI722" s="422">
        <f>IF(N722="nulová",J722,0)</f>
        <v>0</v>
      </c>
      <c r="BJ722" s="3" t="s">
        <v>88</v>
      </c>
      <c r="BK722" s="422">
        <f>ROUND(I722*H722,2)</f>
        <v>0</v>
      </c>
      <c r="BL722" s="3" t="s">
        <v>395</v>
      </c>
      <c r="BM722" s="421" t="s">
        <v>1198</v>
      </c>
    </row>
    <row r="723" spans="2:51" s="452" customFormat="1" ht="12">
      <c r="B723" s="453"/>
      <c r="D723" s="447" t="s">
        <v>319</v>
      </c>
      <c r="E723" s="454" t="s">
        <v>1</v>
      </c>
      <c r="F723" s="455" t="s">
        <v>1199</v>
      </c>
      <c r="H723" s="456">
        <v>77.4</v>
      </c>
      <c r="L723" s="453"/>
      <c r="M723" s="457"/>
      <c r="T723" s="458"/>
      <c r="AT723" s="454" t="s">
        <v>319</v>
      </c>
      <c r="AU723" s="454" t="s">
        <v>88</v>
      </c>
      <c r="AV723" s="452" t="s">
        <v>88</v>
      </c>
      <c r="AW723" s="452" t="s">
        <v>31</v>
      </c>
      <c r="AX723" s="452" t="s">
        <v>83</v>
      </c>
      <c r="AY723" s="454" t="s">
        <v>311</v>
      </c>
    </row>
    <row r="724" spans="2:65" s="1" customFormat="1" ht="24.25" customHeight="1">
      <c r="B724" s="13"/>
      <c r="C724" s="428" t="s">
        <v>1200</v>
      </c>
      <c r="D724" s="428" t="s">
        <v>313</v>
      </c>
      <c r="E724" s="429" t="s">
        <v>1201</v>
      </c>
      <c r="F724" s="430" t="s">
        <v>1202</v>
      </c>
      <c r="G724" s="431" t="s">
        <v>371</v>
      </c>
      <c r="H724" s="432">
        <v>2258.1</v>
      </c>
      <c r="I724" s="22"/>
      <c r="J724" s="415">
        <f>ROUND(I724*H724,2)</f>
        <v>0</v>
      </c>
      <c r="K724" s="416"/>
      <c r="L724" s="13"/>
      <c r="M724" s="417" t="s">
        <v>1</v>
      </c>
      <c r="N724" s="418" t="s">
        <v>41</v>
      </c>
      <c r="P724" s="419">
        <f>O724*H724</f>
        <v>0</v>
      </c>
      <c r="Q724" s="419">
        <v>0</v>
      </c>
      <c r="R724" s="419">
        <f>Q724*H724</f>
        <v>0</v>
      </c>
      <c r="S724" s="419">
        <v>0</v>
      </c>
      <c r="T724" s="420">
        <f>S724*H724</f>
        <v>0</v>
      </c>
      <c r="AR724" s="421" t="s">
        <v>395</v>
      </c>
      <c r="AT724" s="421" t="s">
        <v>313</v>
      </c>
      <c r="AU724" s="421" t="s">
        <v>88</v>
      </c>
      <c r="AY724" s="3" t="s">
        <v>311</v>
      </c>
      <c r="BE724" s="422">
        <f>IF(N724="základní",J724,0)</f>
        <v>0</v>
      </c>
      <c r="BF724" s="422">
        <f>IF(N724="snížená",J724,0)</f>
        <v>0</v>
      </c>
      <c r="BG724" s="422">
        <f>IF(N724="zákl. přenesená",J724,0)</f>
        <v>0</v>
      </c>
      <c r="BH724" s="422">
        <f>IF(N724="sníž. přenesená",J724,0)</f>
        <v>0</v>
      </c>
      <c r="BI724" s="422">
        <f>IF(N724="nulová",J724,0)</f>
        <v>0</v>
      </c>
      <c r="BJ724" s="3" t="s">
        <v>88</v>
      </c>
      <c r="BK724" s="422">
        <f>ROUND(I724*H724,2)</f>
        <v>0</v>
      </c>
      <c r="BL724" s="3" t="s">
        <v>395</v>
      </c>
      <c r="BM724" s="421" t="s">
        <v>1203</v>
      </c>
    </row>
    <row r="725" spans="2:51" s="445" customFormat="1" ht="12">
      <c r="B725" s="446"/>
      <c r="D725" s="447" t="s">
        <v>319</v>
      </c>
      <c r="E725" s="448" t="s">
        <v>1</v>
      </c>
      <c r="F725" s="449" t="s">
        <v>1204</v>
      </c>
      <c r="H725" s="448" t="s">
        <v>1</v>
      </c>
      <c r="L725" s="446"/>
      <c r="M725" s="450"/>
      <c r="T725" s="451"/>
      <c r="AT725" s="448" t="s">
        <v>319</v>
      </c>
      <c r="AU725" s="448" t="s">
        <v>88</v>
      </c>
      <c r="AV725" s="445" t="s">
        <v>83</v>
      </c>
      <c r="AW725" s="445" t="s">
        <v>31</v>
      </c>
      <c r="AX725" s="445" t="s">
        <v>75</v>
      </c>
      <c r="AY725" s="448" t="s">
        <v>311</v>
      </c>
    </row>
    <row r="726" spans="2:51" s="452" customFormat="1" ht="12">
      <c r="B726" s="453"/>
      <c r="D726" s="447" t="s">
        <v>319</v>
      </c>
      <c r="E726" s="454" t="s">
        <v>213</v>
      </c>
      <c r="F726" s="455" t="s">
        <v>1205</v>
      </c>
      <c r="H726" s="456">
        <v>870.7</v>
      </c>
      <c r="L726" s="453"/>
      <c r="M726" s="457"/>
      <c r="T726" s="458"/>
      <c r="AT726" s="454" t="s">
        <v>319</v>
      </c>
      <c r="AU726" s="454" t="s">
        <v>88</v>
      </c>
      <c r="AV726" s="452" t="s">
        <v>88</v>
      </c>
      <c r="AW726" s="452" t="s">
        <v>31</v>
      </c>
      <c r="AX726" s="452" t="s">
        <v>75</v>
      </c>
      <c r="AY726" s="454" t="s">
        <v>311</v>
      </c>
    </row>
    <row r="727" spans="2:51" s="445" customFormat="1" ht="12">
      <c r="B727" s="446"/>
      <c r="D727" s="447" t="s">
        <v>319</v>
      </c>
      <c r="E727" s="448" t="s">
        <v>1</v>
      </c>
      <c r="F727" s="449" t="s">
        <v>1206</v>
      </c>
      <c r="H727" s="448" t="s">
        <v>1</v>
      </c>
      <c r="L727" s="446"/>
      <c r="M727" s="450"/>
      <c r="T727" s="451"/>
      <c r="AT727" s="448" t="s">
        <v>319</v>
      </c>
      <c r="AU727" s="448" t="s">
        <v>88</v>
      </c>
      <c r="AV727" s="445" t="s">
        <v>83</v>
      </c>
      <c r="AW727" s="445" t="s">
        <v>31</v>
      </c>
      <c r="AX727" s="445" t="s">
        <v>75</v>
      </c>
      <c r="AY727" s="448" t="s">
        <v>311</v>
      </c>
    </row>
    <row r="728" spans="2:51" s="452" customFormat="1" ht="12">
      <c r="B728" s="453"/>
      <c r="D728" s="447" t="s">
        <v>319</v>
      </c>
      <c r="E728" s="454" t="s">
        <v>215</v>
      </c>
      <c r="F728" s="455" t="s">
        <v>165</v>
      </c>
      <c r="H728" s="456">
        <v>31.9</v>
      </c>
      <c r="L728" s="453"/>
      <c r="M728" s="457"/>
      <c r="T728" s="458"/>
      <c r="AT728" s="454" t="s">
        <v>319</v>
      </c>
      <c r="AU728" s="454" t="s">
        <v>88</v>
      </c>
      <c r="AV728" s="452" t="s">
        <v>88</v>
      </c>
      <c r="AW728" s="452" t="s">
        <v>31</v>
      </c>
      <c r="AX728" s="452" t="s">
        <v>75</v>
      </c>
      <c r="AY728" s="454" t="s">
        <v>311</v>
      </c>
    </row>
    <row r="729" spans="2:51" s="445" customFormat="1" ht="12">
      <c r="B729" s="446"/>
      <c r="D729" s="447" t="s">
        <v>319</v>
      </c>
      <c r="E729" s="448" t="s">
        <v>1</v>
      </c>
      <c r="F729" s="449" t="s">
        <v>1207</v>
      </c>
      <c r="H729" s="448" t="s">
        <v>1</v>
      </c>
      <c r="L729" s="446"/>
      <c r="M729" s="450"/>
      <c r="T729" s="451"/>
      <c r="AT729" s="448" t="s">
        <v>319</v>
      </c>
      <c r="AU729" s="448" t="s">
        <v>88</v>
      </c>
      <c r="AV729" s="445" t="s">
        <v>83</v>
      </c>
      <c r="AW729" s="445" t="s">
        <v>31</v>
      </c>
      <c r="AX729" s="445" t="s">
        <v>75</v>
      </c>
      <c r="AY729" s="448" t="s">
        <v>311</v>
      </c>
    </row>
    <row r="730" spans="2:51" s="452" customFormat="1" ht="12">
      <c r="B730" s="453"/>
      <c r="D730" s="447" t="s">
        <v>319</v>
      </c>
      <c r="E730" s="454" t="s">
        <v>216</v>
      </c>
      <c r="F730" s="455" t="s">
        <v>1208</v>
      </c>
      <c r="H730" s="456">
        <v>638.3</v>
      </c>
      <c r="L730" s="453"/>
      <c r="M730" s="457"/>
      <c r="T730" s="458"/>
      <c r="AT730" s="454" t="s">
        <v>319</v>
      </c>
      <c r="AU730" s="454" t="s">
        <v>88</v>
      </c>
      <c r="AV730" s="452" t="s">
        <v>88</v>
      </c>
      <c r="AW730" s="452" t="s">
        <v>31</v>
      </c>
      <c r="AX730" s="452" t="s">
        <v>75</v>
      </c>
      <c r="AY730" s="454" t="s">
        <v>311</v>
      </c>
    </row>
    <row r="731" spans="2:51" s="445" customFormat="1" ht="12">
      <c r="B731" s="446"/>
      <c r="D731" s="447" t="s">
        <v>319</v>
      </c>
      <c r="E731" s="448" t="s">
        <v>1</v>
      </c>
      <c r="F731" s="449" t="s">
        <v>1209</v>
      </c>
      <c r="H731" s="448" t="s">
        <v>1</v>
      </c>
      <c r="L731" s="446"/>
      <c r="M731" s="450"/>
      <c r="T731" s="451"/>
      <c r="AT731" s="448" t="s">
        <v>319</v>
      </c>
      <c r="AU731" s="448" t="s">
        <v>88</v>
      </c>
      <c r="AV731" s="445" t="s">
        <v>83</v>
      </c>
      <c r="AW731" s="445" t="s">
        <v>31</v>
      </c>
      <c r="AX731" s="445" t="s">
        <v>75</v>
      </c>
      <c r="AY731" s="448" t="s">
        <v>311</v>
      </c>
    </row>
    <row r="732" spans="2:51" s="452" customFormat="1" ht="12">
      <c r="B732" s="453"/>
      <c r="D732" s="447" t="s">
        <v>319</v>
      </c>
      <c r="E732" s="454" t="s">
        <v>218</v>
      </c>
      <c r="F732" s="455" t="s">
        <v>1210</v>
      </c>
      <c r="H732" s="456">
        <v>693.7</v>
      </c>
      <c r="L732" s="453"/>
      <c r="M732" s="457"/>
      <c r="T732" s="458"/>
      <c r="AT732" s="454" t="s">
        <v>319</v>
      </c>
      <c r="AU732" s="454" t="s">
        <v>88</v>
      </c>
      <c r="AV732" s="452" t="s">
        <v>88</v>
      </c>
      <c r="AW732" s="452" t="s">
        <v>31</v>
      </c>
      <c r="AX732" s="452" t="s">
        <v>75</v>
      </c>
      <c r="AY732" s="454" t="s">
        <v>311</v>
      </c>
    </row>
    <row r="733" spans="2:51" s="445" customFormat="1" ht="12">
      <c r="B733" s="446"/>
      <c r="D733" s="447" t="s">
        <v>319</v>
      </c>
      <c r="E733" s="448" t="s">
        <v>1</v>
      </c>
      <c r="F733" s="449" t="s">
        <v>1211</v>
      </c>
      <c r="H733" s="448" t="s">
        <v>1</v>
      </c>
      <c r="L733" s="446"/>
      <c r="M733" s="450"/>
      <c r="T733" s="451"/>
      <c r="AT733" s="448" t="s">
        <v>319</v>
      </c>
      <c r="AU733" s="448" t="s">
        <v>88</v>
      </c>
      <c r="AV733" s="445" t="s">
        <v>83</v>
      </c>
      <c r="AW733" s="445" t="s">
        <v>31</v>
      </c>
      <c r="AX733" s="445" t="s">
        <v>75</v>
      </c>
      <c r="AY733" s="448" t="s">
        <v>311</v>
      </c>
    </row>
    <row r="734" spans="2:51" s="452" customFormat="1" ht="12">
      <c r="B734" s="453"/>
      <c r="D734" s="447" t="s">
        <v>319</v>
      </c>
      <c r="E734" s="454" t="s">
        <v>220</v>
      </c>
      <c r="F734" s="455" t="s">
        <v>168</v>
      </c>
      <c r="H734" s="456">
        <v>6.5</v>
      </c>
      <c r="L734" s="453"/>
      <c r="M734" s="457"/>
      <c r="T734" s="458"/>
      <c r="AT734" s="454" t="s">
        <v>319</v>
      </c>
      <c r="AU734" s="454" t="s">
        <v>88</v>
      </c>
      <c r="AV734" s="452" t="s">
        <v>88</v>
      </c>
      <c r="AW734" s="452" t="s">
        <v>31</v>
      </c>
      <c r="AX734" s="452" t="s">
        <v>75</v>
      </c>
      <c r="AY734" s="454" t="s">
        <v>311</v>
      </c>
    </row>
    <row r="735" spans="2:51" s="445" customFormat="1" ht="12">
      <c r="B735" s="446"/>
      <c r="D735" s="447" t="s">
        <v>319</v>
      </c>
      <c r="E735" s="448" t="s">
        <v>1</v>
      </c>
      <c r="F735" s="449" t="s">
        <v>1212</v>
      </c>
      <c r="H735" s="448" t="s">
        <v>1</v>
      </c>
      <c r="L735" s="446"/>
      <c r="M735" s="450"/>
      <c r="T735" s="451"/>
      <c r="AT735" s="448" t="s">
        <v>319</v>
      </c>
      <c r="AU735" s="448" t="s">
        <v>88</v>
      </c>
      <c r="AV735" s="445" t="s">
        <v>83</v>
      </c>
      <c r="AW735" s="445" t="s">
        <v>31</v>
      </c>
      <c r="AX735" s="445" t="s">
        <v>75</v>
      </c>
      <c r="AY735" s="448" t="s">
        <v>311</v>
      </c>
    </row>
    <row r="736" spans="2:51" s="452" customFormat="1" ht="12">
      <c r="B736" s="453"/>
      <c r="D736" s="447" t="s">
        <v>319</v>
      </c>
      <c r="E736" s="454" t="s">
        <v>221</v>
      </c>
      <c r="F736" s="455" t="s">
        <v>177</v>
      </c>
      <c r="H736" s="456">
        <v>17</v>
      </c>
      <c r="L736" s="453"/>
      <c r="M736" s="457"/>
      <c r="T736" s="458"/>
      <c r="AT736" s="454" t="s">
        <v>319</v>
      </c>
      <c r="AU736" s="454" t="s">
        <v>88</v>
      </c>
      <c r="AV736" s="452" t="s">
        <v>88</v>
      </c>
      <c r="AW736" s="452" t="s">
        <v>31</v>
      </c>
      <c r="AX736" s="452" t="s">
        <v>75</v>
      </c>
      <c r="AY736" s="454" t="s">
        <v>311</v>
      </c>
    </row>
    <row r="737" spans="2:51" s="459" customFormat="1" ht="12">
      <c r="B737" s="460"/>
      <c r="D737" s="447" t="s">
        <v>319</v>
      </c>
      <c r="E737" s="461" t="s">
        <v>1</v>
      </c>
      <c r="F737" s="462" t="s">
        <v>388</v>
      </c>
      <c r="H737" s="463">
        <v>2258.1</v>
      </c>
      <c r="L737" s="460"/>
      <c r="M737" s="464"/>
      <c r="T737" s="465"/>
      <c r="AT737" s="461" t="s">
        <v>319</v>
      </c>
      <c r="AU737" s="461" t="s">
        <v>88</v>
      </c>
      <c r="AV737" s="459" t="s">
        <v>317</v>
      </c>
      <c r="AW737" s="459" t="s">
        <v>31</v>
      </c>
      <c r="AX737" s="459" t="s">
        <v>83</v>
      </c>
      <c r="AY737" s="461" t="s">
        <v>311</v>
      </c>
    </row>
    <row r="738" spans="2:65" s="1" customFormat="1" ht="16.5" customHeight="1">
      <c r="B738" s="13"/>
      <c r="C738" s="471" t="s">
        <v>1213</v>
      </c>
      <c r="D738" s="471" t="s">
        <v>330</v>
      </c>
      <c r="E738" s="472" t="s">
        <v>1214</v>
      </c>
      <c r="F738" s="473" t="s">
        <v>1215</v>
      </c>
      <c r="G738" s="474" t="s">
        <v>371</v>
      </c>
      <c r="H738" s="475">
        <v>888.114</v>
      </c>
      <c r="I738" s="23"/>
      <c r="J738" s="466">
        <f>ROUND(I738*H738,2)</f>
        <v>0</v>
      </c>
      <c r="K738" s="467"/>
      <c r="L738" s="468"/>
      <c r="M738" s="469" t="s">
        <v>1</v>
      </c>
      <c r="N738" s="470" t="s">
        <v>41</v>
      </c>
      <c r="P738" s="419">
        <f>O738*H738</f>
        <v>0</v>
      </c>
      <c r="Q738" s="419">
        <v>0</v>
      </c>
      <c r="R738" s="419">
        <f>Q738*H738</f>
        <v>0</v>
      </c>
      <c r="S738" s="419">
        <v>0</v>
      </c>
      <c r="T738" s="420">
        <f>S738*H738</f>
        <v>0</v>
      </c>
      <c r="AR738" s="421" t="s">
        <v>488</v>
      </c>
      <c r="AT738" s="421" t="s">
        <v>330</v>
      </c>
      <c r="AU738" s="421" t="s">
        <v>88</v>
      </c>
      <c r="AY738" s="3" t="s">
        <v>311</v>
      </c>
      <c r="BE738" s="422">
        <f>IF(N738="základní",J738,0)</f>
        <v>0</v>
      </c>
      <c r="BF738" s="422">
        <f>IF(N738="snížená",J738,0)</f>
        <v>0</v>
      </c>
      <c r="BG738" s="422">
        <f>IF(N738="zákl. přenesená",J738,0)</f>
        <v>0</v>
      </c>
      <c r="BH738" s="422">
        <f>IF(N738="sníž. přenesená",J738,0)</f>
        <v>0</v>
      </c>
      <c r="BI738" s="422">
        <f>IF(N738="nulová",J738,0)</f>
        <v>0</v>
      </c>
      <c r="BJ738" s="3" t="s">
        <v>88</v>
      </c>
      <c r="BK738" s="422">
        <f>ROUND(I738*H738,2)</f>
        <v>0</v>
      </c>
      <c r="BL738" s="3" t="s">
        <v>395</v>
      </c>
      <c r="BM738" s="421" t="s">
        <v>1216</v>
      </c>
    </row>
    <row r="739" spans="2:51" s="452" customFormat="1" ht="12">
      <c r="B739" s="453"/>
      <c r="D739" s="447" t="s">
        <v>319</v>
      </c>
      <c r="E739" s="454" t="s">
        <v>1</v>
      </c>
      <c r="F739" s="455" t="s">
        <v>213</v>
      </c>
      <c r="H739" s="456">
        <v>870.7</v>
      </c>
      <c r="L739" s="453"/>
      <c r="M739" s="457"/>
      <c r="T739" s="458"/>
      <c r="AT739" s="454" t="s">
        <v>319</v>
      </c>
      <c r="AU739" s="454" t="s">
        <v>88</v>
      </c>
      <c r="AV739" s="452" t="s">
        <v>88</v>
      </c>
      <c r="AW739" s="452" t="s">
        <v>31</v>
      </c>
      <c r="AX739" s="452" t="s">
        <v>83</v>
      </c>
      <c r="AY739" s="454" t="s">
        <v>311</v>
      </c>
    </row>
    <row r="740" spans="2:51" s="452" customFormat="1" ht="12">
      <c r="B740" s="453"/>
      <c r="D740" s="447" t="s">
        <v>319</v>
      </c>
      <c r="F740" s="455" t="s">
        <v>1217</v>
      </c>
      <c r="H740" s="456">
        <v>888.114</v>
      </c>
      <c r="L740" s="453"/>
      <c r="M740" s="457"/>
      <c r="T740" s="458"/>
      <c r="AT740" s="454" t="s">
        <v>319</v>
      </c>
      <c r="AU740" s="454" t="s">
        <v>88</v>
      </c>
      <c r="AV740" s="452" t="s">
        <v>88</v>
      </c>
      <c r="AW740" s="452" t="s">
        <v>4</v>
      </c>
      <c r="AX740" s="452" t="s">
        <v>83</v>
      </c>
      <c r="AY740" s="454" t="s">
        <v>311</v>
      </c>
    </row>
    <row r="741" spans="2:65" s="1" customFormat="1" ht="16.5" customHeight="1">
      <c r="B741" s="13"/>
      <c r="C741" s="471" t="s">
        <v>1218</v>
      </c>
      <c r="D741" s="471" t="s">
        <v>330</v>
      </c>
      <c r="E741" s="472" t="s">
        <v>1219</v>
      </c>
      <c r="F741" s="473" t="s">
        <v>1220</v>
      </c>
      <c r="G741" s="474" t="s">
        <v>371</v>
      </c>
      <c r="H741" s="475">
        <v>33.495</v>
      </c>
      <c r="I741" s="23"/>
      <c r="J741" s="466">
        <f>ROUND(I741*H741,2)</f>
        <v>0</v>
      </c>
      <c r="K741" s="467"/>
      <c r="L741" s="468"/>
      <c r="M741" s="469" t="s">
        <v>1</v>
      </c>
      <c r="N741" s="470" t="s">
        <v>41</v>
      </c>
      <c r="P741" s="419">
        <f>O741*H741</f>
        <v>0</v>
      </c>
      <c r="Q741" s="419">
        <v>0</v>
      </c>
      <c r="R741" s="419">
        <f>Q741*H741</f>
        <v>0</v>
      </c>
      <c r="S741" s="419">
        <v>0</v>
      </c>
      <c r="T741" s="420">
        <f>S741*H741</f>
        <v>0</v>
      </c>
      <c r="AR741" s="421" t="s">
        <v>488</v>
      </c>
      <c r="AT741" s="421" t="s">
        <v>330</v>
      </c>
      <c r="AU741" s="421" t="s">
        <v>88</v>
      </c>
      <c r="AY741" s="3" t="s">
        <v>311</v>
      </c>
      <c r="BE741" s="422">
        <f>IF(N741="základní",J741,0)</f>
        <v>0</v>
      </c>
      <c r="BF741" s="422">
        <f>IF(N741="snížená",J741,0)</f>
        <v>0</v>
      </c>
      <c r="BG741" s="422">
        <f>IF(N741="zákl. přenesená",J741,0)</f>
        <v>0</v>
      </c>
      <c r="BH741" s="422">
        <f>IF(N741="sníž. přenesená",J741,0)</f>
        <v>0</v>
      </c>
      <c r="BI741" s="422">
        <f>IF(N741="nulová",J741,0)</f>
        <v>0</v>
      </c>
      <c r="BJ741" s="3" t="s">
        <v>88</v>
      </c>
      <c r="BK741" s="422">
        <f>ROUND(I741*H741,2)</f>
        <v>0</v>
      </c>
      <c r="BL741" s="3" t="s">
        <v>395</v>
      </c>
      <c r="BM741" s="421" t="s">
        <v>1221</v>
      </c>
    </row>
    <row r="742" spans="2:51" s="452" customFormat="1" ht="12">
      <c r="B742" s="453"/>
      <c r="D742" s="447" t="s">
        <v>319</v>
      </c>
      <c r="E742" s="454" t="s">
        <v>1</v>
      </c>
      <c r="F742" s="455" t="s">
        <v>215</v>
      </c>
      <c r="H742" s="456">
        <v>31.9</v>
      </c>
      <c r="L742" s="453"/>
      <c r="M742" s="457"/>
      <c r="T742" s="458"/>
      <c r="AT742" s="454" t="s">
        <v>319</v>
      </c>
      <c r="AU742" s="454" t="s">
        <v>88</v>
      </c>
      <c r="AV742" s="452" t="s">
        <v>88</v>
      </c>
      <c r="AW742" s="452" t="s">
        <v>31</v>
      </c>
      <c r="AX742" s="452" t="s">
        <v>83</v>
      </c>
      <c r="AY742" s="454" t="s">
        <v>311</v>
      </c>
    </row>
    <row r="743" spans="2:51" s="452" customFormat="1" ht="12">
      <c r="B743" s="453"/>
      <c r="D743" s="447" t="s">
        <v>319</v>
      </c>
      <c r="F743" s="455" t="s">
        <v>1222</v>
      </c>
      <c r="H743" s="456">
        <v>33.495</v>
      </c>
      <c r="L743" s="453"/>
      <c r="M743" s="457"/>
      <c r="T743" s="458"/>
      <c r="AT743" s="454" t="s">
        <v>319</v>
      </c>
      <c r="AU743" s="454" t="s">
        <v>88</v>
      </c>
      <c r="AV743" s="452" t="s">
        <v>88</v>
      </c>
      <c r="AW743" s="452" t="s">
        <v>4</v>
      </c>
      <c r="AX743" s="452" t="s">
        <v>83</v>
      </c>
      <c r="AY743" s="454" t="s">
        <v>311</v>
      </c>
    </row>
    <row r="744" spans="2:65" s="1" customFormat="1" ht="16.5" customHeight="1">
      <c r="B744" s="13"/>
      <c r="C744" s="471" t="s">
        <v>1223</v>
      </c>
      <c r="D744" s="471" t="s">
        <v>330</v>
      </c>
      <c r="E744" s="472" t="s">
        <v>1224</v>
      </c>
      <c r="F744" s="473" t="s">
        <v>1225</v>
      </c>
      <c r="G744" s="474" t="s">
        <v>371</v>
      </c>
      <c r="H744" s="475">
        <v>651.066</v>
      </c>
      <c r="I744" s="23"/>
      <c r="J744" s="466">
        <f>ROUND(I744*H744,2)</f>
        <v>0</v>
      </c>
      <c r="K744" s="467"/>
      <c r="L744" s="468"/>
      <c r="M744" s="469" t="s">
        <v>1</v>
      </c>
      <c r="N744" s="470" t="s">
        <v>41</v>
      </c>
      <c r="P744" s="419">
        <f>O744*H744</f>
        <v>0</v>
      </c>
      <c r="Q744" s="419">
        <v>0</v>
      </c>
      <c r="R744" s="419">
        <f>Q744*H744</f>
        <v>0</v>
      </c>
      <c r="S744" s="419">
        <v>0</v>
      </c>
      <c r="T744" s="420">
        <f>S744*H744</f>
        <v>0</v>
      </c>
      <c r="AR744" s="421" t="s">
        <v>488</v>
      </c>
      <c r="AT744" s="421" t="s">
        <v>330</v>
      </c>
      <c r="AU744" s="421" t="s">
        <v>88</v>
      </c>
      <c r="AY744" s="3" t="s">
        <v>311</v>
      </c>
      <c r="BE744" s="422">
        <f>IF(N744="základní",J744,0)</f>
        <v>0</v>
      </c>
      <c r="BF744" s="422">
        <f>IF(N744="snížená",J744,0)</f>
        <v>0</v>
      </c>
      <c r="BG744" s="422">
        <f>IF(N744="zákl. přenesená",J744,0)</f>
        <v>0</v>
      </c>
      <c r="BH744" s="422">
        <f>IF(N744="sníž. přenesená",J744,0)</f>
        <v>0</v>
      </c>
      <c r="BI744" s="422">
        <f>IF(N744="nulová",J744,0)</f>
        <v>0</v>
      </c>
      <c r="BJ744" s="3" t="s">
        <v>88</v>
      </c>
      <c r="BK744" s="422">
        <f>ROUND(I744*H744,2)</f>
        <v>0</v>
      </c>
      <c r="BL744" s="3" t="s">
        <v>395</v>
      </c>
      <c r="BM744" s="421" t="s">
        <v>1226</v>
      </c>
    </row>
    <row r="745" spans="2:51" s="452" customFormat="1" ht="12">
      <c r="B745" s="453"/>
      <c r="D745" s="447" t="s">
        <v>319</v>
      </c>
      <c r="E745" s="454" t="s">
        <v>1</v>
      </c>
      <c r="F745" s="455" t="s">
        <v>216</v>
      </c>
      <c r="H745" s="456">
        <v>638.3</v>
      </c>
      <c r="L745" s="453"/>
      <c r="M745" s="457"/>
      <c r="T745" s="458"/>
      <c r="AT745" s="454" t="s">
        <v>319</v>
      </c>
      <c r="AU745" s="454" t="s">
        <v>88</v>
      </c>
      <c r="AV745" s="452" t="s">
        <v>88</v>
      </c>
      <c r="AW745" s="452" t="s">
        <v>31</v>
      </c>
      <c r="AX745" s="452" t="s">
        <v>83</v>
      </c>
      <c r="AY745" s="454" t="s">
        <v>311</v>
      </c>
    </row>
    <row r="746" spans="2:51" s="452" customFormat="1" ht="12">
      <c r="B746" s="453"/>
      <c r="D746" s="447" t="s">
        <v>319</v>
      </c>
      <c r="F746" s="455" t="s">
        <v>1227</v>
      </c>
      <c r="H746" s="456">
        <v>651.066</v>
      </c>
      <c r="L746" s="453"/>
      <c r="M746" s="457"/>
      <c r="T746" s="458"/>
      <c r="AT746" s="454" t="s">
        <v>319</v>
      </c>
      <c r="AU746" s="454" t="s">
        <v>88</v>
      </c>
      <c r="AV746" s="452" t="s">
        <v>88</v>
      </c>
      <c r="AW746" s="452" t="s">
        <v>4</v>
      </c>
      <c r="AX746" s="452" t="s">
        <v>83</v>
      </c>
      <c r="AY746" s="454" t="s">
        <v>311</v>
      </c>
    </row>
    <row r="747" spans="2:65" s="1" customFormat="1" ht="16.5" customHeight="1">
      <c r="B747" s="13"/>
      <c r="C747" s="471" t="s">
        <v>1228</v>
      </c>
      <c r="D747" s="471" t="s">
        <v>330</v>
      </c>
      <c r="E747" s="472" t="s">
        <v>1229</v>
      </c>
      <c r="F747" s="473" t="s">
        <v>1230</v>
      </c>
      <c r="G747" s="474" t="s">
        <v>371</v>
      </c>
      <c r="H747" s="475">
        <v>17.85</v>
      </c>
      <c r="I747" s="23"/>
      <c r="J747" s="466">
        <f>ROUND(I747*H747,2)</f>
        <v>0</v>
      </c>
      <c r="K747" s="467"/>
      <c r="L747" s="468"/>
      <c r="M747" s="469" t="s">
        <v>1</v>
      </c>
      <c r="N747" s="470" t="s">
        <v>41</v>
      </c>
      <c r="P747" s="419">
        <f>O747*H747</f>
        <v>0</v>
      </c>
      <c r="Q747" s="419">
        <v>0</v>
      </c>
      <c r="R747" s="419">
        <f>Q747*H747</f>
        <v>0</v>
      </c>
      <c r="S747" s="419">
        <v>0</v>
      </c>
      <c r="T747" s="420">
        <f>S747*H747</f>
        <v>0</v>
      </c>
      <c r="AR747" s="421" t="s">
        <v>488</v>
      </c>
      <c r="AT747" s="421" t="s">
        <v>330</v>
      </c>
      <c r="AU747" s="421" t="s">
        <v>88</v>
      </c>
      <c r="AY747" s="3" t="s">
        <v>311</v>
      </c>
      <c r="BE747" s="422">
        <f>IF(N747="základní",J747,0)</f>
        <v>0</v>
      </c>
      <c r="BF747" s="422">
        <f>IF(N747="snížená",J747,0)</f>
        <v>0</v>
      </c>
      <c r="BG747" s="422">
        <f>IF(N747="zákl. přenesená",J747,0)</f>
        <v>0</v>
      </c>
      <c r="BH747" s="422">
        <f>IF(N747="sníž. přenesená",J747,0)</f>
        <v>0</v>
      </c>
      <c r="BI747" s="422">
        <f>IF(N747="nulová",J747,0)</f>
        <v>0</v>
      </c>
      <c r="BJ747" s="3" t="s">
        <v>88</v>
      </c>
      <c r="BK747" s="422">
        <f>ROUND(I747*H747,2)</f>
        <v>0</v>
      </c>
      <c r="BL747" s="3" t="s">
        <v>395</v>
      </c>
      <c r="BM747" s="421" t="s">
        <v>1231</v>
      </c>
    </row>
    <row r="748" spans="2:51" s="452" customFormat="1" ht="12">
      <c r="B748" s="453"/>
      <c r="D748" s="447" t="s">
        <v>319</v>
      </c>
      <c r="E748" s="454" t="s">
        <v>1</v>
      </c>
      <c r="F748" s="455" t="s">
        <v>221</v>
      </c>
      <c r="H748" s="456">
        <v>17</v>
      </c>
      <c r="L748" s="453"/>
      <c r="M748" s="457"/>
      <c r="T748" s="458"/>
      <c r="AT748" s="454" t="s">
        <v>319</v>
      </c>
      <c r="AU748" s="454" t="s">
        <v>88</v>
      </c>
      <c r="AV748" s="452" t="s">
        <v>88</v>
      </c>
      <c r="AW748" s="452" t="s">
        <v>31</v>
      </c>
      <c r="AX748" s="452" t="s">
        <v>83</v>
      </c>
      <c r="AY748" s="454" t="s">
        <v>311</v>
      </c>
    </row>
    <row r="749" spans="2:51" s="452" customFormat="1" ht="12">
      <c r="B749" s="453"/>
      <c r="D749" s="447" t="s">
        <v>319</v>
      </c>
      <c r="F749" s="455" t="s">
        <v>1232</v>
      </c>
      <c r="H749" s="456">
        <v>17.85</v>
      </c>
      <c r="L749" s="453"/>
      <c r="M749" s="457"/>
      <c r="T749" s="458"/>
      <c r="AT749" s="454" t="s">
        <v>319</v>
      </c>
      <c r="AU749" s="454" t="s">
        <v>88</v>
      </c>
      <c r="AV749" s="452" t="s">
        <v>88</v>
      </c>
      <c r="AW749" s="452" t="s">
        <v>4</v>
      </c>
      <c r="AX749" s="452" t="s">
        <v>83</v>
      </c>
      <c r="AY749" s="454" t="s">
        <v>311</v>
      </c>
    </row>
    <row r="750" spans="2:65" s="1" customFormat="1" ht="16.5" customHeight="1">
      <c r="B750" s="13"/>
      <c r="C750" s="471" t="s">
        <v>1233</v>
      </c>
      <c r="D750" s="471" t="s">
        <v>330</v>
      </c>
      <c r="E750" s="472" t="s">
        <v>1234</v>
      </c>
      <c r="F750" s="473" t="s">
        <v>1235</v>
      </c>
      <c r="G750" s="474" t="s">
        <v>333</v>
      </c>
      <c r="H750" s="475">
        <v>0.854</v>
      </c>
      <c r="I750" s="23"/>
      <c r="J750" s="466">
        <f>ROUND(I750*H750,2)</f>
        <v>0</v>
      </c>
      <c r="K750" s="467"/>
      <c r="L750" s="468"/>
      <c r="M750" s="469" t="s">
        <v>1</v>
      </c>
      <c r="N750" s="470" t="s">
        <v>41</v>
      </c>
      <c r="P750" s="419">
        <f>O750*H750</f>
        <v>0</v>
      </c>
      <c r="Q750" s="419">
        <v>0</v>
      </c>
      <c r="R750" s="419">
        <f>Q750*H750</f>
        <v>0</v>
      </c>
      <c r="S750" s="419">
        <v>0</v>
      </c>
      <c r="T750" s="420">
        <f>S750*H750</f>
        <v>0</v>
      </c>
      <c r="AR750" s="421" t="s">
        <v>488</v>
      </c>
      <c r="AT750" s="421" t="s">
        <v>330</v>
      </c>
      <c r="AU750" s="421" t="s">
        <v>88</v>
      </c>
      <c r="AY750" s="3" t="s">
        <v>311</v>
      </c>
      <c r="BE750" s="422">
        <f>IF(N750="základní",J750,0)</f>
        <v>0</v>
      </c>
      <c r="BF750" s="422">
        <f>IF(N750="snížená",J750,0)</f>
        <v>0</v>
      </c>
      <c r="BG750" s="422">
        <f>IF(N750="zákl. přenesená",J750,0)</f>
        <v>0</v>
      </c>
      <c r="BH750" s="422">
        <f>IF(N750="sníž. přenesená",J750,0)</f>
        <v>0</v>
      </c>
      <c r="BI750" s="422">
        <f>IF(N750="nulová",J750,0)</f>
        <v>0</v>
      </c>
      <c r="BJ750" s="3" t="s">
        <v>88</v>
      </c>
      <c r="BK750" s="422">
        <f>ROUND(I750*H750,2)</f>
        <v>0</v>
      </c>
      <c r="BL750" s="3" t="s">
        <v>395</v>
      </c>
      <c r="BM750" s="421" t="s">
        <v>1236</v>
      </c>
    </row>
    <row r="751" spans="2:51" s="452" customFormat="1" ht="12">
      <c r="B751" s="453"/>
      <c r="D751" s="447" t="s">
        <v>319</v>
      </c>
      <c r="E751" s="454" t="s">
        <v>1</v>
      </c>
      <c r="F751" s="455" t="s">
        <v>1237</v>
      </c>
      <c r="H751" s="456">
        <v>0.813</v>
      </c>
      <c r="L751" s="453"/>
      <c r="M751" s="457"/>
      <c r="T751" s="458"/>
      <c r="AT751" s="454" t="s">
        <v>319</v>
      </c>
      <c r="AU751" s="454" t="s">
        <v>88</v>
      </c>
      <c r="AV751" s="452" t="s">
        <v>88</v>
      </c>
      <c r="AW751" s="452" t="s">
        <v>31</v>
      </c>
      <c r="AX751" s="452" t="s">
        <v>83</v>
      </c>
      <c r="AY751" s="454" t="s">
        <v>311</v>
      </c>
    </row>
    <row r="752" spans="2:51" s="452" customFormat="1" ht="12">
      <c r="B752" s="453"/>
      <c r="D752" s="447" t="s">
        <v>319</v>
      </c>
      <c r="F752" s="455" t="s">
        <v>1238</v>
      </c>
      <c r="H752" s="456">
        <v>0.854</v>
      </c>
      <c r="L752" s="453"/>
      <c r="M752" s="457"/>
      <c r="T752" s="458"/>
      <c r="AT752" s="454" t="s">
        <v>319</v>
      </c>
      <c r="AU752" s="454" t="s">
        <v>88</v>
      </c>
      <c r="AV752" s="452" t="s">
        <v>88</v>
      </c>
      <c r="AW752" s="452" t="s">
        <v>4</v>
      </c>
      <c r="AX752" s="452" t="s">
        <v>83</v>
      </c>
      <c r="AY752" s="454" t="s">
        <v>311</v>
      </c>
    </row>
    <row r="753" spans="2:65" s="1" customFormat="1" ht="16.5" customHeight="1">
      <c r="B753" s="13"/>
      <c r="C753" s="471" t="s">
        <v>1239</v>
      </c>
      <c r="D753" s="471" t="s">
        <v>330</v>
      </c>
      <c r="E753" s="472" t="s">
        <v>1240</v>
      </c>
      <c r="F753" s="473" t="s">
        <v>1241</v>
      </c>
      <c r="G753" s="474" t="s">
        <v>371</v>
      </c>
      <c r="H753" s="475">
        <v>707.574</v>
      </c>
      <c r="I753" s="23"/>
      <c r="J753" s="466">
        <f>ROUND(I753*H753,2)</f>
        <v>0</v>
      </c>
      <c r="K753" s="467"/>
      <c r="L753" s="468"/>
      <c r="M753" s="469" t="s">
        <v>1</v>
      </c>
      <c r="N753" s="470" t="s">
        <v>41</v>
      </c>
      <c r="P753" s="419">
        <f>O753*H753</f>
        <v>0</v>
      </c>
      <c r="Q753" s="419">
        <v>0</v>
      </c>
      <c r="R753" s="419">
        <f>Q753*H753</f>
        <v>0</v>
      </c>
      <c r="S753" s="419">
        <v>0</v>
      </c>
      <c r="T753" s="420">
        <f>S753*H753</f>
        <v>0</v>
      </c>
      <c r="AR753" s="421" t="s">
        <v>488</v>
      </c>
      <c r="AT753" s="421" t="s">
        <v>330</v>
      </c>
      <c r="AU753" s="421" t="s">
        <v>88</v>
      </c>
      <c r="AY753" s="3" t="s">
        <v>311</v>
      </c>
      <c r="BE753" s="422">
        <f>IF(N753="základní",J753,0)</f>
        <v>0</v>
      </c>
      <c r="BF753" s="422">
        <f>IF(N753="snížená",J753,0)</f>
        <v>0</v>
      </c>
      <c r="BG753" s="422">
        <f>IF(N753="zákl. přenesená",J753,0)</f>
        <v>0</v>
      </c>
      <c r="BH753" s="422">
        <f>IF(N753="sníž. přenesená",J753,0)</f>
        <v>0</v>
      </c>
      <c r="BI753" s="422">
        <f>IF(N753="nulová",J753,0)</f>
        <v>0</v>
      </c>
      <c r="BJ753" s="3" t="s">
        <v>88</v>
      </c>
      <c r="BK753" s="422">
        <f>ROUND(I753*H753,2)</f>
        <v>0</v>
      </c>
      <c r="BL753" s="3" t="s">
        <v>395</v>
      </c>
      <c r="BM753" s="421" t="s">
        <v>1242</v>
      </c>
    </row>
    <row r="754" spans="2:51" s="452" customFormat="1" ht="12">
      <c r="B754" s="453"/>
      <c r="D754" s="447" t="s">
        <v>319</v>
      </c>
      <c r="E754" s="454" t="s">
        <v>1</v>
      </c>
      <c r="F754" s="455" t="s">
        <v>218</v>
      </c>
      <c r="H754" s="456">
        <v>693.7</v>
      </c>
      <c r="L754" s="453"/>
      <c r="M754" s="457"/>
      <c r="T754" s="458"/>
      <c r="AT754" s="454" t="s">
        <v>319</v>
      </c>
      <c r="AU754" s="454" t="s">
        <v>88</v>
      </c>
      <c r="AV754" s="452" t="s">
        <v>88</v>
      </c>
      <c r="AW754" s="452" t="s">
        <v>31</v>
      </c>
      <c r="AX754" s="452" t="s">
        <v>83</v>
      </c>
      <c r="AY754" s="454" t="s">
        <v>311</v>
      </c>
    </row>
    <row r="755" spans="2:51" s="452" customFormat="1" ht="12">
      <c r="B755" s="453"/>
      <c r="D755" s="447" t="s">
        <v>319</v>
      </c>
      <c r="F755" s="455" t="s">
        <v>1243</v>
      </c>
      <c r="H755" s="456">
        <v>707.574</v>
      </c>
      <c r="L755" s="453"/>
      <c r="M755" s="457"/>
      <c r="T755" s="458"/>
      <c r="AT755" s="454" t="s">
        <v>319</v>
      </c>
      <c r="AU755" s="454" t="s">
        <v>88</v>
      </c>
      <c r="AV755" s="452" t="s">
        <v>88</v>
      </c>
      <c r="AW755" s="452" t="s">
        <v>4</v>
      </c>
      <c r="AX755" s="452" t="s">
        <v>83</v>
      </c>
      <c r="AY755" s="454" t="s">
        <v>311</v>
      </c>
    </row>
    <row r="756" spans="2:65" s="1" customFormat="1" ht="37.9" customHeight="1">
      <c r="B756" s="13"/>
      <c r="C756" s="428" t="s">
        <v>1244</v>
      </c>
      <c r="D756" s="428" t="s">
        <v>313</v>
      </c>
      <c r="E756" s="429" t="s">
        <v>1245</v>
      </c>
      <c r="F756" s="430" t="s">
        <v>1246</v>
      </c>
      <c r="G756" s="431" t="s">
        <v>371</v>
      </c>
      <c r="H756" s="432">
        <v>161.993</v>
      </c>
      <c r="I756" s="22"/>
      <c r="J756" s="415">
        <f>ROUND(I756*H756,2)</f>
        <v>0</v>
      </c>
      <c r="K756" s="416"/>
      <c r="L756" s="13"/>
      <c r="M756" s="417" t="s">
        <v>1</v>
      </c>
      <c r="N756" s="418" t="s">
        <v>41</v>
      </c>
      <c r="P756" s="419">
        <f>O756*H756</f>
        <v>0</v>
      </c>
      <c r="Q756" s="419">
        <v>0.00606</v>
      </c>
      <c r="R756" s="419">
        <f>Q756*H756</f>
        <v>0.98167758</v>
      </c>
      <c r="S756" s="419">
        <v>0</v>
      </c>
      <c r="T756" s="420">
        <f>S756*H756</f>
        <v>0</v>
      </c>
      <c r="AR756" s="421" t="s">
        <v>395</v>
      </c>
      <c r="AT756" s="421" t="s">
        <v>313</v>
      </c>
      <c r="AU756" s="421" t="s">
        <v>88</v>
      </c>
      <c r="AY756" s="3" t="s">
        <v>311</v>
      </c>
      <c r="BE756" s="422">
        <f>IF(N756="základní",J756,0)</f>
        <v>0</v>
      </c>
      <c r="BF756" s="422">
        <f>IF(N756="snížená",J756,0)</f>
        <v>0</v>
      </c>
      <c r="BG756" s="422">
        <f>IF(N756="zákl. přenesená",J756,0)</f>
        <v>0</v>
      </c>
      <c r="BH756" s="422">
        <f>IF(N756="sníž. přenesená",J756,0)</f>
        <v>0</v>
      </c>
      <c r="BI756" s="422">
        <f>IF(N756="nulová",J756,0)</f>
        <v>0</v>
      </c>
      <c r="BJ756" s="3" t="s">
        <v>88</v>
      </c>
      <c r="BK756" s="422">
        <f>ROUND(I756*H756,2)</f>
        <v>0</v>
      </c>
      <c r="BL756" s="3" t="s">
        <v>395</v>
      </c>
      <c r="BM756" s="421" t="s">
        <v>1247</v>
      </c>
    </row>
    <row r="757" spans="2:51" s="445" customFormat="1" ht="12">
      <c r="B757" s="446"/>
      <c r="D757" s="447" t="s">
        <v>319</v>
      </c>
      <c r="E757" s="448" t="s">
        <v>1</v>
      </c>
      <c r="F757" s="449" t="s">
        <v>1248</v>
      </c>
      <c r="H757" s="448" t="s">
        <v>1</v>
      </c>
      <c r="L757" s="446"/>
      <c r="M757" s="450"/>
      <c r="T757" s="451"/>
      <c r="AT757" s="448" t="s">
        <v>319</v>
      </c>
      <c r="AU757" s="448" t="s">
        <v>88</v>
      </c>
      <c r="AV757" s="445" t="s">
        <v>83</v>
      </c>
      <c r="AW757" s="445" t="s">
        <v>31</v>
      </c>
      <c r="AX757" s="445" t="s">
        <v>75</v>
      </c>
      <c r="AY757" s="448" t="s">
        <v>311</v>
      </c>
    </row>
    <row r="758" spans="2:51" s="452" customFormat="1" ht="12">
      <c r="B758" s="453"/>
      <c r="D758" s="447" t="s">
        <v>319</v>
      </c>
      <c r="E758" s="454" t="s">
        <v>1</v>
      </c>
      <c r="F758" s="455" t="s">
        <v>1249</v>
      </c>
      <c r="H758" s="456">
        <v>50.424</v>
      </c>
      <c r="L758" s="453"/>
      <c r="M758" s="457"/>
      <c r="T758" s="458"/>
      <c r="AT758" s="454" t="s">
        <v>319</v>
      </c>
      <c r="AU758" s="454" t="s">
        <v>88</v>
      </c>
      <c r="AV758" s="452" t="s">
        <v>88</v>
      </c>
      <c r="AW758" s="452" t="s">
        <v>31</v>
      </c>
      <c r="AX758" s="452" t="s">
        <v>75</v>
      </c>
      <c r="AY758" s="454" t="s">
        <v>311</v>
      </c>
    </row>
    <row r="759" spans="2:51" s="452" customFormat="1" ht="12">
      <c r="B759" s="453"/>
      <c r="D759" s="447" t="s">
        <v>319</v>
      </c>
      <c r="E759" s="454" t="s">
        <v>1</v>
      </c>
      <c r="F759" s="455" t="s">
        <v>1250</v>
      </c>
      <c r="H759" s="456">
        <v>41.876</v>
      </c>
      <c r="L759" s="453"/>
      <c r="M759" s="457"/>
      <c r="T759" s="458"/>
      <c r="AT759" s="454" t="s">
        <v>319</v>
      </c>
      <c r="AU759" s="454" t="s">
        <v>88</v>
      </c>
      <c r="AV759" s="452" t="s">
        <v>88</v>
      </c>
      <c r="AW759" s="452" t="s">
        <v>31</v>
      </c>
      <c r="AX759" s="452" t="s">
        <v>75</v>
      </c>
      <c r="AY759" s="454" t="s">
        <v>311</v>
      </c>
    </row>
    <row r="760" spans="2:51" s="452" customFormat="1" ht="12">
      <c r="B760" s="453"/>
      <c r="D760" s="447" t="s">
        <v>319</v>
      </c>
      <c r="E760" s="454" t="s">
        <v>1</v>
      </c>
      <c r="F760" s="455" t="s">
        <v>1251</v>
      </c>
      <c r="H760" s="456">
        <v>28.111</v>
      </c>
      <c r="L760" s="453"/>
      <c r="M760" s="457"/>
      <c r="T760" s="458"/>
      <c r="AT760" s="454" t="s">
        <v>319</v>
      </c>
      <c r="AU760" s="454" t="s">
        <v>88</v>
      </c>
      <c r="AV760" s="452" t="s">
        <v>88</v>
      </c>
      <c r="AW760" s="452" t="s">
        <v>31</v>
      </c>
      <c r="AX760" s="452" t="s">
        <v>75</v>
      </c>
      <c r="AY760" s="454" t="s">
        <v>311</v>
      </c>
    </row>
    <row r="761" spans="2:51" s="573" customFormat="1" ht="12">
      <c r="B761" s="572"/>
      <c r="D761" s="447" t="s">
        <v>319</v>
      </c>
      <c r="E761" s="574" t="s">
        <v>222</v>
      </c>
      <c r="F761" s="575" t="s">
        <v>607</v>
      </c>
      <c r="H761" s="576">
        <v>120.411</v>
      </c>
      <c r="L761" s="572"/>
      <c r="M761" s="577"/>
      <c r="T761" s="578"/>
      <c r="AT761" s="574" t="s">
        <v>319</v>
      </c>
      <c r="AU761" s="574" t="s">
        <v>88</v>
      </c>
      <c r="AV761" s="573" t="s">
        <v>149</v>
      </c>
      <c r="AW761" s="573" t="s">
        <v>31</v>
      </c>
      <c r="AX761" s="573" t="s">
        <v>75</v>
      </c>
      <c r="AY761" s="574" t="s">
        <v>311</v>
      </c>
    </row>
    <row r="762" spans="2:51" s="445" customFormat="1" ht="12">
      <c r="B762" s="446"/>
      <c r="D762" s="447" t="s">
        <v>319</v>
      </c>
      <c r="E762" s="448" t="s">
        <v>1</v>
      </c>
      <c r="F762" s="449" t="s">
        <v>1252</v>
      </c>
      <c r="H762" s="448" t="s">
        <v>1</v>
      </c>
      <c r="L762" s="446"/>
      <c r="M762" s="450"/>
      <c r="T762" s="451"/>
      <c r="AT762" s="448" t="s">
        <v>319</v>
      </c>
      <c r="AU762" s="448" t="s">
        <v>88</v>
      </c>
      <c r="AV762" s="445" t="s">
        <v>83</v>
      </c>
      <c r="AW762" s="445" t="s">
        <v>31</v>
      </c>
      <c r="AX762" s="445" t="s">
        <v>75</v>
      </c>
      <c r="AY762" s="448" t="s">
        <v>311</v>
      </c>
    </row>
    <row r="763" spans="2:51" s="452" customFormat="1" ht="12">
      <c r="B763" s="453"/>
      <c r="D763" s="447" t="s">
        <v>319</v>
      </c>
      <c r="E763" s="454" t="s">
        <v>1</v>
      </c>
      <c r="F763" s="455" t="s">
        <v>212</v>
      </c>
      <c r="H763" s="456">
        <v>14.2</v>
      </c>
      <c r="L763" s="453"/>
      <c r="M763" s="457"/>
      <c r="T763" s="458"/>
      <c r="AT763" s="454" t="s">
        <v>319</v>
      </c>
      <c r="AU763" s="454" t="s">
        <v>88</v>
      </c>
      <c r="AV763" s="452" t="s">
        <v>88</v>
      </c>
      <c r="AW763" s="452" t="s">
        <v>31</v>
      </c>
      <c r="AX763" s="452" t="s">
        <v>75</v>
      </c>
      <c r="AY763" s="454" t="s">
        <v>311</v>
      </c>
    </row>
    <row r="764" spans="2:51" s="573" customFormat="1" ht="12">
      <c r="B764" s="572"/>
      <c r="D764" s="447" t="s">
        <v>319</v>
      </c>
      <c r="E764" s="574" t="s">
        <v>210</v>
      </c>
      <c r="F764" s="575" t="s">
        <v>607</v>
      </c>
      <c r="H764" s="576">
        <v>14.2</v>
      </c>
      <c r="L764" s="572"/>
      <c r="M764" s="577"/>
      <c r="T764" s="578"/>
      <c r="AT764" s="574" t="s">
        <v>319</v>
      </c>
      <c r="AU764" s="574" t="s">
        <v>88</v>
      </c>
      <c r="AV764" s="573" t="s">
        <v>149</v>
      </c>
      <c r="AW764" s="573" t="s">
        <v>31</v>
      </c>
      <c r="AX764" s="573" t="s">
        <v>75</v>
      </c>
      <c r="AY764" s="574" t="s">
        <v>311</v>
      </c>
    </row>
    <row r="765" spans="2:51" s="445" customFormat="1" ht="20">
      <c r="B765" s="446"/>
      <c r="D765" s="447" t="s">
        <v>319</v>
      </c>
      <c r="E765" s="448" t="s">
        <v>1</v>
      </c>
      <c r="F765" s="449" t="s">
        <v>1253</v>
      </c>
      <c r="H765" s="448" t="s">
        <v>1</v>
      </c>
      <c r="L765" s="446"/>
      <c r="M765" s="450"/>
      <c r="T765" s="451"/>
      <c r="AT765" s="448" t="s">
        <v>319</v>
      </c>
      <c r="AU765" s="448" t="s">
        <v>88</v>
      </c>
      <c r="AV765" s="445" t="s">
        <v>83</v>
      </c>
      <c r="AW765" s="445" t="s">
        <v>31</v>
      </c>
      <c r="AX765" s="445" t="s">
        <v>75</v>
      </c>
      <c r="AY765" s="448" t="s">
        <v>311</v>
      </c>
    </row>
    <row r="766" spans="2:51" s="452" customFormat="1" ht="12">
      <c r="B766" s="453"/>
      <c r="D766" s="447" t="s">
        <v>319</v>
      </c>
      <c r="E766" s="454" t="s">
        <v>1</v>
      </c>
      <c r="F766" s="455" t="s">
        <v>1254</v>
      </c>
      <c r="H766" s="456">
        <v>19.668</v>
      </c>
      <c r="L766" s="453"/>
      <c r="M766" s="457"/>
      <c r="T766" s="458"/>
      <c r="AT766" s="454" t="s">
        <v>319</v>
      </c>
      <c r="AU766" s="454" t="s">
        <v>88</v>
      </c>
      <c r="AV766" s="452" t="s">
        <v>88</v>
      </c>
      <c r="AW766" s="452" t="s">
        <v>31</v>
      </c>
      <c r="AX766" s="452" t="s">
        <v>75</v>
      </c>
      <c r="AY766" s="454" t="s">
        <v>311</v>
      </c>
    </row>
    <row r="767" spans="2:51" s="573" customFormat="1" ht="12">
      <c r="B767" s="572"/>
      <c r="D767" s="447" t="s">
        <v>319</v>
      </c>
      <c r="E767" s="574" t="s">
        <v>225</v>
      </c>
      <c r="F767" s="575" t="s">
        <v>607</v>
      </c>
      <c r="H767" s="576">
        <v>19.668</v>
      </c>
      <c r="L767" s="572"/>
      <c r="M767" s="577"/>
      <c r="T767" s="578"/>
      <c r="AT767" s="574" t="s">
        <v>319</v>
      </c>
      <c r="AU767" s="574" t="s">
        <v>88</v>
      </c>
      <c r="AV767" s="573" t="s">
        <v>149</v>
      </c>
      <c r="AW767" s="573" t="s">
        <v>31</v>
      </c>
      <c r="AX767" s="573" t="s">
        <v>75</v>
      </c>
      <c r="AY767" s="574" t="s">
        <v>311</v>
      </c>
    </row>
    <row r="768" spans="2:51" s="459" customFormat="1" ht="12">
      <c r="B768" s="460"/>
      <c r="D768" s="447" t="s">
        <v>319</v>
      </c>
      <c r="E768" s="461" t="s">
        <v>1</v>
      </c>
      <c r="F768" s="462" t="s">
        <v>388</v>
      </c>
      <c r="H768" s="463">
        <v>154.279</v>
      </c>
      <c r="L768" s="460"/>
      <c r="M768" s="464"/>
      <c r="T768" s="465"/>
      <c r="AT768" s="461" t="s">
        <v>319</v>
      </c>
      <c r="AU768" s="461" t="s">
        <v>88</v>
      </c>
      <c r="AV768" s="459" t="s">
        <v>317</v>
      </c>
      <c r="AW768" s="459" t="s">
        <v>31</v>
      </c>
      <c r="AX768" s="459" t="s">
        <v>83</v>
      </c>
      <c r="AY768" s="461" t="s">
        <v>311</v>
      </c>
    </row>
    <row r="769" spans="2:51" s="452" customFormat="1" ht="12">
      <c r="B769" s="453"/>
      <c r="D769" s="447" t="s">
        <v>319</v>
      </c>
      <c r="F769" s="455" t="s">
        <v>1255</v>
      </c>
      <c r="H769" s="456">
        <v>161.993</v>
      </c>
      <c r="L769" s="453"/>
      <c r="M769" s="457"/>
      <c r="T769" s="458"/>
      <c r="AT769" s="454" t="s">
        <v>319</v>
      </c>
      <c r="AU769" s="454" t="s">
        <v>88</v>
      </c>
      <c r="AV769" s="452" t="s">
        <v>88</v>
      </c>
      <c r="AW769" s="452" t="s">
        <v>4</v>
      </c>
      <c r="AX769" s="452" t="s">
        <v>83</v>
      </c>
      <c r="AY769" s="454" t="s">
        <v>311</v>
      </c>
    </row>
    <row r="770" spans="2:65" s="1" customFormat="1" ht="24.25" customHeight="1">
      <c r="B770" s="13"/>
      <c r="C770" s="471" t="s">
        <v>1256</v>
      </c>
      <c r="D770" s="471" t="s">
        <v>330</v>
      </c>
      <c r="E770" s="472" t="s">
        <v>850</v>
      </c>
      <c r="F770" s="473" t="s">
        <v>851</v>
      </c>
      <c r="G770" s="474" t="s">
        <v>371</v>
      </c>
      <c r="H770" s="475">
        <v>126.432</v>
      </c>
      <c r="I770" s="23"/>
      <c r="J770" s="466">
        <f>ROUND(I770*H770,2)</f>
        <v>0</v>
      </c>
      <c r="K770" s="467"/>
      <c r="L770" s="468"/>
      <c r="M770" s="469" t="s">
        <v>1</v>
      </c>
      <c r="N770" s="470" t="s">
        <v>41</v>
      </c>
      <c r="P770" s="419">
        <f>O770*H770</f>
        <v>0</v>
      </c>
      <c r="Q770" s="419">
        <v>0.0056</v>
      </c>
      <c r="R770" s="419">
        <f>Q770*H770</f>
        <v>0.7080192</v>
      </c>
      <c r="S770" s="419">
        <v>0</v>
      </c>
      <c r="T770" s="420">
        <f>S770*H770</f>
        <v>0</v>
      </c>
      <c r="AR770" s="421" t="s">
        <v>488</v>
      </c>
      <c r="AT770" s="421" t="s">
        <v>330</v>
      </c>
      <c r="AU770" s="421" t="s">
        <v>88</v>
      </c>
      <c r="AY770" s="3" t="s">
        <v>311</v>
      </c>
      <c r="BE770" s="422">
        <f>IF(N770="základní",J770,0)</f>
        <v>0</v>
      </c>
      <c r="BF770" s="422">
        <f>IF(N770="snížená",J770,0)</f>
        <v>0</v>
      </c>
      <c r="BG770" s="422">
        <f>IF(N770="zákl. přenesená",J770,0)</f>
        <v>0</v>
      </c>
      <c r="BH770" s="422">
        <f>IF(N770="sníž. přenesená",J770,0)</f>
        <v>0</v>
      </c>
      <c r="BI770" s="422">
        <f>IF(N770="nulová",J770,0)</f>
        <v>0</v>
      </c>
      <c r="BJ770" s="3" t="s">
        <v>88</v>
      </c>
      <c r="BK770" s="422">
        <f>ROUND(I770*H770,2)</f>
        <v>0</v>
      </c>
      <c r="BL770" s="3" t="s">
        <v>395</v>
      </c>
      <c r="BM770" s="421" t="s">
        <v>1257</v>
      </c>
    </row>
    <row r="771" spans="2:51" s="452" customFormat="1" ht="12">
      <c r="B771" s="453"/>
      <c r="D771" s="447" t="s">
        <v>319</v>
      </c>
      <c r="E771" s="454" t="s">
        <v>1</v>
      </c>
      <c r="F771" s="455" t="s">
        <v>222</v>
      </c>
      <c r="H771" s="456">
        <v>120.411</v>
      </c>
      <c r="L771" s="453"/>
      <c r="M771" s="457"/>
      <c r="T771" s="458"/>
      <c r="AT771" s="454" t="s">
        <v>319</v>
      </c>
      <c r="AU771" s="454" t="s">
        <v>88</v>
      </c>
      <c r="AV771" s="452" t="s">
        <v>88</v>
      </c>
      <c r="AW771" s="452" t="s">
        <v>31</v>
      </c>
      <c r="AX771" s="452" t="s">
        <v>83</v>
      </c>
      <c r="AY771" s="454" t="s">
        <v>311</v>
      </c>
    </row>
    <row r="772" spans="2:51" s="452" customFormat="1" ht="12">
      <c r="B772" s="453"/>
      <c r="D772" s="447" t="s">
        <v>319</v>
      </c>
      <c r="F772" s="455" t="s">
        <v>1258</v>
      </c>
      <c r="H772" s="456">
        <v>126.432</v>
      </c>
      <c r="L772" s="453"/>
      <c r="M772" s="457"/>
      <c r="T772" s="458"/>
      <c r="AT772" s="454" t="s">
        <v>319</v>
      </c>
      <c r="AU772" s="454" t="s">
        <v>88</v>
      </c>
      <c r="AV772" s="452" t="s">
        <v>88</v>
      </c>
      <c r="AW772" s="452" t="s">
        <v>4</v>
      </c>
      <c r="AX772" s="452" t="s">
        <v>83</v>
      </c>
      <c r="AY772" s="454" t="s">
        <v>311</v>
      </c>
    </row>
    <row r="773" spans="2:65" s="1" customFormat="1" ht="24.25" customHeight="1">
      <c r="B773" s="13"/>
      <c r="C773" s="471" t="s">
        <v>1259</v>
      </c>
      <c r="D773" s="471" t="s">
        <v>330</v>
      </c>
      <c r="E773" s="472" t="s">
        <v>1260</v>
      </c>
      <c r="F773" s="473" t="s">
        <v>1261</v>
      </c>
      <c r="G773" s="474" t="s">
        <v>371</v>
      </c>
      <c r="H773" s="475">
        <v>19.668</v>
      </c>
      <c r="I773" s="23"/>
      <c r="J773" s="466">
        <f>ROUND(I773*H773,2)</f>
        <v>0</v>
      </c>
      <c r="K773" s="467"/>
      <c r="L773" s="468"/>
      <c r="M773" s="469" t="s">
        <v>1</v>
      </c>
      <c r="N773" s="470" t="s">
        <v>41</v>
      </c>
      <c r="P773" s="419">
        <f>O773*H773</f>
        <v>0</v>
      </c>
      <c r="Q773" s="419">
        <v>0.0015</v>
      </c>
      <c r="R773" s="419">
        <f>Q773*H773</f>
        <v>0.029502</v>
      </c>
      <c r="S773" s="419">
        <v>0</v>
      </c>
      <c r="T773" s="420">
        <f>S773*H773</f>
        <v>0</v>
      </c>
      <c r="AR773" s="421" t="s">
        <v>488</v>
      </c>
      <c r="AT773" s="421" t="s">
        <v>330</v>
      </c>
      <c r="AU773" s="421" t="s">
        <v>88</v>
      </c>
      <c r="AY773" s="3" t="s">
        <v>311</v>
      </c>
      <c r="BE773" s="422">
        <f>IF(N773="základní",J773,0)</f>
        <v>0</v>
      </c>
      <c r="BF773" s="422">
        <f>IF(N773="snížená",J773,0)</f>
        <v>0</v>
      </c>
      <c r="BG773" s="422">
        <f>IF(N773="zákl. přenesená",J773,0)</f>
        <v>0</v>
      </c>
      <c r="BH773" s="422">
        <f>IF(N773="sníž. přenesená",J773,0)</f>
        <v>0</v>
      </c>
      <c r="BI773" s="422">
        <f>IF(N773="nulová",J773,0)</f>
        <v>0</v>
      </c>
      <c r="BJ773" s="3" t="s">
        <v>88</v>
      </c>
      <c r="BK773" s="422">
        <f>ROUND(I773*H773,2)</f>
        <v>0</v>
      </c>
      <c r="BL773" s="3" t="s">
        <v>395</v>
      </c>
      <c r="BM773" s="421" t="s">
        <v>1262</v>
      </c>
    </row>
    <row r="774" spans="2:51" s="452" customFormat="1" ht="12">
      <c r="B774" s="453"/>
      <c r="D774" s="447" t="s">
        <v>319</v>
      </c>
      <c r="E774" s="454" t="s">
        <v>1</v>
      </c>
      <c r="F774" s="455" t="s">
        <v>225</v>
      </c>
      <c r="H774" s="456">
        <v>19.668</v>
      </c>
      <c r="L774" s="453"/>
      <c r="M774" s="457"/>
      <c r="T774" s="458"/>
      <c r="AT774" s="454" t="s">
        <v>319</v>
      </c>
      <c r="AU774" s="454" t="s">
        <v>88</v>
      </c>
      <c r="AV774" s="452" t="s">
        <v>88</v>
      </c>
      <c r="AW774" s="452" t="s">
        <v>31</v>
      </c>
      <c r="AX774" s="452" t="s">
        <v>83</v>
      </c>
      <c r="AY774" s="454" t="s">
        <v>311</v>
      </c>
    </row>
    <row r="775" spans="2:65" s="1" customFormat="1" ht="24.25" customHeight="1">
      <c r="B775" s="13"/>
      <c r="C775" s="471" t="s">
        <v>1263</v>
      </c>
      <c r="D775" s="471" t="s">
        <v>330</v>
      </c>
      <c r="E775" s="472" t="s">
        <v>1264</v>
      </c>
      <c r="F775" s="473" t="s">
        <v>1265</v>
      </c>
      <c r="G775" s="474" t="s">
        <v>371</v>
      </c>
      <c r="H775" s="475">
        <v>14.91</v>
      </c>
      <c r="I775" s="23"/>
      <c r="J775" s="466">
        <f>ROUND(I775*H775,2)</f>
        <v>0</v>
      </c>
      <c r="K775" s="467"/>
      <c r="L775" s="468"/>
      <c r="M775" s="469" t="s">
        <v>1</v>
      </c>
      <c r="N775" s="470" t="s">
        <v>41</v>
      </c>
      <c r="P775" s="419">
        <f>O775*H775</f>
        <v>0</v>
      </c>
      <c r="Q775" s="419">
        <v>0.0063</v>
      </c>
      <c r="R775" s="419">
        <f>Q775*H775</f>
        <v>0.093933</v>
      </c>
      <c r="S775" s="419">
        <v>0</v>
      </c>
      <c r="T775" s="420">
        <f>S775*H775</f>
        <v>0</v>
      </c>
      <c r="AR775" s="421" t="s">
        <v>488</v>
      </c>
      <c r="AT775" s="421" t="s">
        <v>330</v>
      </c>
      <c r="AU775" s="421" t="s">
        <v>88</v>
      </c>
      <c r="AY775" s="3" t="s">
        <v>311</v>
      </c>
      <c r="BE775" s="422">
        <f>IF(N775="základní",J775,0)</f>
        <v>0</v>
      </c>
      <c r="BF775" s="422">
        <f>IF(N775="snížená",J775,0)</f>
        <v>0</v>
      </c>
      <c r="BG775" s="422">
        <f>IF(N775="zákl. přenesená",J775,0)</f>
        <v>0</v>
      </c>
      <c r="BH775" s="422">
        <f>IF(N775="sníž. přenesená",J775,0)</f>
        <v>0</v>
      </c>
      <c r="BI775" s="422">
        <f>IF(N775="nulová",J775,0)</f>
        <v>0</v>
      </c>
      <c r="BJ775" s="3" t="s">
        <v>88</v>
      </c>
      <c r="BK775" s="422">
        <f>ROUND(I775*H775,2)</f>
        <v>0</v>
      </c>
      <c r="BL775" s="3" t="s">
        <v>395</v>
      </c>
      <c r="BM775" s="421" t="s">
        <v>1266</v>
      </c>
    </row>
    <row r="776" spans="2:51" s="452" customFormat="1" ht="12">
      <c r="B776" s="453"/>
      <c r="D776" s="447" t="s">
        <v>319</v>
      </c>
      <c r="E776" s="454" t="s">
        <v>1</v>
      </c>
      <c r="F776" s="455" t="s">
        <v>210</v>
      </c>
      <c r="H776" s="456">
        <v>14.2</v>
      </c>
      <c r="L776" s="453"/>
      <c r="M776" s="457"/>
      <c r="T776" s="458"/>
      <c r="AT776" s="454" t="s">
        <v>319</v>
      </c>
      <c r="AU776" s="454" t="s">
        <v>88</v>
      </c>
      <c r="AV776" s="452" t="s">
        <v>88</v>
      </c>
      <c r="AW776" s="452" t="s">
        <v>31</v>
      </c>
      <c r="AX776" s="452" t="s">
        <v>83</v>
      </c>
      <c r="AY776" s="454" t="s">
        <v>311</v>
      </c>
    </row>
    <row r="777" spans="2:51" s="452" customFormat="1" ht="12">
      <c r="B777" s="453"/>
      <c r="D777" s="447" t="s">
        <v>319</v>
      </c>
      <c r="F777" s="455" t="s">
        <v>1267</v>
      </c>
      <c r="H777" s="456">
        <v>14.91</v>
      </c>
      <c r="L777" s="453"/>
      <c r="M777" s="457"/>
      <c r="T777" s="458"/>
      <c r="AT777" s="454" t="s">
        <v>319</v>
      </c>
      <c r="AU777" s="454" t="s">
        <v>88</v>
      </c>
      <c r="AV777" s="452" t="s">
        <v>88</v>
      </c>
      <c r="AW777" s="452" t="s">
        <v>4</v>
      </c>
      <c r="AX777" s="452" t="s">
        <v>83</v>
      </c>
      <c r="AY777" s="454" t="s">
        <v>311</v>
      </c>
    </row>
    <row r="778" spans="2:65" s="1" customFormat="1" ht="24.25" customHeight="1">
      <c r="B778" s="13"/>
      <c r="C778" s="428" t="s">
        <v>1268</v>
      </c>
      <c r="D778" s="428" t="s">
        <v>313</v>
      </c>
      <c r="E778" s="429" t="s">
        <v>1269</v>
      </c>
      <c r="F778" s="430" t="s">
        <v>1270</v>
      </c>
      <c r="G778" s="431" t="s">
        <v>371</v>
      </c>
      <c r="H778" s="432">
        <v>1022.063</v>
      </c>
      <c r="I778" s="22"/>
      <c r="J778" s="415">
        <f>ROUND(I778*H778,2)</f>
        <v>0</v>
      </c>
      <c r="K778" s="416"/>
      <c r="L778" s="13"/>
      <c r="M778" s="417" t="s">
        <v>1</v>
      </c>
      <c r="N778" s="418" t="s">
        <v>41</v>
      </c>
      <c r="P778" s="419">
        <f>O778*H778</f>
        <v>0</v>
      </c>
      <c r="Q778" s="419">
        <v>0.00204</v>
      </c>
      <c r="R778" s="419">
        <f>Q778*H778</f>
        <v>2.08500852</v>
      </c>
      <c r="S778" s="419">
        <v>0</v>
      </c>
      <c r="T778" s="420">
        <f>S778*H778</f>
        <v>0</v>
      </c>
      <c r="AR778" s="421" t="s">
        <v>395</v>
      </c>
      <c r="AT778" s="421" t="s">
        <v>313</v>
      </c>
      <c r="AU778" s="421" t="s">
        <v>88</v>
      </c>
      <c r="AY778" s="3" t="s">
        <v>311</v>
      </c>
      <c r="BE778" s="422">
        <f>IF(N778="základní",J778,0)</f>
        <v>0</v>
      </c>
      <c r="BF778" s="422">
        <f>IF(N778="snížená",J778,0)</f>
        <v>0</v>
      </c>
      <c r="BG778" s="422">
        <f>IF(N778="zákl. přenesená",J778,0)</f>
        <v>0</v>
      </c>
      <c r="BH778" s="422">
        <f>IF(N778="sníž. přenesená",J778,0)</f>
        <v>0</v>
      </c>
      <c r="BI778" s="422">
        <f>IF(N778="nulová",J778,0)</f>
        <v>0</v>
      </c>
      <c r="BJ778" s="3" t="s">
        <v>88</v>
      </c>
      <c r="BK778" s="422">
        <f>ROUND(I778*H778,2)</f>
        <v>0</v>
      </c>
      <c r="BL778" s="3" t="s">
        <v>395</v>
      </c>
      <c r="BM778" s="421" t="s">
        <v>1271</v>
      </c>
    </row>
    <row r="779" spans="2:51" s="452" customFormat="1" ht="12">
      <c r="B779" s="453"/>
      <c r="D779" s="447" t="s">
        <v>319</v>
      </c>
      <c r="E779" s="454" t="s">
        <v>1</v>
      </c>
      <c r="F779" s="455" t="s">
        <v>1272</v>
      </c>
      <c r="H779" s="456">
        <v>1022.063</v>
      </c>
      <c r="L779" s="453"/>
      <c r="M779" s="457"/>
      <c r="T779" s="458"/>
      <c r="AT779" s="454" t="s">
        <v>319</v>
      </c>
      <c r="AU779" s="454" t="s">
        <v>88</v>
      </c>
      <c r="AV779" s="452" t="s">
        <v>88</v>
      </c>
      <c r="AW779" s="452" t="s">
        <v>31</v>
      </c>
      <c r="AX779" s="452" t="s">
        <v>83</v>
      </c>
      <c r="AY779" s="454" t="s">
        <v>311</v>
      </c>
    </row>
    <row r="780" spans="2:65" s="1" customFormat="1" ht="24.25" customHeight="1">
      <c r="B780" s="13"/>
      <c r="C780" s="471" t="s">
        <v>1273</v>
      </c>
      <c r="D780" s="471" t="s">
        <v>330</v>
      </c>
      <c r="E780" s="472" t="s">
        <v>1274</v>
      </c>
      <c r="F780" s="473" t="s">
        <v>1275</v>
      </c>
      <c r="G780" s="474" t="s">
        <v>371</v>
      </c>
      <c r="H780" s="475">
        <v>1018.29</v>
      </c>
      <c r="I780" s="23"/>
      <c r="J780" s="466">
        <f>ROUND(I780*H780,2)</f>
        <v>0</v>
      </c>
      <c r="K780" s="467"/>
      <c r="L780" s="468"/>
      <c r="M780" s="469" t="s">
        <v>1</v>
      </c>
      <c r="N780" s="470" t="s">
        <v>41</v>
      </c>
      <c r="P780" s="419">
        <f>O780*H780</f>
        <v>0</v>
      </c>
      <c r="Q780" s="419">
        <v>0.0054</v>
      </c>
      <c r="R780" s="419">
        <f>Q780*H780</f>
        <v>5.498766</v>
      </c>
      <c r="S780" s="419">
        <v>0</v>
      </c>
      <c r="T780" s="420">
        <f>S780*H780</f>
        <v>0</v>
      </c>
      <c r="AR780" s="421" t="s">
        <v>488</v>
      </c>
      <c r="AT780" s="421" t="s">
        <v>330</v>
      </c>
      <c r="AU780" s="421" t="s">
        <v>88</v>
      </c>
      <c r="AY780" s="3" t="s">
        <v>311</v>
      </c>
      <c r="BE780" s="422">
        <f>IF(N780="základní",J780,0)</f>
        <v>0</v>
      </c>
      <c r="BF780" s="422">
        <f>IF(N780="snížená",J780,0)</f>
        <v>0</v>
      </c>
      <c r="BG780" s="422">
        <f>IF(N780="zákl. přenesená",J780,0)</f>
        <v>0</v>
      </c>
      <c r="BH780" s="422">
        <f>IF(N780="sníž. přenesená",J780,0)</f>
        <v>0</v>
      </c>
      <c r="BI780" s="422">
        <f>IF(N780="nulová",J780,0)</f>
        <v>0</v>
      </c>
      <c r="BJ780" s="3" t="s">
        <v>88</v>
      </c>
      <c r="BK780" s="422">
        <f>ROUND(I780*H780,2)</f>
        <v>0</v>
      </c>
      <c r="BL780" s="3" t="s">
        <v>395</v>
      </c>
      <c r="BM780" s="421" t="s">
        <v>1276</v>
      </c>
    </row>
    <row r="781" spans="2:51" s="452" customFormat="1" ht="12">
      <c r="B781" s="453"/>
      <c r="D781" s="447" t="s">
        <v>319</v>
      </c>
      <c r="E781" s="454" t="s">
        <v>1</v>
      </c>
      <c r="F781" s="455" t="s">
        <v>1277</v>
      </c>
      <c r="H781" s="456">
        <v>969.8</v>
      </c>
      <c r="L781" s="453"/>
      <c r="M781" s="457"/>
      <c r="T781" s="458"/>
      <c r="AT781" s="454" t="s">
        <v>319</v>
      </c>
      <c r="AU781" s="454" t="s">
        <v>88</v>
      </c>
      <c r="AV781" s="452" t="s">
        <v>88</v>
      </c>
      <c r="AW781" s="452" t="s">
        <v>31</v>
      </c>
      <c r="AX781" s="452" t="s">
        <v>83</v>
      </c>
      <c r="AY781" s="454" t="s">
        <v>311</v>
      </c>
    </row>
    <row r="782" spans="2:51" s="452" customFormat="1" ht="12">
      <c r="B782" s="453"/>
      <c r="D782" s="447" t="s">
        <v>319</v>
      </c>
      <c r="F782" s="455" t="s">
        <v>1278</v>
      </c>
      <c r="H782" s="456">
        <v>1018.29</v>
      </c>
      <c r="L782" s="453"/>
      <c r="M782" s="457"/>
      <c r="T782" s="458"/>
      <c r="AT782" s="454" t="s">
        <v>319</v>
      </c>
      <c r="AU782" s="454" t="s">
        <v>88</v>
      </c>
      <c r="AV782" s="452" t="s">
        <v>88</v>
      </c>
      <c r="AW782" s="452" t="s">
        <v>4</v>
      </c>
      <c r="AX782" s="452" t="s">
        <v>83</v>
      </c>
      <c r="AY782" s="454" t="s">
        <v>311</v>
      </c>
    </row>
    <row r="783" spans="2:65" s="1" customFormat="1" ht="24.25" customHeight="1">
      <c r="B783" s="13"/>
      <c r="C783" s="471" t="s">
        <v>1279</v>
      </c>
      <c r="D783" s="471" t="s">
        <v>330</v>
      </c>
      <c r="E783" s="472" t="s">
        <v>1280</v>
      </c>
      <c r="F783" s="473" t="s">
        <v>1281</v>
      </c>
      <c r="G783" s="474" t="s">
        <v>371</v>
      </c>
      <c r="H783" s="475">
        <v>52.263</v>
      </c>
      <c r="I783" s="23"/>
      <c r="J783" s="466">
        <f>ROUND(I783*H783,2)</f>
        <v>0</v>
      </c>
      <c r="K783" s="467"/>
      <c r="L783" s="468"/>
      <c r="M783" s="469" t="s">
        <v>1</v>
      </c>
      <c r="N783" s="470" t="s">
        <v>41</v>
      </c>
      <c r="P783" s="419">
        <f>O783*H783</f>
        <v>0</v>
      </c>
      <c r="Q783" s="419">
        <v>0.006</v>
      </c>
      <c r="R783" s="419">
        <f>Q783*H783</f>
        <v>0.31357799999999997</v>
      </c>
      <c r="S783" s="419">
        <v>0</v>
      </c>
      <c r="T783" s="420">
        <f>S783*H783</f>
        <v>0</v>
      </c>
      <c r="AR783" s="421" t="s">
        <v>488</v>
      </c>
      <c r="AT783" s="421" t="s">
        <v>330</v>
      </c>
      <c r="AU783" s="421" t="s">
        <v>88</v>
      </c>
      <c r="AY783" s="3" t="s">
        <v>311</v>
      </c>
      <c r="BE783" s="422">
        <f>IF(N783="základní",J783,0)</f>
        <v>0</v>
      </c>
      <c r="BF783" s="422">
        <f>IF(N783="snížená",J783,0)</f>
        <v>0</v>
      </c>
      <c r="BG783" s="422">
        <f>IF(N783="zákl. přenesená",J783,0)</f>
        <v>0</v>
      </c>
      <c r="BH783" s="422">
        <f>IF(N783="sníž. přenesená",J783,0)</f>
        <v>0</v>
      </c>
      <c r="BI783" s="422">
        <f>IF(N783="nulová",J783,0)</f>
        <v>0</v>
      </c>
      <c r="BJ783" s="3" t="s">
        <v>88</v>
      </c>
      <c r="BK783" s="422">
        <f>ROUND(I783*H783,2)</f>
        <v>0</v>
      </c>
      <c r="BL783" s="3" t="s">
        <v>395</v>
      </c>
      <c r="BM783" s="421" t="s">
        <v>1282</v>
      </c>
    </row>
    <row r="784" spans="2:51" s="452" customFormat="1" ht="12">
      <c r="B784" s="453"/>
      <c r="D784" s="447" t="s">
        <v>319</v>
      </c>
      <c r="E784" s="454" t="s">
        <v>1</v>
      </c>
      <c r="F784" s="455" t="s">
        <v>198</v>
      </c>
      <c r="H784" s="456">
        <v>52.263</v>
      </c>
      <c r="L784" s="453"/>
      <c r="M784" s="457"/>
      <c r="T784" s="458"/>
      <c r="AT784" s="454" t="s">
        <v>319</v>
      </c>
      <c r="AU784" s="454" t="s">
        <v>88</v>
      </c>
      <c r="AV784" s="452" t="s">
        <v>88</v>
      </c>
      <c r="AW784" s="452" t="s">
        <v>31</v>
      </c>
      <c r="AX784" s="452" t="s">
        <v>83</v>
      </c>
      <c r="AY784" s="454" t="s">
        <v>311</v>
      </c>
    </row>
    <row r="785" spans="2:65" s="1" customFormat="1" ht="24.25" customHeight="1">
      <c r="B785" s="13"/>
      <c r="C785" s="428" t="s">
        <v>1283</v>
      </c>
      <c r="D785" s="428" t="s">
        <v>313</v>
      </c>
      <c r="E785" s="429" t="s">
        <v>1284</v>
      </c>
      <c r="F785" s="430" t="s">
        <v>1285</v>
      </c>
      <c r="G785" s="431" t="s">
        <v>316</v>
      </c>
      <c r="H785" s="432">
        <v>145.175</v>
      </c>
      <c r="I785" s="22"/>
      <c r="J785" s="415">
        <f>ROUND(I785*H785,2)</f>
        <v>0</v>
      </c>
      <c r="K785" s="416"/>
      <c r="L785" s="13"/>
      <c r="M785" s="417" t="s">
        <v>1</v>
      </c>
      <c r="N785" s="418" t="s">
        <v>41</v>
      </c>
      <c r="P785" s="419">
        <f>O785*H785</f>
        <v>0</v>
      </c>
      <c r="Q785" s="419">
        <v>3E-05</v>
      </c>
      <c r="R785" s="419">
        <f>Q785*H785</f>
        <v>0.004355250000000001</v>
      </c>
      <c r="S785" s="419">
        <v>0</v>
      </c>
      <c r="T785" s="420">
        <f>S785*H785</f>
        <v>0</v>
      </c>
      <c r="AR785" s="421" t="s">
        <v>395</v>
      </c>
      <c r="AT785" s="421" t="s">
        <v>313</v>
      </c>
      <c r="AU785" s="421" t="s">
        <v>88</v>
      </c>
      <c r="AY785" s="3" t="s">
        <v>311</v>
      </c>
      <c r="BE785" s="422">
        <f>IF(N785="základní",J785,0)</f>
        <v>0</v>
      </c>
      <c r="BF785" s="422">
        <f>IF(N785="snížená",J785,0)</f>
        <v>0</v>
      </c>
      <c r="BG785" s="422">
        <f>IF(N785="zákl. přenesená",J785,0)</f>
        <v>0</v>
      </c>
      <c r="BH785" s="422">
        <f>IF(N785="sníž. přenesená",J785,0)</f>
        <v>0</v>
      </c>
      <c r="BI785" s="422">
        <f>IF(N785="nulová",J785,0)</f>
        <v>0</v>
      </c>
      <c r="BJ785" s="3" t="s">
        <v>88</v>
      </c>
      <c r="BK785" s="422">
        <f>ROUND(I785*H785,2)</f>
        <v>0</v>
      </c>
      <c r="BL785" s="3" t="s">
        <v>395</v>
      </c>
      <c r="BM785" s="421" t="s">
        <v>1286</v>
      </c>
    </row>
    <row r="786" spans="2:51" s="452" customFormat="1" ht="20">
      <c r="B786" s="453"/>
      <c r="D786" s="447" t="s">
        <v>319</v>
      </c>
      <c r="E786" s="454" t="s">
        <v>1</v>
      </c>
      <c r="F786" s="455" t="s">
        <v>1287</v>
      </c>
      <c r="H786" s="456">
        <v>145.175</v>
      </c>
      <c r="L786" s="453"/>
      <c r="M786" s="457"/>
      <c r="T786" s="458"/>
      <c r="AT786" s="454" t="s">
        <v>319</v>
      </c>
      <c r="AU786" s="454" t="s">
        <v>88</v>
      </c>
      <c r="AV786" s="452" t="s">
        <v>88</v>
      </c>
      <c r="AW786" s="452" t="s">
        <v>31</v>
      </c>
      <c r="AX786" s="452" t="s">
        <v>83</v>
      </c>
      <c r="AY786" s="454" t="s">
        <v>311</v>
      </c>
    </row>
    <row r="787" spans="2:65" s="1" customFormat="1" ht="16.5" customHeight="1">
      <c r="B787" s="13"/>
      <c r="C787" s="471" t="s">
        <v>1288</v>
      </c>
      <c r="D787" s="471" t="s">
        <v>330</v>
      </c>
      <c r="E787" s="472" t="s">
        <v>1289</v>
      </c>
      <c r="F787" s="473" t="s">
        <v>1290</v>
      </c>
      <c r="G787" s="474" t="s">
        <v>316</v>
      </c>
      <c r="H787" s="475">
        <v>152.434</v>
      </c>
      <c r="I787" s="23"/>
      <c r="J787" s="466">
        <f>ROUND(I787*H787,2)</f>
        <v>0</v>
      </c>
      <c r="K787" s="467"/>
      <c r="L787" s="468"/>
      <c r="M787" s="469" t="s">
        <v>1</v>
      </c>
      <c r="N787" s="470" t="s">
        <v>41</v>
      </c>
      <c r="P787" s="419">
        <f>O787*H787</f>
        <v>0</v>
      </c>
      <c r="Q787" s="419">
        <v>0</v>
      </c>
      <c r="R787" s="419">
        <f>Q787*H787</f>
        <v>0</v>
      </c>
      <c r="S787" s="419">
        <v>0</v>
      </c>
      <c r="T787" s="420">
        <f>S787*H787</f>
        <v>0</v>
      </c>
      <c r="AR787" s="421" t="s">
        <v>488</v>
      </c>
      <c r="AT787" s="421" t="s">
        <v>330</v>
      </c>
      <c r="AU787" s="421" t="s">
        <v>88</v>
      </c>
      <c r="AY787" s="3" t="s">
        <v>311</v>
      </c>
      <c r="BE787" s="422">
        <f>IF(N787="základní",J787,0)</f>
        <v>0</v>
      </c>
      <c r="BF787" s="422">
        <f>IF(N787="snížená",J787,0)</f>
        <v>0</v>
      </c>
      <c r="BG787" s="422">
        <f>IF(N787="zákl. přenesená",J787,0)</f>
        <v>0</v>
      </c>
      <c r="BH787" s="422">
        <f>IF(N787="sníž. přenesená",J787,0)</f>
        <v>0</v>
      </c>
      <c r="BI787" s="422">
        <f>IF(N787="nulová",J787,0)</f>
        <v>0</v>
      </c>
      <c r="BJ787" s="3" t="s">
        <v>88</v>
      </c>
      <c r="BK787" s="422">
        <f>ROUND(I787*H787,2)</f>
        <v>0</v>
      </c>
      <c r="BL787" s="3" t="s">
        <v>395</v>
      </c>
      <c r="BM787" s="421" t="s">
        <v>1291</v>
      </c>
    </row>
    <row r="788" spans="2:51" s="452" customFormat="1" ht="12">
      <c r="B788" s="453"/>
      <c r="D788" s="447" t="s">
        <v>319</v>
      </c>
      <c r="F788" s="455" t="s">
        <v>1292</v>
      </c>
      <c r="H788" s="456">
        <v>152.434</v>
      </c>
      <c r="L788" s="453"/>
      <c r="M788" s="457"/>
      <c r="T788" s="458"/>
      <c r="AT788" s="454" t="s">
        <v>319</v>
      </c>
      <c r="AU788" s="454" t="s">
        <v>88</v>
      </c>
      <c r="AV788" s="452" t="s">
        <v>88</v>
      </c>
      <c r="AW788" s="452" t="s">
        <v>4</v>
      </c>
      <c r="AX788" s="452" t="s">
        <v>83</v>
      </c>
      <c r="AY788" s="454" t="s">
        <v>311</v>
      </c>
    </row>
    <row r="789" spans="2:65" s="1" customFormat="1" ht="33" customHeight="1">
      <c r="B789" s="13"/>
      <c r="C789" s="428" t="s">
        <v>1293</v>
      </c>
      <c r="D789" s="428" t="s">
        <v>313</v>
      </c>
      <c r="E789" s="429" t="s">
        <v>1294</v>
      </c>
      <c r="F789" s="430" t="s">
        <v>1295</v>
      </c>
      <c r="G789" s="431" t="s">
        <v>371</v>
      </c>
      <c r="H789" s="432">
        <v>969.8</v>
      </c>
      <c r="I789" s="22"/>
      <c r="J789" s="415">
        <f>ROUND(I789*H789,2)</f>
        <v>0</v>
      </c>
      <c r="K789" s="416"/>
      <c r="L789" s="13"/>
      <c r="M789" s="417" t="s">
        <v>1</v>
      </c>
      <c r="N789" s="418" t="s">
        <v>41</v>
      </c>
      <c r="P789" s="419">
        <f>O789*H789</f>
        <v>0</v>
      </c>
      <c r="Q789" s="419">
        <v>0.00012</v>
      </c>
      <c r="R789" s="419">
        <f>Q789*H789</f>
        <v>0.116376</v>
      </c>
      <c r="S789" s="419">
        <v>0</v>
      </c>
      <c r="T789" s="420">
        <f>S789*H789</f>
        <v>0</v>
      </c>
      <c r="AR789" s="421" t="s">
        <v>395</v>
      </c>
      <c r="AT789" s="421" t="s">
        <v>313</v>
      </c>
      <c r="AU789" s="421" t="s">
        <v>88</v>
      </c>
      <c r="AY789" s="3" t="s">
        <v>311</v>
      </c>
      <c r="BE789" s="422">
        <f>IF(N789="základní",J789,0)</f>
        <v>0</v>
      </c>
      <c r="BF789" s="422">
        <f>IF(N789="snížená",J789,0)</f>
        <v>0</v>
      </c>
      <c r="BG789" s="422">
        <f>IF(N789="zákl. přenesená",J789,0)</f>
        <v>0</v>
      </c>
      <c r="BH789" s="422">
        <f>IF(N789="sníž. přenesená",J789,0)</f>
        <v>0</v>
      </c>
      <c r="BI789" s="422">
        <f>IF(N789="nulová",J789,0)</f>
        <v>0</v>
      </c>
      <c r="BJ789" s="3" t="s">
        <v>88</v>
      </c>
      <c r="BK789" s="422">
        <f>ROUND(I789*H789,2)</f>
        <v>0</v>
      </c>
      <c r="BL789" s="3" t="s">
        <v>395</v>
      </c>
      <c r="BM789" s="421" t="s">
        <v>1296</v>
      </c>
    </row>
    <row r="790" spans="2:51" s="452" customFormat="1" ht="12">
      <c r="B790" s="453"/>
      <c r="D790" s="447" t="s">
        <v>319</v>
      </c>
      <c r="E790" s="454" t="s">
        <v>1</v>
      </c>
      <c r="F790" s="455" t="s">
        <v>1277</v>
      </c>
      <c r="H790" s="456">
        <v>969.8</v>
      </c>
      <c r="L790" s="453"/>
      <c r="M790" s="457"/>
      <c r="T790" s="458"/>
      <c r="AT790" s="454" t="s">
        <v>319</v>
      </c>
      <c r="AU790" s="454" t="s">
        <v>88</v>
      </c>
      <c r="AV790" s="452" t="s">
        <v>88</v>
      </c>
      <c r="AW790" s="452" t="s">
        <v>31</v>
      </c>
      <c r="AX790" s="452" t="s">
        <v>83</v>
      </c>
      <c r="AY790" s="454" t="s">
        <v>311</v>
      </c>
    </row>
    <row r="791" spans="2:65" s="1" customFormat="1" ht="24.25" customHeight="1">
      <c r="B791" s="13"/>
      <c r="C791" s="471" t="s">
        <v>91</v>
      </c>
      <c r="D791" s="471" t="s">
        <v>330</v>
      </c>
      <c r="E791" s="472" t="s">
        <v>1297</v>
      </c>
      <c r="F791" s="473" t="s">
        <v>1298</v>
      </c>
      <c r="G791" s="474" t="s">
        <v>333</v>
      </c>
      <c r="H791" s="475">
        <v>82.075</v>
      </c>
      <c r="I791" s="23"/>
      <c r="J791" s="466">
        <f>ROUND(I791*H791,2)</f>
        <v>0</v>
      </c>
      <c r="K791" s="467"/>
      <c r="L791" s="468"/>
      <c r="M791" s="469" t="s">
        <v>1</v>
      </c>
      <c r="N791" s="470" t="s">
        <v>41</v>
      </c>
      <c r="P791" s="419">
        <f>O791*H791</f>
        <v>0</v>
      </c>
      <c r="Q791" s="419">
        <v>0.025</v>
      </c>
      <c r="R791" s="419">
        <f>Q791*H791</f>
        <v>2.0518750000000003</v>
      </c>
      <c r="S791" s="419">
        <v>0</v>
      </c>
      <c r="T791" s="420">
        <f>S791*H791</f>
        <v>0</v>
      </c>
      <c r="AR791" s="421" t="s">
        <v>488</v>
      </c>
      <c r="AT791" s="421" t="s">
        <v>330</v>
      </c>
      <c r="AU791" s="421" t="s">
        <v>88</v>
      </c>
      <c r="AY791" s="3" t="s">
        <v>311</v>
      </c>
      <c r="BE791" s="422">
        <f>IF(N791="základní",J791,0)</f>
        <v>0</v>
      </c>
      <c r="BF791" s="422">
        <f>IF(N791="snížená",J791,0)</f>
        <v>0</v>
      </c>
      <c r="BG791" s="422">
        <f>IF(N791="zákl. přenesená",J791,0)</f>
        <v>0</v>
      </c>
      <c r="BH791" s="422">
        <f>IF(N791="sníž. přenesená",J791,0)</f>
        <v>0</v>
      </c>
      <c r="BI791" s="422">
        <f>IF(N791="nulová",J791,0)</f>
        <v>0</v>
      </c>
      <c r="BJ791" s="3" t="s">
        <v>88</v>
      </c>
      <c r="BK791" s="422">
        <f>ROUND(I791*H791,2)</f>
        <v>0</v>
      </c>
      <c r="BL791" s="3" t="s">
        <v>395</v>
      </c>
      <c r="BM791" s="421" t="s">
        <v>1299</v>
      </c>
    </row>
    <row r="792" spans="2:51" s="452" customFormat="1" ht="12">
      <c r="B792" s="453"/>
      <c r="D792" s="447" t="s">
        <v>319</v>
      </c>
      <c r="E792" s="454" t="s">
        <v>1</v>
      </c>
      <c r="F792" s="455" t="s">
        <v>1300</v>
      </c>
      <c r="H792" s="456">
        <v>73.224</v>
      </c>
      <c r="L792" s="453"/>
      <c r="M792" s="457"/>
      <c r="T792" s="458"/>
      <c r="AT792" s="454" t="s">
        <v>319</v>
      </c>
      <c r="AU792" s="454" t="s">
        <v>88</v>
      </c>
      <c r="AV792" s="452" t="s">
        <v>88</v>
      </c>
      <c r="AW792" s="452" t="s">
        <v>31</v>
      </c>
      <c r="AX792" s="452" t="s">
        <v>75</v>
      </c>
      <c r="AY792" s="454" t="s">
        <v>311</v>
      </c>
    </row>
    <row r="793" spans="2:51" s="452" customFormat="1" ht="12">
      <c r="B793" s="453"/>
      <c r="D793" s="447" t="s">
        <v>319</v>
      </c>
      <c r="E793" s="454" t="s">
        <v>1</v>
      </c>
      <c r="F793" s="455" t="s">
        <v>1301</v>
      </c>
      <c r="H793" s="456">
        <v>8.851</v>
      </c>
      <c r="L793" s="453"/>
      <c r="M793" s="457"/>
      <c r="T793" s="458"/>
      <c r="AT793" s="454" t="s">
        <v>319</v>
      </c>
      <c r="AU793" s="454" t="s">
        <v>88</v>
      </c>
      <c r="AV793" s="452" t="s">
        <v>88</v>
      </c>
      <c r="AW793" s="452" t="s">
        <v>31</v>
      </c>
      <c r="AX793" s="452" t="s">
        <v>75</v>
      </c>
      <c r="AY793" s="454" t="s">
        <v>311</v>
      </c>
    </row>
    <row r="794" spans="2:51" s="459" customFormat="1" ht="12">
      <c r="B794" s="460"/>
      <c r="D794" s="447" t="s">
        <v>319</v>
      </c>
      <c r="E794" s="461" t="s">
        <v>1</v>
      </c>
      <c r="F794" s="462" t="s">
        <v>388</v>
      </c>
      <c r="H794" s="463">
        <v>82.075</v>
      </c>
      <c r="L794" s="460"/>
      <c r="M794" s="464"/>
      <c r="T794" s="465"/>
      <c r="AT794" s="461" t="s">
        <v>319</v>
      </c>
      <c r="AU794" s="461" t="s">
        <v>88</v>
      </c>
      <c r="AV794" s="459" t="s">
        <v>317</v>
      </c>
      <c r="AW794" s="459" t="s">
        <v>31</v>
      </c>
      <c r="AX794" s="459" t="s">
        <v>83</v>
      </c>
      <c r="AY794" s="461" t="s">
        <v>311</v>
      </c>
    </row>
    <row r="795" spans="2:65" s="1" customFormat="1" ht="33" customHeight="1">
      <c r="B795" s="13"/>
      <c r="C795" s="428" t="s">
        <v>1302</v>
      </c>
      <c r="D795" s="428" t="s">
        <v>313</v>
      </c>
      <c r="E795" s="429" t="s">
        <v>1303</v>
      </c>
      <c r="F795" s="430" t="s">
        <v>1304</v>
      </c>
      <c r="G795" s="431" t="s">
        <v>371</v>
      </c>
      <c r="H795" s="432">
        <v>13.8</v>
      </c>
      <c r="I795" s="22"/>
      <c r="J795" s="415">
        <f>ROUND(I795*H795,2)</f>
        <v>0</v>
      </c>
      <c r="K795" s="416"/>
      <c r="L795" s="13"/>
      <c r="M795" s="417" t="s">
        <v>1</v>
      </c>
      <c r="N795" s="418" t="s">
        <v>41</v>
      </c>
      <c r="P795" s="419">
        <f>O795*H795</f>
        <v>0</v>
      </c>
      <c r="Q795" s="419">
        <v>0</v>
      </c>
      <c r="R795" s="419">
        <f>Q795*H795</f>
        <v>0</v>
      </c>
      <c r="S795" s="419">
        <v>0</v>
      </c>
      <c r="T795" s="420">
        <f>S795*H795</f>
        <v>0</v>
      </c>
      <c r="AR795" s="421" t="s">
        <v>395</v>
      </c>
      <c r="AT795" s="421" t="s">
        <v>313</v>
      </c>
      <c r="AU795" s="421" t="s">
        <v>88</v>
      </c>
      <c r="AY795" s="3" t="s">
        <v>311</v>
      </c>
      <c r="BE795" s="422">
        <f>IF(N795="základní",J795,0)</f>
        <v>0</v>
      </c>
      <c r="BF795" s="422">
        <f>IF(N795="snížená",J795,0)</f>
        <v>0</v>
      </c>
      <c r="BG795" s="422">
        <f>IF(N795="zákl. přenesená",J795,0)</f>
        <v>0</v>
      </c>
      <c r="BH795" s="422">
        <f>IF(N795="sníž. přenesená",J795,0)</f>
        <v>0</v>
      </c>
      <c r="BI795" s="422">
        <f>IF(N795="nulová",J795,0)</f>
        <v>0</v>
      </c>
      <c r="BJ795" s="3" t="s">
        <v>88</v>
      </c>
      <c r="BK795" s="422">
        <f>ROUND(I795*H795,2)</f>
        <v>0</v>
      </c>
      <c r="BL795" s="3" t="s">
        <v>395</v>
      </c>
      <c r="BM795" s="421" t="s">
        <v>1305</v>
      </c>
    </row>
    <row r="796" spans="2:51" s="452" customFormat="1" ht="12">
      <c r="B796" s="453"/>
      <c r="D796" s="447" t="s">
        <v>319</v>
      </c>
      <c r="E796" s="454" t="s">
        <v>1</v>
      </c>
      <c r="F796" s="455" t="s">
        <v>1306</v>
      </c>
      <c r="H796" s="456">
        <v>13.8</v>
      </c>
      <c r="L796" s="453"/>
      <c r="M796" s="457"/>
      <c r="T796" s="458"/>
      <c r="AT796" s="454" t="s">
        <v>319</v>
      </c>
      <c r="AU796" s="454" t="s">
        <v>88</v>
      </c>
      <c r="AV796" s="452" t="s">
        <v>88</v>
      </c>
      <c r="AW796" s="452" t="s">
        <v>31</v>
      </c>
      <c r="AX796" s="452" t="s">
        <v>83</v>
      </c>
      <c r="AY796" s="454" t="s">
        <v>311</v>
      </c>
    </row>
    <row r="797" spans="2:65" s="1" customFormat="1" ht="24.25" customHeight="1">
      <c r="B797" s="13"/>
      <c r="C797" s="471" t="s">
        <v>1307</v>
      </c>
      <c r="D797" s="471" t="s">
        <v>330</v>
      </c>
      <c r="E797" s="472" t="s">
        <v>1308</v>
      </c>
      <c r="F797" s="473" t="s">
        <v>1309</v>
      </c>
      <c r="G797" s="474" t="s">
        <v>371</v>
      </c>
      <c r="H797" s="475">
        <v>14.49</v>
      </c>
      <c r="I797" s="23"/>
      <c r="J797" s="466">
        <f>ROUND(I797*H797,2)</f>
        <v>0</v>
      </c>
      <c r="K797" s="467"/>
      <c r="L797" s="468"/>
      <c r="M797" s="469" t="s">
        <v>1</v>
      </c>
      <c r="N797" s="470" t="s">
        <v>41</v>
      </c>
      <c r="P797" s="419">
        <f>O797*H797</f>
        <v>0</v>
      </c>
      <c r="Q797" s="419">
        <v>0.00608</v>
      </c>
      <c r="R797" s="419">
        <f>Q797*H797</f>
        <v>0.0880992</v>
      </c>
      <c r="S797" s="419">
        <v>0</v>
      </c>
      <c r="T797" s="420">
        <f>S797*H797</f>
        <v>0</v>
      </c>
      <c r="AR797" s="421" t="s">
        <v>488</v>
      </c>
      <c r="AT797" s="421" t="s">
        <v>330</v>
      </c>
      <c r="AU797" s="421" t="s">
        <v>88</v>
      </c>
      <c r="AY797" s="3" t="s">
        <v>311</v>
      </c>
      <c r="BE797" s="422">
        <f>IF(N797="základní",J797,0)</f>
        <v>0</v>
      </c>
      <c r="BF797" s="422">
        <f>IF(N797="snížená",J797,0)</f>
        <v>0</v>
      </c>
      <c r="BG797" s="422">
        <f>IF(N797="zákl. přenesená",J797,0)</f>
        <v>0</v>
      </c>
      <c r="BH797" s="422">
        <f>IF(N797="sníž. přenesená",J797,0)</f>
        <v>0</v>
      </c>
      <c r="BI797" s="422">
        <f>IF(N797="nulová",J797,0)</f>
        <v>0</v>
      </c>
      <c r="BJ797" s="3" t="s">
        <v>88</v>
      </c>
      <c r="BK797" s="422">
        <f>ROUND(I797*H797,2)</f>
        <v>0</v>
      </c>
      <c r="BL797" s="3" t="s">
        <v>395</v>
      </c>
      <c r="BM797" s="421" t="s">
        <v>1310</v>
      </c>
    </row>
    <row r="798" spans="2:51" s="452" customFormat="1" ht="12">
      <c r="B798" s="453"/>
      <c r="D798" s="447" t="s">
        <v>319</v>
      </c>
      <c r="F798" s="455" t="s">
        <v>1311</v>
      </c>
      <c r="H798" s="456">
        <v>14.49</v>
      </c>
      <c r="L798" s="453"/>
      <c r="M798" s="457"/>
      <c r="T798" s="458"/>
      <c r="AT798" s="454" t="s">
        <v>319</v>
      </c>
      <c r="AU798" s="454" t="s">
        <v>88</v>
      </c>
      <c r="AV798" s="452" t="s">
        <v>88</v>
      </c>
      <c r="AW798" s="452" t="s">
        <v>4</v>
      </c>
      <c r="AX798" s="452" t="s">
        <v>83</v>
      </c>
      <c r="AY798" s="454" t="s">
        <v>311</v>
      </c>
    </row>
    <row r="799" spans="2:65" s="1" customFormat="1" ht="24.25" customHeight="1">
      <c r="B799" s="13"/>
      <c r="C799" s="428" t="s">
        <v>1312</v>
      </c>
      <c r="D799" s="428" t="s">
        <v>313</v>
      </c>
      <c r="E799" s="429" t="s">
        <v>1313</v>
      </c>
      <c r="F799" s="430" t="s">
        <v>1314</v>
      </c>
      <c r="G799" s="431" t="s">
        <v>1127</v>
      </c>
      <c r="H799" s="24"/>
      <c r="I799" s="22"/>
      <c r="J799" s="415">
        <f>ROUND(I799*H799,2)</f>
        <v>0</v>
      </c>
      <c r="K799" s="416"/>
      <c r="L799" s="13"/>
      <c r="M799" s="417" t="s">
        <v>1</v>
      </c>
      <c r="N799" s="418" t="s">
        <v>41</v>
      </c>
      <c r="P799" s="419">
        <f>O799*H799</f>
        <v>0</v>
      </c>
      <c r="Q799" s="419">
        <v>0</v>
      </c>
      <c r="R799" s="419">
        <f>Q799*H799</f>
        <v>0</v>
      </c>
      <c r="S799" s="419">
        <v>0</v>
      </c>
      <c r="T799" s="420">
        <f>S799*H799</f>
        <v>0</v>
      </c>
      <c r="AR799" s="421" t="s">
        <v>395</v>
      </c>
      <c r="AT799" s="421" t="s">
        <v>313</v>
      </c>
      <c r="AU799" s="421" t="s">
        <v>88</v>
      </c>
      <c r="AY799" s="3" t="s">
        <v>311</v>
      </c>
      <c r="BE799" s="422">
        <f>IF(N799="základní",J799,0)</f>
        <v>0</v>
      </c>
      <c r="BF799" s="422">
        <f>IF(N799="snížená",J799,0)</f>
        <v>0</v>
      </c>
      <c r="BG799" s="422">
        <f>IF(N799="zákl. přenesená",J799,0)</f>
        <v>0</v>
      </c>
      <c r="BH799" s="422">
        <f>IF(N799="sníž. přenesená",J799,0)</f>
        <v>0</v>
      </c>
      <c r="BI799" s="422">
        <f>IF(N799="nulová",J799,0)</f>
        <v>0</v>
      </c>
      <c r="BJ799" s="3" t="s">
        <v>88</v>
      </c>
      <c r="BK799" s="422">
        <f>ROUND(I799*H799,2)</f>
        <v>0</v>
      </c>
      <c r="BL799" s="3" t="s">
        <v>395</v>
      </c>
      <c r="BM799" s="421" t="s">
        <v>1315</v>
      </c>
    </row>
    <row r="800" spans="2:63" s="433" customFormat="1" ht="22.9" customHeight="1">
      <c r="B800" s="434"/>
      <c r="D800" s="435" t="s">
        <v>74</v>
      </c>
      <c r="E800" s="443" t="s">
        <v>1316</v>
      </c>
      <c r="F800" s="443" t="s">
        <v>1317</v>
      </c>
      <c r="J800" s="444">
        <f>BK800</f>
        <v>0</v>
      </c>
      <c r="L800" s="434"/>
      <c r="M800" s="438"/>
      <c r="P800" s="439">
        <f>SUM(P801:P802)</f>
        <v>0</v>
      </c>
      <c r="R800" s="439">
        <f>SUM(R801:R802)</f>
        <v>0.0046</v>
      </c>
      <c r="T800" s="440">
        <f>SUM(T801:T802)</f>
        <v>0</v>
      </c>
      <c r="AR800" s="435" t="s">
        <v>88</v>
      </c>
      <c r="AT800" s="441" t="s">
        <v>74</v>
      </c>
      <c r="AU800" s="441" t="s">
        <v>83</v>
      </c>
      <c r="AY800" s="435" t="s">
        <v>311</v>
      </c>
      <c r="BK800" s="442">
        <f>SUM(BK801:BK802)</f>
        <v>0</v>
      </c>
    </row>
    <row r="801" spans="2:65" s="1" customFormat="1" ht="16.5" customHeight="1">
      <c r="B801" s="13"/>
      <c r="C801" s="428" t="s">
        <v>1318</v>
      </c>
      <c r="D801" s="428" t="s">
        <v>313</v>
      </c>
      <c r="E801" s="429" t="s">
        <v>1319</v>
      </c>
      <c r="F801" s="430" t="s">
        <v>1320</v>
      </c>
      <c r="G801" s="431" t="s">
        <v>1321</v>
      </c>
      <c r="H801" s="432">
        <v>1</v>
      </c>
      <c r="I801" s="22">
        <f>GASTRO!G256</f>
        <v>0</v>
      </c>
      <c r="J801" s="415">
        <f>ROUND(I801*H801,2)</f>
        <v>0</v>
      </c>
      <c r="K801" s="416"/>
      <c r="L801" s="13"/>
      <c r="M801" s="417" t="s">
        <v>1</v>
      </c>
      <c r="N801" s="418" t="s">
        <v>41</v>
      </c>
      <c r="P801" s="419">
        <f>O801*H801</f>
        <v>0</v>
      </c>
      <c r="Q801" s="419">
        <v>0.0023</v>
      </c>
      <c r="R801" s="419">
        <f>Q801*H801</f>
        <v>0.0023</v>
      </c>
      <c r="S801" s="419">
        <v>0</v>
      </c>
      <c r="T801" s="420">
        <f>S801*H801</f>
        <v>0</v>
      </c>
      <c r="AR801" s="421" t="s">
        <v>395</v>
      </c>
      <c r="AT801" s="421" t="s">
        <v>313</v>
      </c>
      <c r="AU801" s="421" t="s">
        <v>88</v>
      </c>
      <c r="AY801" s="3" t="s">
        <v>311</v>
      </c>
      <c r="BE801" s="422">
        <f>IF(N801="základní",J801,0)</f>
        <v>0</v>
      </c>
      <c r="BF801" s="422">
        <f>IF(N801="snížená",J801,0)</f>
        <v>0</v>
      </c>
      <c r="BG801" s="422">
        <f>IF(N801="zákl. přenesená",J801,0)</f>
        <v>0</v>
      </c>
      <c r="BH801" s="422">
        <f>IF(N801="sníž. přenesená",J801,0)</f>
        <v>0</v>
      </c>
      <c r="BI801" s="422">
        <f>IF(N801="nulová",J801,0)</f>
        <v>0</v>
      </c>
      <c r="BJ801" s="3" t="s">
        <v>88</v>
      </c>
      <c r="BK801" s="422">
        <f>ROUND(I801*H801,2)</f>
        <v>0</v>
      </c>
      <c r="BL801" s="3" t="s">
        <v>395</v>
      </c>
      <c r="BM801" s="421" t="s">
        <v>1322</v>
      </c>
    </row>
    <row r="802" spans="2:65" s="1" customFormat="1" ht="16.5" customHeight="1">
      <c r="B802" s="13"/>
      <c r="C802" s="428" t="s">
        <v>1323</v>
      </c>
      <c r="D802" s="428" t="s">
        <v>313</v>
      </c>
      <c r="E802" s="429" t="s">
        <v>1324</v>
      </c>
      <c r="F802" s="430" t="s">
        <v>1325</v>
      </c>
      <c r="G802" s="431" t="s">
        <v>1321</v>
      </c>
      <c r="H802" s="432">
        <v>1</v>
      </c>
      <c r="I802" s="22">
        <f>'VZT Gastro'!O80</f>
        <v>0</v>
      </c>
      <c r="J802" s="415">
        <f>ROUND(I802*H802,2)</f>
        <v>0</v>
      </c>
      <c r="K802" s="416"/>
      <c r="L802" s="13"/>
      <c r="M802" s="417" t="s">
        <v>1</v>
      </c>
      <c r="N802" s="418" t="s">
        <v>41</v>
      </c>
      <c r="P802" s="419">
        <f>O802*H802</f>
        <v>0</v>
      </c>
      <c r="Q802" s="419">
        <v>0.0023</v>
      </c>
      <c r="R802" s="419">
        <f>Q802*H802</f>
        <v>0.0023</v>
      </c>
      <c r="S802" s="419">
        <v>0</v>
      </c>
      <c r="T802" s="420">
        <f>S802*H802</f>
        <v>0</v>
      </c>
      <c r="AR802" s="421" t="s">
        <v>395</v>
      </c>
      <c r="AT802" s="421" t="s">
        <v>313</v>
      </c>
      <c r="AU802" s="421" t="s">
        <v>88</v>
      </c>
      <c r="AY802" s="3" t="s">
        <v>311</v>
      </c>
      <c r="BE802" s="422">
        <f>IF(N802="základní",J802,0)</f>
        <v>0</v>
      </c>
      <c r="BF802" s="422">
        <f>IF(N802="snížená",J802,0)</f>
        <v>0</v>
      </c>
      <c r="BG802" s="422">
        <f>IF(N802="zákl. přenesená",J802,0)</f>
        <v>0</v>
      </c>
      <c r="BH802" s="422">
        <f>IF(N802="sníž. přenesená",J802,0)</f>
        <v>0</v>
      </c>
      <c r="BI802" s="422">
        <f>IF(N802="nulová",J802,0)</f>
        <v>0</v>
      </c>
      <c r="BJ802" s="3" t="s">
        <v>88</v>
      </c>
      <c r="BK802" s="422">
        <f>ROUND(I802*H802,2)</f>
        <v>0</v>
      </c>
      <c r="BL802" s="3" t="s">
        <v>395</v>
      </c>
      <c r="BM802" s="421" t="s">
        <v>1326</v>
      </c>
    </row>
    <row r="803" spans="2:63" s="433" customFormat="1" ht="22.9" customHeight="1">
      <c r="B803" s="434"/>
      <c r="D803" s="435" t="s">
        <v>74</v>
      </c>
      <c r="E803" s="443" t="s">
        <v>1327</v>
      </c>
      <c r="F803" s="443" t="s">
        <v>1328</v>
      </c>
      <c r="J803" s="444">
        <f>BK803</f>
        <v>0</v>
      </c>
      <c r="L803" s="434"/>
      <c r="M803" s="438"/>
      <c r="P803" s="439">
        <f>P804</f>
        <v>0</v>
      </c>
      <c r="R803" s="439">
        <f>R804</f>
        <v>0.0282</v>
      </c>
      <c r="T803" s="440">
        <f>T804</f>
        <v>0</v>
      </c>
      <c r="AR803" s="435" t="s">
        <v>88</v>
      </c>
      <c r="AT803" s="441" t="s">
        <v>74</v>
      </c>
      <c r="AU803" s="441" t="s">
        <v>83</v>
      </c>
      <c r="AY803" s="435" t="s">
        <v>311</v>
      </c>
      <c r="BK803" s="442">
        <f>BK804</f>
        <v>0</v>
      </c>
    </row>
    <row r="804" spans="2:65" s="1" customFormat="1" ht="16.5" customHeight="1">
      <c r="B804" s="13"/>
      <c r="C804" s="428" t="s">
        <v>1329</v>
      </c>
      <c r="D804" s="428" t="s">
        <v>313</v>
      </c>
      <c r="E804" s="429" t="s">
        <v>1330</v>
      </c>
      <c r="F804" s="430" t="s">
        <v>1331</v>
      </c>
      <c r="G804" s="431" t="s">
        <v>1321</v>
      </c>
      <c r="H804" s="432">
        <v>1</v>
      </c>
      <c r="I804" s="22">
        <f>ZTI!N356</f>
        <v>0</v>
      </c>
      <c r="J804" s="415">
        <f>ROUND(I804*H804,2)</f>
        <v>0</v>
      </c>
      <c r="K804" s="416"/>
      <c r="L804" s="13"/>
      <c r="M804" s="417" t="s">
        <v>1</v>
      </c>
      <c r="N804" s="418" t="s">
        <v>41</v>
      </c>
      <c r="P804" s="419">
        <f>O804*H804</f>
        <v>0</v>
      </c>
      <c r="Q804" s="419">
        <v>0.0282</v>
      </c>
      <c r="R804" s="419">
        <f>Q804*H804</f>
        <v>0.0282</v>
      </c>
      <c r="S804" s="419">
        <v>0</v>
      </c>
      <c r="T804" s="420">
        <f>S804*H804</f>
        <v>0</v>
      </c>
      <c r="AR804" s="421" t="s">
        <v>395</v>
      </c>
      <c r="AT804" s="421" t="s">
        <v>313</v>
      </c>
      <c r="AU804" s="421" t="s">
        <v>88</v>
      </c>
      <c r="AY804" s="3" t="s">
        <v>311</v>
      </c>
      <c r="BE804" s="422">
        <f>IF(N804="základní",J804,0)</f>
        <v>0</v>
      </c>
      <c r="BF804" s="422">
        <f>IF(N804="snížená",J804,0)</f>
        <v>0</v>
      </c>
      <c r="BG804" s="422">
        <f>IF(N804="zákl. přenesená",J804,0)</f>
        <v>0</v>
      </c>
      <c r="BH804" s="422">
        <f>IF(N804="sníž. přenesená",J804,0)</f>
        <v>0</v>
      </c>
      <c r="BI804" s="422">
        <f>IF(N804="nulová",J804,0)</f>
        <v>0</v>
      </c>
      <c r="BJ804" s="3" t="s">
        <v>88</v>
      </c>
      <c r="BK804" s="422">
        <f>ROUND(I804*H804,2)</f>
        <v>0</v>
      </c>
      <c r="BL804" s="3" t="s">
        <v>395</v>
      </c>
      <c r="BM804" s="421" t="s">
        <v>1332</v>
      </c>
    </row>
    <row r="805" spans="2:63" s="433" customFormat="1" ht="22.9" customHeight="1">
      <c r="B805" s="434"/>
      <c r="D805" s="435" t="s">
        <v>74</v>
      </c>
      <c r="E805" s="443" t="s">
        <v>1333</v>
      </c>
      <c r="F805" s="443" t="s">
        <v>1334</v>
      </c>
      <c r="J805" s="444">
        <f>BK805</f>
        <v>0</v>
      </c>
      <c r="L805" s="434"/>
      <c r="M805" s="438"/>
      <c r="P805" s="439">
        <f>P806</f>
        <v>0</v>
      </c>
      <c r="R805" s="439">
        <f>R806</f>
        <v>0.02519</v>
      </c>
      <c r="T805" s="440">
        <f>T806</f>
        <v>0</v>
      </c>
      <c r="AR805" s="435" t="s">
        <v>88</v>
      </c>
      <c r="AT805" s="441" t="s">
        <v>74</v>
      </c>
      <c r="AU805" s="441" t="s">
        <v>83</v>
      </c>
      <c r="AY805" s="435" t="s">
        <v>311</v>
      </c>
      <c r="BK805" s="442">
        <f>BK806</f>
        <v>0</v>
      </c>
    </row>
    <row r="806" spans="2:65" s="1" customFormat="1" ht="16.5" customHeight="1">
      <c r="B806" s="13"/>
      <c r="C806" s="428" t="s">
        <v>1335</v>
      </c>
      <c r="D806" s="428" t="s">
        <v>313</v>
      </c>
      <c r="E806" s="429" t="s">
        <v>1336</v>
      </c>
      <c r="F806" s="430" t="s">
        <v>1337</v>
      </c>
      <c r="G806" s="431" t="s">
        <v>1321</v>
      </c>
      <c r="H806" s="432">
        <v>1</v>
      </c>
      <c r="I806" s="22">
        <f>VYT!O113</f>
        <v>0</v>
      </c>
      <c r="J806" s="415">
        <f>ROUND(I806*H806,2)</f>
        <v>0</v>
      </c>
      <c r="K806" s="416"/>
      <c r="L806" s="13"/>
      <c r="M806" s="417" t="s">
        <v>1</v>
      </c>
      <c r="N806" s="418" t="s">
        <v>41</v>
      </c>
      <c r="P806" s="419">
        <f>O806*H806</f>
        <v>0</v>
      </c>
      <c r="Q806" s="419">
        <v>0.02519</v>
      </c>
      <c r="R806" s="419">
        <f>Q806*H806</f>
        <v>0.02519</v>
      </c>
      <c r="S806" s="419">
        <v>0</v>
      </c>
      <c r="T806" s="420">
        <f>S806*H806</f>
        <v>0</v>
      </c>
      <c r="AR806" s="421" t="s">
        <v>395</v>
      </c>
      <c r="AT806" s="421" t="s">
        <v>313</v>
      </c>
      <c r="AU806" s="421" t="s">
        <v>88</v>
      </c>
      <c r="AY806" s="3" t="s">
        <v>311</v>
      </c>
      <c r="BE806" s="422">
        <f>IF(N806="základní",J806,0)</f>
        <v>0</v>
      </c>
      <c r="BF806" s="422">
        <f>IF(N806="snížená",J806,0)</f>
        <v>0</v>
      </c>
      <c r="BG806" s="422">
        <f>IF(N806="zákl. přenesená",J806,0)</f>
        <v>0</v>
      </c>
      <c r="BH806" s="422">
        <f>IF(N806="sníž. přenesená",J806,0)</f>
        <v>0</v>
      </c>
      <c r="BI806" s="422">
        <f>IF(N806="nulová",J806,0)</f>
        <v>0</v>
      </c>
      <c r="BJ806" s="3" t="s">
        <v>88</v>
      </c>
      <c r="BK806" s="422">
        <f>ROUND(I806*H806,2)</f>
        <v>0</v>
      </c>
      <c r="BL806" s="3" t="s">
        <v>395</v>
      </c>
      <c r="BM806" s="421" t="s">
        <v>1338</v>
      </c>
    </row>
    <row r="807" spans="2:63" s="433" customFormat="1" ht="22.9" customHeight="1">
      <c r="B807" s="434"/>
      <c r="D807" s="435" t="s">
        <v>74</v>
      </c>
      <c r="E807" s="443" t="s">
        <v>1339</v>
      </c>
      <c r="F807" s="443" t="s">
        <v>1340</v>
      </c>
      <c r="J807" s="444">
        <f>BK807</f>
        <v>0</v>
      </c>
      <c r="L807" s="434"/>
      <c r="M807" s="438"/>
      <c r="P807" s="439">
        <f>SUM(P808:P809)</f>
        <v>0</v>
      </c>
      <c r="R807" s="439">
        <f>SUM(R808:R809)</f>
        <v>0</v>
      </c>
      <c r="T807" s="440">
        <f>SUM(T808:T809)</f>
        <v>0.0008</v>
      </c>
      <c r="AR807" s="435" t="s">
        <v>88</v>
      </c>
      <c r="AT807" s="441" t="s">
        <v>74</v>
      </c>
      <c r="AU807" s="441" t="s">
        <v>83</v>
      </c>
      <c r="AY807" s="435" t="s">
        <v>311</v>
      </c>
      <c r="BK807" s="442">
        <f>SUM(BK808:BK809)</f>
        <v>0</v>
      </c>
    </row>
    <row r="808" spans="2:65" s="1" customFormat="1" ht="16.5" customHeight="1">
      <c r="B808" s="13"/>
      <c r="C808" s="428" t="s">
        <v>1341</v>
      </c>
      <c r="D808" s="428" t="s">
        <v>313</v>
      </c>
      <c r="E808" s="429" t="s">
        <v>1342</v>
      </c>
      <c r="F808" s="430" t="s">
        <v>1343</v>
      </c>
      <c r="G808" s="431" t="s">
        <v>1321</v>
      </c>
      <c r="H808" s="432">
        <v>1</v>
      </c>
      <c r="I808" s="22">
        <f>'Rekap EL'!J37</f>
        <v>0</v>
      </c>
      <c r="J808" s="415">
        <f>ROUND(I808*H808,2)</f>
        <v>0</v>
      </c>
      <c r="K808" s="416"/>
      <c r="L808" s="13"/>
      <c r="M808" s="417" t="s">
        <v>1</v>
      </c>
      <c r="N808" s="418" t="s">
        <v>41</v>
      </c>
      <c r="P808" s="419">
        <f>O808*H808</f>
        <v>0</v>
      </c>
      <c r="Q808" s="419">
        <v>0</v>
      </c>
      <c r="R808" s="419">
        <f>Q808*H808</f>
        <v>0</v>
      </c>
      <c r="S808" s="419">
        <v>0.0004</v>
      </c>
      <c r="T808" s="420">
        <f>S808*H808</f>
        <v>0.0004</v>
      </c>
      <c r="AR808" s="421" t="s">
        <v>395</v>
      </c>
      <c r="AT808" s="421" t="s">
        <v>313</v>
      </c>
      <c r="AU808" s="421" t="s">
        <v>88</v>
      </c>
      <c r="AY808" s="3" t="s">
        <v>311</v>
      </c>
      <c r="BE808" s="422">
        <f>IF(N808="základní",J808,0)</f>
        <v>0</v>
      </c>
      <c r="BF808" s="422">
        <f>IF(N808="snížená",J808,0)</f>
        <v>0</v>
      </c>
      <c r="BG808" s="422">
        <f>IF(N808="zákl. přenesená",J808,0)</f>
        <v>0</v>
      </c>
      <c r="BH808" s="422">
        <f>IF(N808="sníž. přenesená",J808,0)</f>
        <v>0</v>
      </c>
      <c r="BI808" s="422">
        <f>IF(N808="nulová",J808,0)</f>
        <v>0</v>
      </c>
      <c r="BJ808" s="3" t="s">
        <v>88</v>
      </c>
      <c r="BK808" s="422">
        <f>ROUND(I808*H808,2)</f>
        <v>0</v>
      </c>
      <c r="BL808" s="3" t="s">
        <v>395</v>
      </c>
      <c r="BM808" s="421" t="s">
        <v>1344</v>
      </c>
    </row>
    <row r="809" spans="2:65" s="1" customFormat="1" ht="16.5" customHeight="1">
      <c r="B809" s="13"/>
      <c r="C809" s="428" t="s">
        <v>1345</v>
      </c>
      <c r="D809" s="428" t="s">
        <v>313</v>
      </c>
      <c r="E809" s="429" t="s">
        <v>1346</v>
      </c>
      <c r="F809" s="430" t="s">
        <v>1347</v>
      </c>
      <c r="G809" s="431" t="s">
        <v>1321</v>
      </c>
      <c r="H809" s="432">
        <v>1</v>
      </c>
      <c r="I809" s="22">
        <f>'Rekapitulace EPS'!J35</f>
        <v>0</v>
      </c>
      <c r="J809" s="415">
        <f>ROUND(I809*H809,2)</f>
        <v>0</v>
      </c>
      <c r="K809" s="416"/>
      <c r="L809" s="13"/>
      <c r="M809" s="417" t="s">
        <v>1</v>
      </c>
      <c r="N809" s="418" t="s">
        <v>41</v>
      </c>
      <c r="P809" s="419">
        <f>O809*H809</f>
        <v>0</v>
      </c>
      <c r="Q809" s="419">
        <v>0</v>
      </c>
      <c r="R809" s="419">
        <f>Q809*H809</f>
        <v>0</v>
      </c>
      <c r="S809" s="419">
        <v>0.0004</v>
      </c>
      <c r="T809" s="420">
        <f>S809*H809</f>
        <v>0.0004</v>
      </c>
      <c r="AR809" s="421" t="s">
        <v>395</v>
      </c>
      <c r="AT809" s="421" t="s">
        <v>313</v>
      </c>
      <c r="AU809" s="421" t="s">
        <v>88</v>
      </c>
      <c r="AY809" s="3" t="s">
        <v>311</v>
      </c>
      <c r="BE809" s="422">
        <f>IF(N809="základní",J809,0)</f>
        <v>0</v>
      </c>
      <c r="BF809" s="422">
        <f>IF(N809="snížená",J809,0)</f>
        <v>0</v>
      </c>
      <c r="BG809" s="422">
        <f>IF(N809="zákl. přenesená",J809,0)</f>
        <v>0</v>
      </c>
      <c r="BH809" s="422">
        <f>IF(N809="sníž. přenesená",J809,0)</f>
        <v>0</v>
      </c>
      <c r="BI809" s="422">
        <f>IF(N809="nulová",J809,0)</f>
        <v>0</v>
      </c>
      <c r="BJ809" s="3" t="s">
        <v>88</v>
      </c>
      <c r="BK809" s="422">
        <f>ROUND(I809*H809,2)</f>
        <v>0</v>
      </c>
      <c r="BL809" s="3" t="s">
        <v>395</v>
      </c>
      <c r="BM809" s="421" t="s">
        <v>1348</v>
      </c>
    </row>
    <row r="810" spans="2:63" s="433" customFormat="1" ht="22.9" customHeight="1">
      <c r="B810" s="434"/>
      <c r="D810" s="435" t="s">
        <v>74</v>
      </c>
      <c r="E810" s="443" t="s">
        <v>1349</v>
      </c>
      <c r="F810" s="443" t="s">
        <v>1350</v>
      </c>
      <c r="J810" s="444">
        <f>BK810</f>
        <v>0</v>
      </c>
      <c r="L810" s="434"/>
      <c r="M810" s="438"/>
      <c r="P810" s="439">
        <f>P811</f>
        <v>0</v>
      </c>
      <c r="R810" s="439">
        <f>R811</f>
        <v>0</v>
      </c>
      <c r="T810" s="440">
        <f>T811</f>
        <v>0</v>
      </c>
      <c r="AR810" s="435" t="s">
        <v>88</v>
      </c>
      <c r="AT810" s="441" t="s">
        <v>74</v>
      </c>
      <c r="AU810" s="441" t="s">
        <v>83</v>
      </c>
      <c r="AY810" s="435" t="s">
        <v>311</v>
      </c>
      <c r="BK810" s="442">
        <f>BK811</f>
        <v>0</v>
      </c>
    </row>
    <row r="811" spans="2:65" s="1" customFormat="1" ht="16.5" customHeight="1">
      <c r="B811" s="13"/>
      <c r="C811" s="428" t="s">
        <v>1351</v>
      </c>
      <c r="D811" s="428" t="s">
        <v>313</v>
      </c>
      <c r="E811" s="429" t="s">
        <v>1352</v>
      </c>
      <c r="F811" s="430" t="s">
        <v>1353</v>
      </c>
      <c r="G811" s="431" t="s">
        <v>1321</v>
      </c>
      <c r="H811" s="432">
        <v>1</v>
      </c>
      <c r="I811" s="22">
        <f>'VZT ostatní '!O285</f>
        <v>0</v>
      </c>
      <c r="J811" s="415">
        <f>ROUND(I811*H811,2)</f>
        <v>0</v>
      </c>
      <c r="K811" s="416"/>
      <c r="L811" s="13"/>
      <c r="M811" s="417" t="s">
        <v>1</v>
      </c>
      <c r="N811" s="418" t="s">
        <v>41</v>
      </c>
      <c r="P811" s="419">
        <f>O811*H811</f>
        <v>0</v>
      </c>
      <c r="Q811" s="419">
        <v>0</v>
      </c>
      <c r="R811" s="419">
        <f>Q811*H811</f>
        <v>0</v>
      </c>
      <c r="S811" s="419">
        <v>0</v>
      </c>
      <c r="T811" s="420">
        <f>S811*H811</f>
        <v>0</v>
      </c>
      <c r="AR811" s="421" t="s">
        <v>395</v>
      </c>
      <c r="AT811" s="421" t="s">
        <v>313</v>
      </c>
      <c r="AU811" s="421" t="s">
        <v>88</v>
      </c>
      <c r="AY811" s="3" t="s">
        <v>311</v>
      </c>
      <c r="BE811" s="422">
        <f>IF(N811="základní",J811,0)</f>
        <v>0</v>
      </c>
      <c r="BF811" s="422">
        <f>IF(N811="snížená",J811,0)</f>
        <v>0</v>
      </c>
      <c r="BG811" s="422">
        <f>IF(N811="zákl. přenesená",J811,0)</f>
        <v>0</v>
      </c>
      <c r="BH811" s="422">
        <f>IF(N811="sníž. přenesená",J811,0)</f>
        <v>0</v>
      </c>
      <c r="BI811" s="422">
        <f>IF(N811="nulová",J811,0)</f>
        <v>0</v>
      </c>
      <c r="BJ811" s="3" t="s">
        <v>88</v>
      </c>
      <c r="BK811" s="422">
        <f>ROUND(I811*H811,2)</f>
        <v>0</v>
      </c>
      <c r="BL811" s="3" t="s">
        <v>395</v>
      </c>
      <c r="BM811" s="421" t="s">
        <v>1354</v>
      </c>
    </row>
    <row r="812" spans="2:63" s="433" customFormat="1" ht="22.9" customHeight="1">
      <c r="B812" s="434"/>
      <c r="D812" s="435" t="s">
        <v>74</v>
      </c>
      <c r="E812" s="443" t="s">
        <v>1355</v>
      </c>
      <c r="F812" s="443" t="s">
        <v>1356</v>
      </c>
      <c r="J812" s="444">
        <f>BK812</f>
        <v>0</v>
      </c>
      <c r="L812" s="434"/>
      <c r="M812" s="438"/>
      <c r="P812" s="439">
        <f>SUM(P813:P845)</f>
        <v>0</v>
      </c>
      <c r="R812" s="439">
        <f>SUM(R813:R845)</f>
        <v>1.4256553499999998</v>
      </c>
      <c r="T812" s="440">
        <f>SUM(T813:T845)</f>
        <v>2.8064579999999997</v>
      </c>
      <c r="AR812" s="435" t="s">
        <v>88</v>
      </c>
      <c r="AT812" s="441" t="s">
        <v>74</v>
      </c>
      <c r="AU812" s="441" t="s">
        <v>83</v>
      </c>
      <c r="AY812" s="435" t="s">
        <v>311</v>
      </c>
      <c r="BK812" s="442">
        <f>SUM(BK813:BK845)</f>
        <v>0</v>
      </c>
    </row>
    <row r="813" spans="2:65" s="1" customFormat="1" ht="33" customHeight="1">
      <c r="B813" s="13"/>
      <c r="C813" s="428" t="s">
        <v>1357</v>
      </c>
      <c r="D813" s="428" t="s">
        <v>313</v>
      </c>
      <c r="E813" s="429" t="s">
        <v>1358</v>
      </c>
      <c r="F813" s="430" t="s">
        <v>1359</v>
      </c>
      <c r="G813" s="431" t="s">
        <v>333</v>
      </c>
      <c r="H813" s="432">
        <v>1.99</v>
      </c>
      <c r="I813" s="22"/>
      <c r="J813" s="415">
        <f>ROUND(I813*H813,2)</f>
        <v>0</v>
      </c>
      <c r="K813" s="416"/>
      <c r="L813" s="13"/>
      <c r="M813" s="417" t="s">
        <v>1</v>
      </c>
      <c r="N813" s="418" t="s">
        <v>41</v>
      </c>
      <c r="P813" s="419">
        <f>O813*H813</f>
        <v>0</v>
      </c>
      <c r="Q813" s="419">
        <v>0.00189</v>
      </c>
      <c r="R813" s="419">
        <f>Q813*H813</f>
        <v>0.0037611</v>
      </c>
      <c r="S813" s="419">
        <v>0</v>
      </c>
      <c r="T813" s="420">
        <f>S813*H813</f>
        <v>0</v>
      </c>
      <c r="AR813" s="421" t="s">
        <v>395</v>
      </c>
      <c r="AT813" s="421" t="s">
        <v>313</v>
      </c>
      <c r="AU813" s="421" t="s">
        <v>88</v>
      </c>
      <c r="AY813" s="3" t="s">
        <v>311</v>
      </c>
      <c r="BE813" s="422">
        <f>IF(N813="základní",J813,0)</f>
        <v>0</v>
      </c>
      <c r="BF813" s="422">
        <f>IF(N813="snížená",J813,0)</f>
        <v>0</v>
      </c>
      <c r="BG813" s="422">
        <f>IF(N813="zákl. přenesená",J813,0)</f>
        <v>0</v>
      </c>
      <c r="BH813" s="422">
        <f>IF(N813="sníž. přenesená",J813,0)</f>
        <v>0</v>
      </c>
      <c r="BI813" s="422">
        <f>IF(N813="nulová",J813,0)</f>
        <v>0</v>
      </c>
      <c r="BJ813" s="3" t="s">
        <v>88</v>
      </c>
      <c r="BK813" s="422">
        <f>ROUND(I813*H813,2)</f>
        <v>0</v>
      </c>
      <c r="BL813" s="3" t="s">
        <v>395</v>
      </c>
      <c r="BM813" s="421" t="s">
        <v>1360</v>
      </c>
    </row>
    <row r="814" spans="2:65" s="1" customFormat="1" ht="24.25" customHeight="1">
      <c r="B814" s="13"/>
      <c r="C814" s="428" t="s">
        <v>1361</v>
      </c>
      <c r="D814" s="428" t="s">
        <v>313</v>
      </c>
      <c r="E814" s="429" t="s">
        <v>1362</v>
      </c>
      <c r="F814" s="430" t="s">
        <v>1363</v>
      </c>
      <c r="G814" s="431" t="s">
        <v>316</v>
      </c>
      <c r="H814" s="432">
        <v>74.5</v>
      </c>
      <c r="I814" s="22"/>
      <c r="J814" s="415">
        <f>ROUND(I814*H814,2)</f>
        <v>0</v>
      </c>
      <c r="K814" s="416"/>
      <c r="L814" s="13"/>
      <c r="M814" s="417" t="s">
        <v>1</v>
      </c>
      <c r="N814" s="418" t="s">
        <v>41</v>
      </c>
      <c r="P814" s="419">
        <f>O814*H814</f>
        <v>0</v>
      </c>
      <c r="Q814" s="419">
        <v>0</v>
      </c>
      <c r="R814" s="419">
        <f>Q814*H814</f>
        <v>0</v>
      </c>
      <c r="S814" s="419">
        <v>0.014</v>
      </c>
      <c r="T814" s="420">
        <f>S814*H814</f>
        <v>1.043</v>
      </c>
      <c r="AR814" s="421" t="s">
        <v>395</v>
      </c>
      <c r="AT814" s="421" t="s">
        <v>313</v>
      </c>
      <c r="AU814" s="421" t="s">
        <v>88</v>
      </c>
      <c r="AY814" s="3" t="s">
        <v>311</v>
      </c>
      <c r="BE814" s="422">
        <f>IF(N814="základní",J814,0)</f>
        <v>0</v>
      </c>
      <c r="BF814" s="422">
        <f>IF(N814="snížená",J814,0)</f>
        <v>0</v>
      </c>
      <c r="BG814" s="422">
        <f>IF(N814="zákl. přenesená",J814,0)</f>
        <v>0</v>
      </c>
      <c r="BH814" s="422">
        <f>IF(N814="sníž. přenesená",J814,0)</f>
        <v>0</v>
      </c>
      <c r="BI814" s="422">
        <f>IF(N814="nulová",J814,0)</f>
        <v>0</v>
      </c>
      <c r="BJ814" s="3" t="s">
        <v>88</v>
      </c>
      <c r="BK814" s="422">
        <f>ROUND(I814*H814,2)</f>
        <v>0</v>
      </c>
      <c r="BL814" s="3" t="s">
        <v>395</v>
      </c>
      <c r="BM814" s="421" t="s">
        <v>1364</v>
      </c>
    </row>
    <row r="815" spans="2:51" s="452" customFormat="1" ht="12">
      <c r="B815" s="453"/>
      <c r="D815" s="447" t="s">
        <v>319</v>
      </c>
      <c r="E815" s="454" t="s">
        <v>1</v>
      </c>
      <c r="F815" s="455" t="s">
        <v>1365</v>
      </c>
      <c r="H815" s="456">
        <v>74.5</v>
      </c>
      <c r="L815" s="453"/>
      <c r="M815" s="457"/>
      <c r="T815" s="458"/>
      <c r="AT815" s="454" t="s">
        <v>319</v>
      </c>
      <c r="AU815" s="454" t="s">
        <v>88</v>
      </c>
      <c r="AV815" s="452" t="s">
        <v>88</v>
      </c>
      <c r="AW815" s="452" t="s">
        <v>31</v>
      </c>
      <c r="AX815" s="452" t="s">
        <v>83</v>
      </c>
      <c r="AY815" s="454" t="s">
        <v>311</v>
      </c>
    </row>
    <row r="816" spans="2:65" s="1" customFormat="1" ht="24.25" customHeight="1">
      <c r="B816" s="13"/>
      <c r="C816" s="428" t="s">
        <v>1366</v>
      </c>
      <c r="D816" s="428" t="s">
        <v>313</v>
      </c>
      <c r="E816" s="429" t="s">
        <v>1367</v>
      </c>
      <c r="F816" s="430" t="s">
        <v>1368</v>
      </c>
      <c r="G816" s="431" t="s">
        <v>316</v>
      </c>
      <c r="H816" s="432">
        <v>103.5</v>
      </c>
      <c r="I816" s="22"/>
      <c r="J816" s="415">
        <f>ROUND(I816*H816,2)</f>
        <v>0</v>
      </c>
      <c r="K816" s="416"/>
      <c r="L816" s="13"/>
      <c r="M816" s="417" t="s">
        <v>1</v>
      </c>
      <c r="N816" s="418" t="s">
        <v>41</v>
      </c>
      <c r="P816" s="419">
        <f>O816*H816</f>
        <v>0</v>
      </c>
      <c r="Q816" s="419">
        <v>0</v>
      </c>
      <c r="R816" s="419">
        <f>Q816*H816</f>
        <v>0</v>
      </c>
      <c r="S816" s="419">
        <v>0</v>
      </c>
      <c r="T816" s="420">
        <f>S816*H816</f>
        <v>0</v>
      </c>
      <c r="AR816" s="421" t="s">
        <v>395</v>
      </c>
      <c r="AT816" s="421" t="s">
        <v>313</v>
      </c>
      <c r="AU816" s="421" t="s">
        <v>88</v>
      </c>
      <c r="AY816" s="3" t="s">
        <v>311</v>
      </c>
      <c r="BE816" s="422">
        <f>IF(N816="základní",J816,0)</f>
        <v>0</v>
      </c>
      <c r="BF816" s="422">
        <f>IF(N816="snížená",J816,0)</f>
        <v>0</v>
      </c>
      <c r="BG816" s="422">
        <f>IF(N816="zákl. přenesená",J816,0)</f>
        <v>0</v>
      </c>
      <c r="BH816" s="422">
        <f>IF(N816="sníž. přenesená",J816,0)</f>
        <v>0</v>
      </c>
      <c r="BI816" s="422">
        <f>IF(N816="nulová",J816,0)</f>
        <v>0</v>
      </c>
      <c r="BJ816" s="3" t="s">
        <v>88</v>
      </c>
      <c r="BK816" s="422">
        <f>ROUND(I816*H816,2)</f>
        <v>0</v>
      </c>
      <c r="BL816" s="3" t="s">
        <v>395</v>
      </c>
      <c r="BM816" s="421" t="s">
        <v>1369</v>
      </c>
    </row>
    <row r="817" spans="2:51" s="452" customFormat="1" ht="12">
      <c r="B817" s="453"/>
      <c r="D817" s="447" t="s">
        <v>319</v>
      </c>
      <c r="E817" s="454" t="s">
        <v>1</v>
      </c>
      <c r="F817" s="455" t="s">
        <v>1370</v>
      </c>
      <c r="H817" s="456">
        <v>42</v>
      </c>
      <c r="L817" s="453"/>
      <c r="M817" s="457"/>
      <c r="T817" s="458"/>
      <c r="AT817" s="454" t="s">
        <v>319</v>
      </c>
      <c r="AU817" s="454" t="s">
        <v>88</v>
      </c>
      <c r="AV817" s="452" t="s">
        <v>88</v>
      </c>
      <c r="AW817" s="452" t="s">
        <v>31</v>
      </c>
      <c r="AX817" s="452" t="s">
        <v>75</v>
      </c>
      <c r="AY817" s="454" t="s">
        <v>311</v>
      </c>
    </row>
    <row r="818" spans="2:51" s="452" customFormat="1" ht="12">
      <c r="B818" s="453"/>
      <c r="D818" s="447" t="s">
        <v>319</v>
      </c>
      <c r="E818" s="454" t="s">
        <v>1</v>
      </c>
      <c r="F818" s="455" t="s">
        <v>1371</v>
      </c>
      <c r="H818" s="456">
        <v>6.5</v>
      </c>
      <c r="L818" s="453"/>
      <c r="M818" s="457"/>
      <c r="T818" s="458"/>
      <c r="AT818" s="454" t="s">
        <v>319</v>
      </c>
      <c r="AU818" s="454" t="s">
        <v>88</v>
      </c>
      <c r="AV818" s="452" t="s">
        <v>88</v>
      </c>
      <c r="AW818" s="452" t="s">
        <v>31</v>
      </c>
      <c r="AX818" s="452" t="s">
        <v>75</v>
      </c>
      <c r="AY818" s="454" t="s">
        <v>311</v>
      </c>
    </row>
    <row r="819" spans="2:51" s="452" customFormat="1" ht="12">
      <c r="B819" s="453"/>
      <c r="D819" s="447" t="s">
        <v>319</v>
      </c>
      <c r="E819" s="454" t="s">
        <v>1</v>
      </c>
      <c r="F819" s="455" t="s">
        <v>1372</v>
      </c>
      <c r="H819" s="456">
        <v>40</v>
      </c>
      <c r="L819" s="453"/>
      <c r="M819" s="457"/>
      <c r="T819" s="458"/>
      <c r="AT819" s="454" t="s">
        <v>319</v>
      </c>
      <c r="AU819" s="454" t="s">
        <v>88</v>
      </c>
      <c r="AV819" s="452" t="s">
        <v>88</v>
      </c>
      <c r="AW819" s="452" t="s">
        <v>31</v>
      </c>
      <c r="AX819" s="452" t="s">
        <v>75</v>
      </c>
      <c r="AY819" s="454" t="s">
        <v>311</v>
      </c>
    </row>
    <row r="820" spans="2:51" s="452" customFormat="1" ht="12">
      <c r="B820" s="453"/>
      <c r="D820" s="447" t="s">
        <v>319</v>
      </c>
      <c r="E820" s="454" t="s">
        <v>1</v>
      </c>
      <c r="F820" s="455" t="s">
        <v>1373</v>
      </c>
      <c r="H820" s="456">
        <v>5.5</v>
      </c>
      <c r="L820" s="453"/>
      <c r="M820" s="457"/>
      <c r="T820" s="458"/>
      <c r="AT820" s="454" t="s">
        <v>319</v>
      </c>
      <c r="AU820" s="454" t="s">
        <v>88</v>
      </c>
      <c r="AV820" s="452" t="s">
        <v>88</v>
      </c>
      <c r="AW820" s="452" t="s">
        <v>31</v>
      </c>
      <c r="AX820" s="452" t="s">
        <v>75</v>
      </c>
      <c r="AY820" s="454" t="s">
        <v>311</v>
      </c>
    </row>
    <row r="821" spans="2:51" s="452" customFormat="1" ht="12">
      <c r="B821" s="453"/>
      <c r="D821" s="447" t="s">
        <v>319</v>
      </c>
      <c r="E821" s="454" t="s">
        <v>1</v>
      </c>
      <c r="F821" s="455" t="s">
        <v>1374</v>
      </c>
      <c r="H821" s="456">
        <v>7</v>
      </c>
      <c r="L821" s="453"/>
      <c r="M821" s="457"/>
      <c r="T821" s="458"/>
      <c r="AT821" s="454" t="s">
        <v>319</v>
      </c>
      <c r="AU821" s="454" t="s">
        <v>88</v>
      </c>
      <c r="AV821" s="452" t="s">
        <v>88</v>
      </c>
      <c r="AW821" s="452" t="s">
        <v>31</v>
      </c>
      <c r="AX821" s="452" t="s">
        <v>75</v>
      </c>
      <c r="AY821" s="454" t="s">
        <v>311</v>
      </c>
    </row>
    <row r="822" spans="2:51" s="452" customFormat="1" ht="12">
      <c r="B822" s="453"/>
      <c r="D822" s="447" t="s">
        <v>319</v>
      </c>
      <c r="E822" s="454" t="s">
        <v>1</v>
      </c>
      <c r="F822" s="455" t="s">
        <v>1375</v>
      </c>
      <c r="H822" s="456">
        <v>2.5</v>
      </c>
      <c r="L822" s="453"/>
      <c r="M822" s="457"/>
      <c r="T822" s="458"/>
      <c r="AT822" s="454" t="s">
        <v>319</v>
      </c>
      <c r="AU822" s="454" t="s">
        <v>88</v>
      </c>
      <c r="AV822" s="452" t="s">
        <v>88</v>
      </c>
      <c r="AW822" s="452" t="s">
        <v>31</v>
      </c>
      <c r="AX822" s="452" t="s">
        <v>75</v>
      </c>
      <c r="AY822" s="454" t="s">
        <v>311</v>
      </c>
    </row>
    <row r="823" spans="2:51" s="459" customFormat="1" ht="12">
      <c r="B823" s="460"/>
      <c r="D823" s="447" t="s">
        <v>319</v>
      </c>
      <c r="E823" s="461" t="s">
        <v>1</v>
      </c>
      <c r="F823" s="462" t="s">
        <v>388</v>
      </c>
      <c r="H823" s="463">
        <v>103.5</v>
      </c>
      <c r="L823" s="460"/>
      <c r="M823" s="464"/>
      <c r="T823" s="465"/>
      <c r="AT823" s="461" t="s">
        <v>319</v>
      </c>
      <c r="AU823" s="461" t="s">
        <v>88</v>
      </c>
      <c r="AV823" s="459" t="s">
        <v>317</v>
      </c>
      <c r="AW823" s="459" t="s">
        <v>31</v>
      </c>
      <c r="AX823" s="459" t="s">
        <v>83</v>
      </c>
      <c r="AY823" s="461" t="s">
        <v>311</v>
      </c>
    </row>
    <row r="824" spans="2:65" s="1" customFormat="1" ht="16.5" customHeight="1">
      <c r="B824" s="13"/>
      <c r="C824" s="471" t="s">
        <v>1376</v>
      </c>
      <c r="D824" s="471" t="s">
        <v>330</v>
      </c>
      <c r="E824" s="472" t="s">
        <v>1377</v>
      </c>
      <c r="F824" s="473" t="s">
        <v>1378</v>
      </c>
      <c r="G824" s="474" t="s">
        <v>333</v>
      </c>
      <c r="H824" s="475">
        <v>1.99</v>
      </c>
      <c r="I824" s="23"/>
      <c r="J824" s="466">
        <f>ROUND(I824*H824,2)</f>
        <v>0</v>
      </c>
      <c r="K824" s="467"/>
      <c r="L824" s="468"/>
      <c r="M824" s="469" t="s">
        <v>1</v>
      </c>
      <c r="N824" s="470" t="s">
        <v>41</v>
      </c>
      <c r="P824" s="419">
        <f>O824*H824</f>
        <v>0</v>
      </c>
      <c r="Q824" s="419">
        <v>0</v>
      </c>
      <c r="R824" s="419">
        <f>Q824*H824</f>
        <v>0</v>
      </c>
      <c r="S824" s="419">
        <v>0</v>
      </c>
      <c r="T824" s="420">
        <f>S824*H824</f>
        <v>0</v>
      </c>
      <c r="AR824" s="421" t="s">
        <v>488</v>
      </c>
      <c r="AT824" s="421" t="s">
        <v>330</v>
      </c>
      <c r="AU824" s="421" t="s">
        <v>88</v>
      </c>
      <c r="AY824" s="3" t="s">
        <v>311</v>
      </c>
      <c r="BE824" s="422">
        <f>IF(N824="základní",J824,0)</f>
        <v>0</v>
      </c>
      <c r="BF824" s="422">
        <f>IF(N824="snížená",J824,0)</f>
        <v>0</v>
      </c>
      <c r="BG824" s="422">
        <f>IF(N824="zákl. přenesená",J824,0)</f>
        <v>0</v>
      </c>
      <c r="BH824" s="422">
        <f>IF(N824="sníž. přenesená",J824,0)</f>
        <v>0</v>
      </c>
      <c r="BI824" s="422">
        <f>IF(N824="nulová",J824,0)</f>
        <v>0</v>
      </c>
      <c r="BJ824" s="3" t="s">
        <v>88</v>
      </c>
      <c r="BK824" s="422">
        <f>ROUND(I824*H824,2)</f>
        <v>0</v>
      </c>
      <c r="BL824" s="3" t="s">
        <v>395</v>
      </c>
      <c r="BM824" s="421" t="s">
        <v>1379</v>
      </c>
    </row>
    <row r="825" spans="2:51" s="452" customFormat="1" ht="12">
      <c r="B825" s="453"/>
      <c r="D825" s="447" t="s">
        <v>319</v>
      </c>
      <c r="E825" s="454" t="s">
        <v>1</v>
      </c>
      <c r="F825" s="455" t="s">
        <v>1380</v>
      </c>
      <c r="H825" s="456">
        <v>1.99</v>
      </c>
      <c r="L825" s="453"/>
      <c r="M825" s="457"/>
      <c r="T825" s="458"/>
      <c r="AT825" s="454" t="s">
        <v>319</v>
      </c>
      <c r="AU825" s="454" t="s">
        <v>88</v>
      </c>
      <c r="AV825" s="452" t="s">
        <v>88</v>
      </c>
      <c r="AW825" s="452" t="s">
        <v>31</v>
      </c>
      <c r="AX825" s="452" t="s">
        <v>83</v>
      </c>
      <c r="AY825" s="454" t="s">
        <v>311</v>
      </c>
    </row>
    <row r="826" spans="2:65" s="1" customFormat="1" ht="24.25" customHeight="1">
      <c r="B826" s="13"/>
      <c r="C826" s="428" t="s">
        <v>1381</v>
      </c>
      <c r="D826" s="428" t="s">
        <v>313</v>
      </c>
      <c r="E826" s="429" t="s">
        <v>1382</v>
      </c>
      <c r="F826" s="430" t="s">
        <v>1383</v>
      </c>
      <c r="G826" s="431" t="s">
        <v>371</v>
      </c>
      <c r="H826" s="432">
        <v>79.2</v>
      </c>
      <c r="I826" s="22"/>
      <c r="J826" s="415">
        <f>ROUND(I826*H826,2)</f>
        <v>0</v>
      </c>
      <c r="K826" s="416"/>
      <c r="L826" s="13"/>
      <c r="M826" s="417" t="s">
        <v>1</v>
      </c>
      <c r="N826" s="418" t="s">
        <v>41</v>
      </c>
      <c r="P826" s="419">
        <f>O826*H826</f>
        <v>0</v>
      </c>
      <c r="Q826" s="419">
        <v>0</v>
      </c>
      <c r="R826" s="419">
        <f>Q826*H826</f>
        <v>0</v>
      </c>
      <c r="S826" s="419">
        <v>0</v>
      </c>
      <c r="T826" s="420">
        <f>S826*H826</f>
        <v>0</v>
      </c>
      <c r="AR826" s="421" t="s">
        <v>395</v>
      </c>
      <c r="AT826" s="421" t="s">
        <v>313</v>
      </c>
      <c r="AU826" s="421" t="s">
        <v>88</v>
      </c>
      <c r="AY826" s="3" t="s">
        <v>311</v>
      </c>
      <c r="BE826" s="422">
        <f>IF(N826="základní",J826,0)</f>
        <v>0</v>
      </c>
      <c r="BF826" s="422">
        <f>IF(N826="snížená",J826,0)</f>
        <v>0</v>
      </c>
      <c r="BG826" s="422">
        <f>IF(N826="zákl. přenesená",J826,0)</f>
        <v>0</v>
      </c>
      <c r="BH826" s="422">
        <f>IF(N826="sníž. přenesená",J826,0)</f>
        <v>0</v>
      </c>
      <c r="BI826" s="422">
        <f>IF(N826="nulová",J826,0)</f>
        <v>0</v>
      </c>
      <c r="BJ826" s="3" t="s">
        <v>88</v>
      </c>
      <c r="BK826" s="422">
        <f>ROUND(I826*H826,2)</f>
        <v>0</v>
      </c>
      <c r="BL826" s="3" t="s">
        <v>395</v>
      </c>
      <c r="BM826" s="421" t="s">
        <v>1384</v>
      </c>
    </row>
    <row r="827" spans="2:51" s="445" customFormat="1" ht="12">
      <c r="B827" s="446"/>
      <c r="D827" s="447" t="s">
        <v>319</v>
      </c>
      <c r="E827" s="448" t="s">
        <v>1</v>
      </c>
      <c r="F827" s="449" t="s">
        <v>1385</v>
      </c>
      <c r="H827" s="448" t="s">
        <v>1</v>
      </c>
      <c r="L827" s="446"/>
      <c r="M827" s="450"/>
      <c r="T827" s="451"/>
      <c r="AT827" s="448" t="s">
        <v>319</v>
      </c>
      <c r="AU827" s="448" t="s">
        <v>88</v>
      </c>
      <c r="AV827" s="445" t="s">
        <v>83</v>
      </c>
      <c r="AW827" s="445" t="s">
        <v>31</v>
      </c>
      <c r="AX827" s="445" t="s">
        <v>75</v>
      </c>
      <c r="AY827" s="448" t="s">
        <v>311</v>
      </c>
    </row>
    <row r="828" spans="2:51" s="452" customFormat="1" ht="12">
      <c r="B828" s="453"/>
      <c r="D828" s="447" t="s">
        <v>319</v>
      </c>
      <c r="E828" s="454" t="s">
        <v>1</v>
      </c>
      <c r="F828" s="455" t="s">
        <v>1386</v>
      </c>
      <c r="H828" s="456">
        <v>79.2</v>
      </c>
      <c r="L828" s="453"/>
      <c r="M828" s="457"/>
      <c r="T828" s="458"/>
      <c r="AT828" s="454" t="s">
        <v>319</v>
      </c>
      <c r="AU828" s="454" t="s">
        <v>88</v>
      </c>
      <c r="AV828" s="452" t="s">
        <v>88</v>
      </c>
      <c r="AW828" s="452" t="s">
        <v>31</v>
      </c>
      <c r="AX828" s="452" t="s">
        <v>83</v>
      </c>
      <c r="AY828" s="454" t="s">
        <v>311</v>
      </c>
    </row>
    <row r="829" spans="2:65" s="1" customFormat="1" ht="16.5" customHeight="1">
      <c r="B829" s="13"/>
      <c r="C829" s="471" t="s">
        <v>1387</v>
      </c>
      <c r="D829" s="471" t="s">
        <v>330</v>
      </c>
      <c r="E829" s="472" t="s">
        <v>1388</v>
      </c>
      <c r="F829" s="473" t="s">
        <v>1389</v>
      </c>
      <c r="G829" s="474" t="s">
        <v>371</v>
      </c>
      <c r="H829" s="475">
        <v>60.72</v>
      </c>
      <c r="I829" s="23"/>
      <c r="J829" s="466">
        <f>ROUND(I829*H829,2)</f>
        <v>0</v>
      </c>
      <c r="K829" s="467"/>
      <c r="L829" s="468"/>
      <c r="M829" s="469" t="s">
        <v>1</v>
      </c>
      <c r="N829" s="470" t="s">
        <v>41</v>
      </c>
      <c r="P829" s="419">
        <f>O829*H829</f>
        <v>0</v>
      </c>
      <c r="Q829" s="419">
        <v>0</v>
      </c>
      <c r="R829" s="419">
        <f>Q829*H829</f>
        <v>0</v>
      </c>
      <c r="S829" s="419">
        <v>0</v>
      </c>
      <c r="T829" s="420">
        <f>S829*H829</f>
        <v>0</v>
      </c>
      <c r="AR829" s="421" t="s">
        <v>488</v>
      </c>
      <c r="AT829" s="421" t="s">
        <v>330</v>
      </c>
      <c r="AU829" s="421" t="s">
        <v>88</v>
      </c>
      <c r="AY829" s="3" t="s">
        <v>311</v>
      </c>
      <c r="BE829" s="422">
        <f>IF(N829="základní",J829,0)</f>
        <v>0</v>
      </c>
      <c r="BF829" s="422">
        <f>IF(N829="snížená",J829,0)</f>
        <v>0</v>
      </c>
      <c r="BG829" s="422">
        <f>IF(N829="zákl. přenesená",J829,0)</f>
        <v>0</v>
      </c>
      <c r="BH829" s="422">
        <f>IF(N829="sníž. přenesená",J829,0)</f>
        <v>0</v>
      </c>
      <c r="BI829" s="422">
        <f>IF(N829="nulová",J829,0)</f>
        <v>0</v>
      </c>
      <c r="BJ829" s="3" t="s">
        <v>88</v>
      </c>
      <c r="BK829" s="422">
        <f>ROUND(I829*H829,2)</f>
        <v>0</v>
      </c>
      <c r="BL829" s="3" t="s">
        <v>395</v>
      </c>
      <c r="BM829" s="421" t="s">
        <v>1390</v>
      </c>
    </row>
    <row r="830" spans="2:51" s="452" customFormat="1" ht="12">
      <c r="B830" s="453"/>
      <c r="D830" s="447" t="s">
        <v>319</v>
      </c>
      <c r="F830" s="455" t="s">
        <v>1391</v>
      </c>
      <c r="H830" s="456">
        <v>60.72</v>
      </c>
      <c r="L830" s="453"/>
      <c r="M830" s="457"/>
      <c r="T830" s="458"/>
      <c r="AT830" s="454" t="s">
        <v>319</v>
      </c>
      <c r="AU830" s="454" t="s">
        <v>88</v>
      </c>
      <c r="AV830" s="452" t="s">
        <v>88</v>
      </c>
      <c r="AW830" s="452" t="s">
        <v>4</v>
      </c>
      <c r="AX830" s="452" t="s">
        <v>83</v>
      </c>
      <c r="AY830" s="454" t="s">
        <v>311</v>
      </c>
    </row>
    <row r="831" spans="2:65" s="1" customFormat="1" ht="16.5" customHeight="1">
      <c r="B831" s="13"/>
      <c r="C831" s="428" t="s">
        <v>1392</v>
      </c>
      <c r="D831" s="428" t="s">
        <v>313</v>
      </c>
      <c r="E831" s="429" t="s">
        <v>1393</v>
      </c>
      <c r="F831" s="430" t="s">
        <v>1394</v>
      </c>
      <c r="G831" s="431" t="s">
        <v>371</v>
      </c>
      <c r="H831" s="432">
        <v>55.918</v>
      </c>
      <c r="I831" s="22"/>
      <c r="J831" s="415">
        <f>ROUND(I831*H831,2)</f>
        <v>0</v>
      </c>
      <c r="K831" s="416"/>
      <c r="L831" s="13"/>
      <c r="M831" s="417" t="s">
        <v>1</v>
      </c>
      <c r="N831" s="418" t="s">
        <v>41</v>
      </c>
      <c r="P831" s="419">
        <f>O831*H831</f>
        <v>0</v>
      </c>
      <c r="Q831" s="419">
        <v>0</v>
      </c>
      <c r="R831" s="419">
        <f>Q831*H831</f>
        <v>0</v>
      </c>
      <c r="S831" s="419">
        <v>0.031</v>
      </c>
      <c r="T831" s="420">
        <f>S831*H831</f>
        <v>1.733458</v>
      </c>
      <c r="AR831" s="421" t="s">
        <v>395</v>
      </c>
      <c r="AT831" s="421" t="s">
        <v>313</v>
      </c>
      <c r="AU831" s="421" t="s">
        <v>88</v>
      </c>
      <c r="AY831" s="3" t="s">
        <v>311</v>
      </c>
      <c r="BE831" s="422">
        <f>IF(N831="základní",J831,0)</f>
        <v>0</v>
      </c>
      <c r="BF831" s="422">
        <f>IF(N831="snížená",J831,0)</f>
        <v>0</v>
      </c>
      <c r="BG831" s="422">
        <f>IF(N831="zákl. přenesená",J831,0)</f>
        <v>0</v>
      </c>
      <c r="BH831" s="422">
        <f>IF(N831="sníž. přenesená",J831,0)</f>
        <v>0</v>
      </c>
      <c r="BI831" s="422">
        <f>IF(N831="nulová",J831,0)</f>
        <v>0</v>
      </c>
      <c r="BJ831" s="3" t="s">
        <v>88</v>
      </c>
      <c r="BK831" s="422">
        <f>ROUND(I831*H831,2)</f>
        <v>0</v>
      </c>
      <c r="BL831" s="3" t="s">
        <v>395</v>
      </c>
      <c r="BM831" s="421" t="s">
        <v>1395</v>
      </c>
    </row>
    <row r="832" spans="2:65" s="1" customFormat="1" ht="24.25" customHeight="1">
      <c r="B832" s="13"/>
      <c r="C832" s="428" t="s">
        <v>1396</v>
      </c>
      <c r="D832" s="428" t="s">
        <v>313</v>
      </c>
      <c r="E832" s="429" t="s">
        <v>1397</v>
      </c>
      <c r="F832" s="430" t="s">
        <v>1398</v>
      </c>
      <c r="G832" s="431" t="s">
        <v>371</v>
      </c>
      <c r="H832" s="432">
        <v>87.105</v>
      </c>
      <c r="I832" s="22"/>
      <c r="J832" s="415">
        <f>ROUND(I832*H832,2)</f>
        <v>0</v>
      </c>
      <c r="K832" s="416"/>
      <c r="L832" s="13"/>
      <c r="M832" s="417" t="s">
        <v>1</v>
      </c>
      <c r="N832" s="418" t="s">
        <v>41</v>
      </c>
      <c r="P832" s="419">
        <f>O832*H832</f>
        <v>0</v>
      </c>
      <c r="Q832" s="419">
        <v>0.01579</v>
      </c>
      <c r="R832" s="419">
        <f>Q832*H832</f>
        <v>1.37538795</v>
      </c>
      <c r="S832" s="419">
        <v>0</v>
      </c>
      <c r="T832" s="420">
        <f>S832*H832</f>
        <v>0</v>
      </c>
      <c r="AR832" s="421" t="s">
        <v>395</v>
      </c>
      <c r="AT832" s="421" t="s">
        <v>313</v>
      </c>
      <c r="AU832" s="421" t="s">
        <v>88</v>
      </c>
      <c r="AY832" s="3" t="s">
        <v>311</v>
      </c>
      <c r="BE832" s="422">
        <f>IF(N832="základní",J832,0)</f>
        <v>0</v>
      </c>
      <c r="BF832" s="422">
        <f>IF(N832="snížená",J832,0)</f>
        <v>0</v>
      </c>
      <c r="BG832" s="422">
        <f>IF(N832="zákl. přenesená",J832,0)</f>
        <v>0</v>
      </c>
      <c r="BH832" s="422">
        <f>IF(N832="sníž. přenesená",J832,0)</f>
        <v>0</v>
      </c>
      <c r="BI832" s="422">
        <f>IF(N832="nulová",J832,0)</f>
        <v>0</v>
      </c>
      <c r="BJ832" s="3" t="s">
        <v>88</v>
      </c>
      <c r="BK832" s="422">
        <f>ROUND(I832*H832,2)</f>
        <v>0</v>
      </c>
      <c r="BL832" s="3" t="s">
        <v>395</v>
      </c>
      <c r="BM832" s="421" t="s">
        <v>1399</v>
      </c>
    </row>
    <row r="833" spans="2:51" s="445" customFormat="1" ht="12">
      <c r="B833" s="446"/>
      <c r="D833" s="447" t="s">
        <v>319</v>
      </c>
      <c r="E833" s="448" t="s">
        <v>1</v>
      </c>
      <c r="F833" s="449" t="s">
        <v>1400</v>
      </c>
      <c r="H833" s="448" t="s">
        <v>1</v>
      </c>
      <c r="L833" s="446"/>
      <c r="M833" s="450"/>
      <c r="T833" s="451"/>
      <c r="AT833" s="448" t="s">
        <v>319</v>
      </c>
      <c r="AU833" s="448" t="s">
        <v>88</v>
      </c>
      <c r="AV833" s="445" t="s">
        <v>83</v>
      </c>
      <c r="AW833" s="445" t="s">
        <v>31</v>
      </c>
      <c r="AX833" s="445" t="s">
        <v>75</v>
      </c>
      <c r="AY833" s="448" t="s">
        <v>311</v>
      </c>
    </row>
    <row r="834" spans="2:51" s="452" customFormat="1" ht="12">
      <c r="B834" s="453"/>
      <c r="D834" s="447" t="s">
        <v>319</v>
      </c>
      <c r="E834" s="454" t="s">
        <v>1</v>
      </c>
      <c r="F834" s="455" t="s">
        <v>195</v>
      </c>
      <c r="H834" s="456">
        <v>87.105</v>
      </c>
      <c r="L834" s="453"/>
      <c r="M834" s="457"/>
      <c r="T834" s="458"/>
      <c r="AT834" s="454" t="s">
        <v>319</v>
      </c>
      <c r="AU834" s="454" t="s">
        <v>88</v>
      </c>
      <c r="AV834" s="452" t="s">
        <v>88</v>
      </c>
      <c r="AW834" s="452" t="s">
        <v>31</v>
      </c>
      <c r="AX834" s="452" t="s">
        <v>83</v>
      </c>
      <c r="AY834" s="454" t="s">
        <v>311</v>
      </c>
    </row>
    <row r="835" spans="2:65" s="1" customFormat="1" ht="24.25" customHeight="1">
      <c r="B835" s="13"/>
      <c r="C835" s="428" t="s">
        <v>1401</v>
      </c>
      <c r="D835" s="428" t="s">
        <v>313</v>
      </c>
      <c r="E835" s="429" t="s">
        <v>1402</v>
      </c>
      <c r="F835" s="430" t="s">
        <v>1403</v>
      </c>
      <c r="G835" s="431" t="s">
        <v>333</v>
      </c>
      <c r="H835" s="432">
        <v>1.99</v>
      </c>
      <c r="I835" s="22"/>
      <c r="J835" s="415">
        <f>ROUND(I835*H835,2)</f>
        <v>0</v>
      </c>
      <c r="K835" s="416"/>
      <c r="L835" s="13"/>
      <c r="M835" s="417" t="s">
        <v>1</v>
      </c>
      <c r="N835" s="418" t="s">
        <v>41</v>
      </c>
      <c r="P835" s="419">
        <f>O835*H835</f>
        <v>0</v>
      </c>
      <c r="Q835" s="419">
        <v>0.02337</v>
      </c>
      <c r="R835" s="419">
        <f>Q835*H835</f>
        <v>0.046506299999999993</v>
      </c>
      <c r="S835" s="419">
        <v>0</v>
      </c>
      <c r="T835" s="420">
        <f>S835*H835</f>
        <v>0</v>
      </c>
      <c r="AR835" s="421" t="s">
        <v>395</v>
      </c>
      <c r="AT835" s="421" t="s">
        <v>313</v>
      </c>
      <c r="AU835" s="421" t="s">
        <v>88</v>
      </c>
      <c r="AY835" s="3" t="s">
        <v>311</v>
      </c>
      <c r="BE835" s="422">
        <f>IF(N835="základní",J835,0)</f>
        <v>0</v>
      </c>
      <c r="BF835" s="422">
        <f>IF(N835="snížená",J835,0)</f>
        <v>0</v>
      </c>
      <c r="BG835" s="422">
        <f>IF(N835="zákl. přenesená",J835,0)</f>
        <v>0</v>
      </c>
      <c r="BH835" s="422">
        <f>IF(N835="sníž. přenesená",J835,0)</f>
        <v>0</v>
      </c>
      <c r="BI835" s="422">
        <f>IF(N835="nulová",J835,0)</f>
        <v>0</v>
      </c>
      <c r="BJ835" s="3" t="s">
        <v>88</v>
      </c>
      <c r="BK835" s="422">
        <f>ROUND(I835*H835,2)</f>
        <v>0</v>
      </c>
      <c r="BL835" s="3" t="s">
        <v>395</v>
      </c>
      <c r="BM835" s="421" t="s">
        <v>1404</v>
      </c>
    </row>
    <row r="836" spans="2:65" s="1" customFormat="1" ht="24.25" customHeight="1">
      <c r="B836" s="13"/>
      <c r="C836" s="428" t="s">
        <v>1405</v>
      </c>
      <c r="D836" s="428" t="s">
        <v>313</v>
      </c>
      <c r="E836" s="429" t="s">
        <v>1406</v>
      </c>
      <c r="F836" s="430" t="s">
        <v>1407</v>
      </c>
      <c r="G836" s="431" t="s">
        <v>356</v>
      </c>
      <c r="H836" s="432">
        <v>1</v>
      </c>
      <c r="I836" s="22"/>
      <c r="J836" s="415">
        <f>ROUND(I836*H836,2)</f>
        <v>0</v>
      </c>
      <c r="K836" s="416"/>
      <c r="L836" s="13"/>
      <c r="M836" s="417" t="s">
        <v>1</v>
      </c>
      <c r="N836" s="418" t="s">
        <v>41</v>
      </c>
      <c r="P836" s="419">
        <f>O836*H836</f>
        <v>0</v>
      </c>
      <c r="Q836" s="419">
        <v>0</v>
      </c>
      <c r="R836" s="419">
        <f>Q836*H836</f>
        <v>0</v>
      </c>
      <c r="S836" s="419">
        <v>0.03</v>
      </c>
      <c r="T836" s="420">
        <f>S836*H836</f>
        <v>0.03</v>
      </c>
      <c r="AR836" s="421" t="s">
        <v>395</v>
      </c>
      <c r="AT836" s="421" t="s">
        <v>313</v>
      </c>
      <c r="AU836" s="421" t="s">
        <v>88</v>
      </c>
      <c r="AY836" s="3" t="s">
        <v>311</v>
      </c>
      <c r="BE836" s="422">
        <f>IF(N836="základní",J836,0)</f>
        <v>0</v>
      </c>
      <c r="BF836" s="422">
        <f>IF(N836="snížená",J836,0)</f>
        <v>0</v>
      </c>
      <c r="BG836" s="422">
        <f>IF(N836="zákl. přenesená",J836,0)</f>
        <v>0</v>
      </c>
      <c r="BH836" s="422">
        <f>IF(N836="sníž. přenesená",J836,0)</f>
        <v>0</v>
      </c>
      <c r="BI836" s="422">
        <f>IF(N836="nulová",J836,0)</f>
        <v>0</v>
      </c>
      <c r="BJ836" s="3" t="s">
        <v>88</v>
      </c>
      <c r="BK836" s="422">
        <f>ROUND(I836*H836,2)</f>
        <v>0</v>
      </c>
      <c r="BL836" s="3" t="s">
        <v>395</v>
      </c>
      <c r="BM836" s="421" t="s">
        <v>1408</v>
      </c>
    </row>
    <row r="837" spans="2:65" s="1" customFormat="1" ht="24.25" customHeight="1">
      <c r="B837" s="13"/>
      <c r="C837" s="428" t="s">
        <v>1409</v>
      </c>
      <c r="D837" s="428" t="s">
        <v>313</v>
      </c>
      <c r="E837" s="429" t="s">
        <v>1410</v>
      </c>
      <c r="F837" s="430" t="s">
        <v>1411</v>
      </c>
      <c r="G837" s="431" t="s">
        <v>371</v>
      </c>
      <c r="H837" s="432">
        <v>161.524</v>
      </c>
      <c r="I837" s="22"/>
      <c r="J837" s="415">
        <f>ROUND(I837*H837,2)</f>
        <v>0</v>
      </c>
      <c r="K837" s="416"/>
      <c r="L837" s="13"/>
      <c r="M837" s="417" t="s">
        <v>1</v>
      </c>
      <c r="N837" s="418" t="s">
        <v>41</v>
      </c>
      <c r="P837" s="419">
        <f>O837*H837</f>
        <v>0</v>
      </c>
      <c r="Q837" s="419">
        <v>0</v>
      </c>
      <c r="R837" s="419">
        <f>Q837*H837</f>
        <v>0</v>
      </c>
      <c r="S837" s="419">
        <v>0</v>
      </c>
      <c r="T837" s="420">
        <f>S837*H837</f>
        <v>0</v>
      </c>
      <c r="AR837" s="421" t="s">
        <v>395</v>
      </c>
      <c r="AT837" s="421" t="s">
        <v>313</v>
      </c>
      <c r="AU837" s="421" t="s">
        <v>88</v>
      </c>
      <c r="AY837" s="3" t="s">
        <v>311</v>
      </c>
      <c r="BE837" s="422">
        <f>IF(N837="základní",J837,0)</f>
        <v>0</v>
      </c>
      <c r="BF837" s="422">
        <f>IF(N837="snížená",J837,0)</f>
        <v>0</v>
      </c>
      <c r="BG837" s="422">
        <f>IF(N837="zákl. přenesená",J837,0)</f>
        <v>0</v>
      </c>
      <c r="BH837" s="422">
        <f>IF(N837="sníž. přenesená",J837,0)</f>
        <v>0</v>
      </c>
      <c r="BI837" s="422">
        <f>IF(N837="nulová",J837,0)</f>
        <v>0</v>
      </c>
      <c r="BJ837" s="3" t="s">
        <v>88</v>
      </c>
      <c r="BK837" s="422">
        <f>ROUND(I837*H837,2)</f>
        <v>0</v>
      </c>
      <c r="BL837" s="3" t="s">
        <v>395</v>
      </c>
      <c r="BM837" s="421" t="s">
        <v>1412</v>
      </c>
    </row>
    <row r="838" spans="2:51" s="445" customFormat="1" ht="12">
      <c r="B838" s="446"/>
      <c r="D838" s="447" t="s">
        <v>319</v>
      </c>
      <c r="E838" s="448" t="s">
        <v>1</v>
      </c>
      <c r="F838" s="449" t="s">
        <v>1413</v>
      </c>
      <c r="H838" s="448" t="s">
        <v>1</v>
      </c>
      <c r="L838" s="446"/>
      <c r="M838" s="450"/>
      <c r="T838" s="451"/>
      <c r="AT838" s="448" t="s">
        <v>319</v>
      </c>
      <c r="AU838" s="448" t="s">
        <v>88</v>
      </c>
      <c r="AV838" s="445" t="s">
        <v>83</v>
      </c>
      <c r="AW838" s="445" t="s">
        <v>31</v>
      </c>
      <c r="AX838" s="445" t="s">
        <v>75</v>
      </c>
      <c r="AY838" s="448" t="s">
        <v>311</v>
      </c>
    </row>
    <row r="839" spans="2:51" s="452" customFormat="1" ht="12">
      <c r="B839" s="453"/>
      <c r="D839" s="447" t="s">
        <v>319</v>
      </c>
      <c r="E839" s="454" t="s">
        <v>1</v>
      </c>
      <c r="F839" s="455" t="s">
        <v>1414</v>
      </c>
      <c r="H839" s="456">
        <v>98.787</v>
      </c>
      <c r="L839" s="453"/>
      <c r="M839" s="457"/>
      <c r="T839" s="458"/>
      <c r="AT839" s="454" t="s">
        <v>319</v>
      </c>
      <c r="AU839" s="454" t="s">
        <v>88</v>
      </c>
      <c r="AV839" s="452" t="s">
        <v>88</v>
      </c>
      <c r="AW839" s="452" t="s">
        <v>31</v>
      </c>
      <c r="AX839" s="452" t="s">
        <v>75</v>
      </c>
      <c r="AY839" s="454" t="s">
        <v>311</v>
      </c>
    </row>
    <row r="840" spans="2:51" s="452" customFormat="1" ht="12">
      <c r="B840" s="453"/>
      <c r="D840" s="447" t="s">
        <v>319</v>
      </c>
      <c r="E840" s="454" t="s">
        <v>1</v>
      </c>
      <c r="F840" s="455" t="s">
        <v>1415</v>
      </c>
      <c r="H840" s="456">
        <v>62.737</v>
      </c>
      <c r="L840" s="453"/>
      <c r="M840" s="457"/>
      <c r="T840" s="458"/>
      <c r="AT840" s="454" t="s">
        <v>319</v>
      </c>
      <c r="AU840" s="454" t="s">
        <v>88</v>
      </c>
      <c r="AV840" s="452" t="s">
        <v>88</v>
      </c>
      <c r="AW840" s="452" t="s">
        <v>31</v>
      </c>
      <c r="AX840" s="452" t="s">
        <v>75</v>
      </c>
      <c r="AY840" s="454" t="s">
        <v>311</v>
      </c>
    </row>
    <row r="841" spans="2:51" s="459" customFormat="1" ht="12">
      <c r="B841" s="460"/>
      <c r="D841" s="447" t="s">
        <v>319</v>
      </c>
      <c r="E841" s="461" t="s">
        <v>186</v>
      </c>
      <c r="F841" s="462" t="s">
        <v>388</v>
      </c>
      <c r="H841" s="463">
        <v>161.524</v>
      </c>
      <c r="L841" s="460"/>
      <c r="M841" s="464"/>
      <c r="T841" s="465"/>
      <c r="AT841" s="461" t="s">
        <v>319</v>
      </c>
      <c r="AU841" s="461" t="s">
        <v>88</v>
      </c>
      <c r="AV841" s="459" t="s">
        <v>317</v>
      </c>
      <c r="AW841" s="459" t="s">
        <v>31</v>
      </c>
      <c r="AX841" s="459" t="s">
        <v>83</v>
      </c>
      <c r="AY841" s="461" t="s">
        <v>311</v>
      </c>
    </row>
    <row r="842" spans="2:65" s="1" customFormat="1" ht="37.9" customHeight="1">
      <c r="B842" s="13"/>
      <c r="C842" s="428" t="s">
        <v>1416</v>
      </c>
      <c r="D842" s="428" t="s">
        <v>313</v>
      </c>
      <c r="E842" s="429" t="s">
        <v>1417</v>
      </c>
      <c r="F842" s="430" t="s">
        <v>1418</v>
      </c>
      <c r="G842" s="431" t="s">
        <v>371</v>
      </c>
      <c r="H842" s="432">
        <v>156.2</v>
      </c>
      <c r="I842" s="22"/>
      <c r="J842" s="415">
        <f>ROUND(I842*H842,2)</f>
        <v>0</v>
      </c>
      <c r="K842" s="416"/>
      <c r="L842" s="13"/>
      <c r="M842" s="417" t="s">
        <v>1</v>
      </c>
      <c r="N842" s="418" t="s">
        <v>41</v>
      </c>
      <c r="P842" s="419">
        <f>O842*H842</f>
        <v>0</v>
      </c>
      <c r="Q842" s="419">
        <v>0</v>
      </c>
      <c r="R842" s="419">
        <f>Q842*H842</f>
        <v>0</v>
      </c>
      <c r="S842" s="419">
        <v>0</v>
      </c>
      <c r="T842" s="420">
        <f>S842*H842</f>
        <v>0</v>
      </c>
      <c r="AR842" s="421" t="s">
        <v>395</v>
      </c>
      <c r="AT842" s="421" t="s">
        <v>313</v>
      </c>
      <c r="AU842" s="421" t="s">
        <v>88</v>
      </c>
      <c r="AY842" s="3" t="s">
        <v>311</v>
      </c>
      <c r="BE842" s="422">
        <f>IF(N842="základní",J842,0)</f>
        <v>0</v>
      </c>
      <c r="BF842" s="422">
        <f>IF(N842="snížená",J842,0)</f>
        <v>0</v>
      </c>
      <c r="BG842" s="422">
        <f>IF(N842="zákl. přenesená",J842,0)</f>
        <v>0</v>
      </c>
      <c r="BH842" s="422">
        <f>IF(N842="sníž. přenesená",J842,0)</f>
        <v>0</v>
      </c>
      <c r="BI842" s="422">
        <f>IF(N842="nulová",J842,0)</f>
        <v>0</v>
      </c>
      <c r="BJ842" s="3" t="s">
        <v>88</v>
      </c>
      <c r="BK842" s="422">
        <f>ROUND(I842*H842,2)</f>
        <v>0</v>
      </c>
      <c r="BL842" s="3" t="s">
        <v>395</v>
      </c>
      <c r="BM842" s="421" t="s">
        <v>1419</v>
      </c>
    </row>
    <row r="843" spans="2:51" s="445" customFormat="1" ht="12">
      <c r="B843" s="446"/>
      <c r="D843" s="447" t="s">
        <v>319</v>
      </c>
      <c r="E843" s="448" t="s">
        <v>1</v>
      </c>
      <c r="F843" s="449" t="s">
        <v>202</v>
      </c>
      <c r="H843" s="448" t="s">
        <v>1</v>
      </c>
      <c r="L843" s="446"/>
      <c r="M843" s="450"/>
      <c r="T843" s="451"/>
      <c r="AT843" s="448" t="s">
        <v>319</v>
      </c>
      <c r="AU843" s="448" t="s">
        <v>88</v>
      </c>
      <c r="AV843" s="445" t="s">
        <v>83</v>
      </c>
      <c r="AW843" s="445" t="s">
        <v>31</v>
      </c>
      <c r="AX843" s="445" t="s">
        <v>75</v>
      </c>
      <c r="AY843" s="448" t="s">
        <v>311</v>
      </c>
    </row>
    <row r="844" spans="2:51" s="452" customFormat="1" ht="12">
      <c r="B844" s="453"/>
      <c r="D844" s="447" t="s">
        <v>319</v>
      </c>
      <c r="E844" s="454" t="s">
        <v>201</v>
      </c>
      <c r="F844" s="455" t="s">
        <v>203</v>
      </c>
      <c r="H844" s="456">
        <v>156.2</v>
      </c>
      <c r="L844" s="453"/>
      <c r="M844" s="457"/>
      <c r="T844" s="458"/>
      <c r="AT844" s="454" t="s">
        <v>319</v>
      </c>
      <c r="AU844" s="454" t="s">
        <v>88</v>
      </c>
      <c r="AV844" s="452" t="s">
        <v>88</v>
      </c>
      <c r="AW844" s="452" t="s">
        <v>31</v>
      </c>
      <c r="AX844" s="452" t="s">
        <v>83</v>
      </c>
      <c r="AY844" s="454" t="s">
        <v>311</v>
      </c>
    </row>
    <row r="845" spans="2:65" s="1" customFormat="1" ht="24.25" customHeight="1">
      <c r="B845" s="13"/>
      <c r="C845" s="428" t="s">
        <v>1420</v>
      </c>
      <c r="D845" s="428" t="s">
        <v>313</v>
      </c>
      <c r="E845" s="429" t="s">
        <v>1421</v>
      </c>
      <c r="F845" s="430" t="s">
        <v>1422</v>
      </c>
      <c r="G845" s="431" t="s">
        <v>1127</v>
      </c>
      <c r="H845" s="24"/>
      <c r="I845" s="22"/>
      <c r="J845" s="415">
        <f>ROUND(I845*H845,2)</f>
        <v>0</v>
      </c>
      <c r="K845" s="416"/>
      <c r="L845" s="13"/>
      <c r="M845" s="417" t="s">
        <v>1</v>
      </c>
      <c r="N845" s="418" t="s">
        <v>41</v>
      </c>
      <c r="P845" s="419">
        <f>O845*H845</f>
        <v>0</v>
      </c>
      <c r="Q845" s="419">
        <v>0</v>
      </c>
      <c r="R845" s="419">
        <f>Q845*H845</f>
        <v>0</v>
      </c>
      <c r="S845" s="419">
        <v>0</v>
      </c>
      <c r="T845" s="420">
        <f>S845*H845</f>
        <v>0</v>
      </c>
      <c r="AR845" s="421" t="s">
        <v>395</v>
      </c>
      <c r="AT845" s="421" t="s">
        <v>313</v>
      </c>
      <c r="AU845" s="421" t="s">
        <v>88</v>
      </c>
      <c r="AY845" s="3" t="s">
        <v>311</v>
      </c>
      <c r="BE845" s="422">
        <f>IF(N845="základní",J845,0)</f>
        <v>0</v>
      </c>
      <c r="BF845" s="422">
        <f>IF(N845="snížená",J845,0)</f>
        <v>0</v>
      </c>
      <c r="BG845" s="422">
        <f>IF(N845="zákl. přenesená",J845,0)</f>
        <v>0</v>
      </c>
      <c r="BH845" s="422">
        <f>IF(N845="sníž. přenesená",J845,0)</f>
        <v>0</v>
      </c>
      <c r="BI845" s="422">
        <f>IF(N845="nulová",J845,0)</f>
        <v>0</v>
      </c>
      <c r="BJ845" s="3" t="s">
        <v>88</v>
      </c>
      <c r="BK845" s="422">
        <f>ROUND(I845*H845,2)</f>
        <v>0</v>
      </c>
      <c r="BL845" s="3" t="s">
        <v>395</v>
      </c>
      <c r="BM845" s="421" t="s">
        <v>1423</v>
      </c>
    </row>
    <row r="846" spans="2:63" s="433" customFormat="1" ht="22.9" customHeight="1">
      <c r="B846" s="434"/>
      <c r="D846" s="435" t="s">
        <v>74</v>
      </c>
      <c r="E846" s="443" t="s">
        <v>1424</v>
      </c>
      <c r="F846" s="443" t="s">
        <v>1425</v>
      </c>
      <c r="J846" s="444">
        <f>BK846</f>
        <v>0</v>
      </c>
      <c r="L846" s="434"/>
      <c r="M846" s="438"/>
      <c r="P846" s="439">
        <f>SUM(P847:P910)</f>
        <v>0</v>
      </c>
      <c r="R846" s="439">
        <f>SUM(R847:R910)</f>
        <v>29.967898039999998</v>
      </c>
      <c r="T846" s="440">
        <f>SUM(T847:T910)</f>
        <v>0</v>
      </c>
      <c r="AR846" s="435" t="s">
        <v>88</v>
      </c>
      <c r="AT846" s="441" t="s">
        <v>74</v>
      </c>
      <c r="AU846" s="441" t="s">
        <v>83</v>
      </c>
      <c r="AY846" s="435" t="s">
        <v>311</v>
      </c>
      <c r="BK846" s="442">
        <f>SUM(BK847:BK910)</f>
        <v>0</v>
      </c>
    </row>
    <row r="847" spans="2:65" s="1" customFormat="1" ht="24.25" customHeight="1">
      <c r="B847" s="13"/>
      <c r="C847" s="428" t="s">
        <v>1426</v>
      </c>
      <c r="D847" s="428" t="s">
        <v>313</v>
      </c>
      <c r="E847" s="429" t="s">
        <v>1427</v>
      </c>
      <c r="F847" s="430" t="s">
        <v>1428</v>
      </c>
      <c r="G847" s="431" t="s">
        <v>371</v>
      </c>
      <c r="H847" s="432">
        <v>9.855</v>
      </c>
      <c r="I847" s="22"/>
      <c r="J847" s="415">
        <f>ROUND(I847*H847,2)</f>
        <v>0</v>
      </c>
      <c r="K847" s="416"/>
      <c r="L847" s="13"/>
      <c r="M847" s="417" t="s">
        <v>1</v>
      </c>
      <c r="N847" s="418" t="s">
        <v>41</v>
      </c>
      <c r="P847" s="419">
        <f>O847*H847</f>
        <v>0</v>
      </c>
      <c r="Q847" s="419">
        <v>0.02465</v>
      </c>
      <c r="R847" s="419">
        <f>Q847*H847</f>
        <v>0.24292575</v>
      </c>
      <c r="S847" s="419">
        <v>0</v>
      </c>
      <c r="T847" s="420">
        <f>S847*H847</f>
        <v>0</v>
      </c>
      <c r="AR847" s="421" t="s">
        <v>395</v>
      </c>
      <c r="AT847" s="421" t="s">
        <v>313</v>
      </c>
      <c r="AU847" s="421" t="s">
        <v>88</v>
      </c>
      <c r="AY847" s="3" t="s">
        <v>311</v>
      </c>
      <c r="BE847" s="422">
        <f>IF(N847="základní",J847,0)</f>
        <v>0</v>
      </c>
      <c r="BF847" s="422">
        <f>IF(N847="snížená",J847,0)</f>
        <v>0</v>
      </c>
      <c r="BG847" s="422">
        <f>IF(N847="zákl. přenesená",J847,0)</f>
        <v>0</v>
      </c>
      <c r="BH847" s="422">
        <f>IF(N847="sníž. přenesená",J847,0)</f>
        <v>0</v>
      </c>
      <c r="BI847" s="422">
        <f>IF(N847="nulová",J847,0)</f>
        <v>0</v>
      </c>
      <c r="BJ847" s="3" t="s">
        <v>88</v>
      </c>
      <c r="BK847" s="422">
        <f>ROUND(I847*H847,2)</f>
        <v>0</v>
      </c>
      <c r="BL847" s="3" t="s">
        <v>395</v>
      </c>
      <c r="BM847" s="421" t="s">
        <v>1429</v>
      </c>
    </row>
    <row r="848" spans="2:51" s="445" customFormat="1" ht="12">
      <c r="B848" s="446"/>
      <c r="D848" s="447" t="s">
        <v>319</v>
      </c>
      <c r="E848" s="448" t="s">
        <v>1</v>
      </c>
      <c r="F848" s="449" t="s">
        <v>1430</v>
      </c>
      <c r="H848" s="448" t="s">
        <v>1</v>
      </c>
      <c r="L848" s="446"/>
      <c r="M848" s="450"/>
      <c r="T848" s="451"/>
      <c r="AT848" s="448" t="s">
        <v>319</v>
      </c>
      <c r="AU848" s="448" t="s">
        <v>88</v>
      </c>
      <c r="AV848" s="445" t="s">
        <v>83</v>
      </c>
      <c r="AW848" s="445" t="s">
        <v>31</v>
      </c>
      <c r="AX848" s="445" t="s">
        <v>75</v>
      </c>
      <c r="AY848" s="448" t="s">
        <v>311</v>
      </c>
    </row>
    <row r="849" spans="2:51" s="452" customFormat="1" ht="12">
      <c r="B849" s="453"/>
      <c r="D849" s="447" t="s">
        <v>319</v>
      </c>
      <c r="E849" s="454" t="s">
        <v>1431</v>
      </c>
      <c r="F849" s="455" t="s">
        <v>1432</v>
      </c>
      <c r="H849" s="456">
        <v>9.855</v>
      </c>
      <c r="L849" s="453"/>
      <c r="M849" s="457"/>
      <c r="T849" s="458"/>
      <c r="AT849" s="454" t="s">
        <v>319</v>
      </c>
      <c r="AU849" s="454" t="s">
        <v>88</v>
      </c>
      <c r="AV849" s="452" t="s">
        <v>88</v>
      </c>
      <c r="AW849" s="452" t="s">
        <v>31</v>
      </c>
      <c r="AX849" s="452" t="s">
        <v>83</v>
      </c>
      <c r="AY849" s="454" t="s">
        <v>311</v>
      </c>
    </row>
    <row r="850" spans="2:65" s="1" customFormat="1" ht="24.25" customHeight="1">
      <c r="B850" s="13"/>
      <c r="C850" s="428" t="s">
        <v>1433</v>
      </c>
      <c r="D850" s="428" t="s">
        <v>313</v>
      </c>
      <c r="E850" s="429" t="s">
        <v>1434</v>
      </c>
      <c r="F850" s="430" t="s">
        <v>1435</v>
      </c>
      <c r="G850" s="431" t="s">
        <v>371</v>
      </c>
      <c r="H850" s="432">
        <v>6.507</v>
      </c>
      <c r="I850" s="22"/>
      <c r="J850" s="415">
        <f>ROUND(I850*H850,2)</f>
        <v>0</v>
      </c>
      <c r="K850" s="416"/>
      <c r="L850" s="13"/>
      <c r="M850" s="417" t="s">
        <v>1</v>
      </c>
      <c r="N850" s="418" t="s">
        <v>41</v>
      </c>
      <c r="P850" s="419">
        <f>O850*H850</f>
        <v>0</v>
      </c>
      <c r="Q850" s="419">
        <v>0.02507</v>
      </c>
      <c r="R850" s="419">
        <f>Q850*H850</f>
        <v>0.16313049</v>
      </c>
      <c r="S850" s="419">
        <v>0</v>
      </c>
      <c r="T850" s="420">
        <f>S850*H850</f>
        <v>0</v>
      </c>
      <c r="AR850" s="421" t="s">
        <v>395</v>
      </c>
      <c r="AT850" s="421" t="s">
        <v>313</v>
      </c>
      <c r="AU850" s="421" t="s">
        <v>88</v>
      </c>
      <c r="AY850" s="3" t="s">
        <v>311</v>
      </c>
      <c r="BE850" s="422">
        <f>IF(N850="základní",J850,0)</f>
        <v>0</v>
      </c>
      <c r="BF850" s="422">
        <f>IF(N850="snížená",J850,0)</f>
        <v>0</v>
      </c>
      <c r="BG850" s="422">
        <f>IF(N850="zákl. přenesená",J850,0)</f>
        <v>0</v>
      </c>
      <c r="BH850" s="422">
        <f>IF(N850="sníž. přenesená",J850,0)</f>
        <v>0</v>
      </c>
      <c r="BI850" s="422">
        <f>IF(N850="nulová",J850,0)</f>
        <v>0</v>
      </c>
      <c r="BJ850" s="3" t="s">
        <v>88</v>
      </c>
      <c r="BK850" s="422">
        <f>ROUND(I850*H850,2)</f>
        <v>0</v>
      </c>
      <c r="BL850" s="3" t="s">
        <v>395</v>
      </c>
      <c r="BM850" s="421" t="s">
        <v>1436</v>
      </c>
    </row>
    <row r="851" spans="2:51" s="445" customFormat="1" ht="12">
      <c r="B851" s="446"/>
      <c r="D851" s="447" t="s">
        <v>319</v>
      </c>
      <c r="E851" s="448" t="s">
        <v>1</v>
      </c>
      <c r="F851" s="449" t="s">
        <v>229</v>
      </c>
      <c r="H851" s="448" t="s">
        <v>1</v>
      </c>
      <c r="L851" s="446"/>
      <c r="M851" s="450"/>
      <c r="T851" s="451"/>
      <c r="AT851" s="448" t="s">
        <v>319</v>
      </c>
      <c r="AU851" s="448" t="s">
        <v>88</v>
      </c>
      <c r="AV851" s="445" t="s">
        <v>83</v>
      </c>
      <c r="AW851" s="445" t="s">
        <v>31</v>
      </c>
      <c r="AX851" s="445" t="s">
        <v>75</v>
      </c>
      <c r="AY851" s="448" t="s">
        <v>311</v>
      </c>
    </row>
    <row r="852" spans="2:51" s="445" customFormat="1" ht="12">
      <c r="B852" s="446"/>
      <c r="D852" s="447" t="s">
        <v>319</v>
      </c>
      <c r="E852" s="448" t="s">
        <v>1</v>
      </c>
      <c r="F852" s="449" t="s">
        <v>421</v>
      </c>
      <c r="H852" s="448" t="s">
        <v>1</v>
      </c>
      <c r="L852" s="446"/>
      <c r="M852" s="450"/>
      <c r="T852" s="451"/>
      <c r="AT852" s="448" t="s">
        <v>319</v>
      </c>
      <c r="AU852" s="448" t="s">
        <v>88</v>
      </c>
      <c r="AV852" s="445" t="s">
        <v>83</v>
      </c>
      <c r="AW852" s="445" t="s">
        <v>31</v>
      </c>
      <c r="AX852" s="445" t="s">
        <v>75</v>
      </c>
      <c r="AY852" s="448" t="s">
        <v>311</v>
      </c>
    </row>
    <row r="853" spans="2:51" s="452" customFormat="1" ht="12">
      <c r="B853" s="453"/>
      <c r="D853" s="447" t="s">
        <v>319</v>
      </c>
      <c r="E853" s="454" t="s">
        <v>1</v>
      </c>
      <c r="F853" s="455" t="s">
        <v>1437</v>
      </c>
      <c r="H853" s="456">
        <v>3.492</v>
      </c>
      <c r="L853" s="453"/>
      <c r="M853" s="457"/>
      <c r="T853" s="458"/>
      <c r="AT853" s="454" t="s">
        <v>319</v>
      </c>
      <c r="AU853" s="454" t="s">
        <v>88</v>
      </c>
      <c r="AV853" s="452" t="s">
        <v>88</v>
      </c>
      <c r="AW853" s="452" t="s">
        <v>31</v>
      </c>
      <c r="AX853" s="452" t="s">
        <v>75</v>
      </c>
      <c r="AY853" s="454" t="s">
        <v>311</v>
      </c>
    </row>
    <row r="854" spans="2:51" s="445" customFormat="1" ht="12">
      <c r="B854" s="446"/>
      <c r="D854" s="447" t="s">
        <v>319</v>
      </c>
      <c r="E854" s="448" t="s">
        <v>1</v>
      </c>
      <c r="F854" s="449" t="s">
        <v>426</v>
      </c>
      <c r="H854" s="448" t="s">
        <v>1</v>
      </c>
      <c r="L854" s="446"/>
      <c r="M854" s="450"/>
      <c r="T854" s="451"/>
      <c r="AT854" s="448" t="s">
        <v>319</v>
      </c>
      <c r="AU854" s="448" t="s">
        <v>88</v>
      </c>
      <c r="AV854" s="445" t="s">
        <v>83</v>
      </c>
      <c r="AW854" s="445" t="s">
        <v>31</v>
      </c>
      <c r="AX854" s="445" t="s">
        <v>75</v>
      </c>
      <c r="AY854" s="448" t="s">
        <v>311</v>
      </c>
    </row>
    <row r="855" spans="2:51" s="452" customFormat="1" ht="12">
      <c r="B855" s="453"/>
      <c r="D855" s="447" t="s">
        <v>319</v>
      </c>
      <c r="E855" s="454" t="s">
        <v>1</v>
      </c>
      <c r="F855" s="455" t="s">
        <v>1438</v>
      </c>
      <c r="H855" s="456">
        <v>3.015</v>
      </c>
      <c r="L855" s="453"/>
      <c r="M855" s="457"/>
      <c r="T855" s="458"/>
      <c r="AT855" s="454" t="s">
        <v>319</v>
      </c>
      <c r="AU855" s="454" t="s">
        <v>88</v>
      </c>
      <c r="AV855" s="452" t="s">
        <v>88</v>
      </c>
      <c r="AW855" s="452" t="s">
        <v>31</v>
      </c>
      <c r="AX855" s="452" t="s">
        <v>75</v>
      </c>
      <c r="AY855" s="454" t="s">
        <v>311</v>
      </c>
    </row>
    <row r="856" spans="2:51" s="459" customFormat="1" ht="12">
      <c r="B856" s="460"/>
      <c r="D856" s="447" t="s">
        <v>319</v>
      </c>
      <c r="E856" s="461" t="s">
        <v>228</v>
      </c>
      <c r="F856" s="462" t="s">
        <v>388</v>
      </c>
      <c r="H856" s="463">
        <v>6.507</v>
      </c>
      <c r="L856" s="460"/>
      <c r="M856" s="464"/>
      <c r="T856" s="465"/>
      <c r="AT856" s="461" t="s">
        <v>319</v>
      </c>
      <c r="AU856" s="461" t="s">
        <v>88</v>
      </c>
      <c r="AV856" s="459" t="s">
        <v>317</v>
      </c>
      <c r="AW856" s="459" t="s">
        <v>31</v>
      </c>
      <c r="AX856" s="459" t="s">
        <v>83</v>
      </c>
      <c r="AY856" s="461" t="s">
        <v>311</v>
      </c>
    </row>
    <row r="857" spans="2:65" s="1" customFormat="1" ht="24.25" customHeight="1">
      <c r="B857" s="13"/>
      <c r="C857" s="428" t="s">
        <v>1439</v>
      </c>
      <c r="D857" s="428" t="s">
        <v>313</v>
      </c>
      <c r="E857" s="429" t="s">
        <v>1440</v>
      </c>
      <c r="F857" s="430" t="s">
        <v>1441</v>
      </c>
      <c r="G857" s="431" t="s">
        <v>316</v>
      </c>
      <c r="H857" s="432">
        <v>16.65</v>
      </c>
      <c r="I857" s="22"/>
      <c r="J857" s="415">
        <f>ROUND(I857*H857,2)</f>
        <v>0</v>
      </c>
      <c r="K857" s="416"/>
      <c r="L857" s="13"/>
      <c r="M857" s="417" t="s">
        <v>1</v>
      </c>
      <c r="N857" s="418" t="s">
        <v>41</v>
      </c>
      <c r="P857" s="419">
        <f>O857*H857</f>
        <v>0</v>
      </c>
      <c r="Q857" s="419">
        <v>0.02465</v>
      </c>
      <c r="R857" s="419">
        <f>Q857*H857</f>
        <v>0.4104224999999999</v>
      </c>
      <c r="S857" s="419">
        <v>0</v>
      </c>
      <c r="T857" s="420">
        <f>S857*H857</f>
        <v>0</v>
      </c>
      <c r="AR857" s="421" t="s">
        <v>395</v>
      </c>
      <c r="AT857" s="421" t="s">
        <v>313</v>
      </c>
      <c r="AU857" s="421" t="s">
        <v>88</v>
      </c>
      <c r="AY857" s="3" t="s">
        <v>311</v>
      </c>
      <c r="BE857" s="422">
        <f>IF(N857="základní",J857,0)</f>
        <v>0</v>
      </c>
      <c r="BF857" s="422">
        <f>IF(N857="snížená",J857,0)</f>
        <v>0</v>
      </c>
      <c r="BG857" s="422">
        <f>IF(N857="zákl. přenesená",J857,0)</f>
        <v>0</v>
      </c>
      <c r="BH857" s="422">
        <f>IF(N857="sníž. přenesená",J857,0)</f>
        <v>0</v>
      </c>
      <c r="BI857" s="422">
        <f>IF(N857="nulová",J857,0)</f>
        <v>0</v>
      </c>
      <c r="BJ857" s="3" t="s">
        <v>88</v>
      </c>
      <c r="BK857" s="422">
        <f>ROUND(I857*H857,2)</f>
        <v>0</v>
      </c>
      <c r="BL857" s="3" t="s">
        <v>395</v>
      </c>
      <c r="BM857" s="421" t="s">
        <v>1442</v>
      </c>
    </row>
    <row r="858" spans="2:51" s="445" customFormat="1" ht="12">
      <c r="B858" s="446"/>
      <c r="D858" s="447" t="s">
        <v>319</v>
      </c>
      <c r="E858" s="448" t="s">
        <v>1</v>
      </c>
      <c r="F858" s="449" t="s">
        <v>1443</v>
      </c>
      <c r="H858" s="448" t="s">
        <v>1</v>
      </c>
      <c r="L858" s="446"/>
      <c r="M858" s="450"/>
      <c r="T858" s="451"/>
      <c r="AT858" s="448" t="s">
        <v>319</v>
      </c>
      <c r="AU858" s="448" t="s">
        <v>88</v>
      </c>
      <c r="AV858" s="445" t="s">
        <v>83</v>
      </c>
      <c r="AW858" s="445" t="s">
        <v>31</v>
      </c>
      <c r="AX858" s="445" t="s">
        <v>75</v>
      </c>
      <c r="AY858" s="448" t="s">
        <v>311</v>
      </c>
    </row>
    <row r="859" spans="2:51" s="452" customFormat="1" ht="12">
      <c r="B859" s="453"/>
      <c r="D859" s="447" t="s">
        <v>319</v>
      </c>
      <c r="E859" s="454" t="s">
        <v>1444</v>
      </c>
      <c r="F859" s="455" t="s">
        <v>1445</v>
      </c>
      <c r="H859" s="456">
        <v>16.65</v>
      </c>
      <c r="L859" s="453"/>
      <c r="M859" s="457"/>
      <c r="T859" s="458"/>
      <c r="AT859" s="454" t="s">
        <v>319</v>
      </c>
      <c r="AU859" s="454" t="s">
        <v>88</v>
      </c>
      <c r="AV859" s="452" t="s">
        <v>88</v>
      </c>
      <c r="AW859" s="452" t="s">
        <v>31</v>
      </c>
      <c r="AX859" s="452" t="s">
        <v>83</v>
      </c>
      <c r="AY859" s="454" t="s">
        <v>311</v>
      </c>
    </row>
    <row r="860" spans="2:65" s="1" customFormat="1" ht="24.25" customHeight="1">
      <c r="B860" s="13"/>
      <c r="C860" s="428" t="s">
        <v>1446</v>
      </c>
      <c r="D860" s="428" t="s">
        <v>313</v>
      </c>
      <c r="E860" s="429" t="s">
        <v>1447</v>
      </c>
      <c r="F860" s="430" t="s">
        <v>1448</v>
      </c>
      <c r="G860" s="431" t="s">
        <v>371</v>
      </c>
      <c r="H860" s="432">
        <v>360.683</v>
      </c>
      <c r="I860" s="22"/>
      <c r="J860" s="415">
        <f>ROUND(I860*H860,2)</f>
        <v>0</v>
      </c>
      <c r="K860" s="416"/>
      <c r="L860" s="13"/>
      <c r="M860" s="417" t="s">
        <v>1</v>
      </c>
      <c r="N860" s="418" t="s">
        <v>41</v>
      </c>
      <c r="P860" s="419">
        <f>O860*H860</f>
        <v>0</v>
      </c>
      <c r="Q860" s="419">
        <v>0.0279</v>
      </c>
      <c r="R860" s="419">
        <f>Q860*H860</f>
        <v>10.0630557</v>
      </c>
      <c r="S860" s="419">
        <v>0</v>
      </c>
      <c r="T860" s="420">
        <f>S860*H860</f>
        <v>0</v>
      </c>
      <c r="AR860" s="421" t="s">
        <v>395</v>
      </c>
      <c r="AT860" s="421" t="s">
        <v>313</v>
      </c>
      <c r="AU860" s="421" t="s">
        <v>88</v>
      </c>
      <c r="AY860" s="3" t="s">
        <v>311</v>
      </c>
      <c r="BE860" s="422">
        <f>IF(N860="základní",J860,0)</f>
        <v>0</v>
      </c>
      <c r="BF860" s="422">
        <f>IF(N860="snížená",J860,0)</f>
        <v>0</v>
      </c>
      <c r="BG860" s="422">
        <f>IF(N860="zákl. přenesená",J860,0)</f>
        <v>0</v>
      </c>
      <c r="BH860" s="422">
        <f>IF(N860="sníž. přenesená",J860,0)</f>
        <v>0</v>
      </c>
      <c r="BI860" s="422">
        <f>IF(N860="nulová",J860,0)</f>
        <v>0</v>
      </c>
      <c r="BJ860" s="3" t="s">
        <v>88</v>
      </c>
      <c r="BK860" s="422">
        <f>ROUND(I860*H860,2)</f>
        <v>0</v>
      </c>
      <c r="BL860" s="3" t="s">
        <v>395</v>
      </c>
      <c r="BM860" s="421" t="s">
        <v>1449</v>
      </c>
    </row>
    <row r="861" spans="2:51" s="445" customFormat="1" ht="12">
      <c r="B861" s="446"/>
      <c r="D861" s="447" t="s">
        <v>319</v>
      </c>
      <c r="E861" s="448" t="s">
        <v>1</v>
      </c>
      <c r="F861" s="449" t="s">
        <v>1450</v>
      </c>
      <c r="H861" s="448" t="s">
        <v>1</v>
      </c>
      <c r="L861" s="446"/>
      <c r="M861" s="450"/>
      <c r="T861" s="451"/>
      <c r="AT861" s="448" t="s">
        <v>319</v>
      </c>
      <c r="AU861" s="448" t="s">
        <v>88</v>
      </c>
      <c r="AV861" s="445" t="s">
        <v>83</v>
      </c>
      <c r="AW861" s="445" t="s">
        <v>31</v>
      </c>
      <c r="AX861" s="445" t="s">
        <v>75</v>
      </c>
      <c r="AY861" s="448" t="s">
        <v>311</v>
      </c>
    </row>
    <row r="862" spans="2:51" s="445" customFormat="1" ht="12">
      <c r="B862" s="446"/>
      <c r="D862" s="447" t="s">
        <v>319</v>
      </c>
      <c r="E862" s="448" t="s">
        <v>1</v>
      </c>
      <c r="F862" s="449" t="s">
        <v>421</v>
      </c>
      <c r="H862" s="448" t="s">
        <v>1</v>
      </c>
      <c r="L862" s="446"/>
      <c r="M862" s="450"/>
      <c r="T862" s="451"/>
      <c r="AT862" s="448" t="s">
        <v>319</v>
      </c>
      <c r="AU862" s="448" t="s">
        <v>88</v>
      </c>
      <c r="AV862" s="445" t="s">
        <v>83</v>
      </c>
      <c r="AW862" s="445" t="s">
        <v>31</v>
      </c>
      <c r="AX862" s="445" t="s">
        <v>75</v>
      </c>
      <c r="AY862" s="448" t="s">
        <v>311</v>
      </c>
    </row>
    <row r="863" spans="2:51" s="452" customFormat="1" ht="20">
      <c r="B863" s="453"/>
      <c r="D863" s="447" t="s">
        <v>319</v>
      </c>
      <c r="E863" s="454" t="s">
        <v>1</v>
      </c>
      <c r="F863" s="455" t="s">
        <v>1451</v>
      </c>
      <c r="H863" s="456">
        <v>196.347</v>
      </c>
      <c r="L863" s="453"/>
      <c r="M863" s="457"/>
      <c r="T863" s="458"/>
      <c r="AT863" s="454" t="s">
        <v>319</v>
      </c>
      <c r="AU863" s="454" t="s">
        <v>88</v>
      </c>
      <c r="AV863" s="452" t="s">
        <v>88</v>
      </c>
      <c r="AW863" s="452" t="s">
        <v>31</v>
      </c>
      <c r="AX863" s="452" t="s">
        <v>75</v>
      </c>
      <c r="AY863" s="454" t="s">
        <v>311</v>
      </c>
    </row>
    <row r="864" spans="2:51" s="445" customFormat="1" ht="12">
      <c r="B864" s="446"/>
      <c r="D864" s="447" t="s">
        <v>319</v>
      </c>
      <c r="E864" s="448" t="s">
        <v>1</v>
      </c>
      <c r="F864" s="449" t="s">
        <v>426</v>
      </c>
      <c r="H864" s="448" t="s">
        <v>1</v>
      </c>
      <c r="L864" s="446"/>
      <c r="M864" s="450"/>
      <c r="T864" s="451"/>
      <c r="AT864" s="448" t="s">
        <v>319</v>
      </c>
      <c r="AU864" s="448" t="s">
        <v>88</v>
      </c>
      <c r="AV864" s="445" t="s">
        <v>83</v>
      </c>
      <c r="AW864" s="445" t="s">
        <v>31</v>
      </c>
      <c r="AX864" s="445" t="s">
        <v>75</v>
      </c>
      <c r="AY864" s="448" t="s">
        <v>311</v>
      </c>
    </row>
    <row r="865" spans="2:51" s="452" customFormat="1" ht="20">
      <c r="B865" s="453"/>
      <c r="D865" s="447" t="s">
        <v>319</v>
      </c>
      <c r="E865" s="454" t="s">
        <v>1</v>
      </c>
      <c r="F865" s="455" t="s">
        <v>1452</v>
      </c>
      <c r="H865" s="456">
        <v>164.336</v>
      </c>
      <c r="L865" s="453"/>
      <c r="M865" s="457"/>
      <c r="T865" s="458"/>
      <c r="AT865" s="454" t="s">
        <v>319</v>
      </c>
      <c r="AU865" s="454" t="s">
        <v>88</v>
      </c>
      <c r="AV865" s="452" t="s">
        <v>88</v>
      </c>
      <c r="AW865" s="452" t="s">
        <v>31</v>
      </c>
      <c r="AX865" s="452" t="s">
        <v>75</v>
      </c>
      <c r="AY865" s="454" t="s">
        <v>311</v>
      </c>
    </row>
    <row r="866" spans="2:51" s="459" customFormat="1" ht="12">
      <c r="B866" s="460"/>
      <c r="D866" s="447" t="s">
        <v>319</v>
      </c>
      <c r="E866" s="461" t="s">
        <v>1</v>
      </c>
      <c r="F866" s="462" t="s">
        <v>388</v>
      </c>
      <c r="H866" s="463">
        <v>360.683</v>
      </c>
      <c r="L866" s="460"/>
      <c r="M866" s="464"/>
      <c r="T866" s="465"/>
      <c r="AT866" s="461" t="s">
        <v>319</v>
      </c>
      <c r="AU866" s="461" t="s">
        <v>88</v>
      </c>
      <c r="AV866" s="459" t="s">
        <v>317</v>
      </c>
      <c r="AW866" s="459" t="s">
        <v>31</v>
      </c>
      <c r="AX866" s="459" t="s">
        <v>83</v>
      </c>
      <c r="AY866" s="461" t="s">
        <v>311</v>
      </c>
    </row>
    <row r="867" spans="2:65" s="1" customFormat="1" ht="24.25" customHeight="1">
      <c r="B867" s="13"/>
      <c r="C867" s="428" t="s">
        <v>1453</v>
      </c>
      <c r="D867" s="428" t="s">
        <v>313</v>
      </c>
      <c r="E867" s="429" t="s">
        <v>1454</v>
      </c>
      <c r="F867" s="430" t="s">
        <v>1455</v>
      </c>
      <c r="G867" s="431" t="s">
        <v>356</v>
      </c>
      <c r="H867" s="432">
        <v>1</v>
      </c>
      <c r="I867" s="22"/>
      <c r="J867" s="415">
        <f>ROUND(I867*H867,2)</f>
        <v>0</v>
      </c>
      <c r="K867" s="416"/>
      <c r="L867" s="13"/>
      <c r="M867" s="417" t="s">
        <v>1</v>
      </c>
      <c r="N867" s="418" t="s">
        <v>41</v>
      </c>
      <c r="P867" s="419">
        <f>O867*H867</f>
        <v>0</v>
      </c>
      <c r="Q867" s="419">
        <v>0.02855</v>
      </c>
      <c r="R867" s="419">
        <f>Q867*H867</f>
        <v>0.02855</v>
      </c>
      <c r="S867" s="419">
        <v>0</v>
      </c>
      <c r="T867" s="420">
        <f>S867*H867</f>
        <v>0</v>
      </c>
      <c r="AR867" s="421" t="s">
        <v>395</v>
      </c>
      <c r="AT867" s="421" t="s">
        <v>313</v>
      </c>
      <c r="AU867" s="421" t="s">
        <v>88</v>
      </c>
      <c r="AY867" s="3" t="s">
        <v>311</v>
      </c>
      <c r="BE867" s="422">
        <f>IF(N867="základní",J867,0)</f>
        <v>0</v>
      </c>
      <c r="BF867" s="422">
        <f>IF(N867="snížená",J867,0)</f>
        <v>0</v>
      </c>
      <c r="BG867" s="422">
        <f>IF(N867="zákl. přenesená",J867,0)</f>
        <v>0</v>
      </c>
      <c r="BH867" s="422">
        <f>IF(N867="sníž. přenesená",J867,0)</f>
        <v>0</v>
      </c>
      <c r="BI867" s="422">
        <f>IF(N867="nulová",J867,0)</f>
        <v>0</v>
      </c>
      <c r="BJ867" s="3" t="s">
        <v>88</v>
      </c>
      <c r="BK867" s="422">
        <f>ROUND(I867*H867,2)</f>
        <v>0</v>
      </c>
      <c r="BL867" s="3" t="s">
        <v>395</v>
      </c>
      <c r="BM867" s="421" t="s">
        <v>1456</v>
      </c>
    </row>
    <row r="868" spans="2:65" s="1" customFormat="1" ht="24.25" customHeight="1">
      <c r="B868" s="13"/>
      <c r="C868" s="428" t="s">
        <v>1457</v>
      </c>
      <c r="D868" s="428" t="s">
        <v>313</v>
      </c>
      <c r="E868" s="429" t="s">
        <v>1458</v>
      </c>
      <c r="F868" s="430" t="s">
        <v>1459</v>
      </c>
      <c r="G868" s="431" t="s">
        <v>371</v>
      </c>
      <c r="H868" s="432">
        <v>796</v>
      </c>
      <c r="I868" s="22"/>
      <c r="J868" s="415">
        <f>ROUND(I868*H868,2)</f>
        <v>0</v>
      </c>
      <c r="K868" s="416"/>
      <c r="L868" s="13"/>
      <c r="M868" s="417" t="s">
        <v>1</v>
      </c>
      <c r="N868" s="418" t="s">
        <v>41</v>
      </c>
      <c r="P868" s="419">
        <f>O868*H868</f>
        <v>0</v>
      </c>
      <c r="Q868" s="419">
        <v>0.0122</v>
      </c>
      <c r="R868" s="419">
        <f>Q868*H868</f>
        <v>9.7112</v>
      </c>
      <c r="S868" s="419">
        <v>0</v>
      </c>
      <c r="T868" s="420">
        <f>S868*H868</f>
        <v>0</v>
      </c>
      <c r="AR868" s="421" t="s">
        <v>395</v>
      </c>
      <c r="AT868" s="421" t="s">
        <v>313</v>
      </c>
      <c r="AU868" s="421" t="s">
        <v>88</v>
      </c>
      <c r="AY868" s="3" t="s">
        <v>311</v>
      </c>
      <c r="BE868" s="422">
        <f>IF(N868="základní",J868,0)</f>
        <v>0</v>
      </c>
      <c r="BF868" s="422">
        <f>IF(N868="snížená",J868,0)</f>
        <v>0</v>
      </c>
      <c r="BG868" s="422">
        <f>IF(N868="zákl. přenesená",J868,0)</f>
        <v>0</v>
      </c>
      <c r="BH868" s="422">
        <f>IF(N868="sníž. přenesená",J868,0)</f>
        <v>0</v>
      </c>
      <c r="BI868" s="422">
        <f>IF(N868="nulová",J868,0)</f>
        <v>0</v>
      </c>
      <c r="BJ868" s="3" t="s">
        <v>88</v>
      </c>
      <c r="BK868" s="422">
        <f>ROUND(I868*H868,2)</f>
        <v>0</v>
      </c>
      <c r="BL868" s="3" t="s">
        <v>395</v>
      </c>
      <c r="BM868" s="421" t="s">
        <v>1460</v>
      </c>
    </row>
    <row r="869" spans="2:51" s="445" customFormat="1" ht="12">
      <c r="B869" s="446"/>
      <c r="D869" s="447" t="s">
        <v>319</v>
      </c>
      <c r="E869" s="448" t="s">
        <v>1</v>
      </c>
      <c r="F869" s="449" t="s">
        <v>1461</v>
      </c>
      <c r="H869" s="448" t="s">
        <v>1</v>
      </c>
      <c r="L869" s="446"/>
      <c r="M869" s="450"/>
      <c r="T869" s="451"/>
      <c r="AT869" s="448" t="s">
        <v>319</v>
      </c>
      <c r="AU869" s="448" t="s">
        <v>88</v>
      </c>
      <c r="AV869" s="445" t="s">
        <v>83</v>
      </c>
      <c r="AW869" s="445" t="s">
        <v>31</v>
      </c>
      <c r="AX869" s="445" t="s">
        <v>75</v>
      </c>
      <c r="AY869" s="448" t="s">
        <v>311</v>
      </c>
    </row>
    <row r="870" spans="2:51" s="445" customFormat="1" ht="12">
      <c r="B870" s="446"/>
      <c r="D870" s="447" t="s">
        <v>319</v>
      </c>
      <c r="E870" s="448" t="s">
        <v>1</v>
      </c>
      <c r="F870" s="449" t="s">
        <v>1462</v>
      </c>
      <c r="H870" s="448" t="s">
        <v>1</v>
      </c>
      <c r="L870" s="446"/>
      <c r="M870" s="450"/>
      <c r="T870" s="451"/>
      <c r="AT870" s="448" t="s">
        <v>319</v>
      </c>
      <c r="AU870" s="448" t="s">
        <v>88</v>
      </c>
      <c r="AV870" s="445" t="s">
        <v>83</v>
      </c>
      <c r="AW870" s="445" t="s">
        <v>31</v>
      </c>
      <c r="AX870" s="445" t="s">
        <v>75</v>
      </c>
      <c r="AY870" s="448" t="s">
        <v>311</v>
      </c>
    </row>
    <row r="871" spans="2:51" s="445" customFormat="1" ht="12">
      <c r="B871" s="446"/>
      <c r="D871" s="447" t="s">
        <v>319</v>
      </c>
      <c r="E871" s="448" t="s">
        <v>1</v>
      </c>
      <c r="F871" s="449" t="s">
        <v>421</v>
      </c>
      <c r="H871" s="448" t="s">
        <v>1</v>
      </c>
      <c r="L871" s="446"/>
      <c r="M871" s="450"/>
      <c r="T871" s="451"/>
      <c r="AT871" s="448" t="s">
        <v>319</v>
      </c>
      <c r="AU871" s="448" t="s">
        <v>88</v>
      </c>
      <c r="AV871" s="445" t="s">
        <v>83</v>
      </c>
      <c r="AW871" s="445" t="s">
        <v>31</v>
      </c>
      <c r="AX871" s="445" t="s">
        <v>75</v>
      </c>
      <c r="AY871" s="448" t="s">
        <v>311</v>
      </c>
    </row>
    <row r="872" spans="2:51" s="452" customFormat="1" ht="12">
      <c r="B872" s="453"/>
      <c r="D872" s="447" t="s">
        <v>319</v>
      </c>
      <c r="E872" s="454" t="s">
        <v>1</v>
      </c>
      <c r="F872" s="455" t="s">
        <v>1463</v>
      </c>
      <c r="H872" s="456">
        <v>261.6</v>
      </c>
      <c r="L872" s="453"/>
      <c r="M872" s="457"/>
      <c r="T872" s="458"/>
      <c r="AT872" s="454" t="s">
        <v>319</v>
      </c>
      <c r="AU872" s="454" t="s">
        <v>88</v>
      </c>
      <c r="AV872" s="452" t="s">
        <v>88</v>
      </c>
      <c r="AW872" s="452" t="s">
        <v>31</v>
      </c>
      <c r="AX872" s="452" t="s">
        <v>75</v>
      </c>
      <c r="AY872" s="454" t="s">
        <v>311</v>
      </c>
    </row>
    <row r="873" spans="2:51" s="445" customFormat="1" ht="12">
      <c r="B873" s="446"/>
      <c r="D873" s="447" t="s">
        <v>319</v>
      </c>
      <c r="E873" s="448" t="s">
        <v>1</v>
      </c>
      <c r="F873" s="449" t="s">
        <v>426</v>
      </c>
      <c r="H873" s="448" t="s">
        <v>1</v>
      </c>
      <c r="L873" s="446"/>
      <c r="M873" s="450"/>
      <c r="T873" s="451"/>
      <c r="AT873" s="448" t="s">
        <v>319</v>
      </c>
      <c r="AU873" s="448" t="s">
        <v>88</v>
      </c>
      <c r="AV873" s="445" t="s">
        <v>83</v>
      </c>
      <c r="AW873" s="445" t="s">
        <v>31</v>
      </c>
      <c r="AX873" s="445" t="s">
        <v>75</v>
      </c>
      <c r="AY873" s="448" t="s">
        <v>311</v>
      </c>
    </row>
    <row r="874" spans="2:51" s="452" customFormat="1" ht="12">
      <c r="B874" s="453"/>
      <c r="D874" s="447" t="s">
        <v>319</v>
      </c>
      <c r="E874" s="454" t="s">
        <v>1</v>
      </c>
      <c r="F874" s="455" t="s">
        <v>1464</v>
      </c>
      <c r="H874" s="456">
        <v>235.3</v>
      </c>
      <c r="L874" s="453"/>
      <c r="M874" s="457"/>
      <c r="T874" s="458"/>
      <c r="AT874" s="454" t="s">
        <v>319</v>
      </c>
      <c r="AU874" s="454" t="s">
        <v>88</v>
      </c>
      <c r="AV874" s="452" t="s">
        <v>88</v>
      </c>
      <c r="AW874" s="452" t="s">
        <v>31</v>
      </c>
      <c r="AX874" s="452" t="s">
        <v>75</v>
      </c>
      <c r="AY874" s="454" t="s">
        <v>311</v>
      </c>
    </row>
    <row r="875" spans="2:51" s="445" customFormat="1" ht="12">
      <c r="B875" s="446"/>
      <c r="D875" s="447" t="s">
        <v>319</v>
      </c>
      <c r="E875" s="448" t="s">
        <v>1</v>
      </c>
      <c r="F875" s="449" t="s">
        <v>1465</v>
      </c>
      <c r="H875" s="448" t="s">
        <v>1</v>
      </c>
      <c r="L875" s="446"/>
      <c r="M875" s="450"/>
      <c r="T875" s="451"/>
      <c r="AT875" s="448" t="s">
        <v>319</v>
      </c>
      <c r="AU875" s="448" t="s">
        <v>88</v>
      </c>
      <c r="AV875" s="445" t="s">
        <v>83</v>
      </c>
      <c r="AW875" s="445" t="s">
        <v>31</v>
      </c>
      <c r="AX875" s="445" t="s">
        <v>75</v>
      </c>
      <c r="AY875" s="448" t="s">
        <v>311</v>
      </c>
    </row>
    <row r="876" spans="2:51" s="445" customFormat="1" ht="12">
      <c r="B876" s="446"/>
      <c r="D876" s="447" t="s">
        <v>319</v>
      </c>
      <c r="E876" s="448" t="s">
        <v>1</v>
      </c>
      <c r="F876" s="449" t="s">
        <v>421</v>
      </c>
      <c r="H876" s="448" t="s">
        <v>1</v>
      </c>
      <c r="L876" s="446"/>
      <c r="M876" s="450"/>
      <c r="T876" s="451"/>
      <c r="AT876" s="448" t="s">
        <v>319</v>
      </c>
      <c r="AU876" s="448" t="s">
        <v>88</v>
      </c>
      <c r="AV876" s="445" t="s">
        <v>83</v>
      </c>
      <c r="AW876" s="445" t="s">
        <v>31</v>
      </c>
      <c r="AX876" s="445" t="s">
        <v>75</v>
      </c>
      <c r="AY876" s="448" t="s">
        <v>311</v>
      </c>
    </row>
    <row r="877" spans="2:51" s="452" customFormat="1" ht="12">
      <c r="B877" s="453"/>
      <c r="D877" s="447" t="s">
        <v>319</v>
      </c>
      <c r="E877" s="454" t="s">
        <v>1</v>
      </c>
      <c r="F877" s="455" t="s">
        <v>1466</v>
      </c>
      <c r="H877" s="456">
        <v>139.3</v>
      </c>
      <c r="L877" s="453"/>
      <c r="M877" s="457"/>
      <c r="T877" s="458"/>
      <c r="AT877" s="454" t="s">
        <v>319</v>
      </c>
      <c r="AU877" s="454" t="s">
        <v>88</v>
      </c>
      <c r="AV877" s="452" t="s">
        <v>88</v>
      </c>
      <c r="AW877" s="452" t="s">
        <v>31</v>
      </c>
      <c r="AX877" s="452" t="s">
        <v>75</v>
      </c>
      <c r="AY877" s="454" t="s">
        <v>311</v>
      </c>
    </row>
    <row r="878" spans="2:51" s="445" customFormat="1" ht="12">
      <c r="B878" s="446"/>
      <c r="D878" s="447" t="s">
        <v>319</v>
      </c>
      <c r="E878" s="448" t="s">
        <v>1</v>
      </c>
      <c r="F878" s="449" t="s">
        <v>426</v>
      </c>
      <c r="H878" s="448" t="s">
        <v>1</v>
      </c>
      <c r="L878" s="446"/>
      <c r="M878" s="450"/>
      <c r="T878" s="451"/>
      <c r="AT878" s="448" t="s">
        <v>319</v>
      </c>
      <c r="AU878" s="448" t="s">
        <v>88</v>
      </c>
      <c r="AV878" s="445" t="s">
        <v>83</v>
      </c>
      <c r="AW878" s="445" t="s">
        <v>31</v>
      </c>
      <c r="AX878" s="445" t="s">
        <v>75</v>
      </c>
      <c r="AY878" s="448" t="s">
        <v>311</v>
      </c>
    </row>
    <row r="879" spans="2:51" s="452" customFormat="1" ht="12">
      <c r="B879" s="453"/>
      <c r="D879" s="447" t="s">
        <v>319</v>
      </c>
      <c r="E879" s="454" t="s">
        <v>1</v>
      </c>
      <c r="F879" s="455" t="s">
        <v>1467</v>
      </c>
      <c r="H879" s="456">
        <v>149.8</v>
      </c>
      <c r="L879" s="453"/>
      <c r="M879" s="457"/>
      <c r="T879" s="458"/>
      <c r="AT879" s="454" t="s">
        <v>319</v>
      </c>
      <c r="AU879" s="454" t="s">
        <v>88</v>
      </c>
      <c r="AV879" s="452" t="s">
        <v>88</v>
      </c>
      <c r="AW879" s="452" t="s">
        <v>31</v>
      </c>
      <c r="AX879" s="452" t="s">
        <v>75</v>
      </c>
      <c r="AY879" s="454" t="s">
        <v>311</v>
      </c>
    </row>
    <row r="880" spans="2:51" s="573" customFormat="1" ht="12">
      <c r="B880" s="572"/>
      <c r="D880" s="447" t="s">
        <v>319</v>
      </c>
      <c r="E880" s="574" t="s">
        <v>231</v>
      </c>
      <c r="F880" s="575" t="s">
        <v>607</v>
      </c>
      <c r="H880" s="576">
        <v>786</v>
      </c>
      <c r="L880" s="572"/>
      <c r="M880" s="577"/>
      <c r="T880" s="578"/>
      <c r="AT880" s="574" t="s">
        <v>319</v>
      </c>
      <c r="AU880" s="574" t="s">
        <v>88</v>
      </c>
      <c r="AV880" s="573" t="s">
        <v>149</v>
      </c>
      <c r="AW880" s="573" t="s">
        <v>31</v>
      </c>
      <c r="AX880" s="573" t="s">
        <v>75</v>
      </c>
      <c r="AY880" s="574" t="s">
        <v>311</v>
      </c>
    </row>
    <row r="881" spans="2:51" s="445" customFormat="1" ht="12">
      <c r="B881" s="446"/>
      <c r="D881" s="447" t="s">
        <v>319</v>
      </c>
      <c r="E881" s="448" t="s">
        <v>1</v>
      </c>
      <c r="F881" s="449" t="s">
        <v>1468</v>
      </c>
      <c r="H881" s="448" t="s">
        <v>1</v>
      </c>
      <c r="L881" s="446"/>
      <c r="M881" s="450"/>
      <c r="T881" s="451"/>
      <c r="AT881" s="448" t="s">
        <v>319</v>
      </c>
      <c r="AU881" s="448" t="s">
        <v>88</v>
      </c>
      <c r="AV881" s="445" t="s">
        <v>83</v>
      </c>
      <c r="AW881" s="445" t="s">
        <v>31</v>
      </c>
      <c r="AX881" s="445" t="s">
        <v>75</v>
      </c>
      <c r="AY881" s="448" t="s">
        <v>311</v>
      </c>
    </row>
    <row r="882" spans="2:51" s="452" customFormat="1" ht="12">
      <c r="B882" s="453"/>
      <c r="D882" s="447" t="s">
        <v>319</v>
      </c>
      <c r="E882" s="454" t="s">
        <v>1</v>
      </c>
      <c r="F882" s="455" t="s">
        <v>236</v>
      </c>
      <c r="H882" s="456">
        <v>10</v>
      </c>
      <c r="L882" s="453"/>
      <c r="M882" s="457"/>
      <c r="T882" s="458"/>
      <c r="AT882" s="454" t="s">
        <v>319</v>
      </c>
      <c r="AU882" s="454" t="s">
        <v>88</v>
      </c>
      <c r="AV882" s="452" t="s">
        <v>88</v>
      </c>
      <c r="AW882" s="452" t="s">
        <v>31</v>
      </c>
      <c r="AX882" s="452" t="s">
        <v>75</v>
      </c>
      <c r="AY882" s="454" t="s">
        <v>311</v>
      </c>
    </row>
    <row r="883" spans="2:51" s="573" customFormat="1" ht="12">
      <c r="B883" s="572"/>
      <c r="D883" s="447" t="s">
        <v>319</v>
      </c>
      <c r="E883" s="574" t="s">
        <v>234</v>
      </c>
      <c r="F883" s="575" t="s">
        <v>607</v>
      </c>
      <c r="H883" s="576">
        <v>10</v>
      </c>
      <c r="L883" s="572"/>
      <c r="M883" s="577"/>
      <c r="T883" s="578"/>
      <c r="AT883" s="574" t="s">
        <v>319</v>
      </c>
      <c r="AU883" s="574" t="s">
        <v>88</v>
      </c>
      <c r="AV883" s="573" t="s">
        <v>149</v>
      </c>
      <c r="AW883" s="573" t="s">
        <v>31</v>
      </c>
      <c r="AX883" s="573" t="s">
        <v>75</v>
      </c>
      <c r="AY883" s="574" t="s">
        <v>311</v>
      </c>
    </row>
    <row r="884" spans="2:51" s="459" customFormat="1" ht="12">
      <c r="B884" s="460"/>
      <c r="D884" s="447" t="s">
        <v>319</v>
      </c>
      <c r="E884" s="461" t="s">
        <v>1</v>
      </c>
      <c r="F884" s="462" t="s">
        <v>388</v>
      </c>
      <c r="H884" s="463">
        <v>796</v>
      </c>
      <c r="L884" s="460"/>
      <c r="M884" s="464"/>
      <c r="T884" s="465"/>
      <c r="AT884" s="461" t="s">
        <v>319</v>
      </c>
      <c r="AU884" s="461" t="s">
        <v>88</v>
      </c>
      <c r="AV884" s="459" t="s">
        <v>317</v>
      </c>
      <c r="AW884" s="459" t="s">
        <v>31</v>
      </c>
      <c r="AX884" s="459" t="s">
        <v>83</v>
      </c>
      <c r="AY884" s="461" t="s">
        <v>311</v>
      </c>
    </row>
    <row r="885" spans="2:65" s="1" customFormat="1" ht="24.25" customHeight="1">
      <c r="B885" s="13"/>
      <c r="C885" s="428" t="s">
        <v>1469</v>
      </c>
      <c r="D885" s="428" t="s">
        <v>313</v>
      </c>
      <c r="E885" s="429" t="s">
        <v>1470</v>
      </c>
      <c r="F885" s="430" t="s">
        <v>1471</v>
      </c>
      <c r="G885" s="431" t="s">
        <v>371</v>
      </c>
      <c r="H885" s="432">
        <v>329.4</v>
      </c>
      <c r="I885" s="22"/>
      <c r="J885" s="415">
        <f>ROUND(I885*H885,2)</f>
        <v>0</v>
      </c>
      <c r="K885" s="416"/>
      <c r="L885" s="13"/>
      <c r="M885" s="417" t="s">
        <v>1</v>
      </c>
      <c r="N885" s="418" t="s">
        <v>41</v>
      </c>
      <c r="P885" s="419">
        <f>O885*H885</f>
        <v>0</v>
      </c>
      <c r="Q885" s="419">
        <v>0.01259</v>
      </c>
      <c r="R885" s="419">
        <f>Q885*H885</f>
        <v>4.147146</v>
      </c>
      <c r="S885" s="419">
        <v>0</v>
      </c>
      <c r="T885" s="420">
        <f>S885*H885</f>
        <v>0</v>
      </c>
      <c r="AR885" s="421" t="s">
        <v>395</v>
      </c>
      <c r="AT885" s="421" t="s">
        <v>313</v>
      </c>
      <c r="AU885" s="421" t="s">
        <v>88</v>
      </c>
      <c r="AY885" s="3" t="s">
        <v>311</v>
      </c>
      <c r="BE885" s="422">
        <f>IF(N885="základní",J885,0)</f>
        <v>0</v>
      </c>
      <c r="BF885" s="422">
        <f>IF(N885="snížená",J885,0)</f>
        <v>0</v>
      </c>
      <c r="BG885" s="422">
        <f>IF(N885="zákl. přenesená",J885,0)</f>
        <v>0</v>
      </c>
      <c r="BH885" s="422">
        <f>IF(N885="sníž. přenesená",J885,0)</f>
        <v>0</v>
      </c>
      <c r="BI885" s="422">
        <f>IF(N885="nulová",J885,0)</f>
        <v>0</v>
      </c>
      <c r="BJ885" s="3" t="s">
        <v>88</v>
      </c>
      <c r="BK885" s="422">
        <f>ROUND(I885*H885,2)</f>
        <v>0</v>
      </c>
      <c r="BL885" s="3" t="s">
        <v>395</v>
      </c>
      <c r="BM885" s="421" t="s">
        <v>1472</v>
      </c>
    </row>
    <row r="886" spans="2:51" s="445" customFormat="1" ht="12">
      <c r="B886" s="446"/>
      <c r="D886" s="447" t="s">
        <v>319</v>
      </c>
      <c r="E886" s="448" t="s">
        <v>1</v>
      </c>
      <c r="F886" s="449" t="s">
        <v>1473</v>
      </c>
      <c r="H886" s="448" t="s">
        <v>1</v>
      </c>
      <c r="L886" s="446"/>
      <c r="M886" s="450"/>
      <c r="T886" s="451"/>
      <c r="AT886" s="448" t="s">
        <v>319</v>
      </c>
      <c r="AU886" s="448" t="s">
        <v>88</v>
      </c>
      <c r="AV886" s="445" t="s">
        <v>83</v>
      </c>
      <c r="AW886" s="445" t="s">
        <v>31</v>
      </c>
      <c r="AX886" s="445" t="s">
        <v>75</v>
      </c>
      <c r="AY886" s="448" t="s">
        <v>311</v>
      </c>
    </row>
    <row r="887" spans="2:51" s="445" customFormat="1" ht="12">
      <c r="B887" s="446"/>
      <c r="D887" s="447" t="s">
        <v>319</v>
      </c>
      <c r="E887" s="448" t="s">
        <v>1</v>
      </c>
      <c r="F887" s="449" t="s">
        <v>421</v>
      </c>
      <c r="H887" s="448" t="s">
        <v>1</v>
      </c>
      <c r="L887" s="446"/>
      <c r="M887" s="450"/>
      <c r="T887" s="451"/>
      <c r="AT887" s="448" t="s">
        <v>319</v>
      </c>
      <c r="AU887" s="448" t="s">
        <v>88</v>
      </c>
      <c r="AV887" s="445" t="s">
        <v>83</v>
      </c>
      <c r="AW887" s="445" t="s">
        <v>31</v>
      </c>
      <c r="AX887" s="445" t="s">
        <v>75</v>
      </c>
      <c r="AY887" s="448" t="s">
        <v>311</v>
      </c>
    </row>
    <row r="888" spans="2:51" s="452" customFormat="1" ht="20">
      <c r="B888" s="453"/>
      <c r="D888" s="447" t="s">
        <v>319</v>
      </c>
      <c r="E888" s="454" t="s">
        <v>1</v>
      </c>
      <c r="F888" s="455" t="s">
        <v>1474</v>
      </c>
      <c r="H888" s="456">
        <v>171.7</v>
      </c>
      <c r="L888" s="453"/>
      <c r="M888" s="457"/>
      <c r="T888" s="458"/>
      <c r="AT888" s="454" t="s">
        <v>319</v>
      </c>
      <c r="AU888" s="454" t="s">
        <v>88</v>
      </c>
      <c r="AV888" s="452" t="s">
        <v>88</v>
      </c>
      <c r="AW888" s="452" t="s">
        <v>31</v>
      </c>
      <c r="AX888" s="452" t="s">
        <v>75</v>
      </c>
      <c r="AY888" s="454" t="s">
        <v>311</v>
      </c>
    </row>
    <row r="889" spans="2:51" s="445" customFormat="1" ht="12">
      <c r="B889" s="446"/>
      <c r="D889" s="447" t="s">
        <v>319</v>
      </c>
      <c r="E889" s="448" t="s">
        <v>1</v>
      </c>
      <c r="F889" s="449" t="s">
        <v>426</v>
      </c>
      <c r="H889" s="448" t="s">
        <v>1</v>
      </c>
      <c r="L889" s="446"/>
      <c r="M889" s="450"/>
      <c r="T889" s="451"/>
      <c r="AT889" s="448" t="s">
        <v>319</v>
      </c>
      <c r="AU889" s="448" t="s">
        <v>88</v>
      </c>
      <c r="AV889" s="445" t="s">
        <v>83</v>
      </c>
      <c r="AW889" s="445" t="s">
        <v>31</v>
      </c>
      <c r="AX889" s="445" t="s">
        <v>75</v>
      </c>
      <c r="AY889" s="448" t="s">
        <v>311</v>
      </c>
    </row>
    <row r="890" spans="2:51" s="452" customFormat="1" ht="20">
      <c r="B890" s="453"/>
      <c r="D890" s="447" t="s">
        <v>319</v>
      </c>
      <c r="E890" s="454" t="s">
        <v>1</v>
      </c>
      <c r="F890" s="455" t="s">
        <v>1475</v>
      </c>
      <c r="H890" s="456">
        <v>157.7</v>
      </c>
      <c r="L890" s="453"/>
      <c r="M890" s="457"/>
      <c r="T890" s="458"/>
      <c r="AT890" s="454" t="s">
        <v>319</v>
      </c>
      <c r="AU890" s="454" t="s">
        <v>88</v>
      </c>
      <c r="AV890" s="452" t="s">
        <v>88</v>
      </c>
      <c r="AW890" s="452" t="s">
        <v>31</v>
      </c>
      <c r="AX890" s="452" t="s">
        <v>75</v>
      </c>
      <c r="AY890" s="454" t="s">
        <v>311</v>
      </c>
    </row>
    <row r="891" spans="2:51" s="459" customFormat="1" ht="12">
      <c r="B891" s="460"/>
      <c r="D891" s="447" t="s">
        <v>319</v>
      </c>
      <c r="E891" s="461" t="s">
        <v>237</v>
      </c>
      <c r="F891" s="462" t="s">
        <v>388</v>
      </c>
      <c r="H891" s="463">
        <v>329.4</v>
      </c>
      <c r="L891" s="460"/>
      <c r="M891" s="464"/>
      <c r="T891" s="465"/>
      <c r="AT891" s="461" t="s">
        <v>319</v>
      </c>
      <c r="AU891" s="461" t="s">
        <v>88</v>
      </c>
      <c r="AV891" s="459" t="s">
        <v>317</v>
      </c>
      <c r="AW891" s="459" t="s">
        <v>31</v>
      </c>
      <c r="AX891" s="459" t="s">
        <v>83</v>
      </c>
      <c r="AY891" s="461" t="s">
        <v>311</v>
      </c>
    </row>
    <row r="892" spans="2:65" s="1" customFormat="1" ht="24.25" customHeight="1">
      <c r="B892" s="13"/>
      <c r="C892" s="428" t="s">
        <v>1476</v>
      </c>
      <c r="D892" s="428" t="s">
        <v>313</v>
      </c>
      <c r="E892" s="429" t="s">
        <v>1477</v>
      </c>
      <c r="F892" s="430" t="s">
        <v>1478</v>
      </c>
      <c r="G892" s="431" t="s">
        <v>371</v>
      </c>
      <c r="H892" s="432">
        <v>189.2</v>
      </c>
      <c r="I892" s="22"/>
      <c r="J892" s="415">
        <f>ROUND(I892*H892,2)</f>
        <v>0</v>
      </c>
      <c r="K892" s="416"/>
      <c r="L892" s="13"/>
      <c r="M892" s="417" t="s">
        <v>1</v>
      </c>
      <c r="N892" s="418" t="s">
        <v>41</v>
      </c>
      <c r="P892" s="419">
        <f>O892*H892</f>
        <v>0</v>
      </c>
      <c r="Q892" s="419">
        <v>0.01259</v>
      </c>
      <c r="R892" s="419">
        <f>Q892*H892</f>
        <v>2.382028</v>
      </c>
      <c r="S892" s="419">
        <v>0</v>
      </c>
      <c r="T892" s="420">
        <f>S892*H892</f>
        <v>0</v>
      </c>
      <c r="AR892" s="421" t="s">
        <v>395</v>
      </c>
      <c r="AT892" s="421" t="s">
        <v>313</v>
      </c>
      <c r="AU892" s="421" t="s">
        <v>88</v>
      </c>
      <c r="AY892" s="3" t="s">
        <v>311</v>
      </c>
      <c r="BE892" s="422">
        <f>IF(N892="základní",J892,0)</f>
        <v>0</v>
      </c>
      <c r="BF892" s="422">
        <f>IF(N892="snížená",J892,0)</f>
        <v>0</v>
      </c>
      <c r="BG892" s="422">
        <f>IF(N892="zákl. přenesená",J892,0)</f>
        <v>0</v>
      </c>
      <c r="BH892" s="422">
        <f>IF(N892="sníž. přenesená",J892,0)</f>
        <v>0</v>
      </c>
      <c r="BI892" s="422">
        <f>IF(N892="nulová",J892,0)</f>
        <v>0</v>
      </c>
      <c r="BJ892" s="3" t="s">
        <v>88</v>
      </c>
      <c r="BK892" s="422">
        <f>ROUND(I892*H892,2)</f>
        <v>0</v>
      </c>
      <c r="BL892" s="3" t="s">
        <v>395</v>
      </c>
      <c r="BM892" s="421" t="s">
        <v>1479</v>
      </c>
    </row>
    <row r="893" spans="2:51" s="445" customFormat="1" ht="12">
      <c r="B893" s="446"/>
      <c r="D893" s="447" t="s">
        <v>319</v>
      </c>
      <c r="E893" s="448" t="s">
        <v>1</v>
      </c>
      <c r="F893" s="449" t="s">
        <v>1480</v>
      </c>
      <c r="H893" s="448" t="s">
        <v>1</v>
      </c>
      <c r="L893" s="446"/>
      <c r="M893" s="450"/>
      <c r="T893" s="451"/>
      <c r="AT893" s="448" t="s">
        <v>319</v>
      </c>
      <c r="AU893" s="448" t="s">
        <v>88</v>
      </c>
      <c r="AV893" s="445" t="s">
        <v>83</v>
      </c>
      <c r="AW893" s="445" t="s">
        <v>31</v>
      </c>
      <c r="AX893" s="445" t="s">
        <v>75</v>
      </c>
      <c r="AY893" s="448" t="s">
        <v>311</v>
      </c>
    </row>
    <row r="894" spans="2:51" s="445" customFormat="1" ht="12">
      <c r="B894" s="446"/>
      <c r="D894" s="447" t="s">
        <v>319</v>
      </c>
      <c r="E894" s="448" t="s">
        <v>1</v>
      </c>
      <c r="F894" s="449" t="s">
        <v>421</v>
      </c>
      <c r="H894" s="448" t="s">
        <v>1</v>
      </c>
      <c r="L894" s="446"/>
      <c r="M894" s="450"/>
      <c r="T894" s="451"/>
      <c r="AT894" s="448" t="s">
        <v>319</v>
      </c>
      <c r="AU894" s="448" t="s">
        <v>88</v>
      </c>
      <c r="AV894" s="445" t="s">
        <v>83</v>
      </c>
      <c r="AW894" s="445" t="s">
        <v>31</v>
      </c>
      <c r="AX894" s="445" t="s">
        <v>75</v>
      </c>
      <c r="AY894" s="448" t="s">
        <v>311</v>
      </c>
    </row>
    <row r="895" spans="2:51" s="452" customFormat="1" ht="12">
      <c r="B895" s="453"/>
      <c r="D895" s="447" t="s">
        <v>319</v>
      </c>
      <c r="E895" s="454" t="s">
        <v>1</v>
      </c>
      <c r="F895" s="455" t="s">
        <v>825</v>
      </c>
      <c r="H895" s="456">
        <v>81</v>
      </c>
      <c r="L895" s="453"/>
      <c r="M895" s="457"/>
      <c r="T895" s="458"/>
      <c r="AT895" s="454" t="s">
        <v>319</v>
      </c>
      <c r="AU895" s="454" t="s">
        <v>88</v>
      </c>
      <c r="AV895" s="452" t="s">
        <v>88</v>
      </c>
      <c r="AW895" s="452" t="s">
        <v>31</v>
      </c>
      <c r="AX895" s="452" t="s">
        <v>75</v>
      </c>
      <c r="AY895" s="454" t="s">
        <v>311</v>
      </c>
    </row>
    <row r="896" spans="2:51" s="445" customFormat="1" ht="12">
      <c r="B896" s="446"/>
      <c r="D896" s="447" t="s">
        <v>319</v>
      </c>
      <c r="E896" s="448" t="s">
        <v>1</v>
      </c>
      <c r="F896" s="449" t="s">
        <v>426</v>
      </c>
      <c r="H896" s="448" t="s">
        <v>1</v>
      </c>
      <c r="L896" s="446"/>
      <c r="M896" s="450"/>
      <c r="T896" s="451"/>
      <c r="AT896" s="448" t="s">
        <v>319</v>
      </c>
      <c r="AU896" s="448" t="s">
        <v>88</v>
      </c>
      <c r="AV896" s="445" t="s">
        <v>83</v>
      </c>
      <c r="AW896" s="445" t="s">
        <v>31</v>
      </c>
      <c r="AX896" s="445" t="s">
        <v>75</v>
      </c>
      <c r="AY896" s="448" t="s">
        <v>311</v>
      </c>
    </row>
    <row r="897" spans="2:51" s="452" customFormat="1" ht="12">
      <c r="B897" s="453"/>
      <c r="D897" s="447" t="s">
        <v>319</v>
      </c>
      <c r="E897" s="454" t="s">
        <v>1</v>
      </c>
      <c r="F897" s="455" t="s">
        <v>1481</v>
      </c>
      <c r="H897" s="456">
        <v>108.2</v>
      </c>
      <c r="L897" s="453"/>
      <c r="M897" s="457"/>
      <c r="T897" s="458"/>
      <c r="AT897" s="454" t="s">
        <v>319</v>
      </c>
      <c r="AU897" s="454" t="s">
        <v>88</v>
      </c>
      <c r="AV897" s="452" t="s">
        <v>88</v>
      </c>
      <c r="AW897" s="452" t="s">
        <v>31</v>
      </c>
      <c r="AX897" s="452" t="s">
        <v>75</v>
      </c>
      <c r="AY897" s="454" t="s">
        <v>311</v>
      </c>
    </row>
    <row r="898" spans="2:51" s="459" customFormat="1" ht="12">
      <c r="B898" s="460"/>
      <c r="D898" s="447" t="s">
        <v>319</v>
      </c>
      <c r="E898" s="461" t="s">
        <v>240</v>
      </c>
      <c r="F898" s="462" t="s">
        <v>388</v>
      </c>
      <c r="H898" s="463">
        <v>189.2</v>
      </c>
      <c r="L898" s="460"/>
      <c r="M898" s="464"/>
      <c r="T898" s="465"/>
      <c r="AT898" s="461" t="s">
        <v>319</v>
      </c>
      <c r="AU898" s="461" t="s">
        <v>88</v>
      </c>
      <c r="AV898" s="459" t="s">
        <v>317</v>
      </c>
      <c r="AW898" s="459" t="s">
        <v>31</v>
      </c>
      <c r="AX898" s="459" t="s">
        <v>83</v>
      </c>
      <c r="AY898" s="461" t="s">
        <v>311</v>
      </c>
    </row>
    <row r="899" spans="2:65" s="1" customFormat="1" ht="24.25" customHeight="1">
      <c r="B899" s="13"/>
      <c r="C899" s="428" t="s">
        <v>1482</v>
      </c>
      <c r="D899" s="428" t="s">
        <v>313</v>
      </c>
      <c r="E899" s="429" t="s">
        <v>1483</v>
      </c>
      <c r="F899" s="430" t="s">
        <v>1484</v>
      </c>
      <c r="G899" s="431" t="s">
        <v>371</v>
      </c>
      <c r="H899" s="432">
        <v>223.8</v>
      </c>
      <c r="I899" s="22"/>
      <c r="J899" s="415">
        <f>ROUND(I899*H899,2)</f>
        <v>0</v>
      </c>
      <c r="K899" s="416"/>
      <c r="L899" s="13"/>
      <c r="M899" s="417" t="s">
        <v>1</v>
      </c>
      <c r="N899" s="418" t="s">
        <v>41</v>
      </c>
      <c r="P899" s="419">
        <f>O899*H899</f>
        <v>0</v>
      </c>
      <c r="Q899" s="419">
        <v>0.01259</v>
      </c>
      <c r="R899" s="419">
        <f>Q899*H899</f>
        <v>2.817642</v>
      </c>
      <c r="S899" s="419">
        <v>0</v>
      </c>
      <c r="T899" s="420">
        <f>S899*H899</f>
        <v>0</v>
      </c>
      <c r="AR899" s="421" t="s">
        <v>395</v>
      </c>
      <c r="AT899" s="421" t="s">
        <v>313</v>
      </c>
      <c r="AU899" s="421" t="s">
        <v>88</v>
      </c>
      <c r="AY899" s="3" t="s">
        <v>311</v>
      </c>
      <c r="BE899" s="422">
        <f>IF(N899="základní",J899,0)</f>
        <v>0</v>
      </c>
      <c r="BF899" s="422">
        <f>IF(N899="snížená",J899,0)</f>
        <v>0</v>
      </c>
      <c r="BG899" s="422">
        <f>IF(N899="zákl. přenesená",J899,0)</f>
        <v>0</v>
      </c>
      <c r="BH899" s="422">
        <f>IF(N899="sníž. přenesená",J899,0)</f>
        <v>0</v>
      </c>
      <c r="BI899" s="422">
        <f>IF(N899="nulová",J899,0)</f>
        <v>0</v>
      </c>
      <c r="BJ899" s="3" t="s">
        <v>88</v>
      </c>
      <c r="BK899" s="422">
        <f>ROUND(I899*H899,2)</f>
        <v>0</v>
      </c>
      <c r="BL899" s="3" t="s">
        <v>395</v>
      </c>
      <c r="BM899" s="421" t="s">
        <v>1485</v>
      </c>
    </row>
    <row r="900" spans="2:51" s="445" customFormat="1" ht="12">
      <c r="B900" s="446"/>
      <c r="D900" s="447" t="s">
        <v>319</v>
      </c>
      <c r="E900" s="448" t="s">
        <v>1</v>
      </c>
      <c r="F900" s="449" t="s">
        <v>1486</v>
      </c>
      <c r="H900" s="448" t="s">
        <v>1</v>
      </c>
      <c r="L900" s="446"/>
      <c r="M900" s="450"/>
      <c r="T900" s="451"/>
      <c r="AT900" s="448" t="s">
        <v>319</v>
      </c>
      <c r="AU900" s="448" t="s">
        <v>88</v>
      </c>
      <c r="AV900" s="445" t="s">
        <v>83</v>
      </c>
      <c r="AW900" s="445" t="s">
        <v>31</v>
      </c>
      <c r="AX900" s="445" t="s">
        <v>75</v>
      </c>
      <c r="AY900" s="448" t="s">
        <v>311</v>
      </c>
    </row>
    <row r="901" spans="2:51" s="445" customFormat="1" ht="12">
      <c r="B901" s="446"/>
      <c r="D901" s="447" t="s">
        <v>319</v>
      </c>
      <c r="E901" s="448" t="s">
        <v>1</v>
      </c>
      <c r="F901" s="449" t="s">
        <v>421</v>
      </c>
      <c r="H901" s="448" t="s">
        <v>1</v>
      </c>
      <c r="L901" s="446"/>
      <c r="M901" s="450"/>
      <c r="T901" s="451"/>
      <c r="AT901" s="448" t="s">
        <v>319</v>
      </c>
      <c r="AU901" s="448" t="s">
        <v>88</v>
      </c>
      <c r="AV901" s="445" t="s">
        <v>83</v>
      </c>
      <c r="AW901" s="445" t="s">
        <v>31</v>
      </c>
      <c r="AX901" s="445" t="s">
        <v>75</v>
      </c>
      <c r="AY901" s="448" t="s">
        <v>311</v>
      </c>
    </row>
    <row r="902" spans="2:51" s="452" customFormat="1" ht="12">
      <c r="B902" s="453"/>
      <c r="D902" s="447" t="s">
        <v>319</v>
      </c>
      <c r="E902" s="454" t="s">
        <v>1</v>
      </c>
      <c r="F902" s="455" t="s">
        <v>1487</v>
      </c>
      <c r="H902" s="456">
        <v>118.1</v>
      </c>
      <c r="L902" s="453"/>
      <c r="M902" s="457"/>
      <c r="T902" s="458"/>
      <c r="AT902" s="454" t="s">
        <v>319</v>
      </c>
      <c r="AU902" s="454" t="s">
        <v>88</v>
      </c>
      <c r="AV902" s="452" t="s">
        <v>88</v>
      </c>
      <c r="AW902" s="452" t="s">
        <v>31</v>
      </c>
      <c r="AX902" s="452" t="s">
        <v>75</v>
      </c>
      <c r="AY902" s="454" t="s">
        <v>311</v>
      </c>
    </row>
    <row r="903" spans="2:51" s="445" customFormat="1" ht="12">
      <c r="B903" s="446"/>
      <c r="D903" s="447" t="s">
        <v>319</v>
      </c>
      <c r="E903" s="448" t="s">
        <v>1</v>
      </c>
      <c r="F903" s="449" t="s">
        <v>426</v>
      </c>
      <c r="H903" s="448" t="s">
        <v>1</v>
      </c>
      <c r="L903" s="446"/>
      <c r="M903" s="450"/>
      <c r="T903" s="451"/>
      <c r="AT903" s="448" t="s">
        <v>319</v>
      </c>
      <c r="AU903" s="448" t="s">
        <v>88</v>
      </c>
      <c r="AV903" s="445" t="s">
        <v>83</v>
      </c>
      <c r="AW903" s="445" t="s">
        <v>31</v>
      </c>
      <c r="AX903" s="445" t="s">
        <v>75</v>
      </c>
      <c r="AY903" s="448" t="s">
        <v>311</v>
      </c>
    </row>
    <row r="904" spans="2:51" s="452" customFormat="1" ht="12">
      <c r="B904" s="453"/>
      <c r="D904" s="447" t="s">
        <v>319</v>
      </c>
      <c r="E904" s="454" t="s">
        <v>1</v>
      </c>
      <c r="F904" s="455" t="s">
        <v>1488</v>
      </c>
      <c r="H904" s="456">
        <v>105.7</v>
      </c>
      <c r="L904" s="453"/>
      <c r="M904" s="457"/>
      <c r="T904" s="458"/>
      <c r="AT904" s="454" t="s">
        <v>319</v>
      </c>
      <c r="AU904" s="454" t="s">
        <v>88</v>
      </c>
      <c r="AV904" s="452" t="s">
        <v>88</v>
      </c>
      <c r="AW904" s="452" t="s">
        <v>31</v>
      </c>
      <c r="AX904" s="452" t="s">
        <v>75</v>
      </c>
      <c r="AY904" s="454" t="s">
        <v>311</v>
      </c>
    </row>
    <row r="905" spans="2:51" s="459" customFormat="1" ht="12">
      <c r="B905" s="460"/>
      <c r="D905" s="447" t="s">
        <v>319</v>
      </c>
      <c r="E905" s="461" t="s">
        <v>243</v>
      </c>
      <c r="F905" s="462" t="s">
        <v>388</v>
      </c>
      <c r="H905" s="463">
        <v>223.8</v>
      </c>
      <c r="L905" s="460"/>
      <c r="M905" s="464"/>
      <c r="T905" s="465"/>
      <c r="AT905" s="461" t="s">
        <v>319</v>
      </c>
      <c r="AU905" s="461" t="s">
        <v>88</v>
      </c>
      <c r="AV905" s="459" t="s">
        <v>317</v>
      </c>
      <c r="AW905" s="459" t="s">
        <v>31</v>
      </c>
      <c r="AX905" s="459" t="s">
        <v>83</v>
      </c>
      <c r="AY905" s="461" t="s">
        <v>311</v>
      </c>
    </row>
    <row r="906" spans="2:65" s="1" customFormat="1" ht="16.5" customHeight="1">
      <c r="B906" s="13"/>
      <c r="C906" s="428" t="s">
        <v>1489</v>
      </c>
      <c r="D906" s="428" t="s">
        <v>313</v>
      </c>
      <c r="E906" s="429" t="s">
        <v>1490</v>
      </c>
      <c r="F906" s="430" t="s">
        <v>1491</v>
      </c>
      <c r="G906" s="431" t="s">
        <v>371</v>
      </c>
      <c r="H906" s="432">
        <v>10</v>
      </c>
      <c r="I906" s="22"/>
      <c r="J906" s="415">
        <f>ROUND(I906*H906,2)</f>
        <v>0</v>
      </c>
      <c r="K906" s="416"/>
      <c r="L906" s="13"/>
      <c r="M906" s="417" t="s">
        <v>1</v>
      </c>
      <c r="N906" s="418" t="s">
        <v>41</v>
      </c>
      <c r="P906" s="419">
        <f>O906*H906</f>
        <v>0</v>
      </c>
      <c r="Q906" s="419">
        <v>0</v>
      </c>
      <c r="R906" s="419">
        <f>Q906*H906</f>
        <v>0</v>
      </c>
      <c r="S906" s="419">
        <v>0</v>
      </c>
      <c r="T906" s="420">
        <f>S906*H906</f>
        <v>0</v>
      </c>
      <c r="AR906" s="421" t="s">
        <v>395</v>
      </c>
      <c r="AT906" s="421" t="s">
        <v>313</v>
      </c>
      <c r="AU906" s="421" t="s">
        <v>88</v>
      </c>
      <c r="AY906" s="3" t="s">
        <v>311</v>
      </c>
      <c r="BE906" s="422">
        <f>IF(N906="základní",J906,0)</f>
        <v>0</v>
      </c>
      <c r="BF906" s="422">
        <f>IF(N906="snížená",J906,0)</f>
        <v>0</v>
      </c>
      <c r="BG906" s="422">
        <f>IF(N906="zákl. přenesená",J906,0)</f>
        <v>0</v>
      </c>
      <c r="BH906" s="422">
        <f>IF(N906="sníž. přenesená",J906,0)</f>
        <v>0</v>
      </c>
      <c r="BI906" s="422">
        <f>IF(N906="nulová",J906,0)</f>
        <v>0</v>
      </c>
      <c r="BJ906" s="3" t="s">
        <v>88</v>
      </c>
      <c r="BK906" s="422">
        <f>ROUND(I906*H906,2)</f>
        <v>0</v>
      </c>
      <c r="BL906" s="3" t="s">
        <v>395</v>
      </c>
      <c r="BM906" s="421" t="s">
        <v>1492</v>
      </c>
    </row>
    <row r="907" spans="2:51" s="452" customFormat="1" ht="12">
      <c r="B907" s="453"/>
      <c r="D907" s="447" t="s">
        <v>319</v>
      </c>
      <c r="E907" s="454" t="s">
        <v>1</v>
      </c>
      <c r="F907" s="455" t="s">
        <v>234</v>
      </c>
      <c r="H907" s="456">
        <v>10</v>
      </c>
      <c r="L907" s="453"/>
      <c r="M907" s="457"/>
      <c r="T907" s="458"/>
      <c r="AT907" s="454" t="s">
        <v>319</v>
      </c>
      <c r="AU907" s="454" t="s">
        <v>88</v>
      </c>
      <c r="AV907" s="452" t="s">
        <v>88</v>
      </c>
      <c r="AW907" s="452" t="s">
        <v>31</v>
      </c>
      <c r="AX907" s="452" t="s">
        <v>83</v>
      </c>
      <c r="AY907" s="454" t="s">
        <v>311</v>
      </c>
    </row>
    <row r="908" spans="2:65" s="1" customFormat="1" ht="24.25" customHeight="1">
      <c r="B908" s="13"/>
      <c r="C908" s="471" t="s">
        <v>1493</v>
      </c>
      <c r="D908" s="471" t="s">
        <v>330</v>
      </c>
      <c r="E908" s="472" t="s">
        <v>1494</v>
      </c>
      <c r="F908" s="473" t="s">
        <v>1495</v>
      </c>
      <c r="G908" s="474" t="s">
        <v>371</v>
      </c>
      <c r="H908" s="475">
        <v>11.235</v>
      </c>
      <c r="I908" s="23"/>
      <c r="J908" s="466">
        <f>ROUND(I908*H908,2)</f>
        <v>0</v>
      </c>
      <c r="K908" s="467"/>
      <c r="L908" s="468"/>
      <c r="M908" s="469" t="s">
        <v>1</v>
      </c>
      <c r="N908" s="470" t="s">
        <v>41</v>
      </c>
      <c r="P908" s="419">
        <f>O908*H908</f>
        <v>0</v>
      </c>
      <c r="Q908" s="419">
        <v>0.00016</v>
      </c>
      <c r="R908" s="419">
        <f>Q908*H908</f>
        <v>0.0017976000000000001</v>
      </c>
      <c r="S908" s="419">
        <v>0</v>
      </c>
      <c r="T908" s="420">
        <f>S908*H908</f>
        <v>0</v>
      </c>
      <c r="AR908" s="421" t="s">
        <v>488</v>
      </c>
      <c r="AT908" s="421" t="s">
        <v>330</v>
      </c>
      <c r="AU908" s="421" t="s">
        <v>88</v>
      </c>
      <c r="AY908" s="3" t="s">
        <v>311</v>
      </c>
      <c r="BE908" s="422">
        <f>IF(N908="základní",J908,0)</f>
        <v>0</v>
      </c>
      <c r="BF908" s="422">
        <f>IF(N908="snížená",J908,0)</f>
        <v>0</v>
      </c>
      <c r="BG908" s="422">
        <f>IF(N908="zákl. přenesená",J908,0)</f>
        <v>0</v>
      </c>
      <c r="BH908" s="422">
        <f>IF(N908="sníž. přenesená",J908,0)</f>
        <v>0</v>
      </c>
      <c r="BI908" s="422">
        <f>IF(N908="nulová",J908,0)</f>
        <v>0</v>
      </c>
      <c r="BJ908" s="3" t="s">
        <v>88</v>
      </c>
      <c r="BK908" s="422">
        <f>ROUND(I908*H908,2)</f>
        <v>0</v>
      </c>
      <c r="BL908" s="3" t="s">
        <v>395</v>
      </c>
      <c r="BM908" s="421" t="s">
        <v>1496</v>
      </c>
    </row>
    <row r="909" spans="2:51" s="452" customFormat="1" ht="12">
      <c r="B909" s="453"/>
      <c r="D909" s="447" t="s">
        <v>319</v>
      </c>
      <c r="F909" s="455" t="s">
        <v>1497</v>
      </c>
      <c r="H909" s="456">
        <v>11.235</v>
      </c>
      <c r="L909" s="453"/>
      <c r="M909" s="457"/>
      <c r="T909" s="458"/>
      <c r="AT909" s="454" t="s">
        <v>319</v>
      </c>
      <c r="AU909" s="454" t="s">
        <v>88</v>
      </c>
      <c r="AV909" s="452" t="s">
        <v>88</v>
      </c>
      <c r="AW909" s="452" t="s">
        <v>4</v>
      </c>
      <c r="AX909" s="452" t="s">
        <v>83</v>
      </c>
      <c r="AY909" s="454" t="s">
        <v>311</v>
      </c>
    </row>
    <row r="910" spans="2:65" s="1" customFormat="1" ht="24.25" customHeight="1">
      <c r="B910" s="13"/>
      <c r="C910" s="428" t="s">
        <v>1498</v>
      </c>
      <c r="D910" s="428" t="s">
        <v>313</v>
      </c>
      <c r="E910" s="429" t="s">
        <v>1499</v>
      </c>
      <c r="F910" s="430" t="s">
        <v>1500</v>
      </c>
      <c r="G910" s="431" t="s">
        <v>1127</v>
      </c>
      <c r="H910" s="24"/>
      <c r="I910" s="22"/>
      <c r="J910" s="415">
        <f>ROUND(I910*H910,2)</f>
        <v>0</v>
      </c>
      <c r="K910" s="416"/>
      <c r="L910" s="13"/>
      <c r="M910" s="417" t="s">
        <v>1</v>
      </c>
      <c r="N910" s="418" t="s">
        <v>41</v>
      </c>
      <c r="P910" s="419">
        <f>O910*H910</f>
        <v>0</v>
      </c>
      <c r="Q910" s="419">
        <v>0</v>
      </c>
      <c r="R910" s="419">
        <f>Q910*H910</f>
        <v>0</v>
      </c>
      <c r="S910" s="419">
        <v>0</v>
      </c>
      <c r="T910" s="420">
        <f>S910*H910</f>
        <v>0</v>
      </c>
      <c r="AR910" s="421" t="s">
        <v>395</v>
      </c>
      <c r="AT910" s="421" t="s">
        <v>313</v>
      </c>
      <c r="AU910" s="421" t="s">
        <v>88</v>
      </c>
      <c r="AY910" s="3" t="s">
        <v>311</v>
      </c>
      <c r="BE910" s="422">
        <f>IF(N910="základní",J910,0)</f>
        <v>0</v>
      </c>
      <c r="BF910" s="422">
        <f>IF(N910="snížená",J910,0)</f>
        <v>0</v>
      </c>
      <c r="BG910" s="422">
        <f>IF(N910="zákl. přenesená",J910,0)</f>
        <v>0</v>
      </c>
      <c r="BH910" s="422">
        <f>IF(N910="sníž. přenesená",J910,0)</f>
        <v>0</v>
      </c>
      <c r="BI910" s="422">
        <f>IF(N910="nulová",J910,0)</f>
        <v>0</v>
      </c>
      <c r="BJ910" s="3" t="s">
        <v>88</v>
      </c>
      <c r="BK910" s="422">
        <f>ROUND(I910*H910,2)</f>
        <v>0</v>
      </c>
      <c r="BL910" s="3" t="s">
        <v>395</v>
      </c>
      <c r="BM910" s="421" t="s">
        <v>1501</v>
      </c>
    </row>
    <row r="911" spans="2:63" s="433" customFormat="1" ht="22.9" customHeight="1">
      <c r="B911" s="434"/>
      <c r="D911" s="435" t="s">
        <v>74</v>
      </c>
      <c r="E911" s="443" t="s">
        <v>1502</v>
      </c>
      <c r="F911" s="443" t="s">
        <v>1503</v>
      </c>
      <c r="J911" s="444">
        <f>BK911</f>
        <v>0</v>
      </c>
      <c r="L911" s="434"/>
      <c r="M911" s="438"/>
      <c r="P911" s="439">
        <f>SUM(P912:P959)</f>
        <v>0</v>
      </c>
      <c r="R911" s="439">
        <f>SUM(R912:R959)</f>
        <v>0</v>
      </c>
      <c r="T911" s="440">
        <f>SUM(T912:T959)</f>
        <v>0.14715999999999999</v>
      </c>
      <c r="AR911" s="435" t="s">
        <v>88</v>
      </c>
      <c r="AT911" s="441" t="s">
        <v>74</v>
      </c>
      <c r="AU911" s="441" t="s">
        <v>83</v>
      </c>
      <c r="AY911" s="435" t="s">
        <v>311</v>
      </c>
      <c r="BK911" s="442">
        <f>SUM(BK912:BK959)</f>
        <v>0</v>
      </c>
    </row>
    <row r="912" spans="2:65" s="1" customFormat="1" ht="37.9" customHeight="1">
      <c r="B912" s="13"/>
      <c r="C912" s="428" t="s">
        <v>1504</v>
      </c>
      <c r="D912" s="428" t="s">
        <v>313</v>
      </c>
      <c r="E912" s="429" t="s">
        <v>1505</v>
      </c>
      <c r="F912" s="430" t="s">
        <v>1506</v>
      </c>
      <c r="G912" s="431" t="s">
        <v>1507</v>
      </c>
      <c r="H912" s="432">
        <v>4</v>
      </c>
      <c r="I912" s="22"/>
      <c r="J912" s="415">
        <f>ROUND(I912*H912,2)</f>
        <v>0</v>
      </c>
      <c r="K912" s="416"/>
      <c r="L912" s="13"/>
      <c r="M912" s="417" t="s">
        <v>1</v>
      </c>
      <c r="N912" s="418" t="s">
        <v>41</v>
      </c>
      <c r="P912" s="419">
        <f>O912*H912</f>
        <v>0</v>
      </c>
      <c r="Q912" s="419">
        <v>0</v>
      </c>
      <c r="R912" s="419">
        <f>Q912*H912</f>
        <v>0</v>
      </c>
      <c r="S912" s="419">
        <v>0</v>
      </c>
      <c r="T912" s="420">
        <f>S912*H912</f>
        <v>0</v>
      </c>
      <c r="AR912" s="421" t="s">
        <v>395</v>
      </c>
      <c r="AT912" s="421" t="s">
        <v>313</v>
      </c>
      <c r="AU912" s="421" t="s">
        <v>88</v>
      </c>
      <c r="AY912" s="3" t="s">
        <v>311</v>
      </c>
      <c r="BE912" s="422">
        <f>IF(N912="základní",J912,0)</f>
        <v>0</v>
      </c>
      <c r="BF912" s="422">
        <f>IF(N912="snížená",J912,0)</f>
        <v>0</v>
      </c>
      <c r="BG912" s="422">
        <f>IF(N912="zákl. přenesená",J912,0)</f>
        <v>0</v>
      </c>
      <c r="BH912" s="422">
        <f>IF(N912="sníž. přenesená",J912,0)</f>
        <v>0</v>
      </c>
      <c r="BI912" s="422">
        <f>IF(N912="nulová",J912,0)</f>
        <v>0</v>
      </c>
      <c r="BJ912" s="3" t="s">
        <v>88</v>
      </c>
      <c r="BK912" s="422">
        <f>ROUND(I912*H912,2)</f>
        <v>0</v>
      </c>
      <c r="BL912" s="3" t="s">
        <v>395</v>
      </c>
      <c r="BM912" s="421" t="s">
        <v>1508</v>
      </c>
    </row>
    <row r="913" spans="2:65" s="1" customFormat="1" ht="16.5" customHeight="1">
      <c r="B913" s="13"/>
      <c r="C913" s="428" t="s">
        <v>1509</v>
      </c>
      <c r="D913" s="428" t="s">
        <v>313</v>
      </c>
      <c r="E913" s="429" t="s">
        <v>1510</v>
      </c>
      <c r="F913" s="430" t="s">
        <v>1511</v>
      </c>
      <c r="G913" s="431" t="s">
        <v>316</v>
      </c>
      <c r="H913" s="432">
        <v>36</v>
      </c>
      <c r="I913" s="22"/>
      <c r="J913" s="415">
        <f>ROUND(I913*H913,2)</f>
        <v>0</v>
      </c>
      <c r="K913" s="416"/>
      <c r="L913" s="13"/>
      <c r="M913" s="417" t="s">
        <v>1</v>
      </c>
      <c r="N913" s="418" t="s">
        <v>41</v>
      </c>
      <c r="P913" s="419">
        <f>O913*H913</f>
        <v>0</v>
      </c>
      <c r="Q913" s="419">
        <v>0</v>
      </c>
      <c r="R913" s="419">
        <f>Q913*H913</f>
        <v>0</v>
      </c>
      <c r="S913" s="419">
        <v>0.0017</v>
      </c>
      <c r="T913" s="420">
        <f>S913*H913</f>
        <v>0.0612</v>
      </c>
      <c r="AR913" s="421" t="s">
        <v>395</v>
      </c>
      <c r="AT913" s="421" t="s">
        <v>313</v>
      </c>
      <c r="AU913" s="421" t="s">
        <v>88</v>
      </c>
      <c r="AY913" s="3" t="s">
        <v>311</v>
      </c>
      <c r="BE913" s="422">
        <f>IF(N913="základní",J913,0)</f>
        <v>0</v>
      </c>
      <c r="BF913" s="422">
        <f>IF(N913="snížená",J913,0)</f>
        <v>0</v>
      </c>
      <c r="BG913" s="422">
        <f>IF(N913="zákl. přenesená",J913,0)</f>
        <v>0</v>
      </c>
      <c r="BH913" s="422">
        <f>IF(N913="sníž. přenesená",J913,0)</f>
        <v>0</v>
      </c>
      <c r="BI913" s="422">
        <f>IF(N913="nulová",J913,0)</f>
        <v>0</v>
      </c>
      <c r="BJ913" s="3" t="s">
        <v>88</v>
      </c>
      <c r="BK913" s="422">
        <f>ROUND(I913*H913,2)</f>
        <v>0</v>
      </c>
      <c r="BL913" s="3" t="s">
        <v>395</v>
      </c>
      <c r="BM913" s="421" t="s">
        <v>1512</v>
      </c>
    </row>
    <row r="914" spans="2:65" s="1" customFormat="1" ht="16.5" customHeight="1">
      <c r="B914" s="13"/>
      <c r="C914" s="428" t="s">
        <v>1513</v>
      </c>
      <c r="D914" s="428" t="s">
        <v>313</v>
      </c>
      <c r="E914" s="429" t="s">
        <v>1514</v>
      </c>
      <c r="F914" s="430" t="s">
        <v>1515</v>
      </c>
      <c r="G914" s="431" t="s">
        <v>316</v>
      </c>
      <c r="H914" s="432">
        <v>14</v>
      </c>
      <c r="I914" s="22"/>
      <c r="J914" s="415">
        <f>ROUND(I914*H914,2)</f>
        <v>0</v>
      </c>
      <c r="K914" s="416"/>
      <c r="L914" s="13"/>
      <c r="M914" s="417" t="s">
        <v>1</v>
      </c>
      <c r="N914" s="418" t="s">
        <v>41</v>
      </c>
      <c r="P914" s="419">
        <f>O914*H914</f>
        <v>0</v>
      </c>
      <c r="Q914" s="419">
        <v>0</v>
      </c>
      <c r="R914" s="419">
        <f>Q914*H914</f>
        <v>0</v>
      </c>
      <c r="S914" s="419">
        <v>0.00175</v>
      </c>
      <c r="T914" s="420">
        <f>S914*H914</f>
        <v>0.0245</v>
      </c>
      <c r="AR914" s="421" t="s">
        <v>395</v>
      </c>
      <c r="AT914" s="421" t="s">
        <v>313</v>
      </c>
      <c r="AU914" s="421" t="s">
        <v>88</v>
      </c>
      <c r="AY914" s="3" t="s">
        <v>311</v>
      </c>
      <c r="BE914" s="422">
        <f>IF(N914="základní",J914,0)</f>
        <v>0</v>
      </c>
      <c r="BF914" s="422">
        <f>IF(N914="snížená",J914,0)</f>
        <v>0</v>
      </c>
      <c r="BG914" s="422">
        <f>IF(N914="zákl. přenesená",J914,0)</f>
        <v>0</v>
      </c>
      <c r="BH914" s="422">
        <f>IF(N914="sníž. přenesená",J914,0)</f>
        <v>0</v>
      </c>
      <c r="BI914" s="422">
        <f>IF(N914="nulová",J914,0)</f>
        <v>0</v>
      </c>
      <c r="BJ914" s="3" t="s">
        <v>88</v>
      </c>
      <c r="BK914" s="422">
        <f>ROUND(I914*H914,2)</f>
        <v>0</v>
      </c>
      <c r="BL914" s="3" t="s">
        <v>395</v>
      </c>
      <c r="BM914" s="421" t="s">
        <v>1516</v>
      </c>
    </row>
    <row r="915" spans="2:51" s="452" customFormat="1" ht="12">
      <c r="B915" s="453"/>
      <c r="D915" s="447" t="s">
        <v>319</v>
      </c>
      <c r="E915" s="454" t="s">
        <v>1</v>
      </c>
      <c r="F915" s="455" t="s">
        <v>1517</v>
      </c>
      <c r="H915" s="456">
        <v>14</v>
      </c>
      <c r="L915" s="453"/>
      <c r="M915" s="457"/>
      <c r="T915" s="458"/>
      <c r="AT915" s="454" t="s">
        <v>319</v>
      </c>
      <c r="AU915" s="454" t="s">
        <v>88</v>
      </c>
      <c r="AV915" s="452" t="s">
        <v>88</v>
      </c>
      <c r="AW915" s="452" t="s">
        <v>31</v>
      </c>
      <c r="AX915" s="452" t="s">
        <v>83</v>
      </c>
      <c r="AY915" s="454" t="s">
        <v>311</v>
      </c>
    </row>
    <row r="916" spans="2:65" s="1" customFormat="1" ht="37.9" customHeight="1">
      <c r="B916" s="13"/>
      <c r="C916" s="428" t="s">
        <v>1518</v>
      </c>
      <c r="D916" s="428" t="s">
        <v>313</v>
      </c>
      <c r="E916" s="429" t="s">
        <v>1519</v>
      </c>
      <c r="F916" s="430" t="s">
        <v>1520</v>
      </c>
      <c r="G916" s="431" t="s">
        <v>1507</v>
      </c>
      <c r="H916" s="432">
        <v>1</v>
      </c>
      <c r="I916" s="22"/>
      <c r="J916" s="415">
        <f aca="true" t="shared" si="0" ref="J916:J959">ROUND(I916*H916,2)</f>
        <v>0</v>
      </c>
      <c r="K916" s="416"/>
      <c r="L916" s="13"/>
      <c r="M916" s="417" t="s">
        <v>1</v>
      </c>
      <c r="N916" s="418" t="s">
        <v>41</v>
      </c>
      <c r="P916" s="419">
        <f aca="true" t="shared" si="1" ref="P916:P959">O916*H916</f>
        <v>0</v>
      </c>
      <c r="Q916" s="419">
        <v>0</v>
      </c>
      <c r="R916" s="419">
        <f aca="true" t="shared" si="2" ref="R916:R959">Q916*H916</f>
        <v>0</v>
      </c>
      <c r="S916" s="419">
        <v>0</v>
      </c>
      <c r="T916" s="420">
        <f aca="true" t="shared" si="3" ref="T916:T959">S916*H916</f>
        <v>0</v>
      </c>
      <c r="AR916" s="421" t="s">
        <v>395</v>
      </c>
      <c r="AT916" s="421" t="s">
        <v>313</v>
      </c>
      <c r="AU916" s="421" t="s">
        <v>88</v>
      </c>
      <c r="AY916" s="3" t="s">
        <v>311</v>
      </c>
      <c r="BE916" s="422">
        <f aca="true" t="shared" si="4" ref="BE916:BE959">IF(N916="základní",J916,0)</f>
        <v>0</v>
      </c>
      <c r="BF916" s="422">
        <f aca="true" t="shared" si="5" ref="BF916:BF959">IF(N916="snížená",J916,0)</f>
        <v>0</v>
      </c>
      <c r="BG916" s="422">
        <f aca="true" t="shared" si="6" ref="BG916:BG959">IF(N916="zákl. přenesená",J916,0)</f>
        <v>0</v>
      </c>
      <c r="BH916" s="422">
        <f aca="true" t="shared" si="7" ref="BH916:BH959">IF(N916="sníž. přenesená",J916,0)</f>
        <v>0</v>
      </c>
      <c r="BI916" s="422">
        <f aca="true" t="shared" si="8" ref="BI916:BI959">IF(N916="nulová",J916,0)</f>
        <v>0</v>
      </c>
      <c r="BJ916" s="3" t="s">
        <v>88</v>
      </c>
      <c r="BK916" s="422">
        <f aca="true" t="shared" si="9" ref="BK916:BK959">ROUND(I916*H916,2)</f>
        <v>0</v>
      </c>
      <c r="BL916" s="3" t="s">
        <v>395</v>
      </c>
      <c r="BM916" s="421" t="s">
        <v>1521</v>
      </c>
    </row>
    <row r="917" spans="2:65" s="1" customFormat="1" ht="37.9" customHeight="1">
      <c r="B917" s="13"/>
      <c r="C917" s="428" t="s">
        <v>1522</v>
      </c>
      <c r="D917" s="428" t="s">
        <v>313</v>
      </c>
      <c r="E917" s="429" t="s">
        <v>1523</v>
      </c>
      <c r="F917" s="430" t="s">
        <v>1524</v>
      </c>
      <c r="G917" s="431" t="s">
        <v>1507</v>
      </c>
      <c r="H917" s="432">
        <v>1</v>
      </c>
      <c r="I917" s="22"/>
      <c r="J917" s="415">
        <f t="shared" si="0"/>
        <v>0</v>
      </c>
      <c r="K917" s="416"/>
      <c r="L917" s="13"/>
      <c r="M917" s="417" t="s">
        <v>1</v>
      </c>
      <c r="N917" s="418" t="s">
        <v>41</v>
      </c>
      <c r="P917" s="419">
        <f t="shared" si="1"/>
        <v>0</v>
      </c>
      <c r="Q917" s="419">
        <v>0</v>
      </c>
      <c r="R917" s="419">
        <f t="shared" si="2"/>
        <v>0</v>
      </c>
      <c r="S917" s="419">
        <v>0</v>
      </c>
      <c r="T917" s="420">
        <f t="shared" si="3"/>
        <v>0</v>
      </c>
      <c r="AR917" s="421" t="s">
        <v>395</v>
      </c>
      <c r="AT917" s="421" t="s">
        <v>313</v>
      </c>
      <c r="AU917" s="421" t="s">
        <v>88</v>
      </c>
      <c r="AY917" s="3" t="s">
        <v>311</v>
      </c>
      <c r="BE917" s="422">
        <f t="shared" si="4"/>
        <v>0</v>
      </c>
      <c r="BF917" s="422">
        <f t="shared" si="5"/>
        <v>0</v>
      </c>
      <c r="BG917" s="422">
        <f t="shared" si="6"/>
        <v>0</v>
      </c>
      <c r="BH917" s="422">
        <f t="shared" si="7"/>
        <v>0</v>
      </c>
      <c r="BI917" s="422">
        <f t="shared" si="8"/>
        <v>0</v>
      </c>
      <c r="BJ917" s="3" t="s">
        <v>88</v>
      </c>
      <c r="BK917" s="422">
        <f t="shared" si="9"/>
        <v>0</v>
      </c>
      <c r="BL917" s="3" t="s">
        <v>395</v>
      </c>
      <c r="BM917" s="421" t="s">
        <v>1525</v>
      </c>
    </row>
    <row r="918" spans="2:65" s="1" customFormat="1" ht="16.5" customHeight="1">
      <c r="B918" s="13"/>
      <c r="C918" s="428" t="s">
        <v>1526</v>
      </c>
      <c r="D918" s="428" t="s">
        <v>313</v>
      </c>
      <c r="E918" s="429" t="s">
        <v>1527</v>
      </c>
      <c r="F918" s="430" t="s">
        <v>1528</v>
      </c>
      <c r="G918" s="431" t="s">
        <v>316</v>
      </c>
      <c r="H918" s="432">
        <v>10</v>
      </c>
      <c r="I918" s="22"/>
      <c r="J918" s="415">
        <f t="shared" si="0"/>
        <v>0</v>
      </c>
      <c r="K918" s="416"/>
      <c r="L918" s="13"/>
      <c r="M918" s="417" t="s">
        <v>1</v>
      </c>
      <c r="N918" s="418" t="s">
        <v>41</v>
      </c>
      <c r="P918" s="419">
        <f t="shared" si="1"/>
        <v>0</v>
      </c>
      <c r="Q918" s="419">
        <v>0</v>
      </c>
      <c r="R918" s="419">
        <f t="shared" si="2"/>
        <v>0</v>
      </c>
      <c r="S918" s="419">
        <v>0.0026</v>
      </c>
      <c r="T918" s="420">
        <f t="shared" si="3"/>
        <v>0.026</v>
      </c>
      <c r="AR918" s="421" t="s">
        <v>395</v>
      </c>
      <c r="AT918" s="421" t="s">
        <v>313</v>
      </c>
      <c r="AU918" s="421" t="s">
        <v>88</v>
      </c>
      <c r="AY918" s="3" t="s">
        <v>311</v>
      </c>
      <c r="BE918" s="422">
        <f t="shared" si="4"/>
        <v>0</v>
      </c>
      <c r="BF918" s="422">
        <f t="shared" si="5"/>
        <v>0</v>
      </c>
      <c r="BG918" s="422">
        <f t="shared" si="6"/>
        <v>0</v>
      </c>
      <c r="BH918" s="422">
        <f t="shared" si="7"/>
        <v>0</v>
      </c>
      <c r="BI918" s="422">
        <f t="shared" si="8"/>
        <v>0</v>
      </c>
      <c r="BJ918" s="3" t="s">
        <v>88</v>
      </c>
      <c r="BK918" s="422">
        <f t="shared" si="9"/>
        <v>0</v>
      </c>
      <c r="BL918" s="3" t="s">
        <v>395</v>
      </c>
      <c r="BM918" s="421" t="s">
        <v>1529</v>
      </c>
    </row>
    <row r="919" spans="2:65" s="1" customFormat="1" ht="16.5" customHeight="1">
      <c r="B919" s="13"/>
      <c r="C919" s="428" t="s">
        <v>1530</v>
      </c>
      <c r="D919" s="428" t="s">
        <v>313</v>
      </c>
      <c r="E919" s="429" t="s">
        <v>1531</v>
      </c>
      <c r="F919" s="430" t="s">
        <v>1532</v>
      </c>
      <c r="G919" s="431" t="s">
        <v>316</v>
      </c>
      <c r="H919" s="432">
        <v>9</v>
      </c>
      <c r="I919" s="22"/>
      <c r="J919" s="415">
        <f t="shared" si="0"/>
        <v>0</v>
      </c>
      <c r="K919" s="416"/>
      <c r="L919" s="13"/>
      <c r="M919" s="417" t="s">
        <v>1</v>
      </c>
      <c r="N919" s="418" t="s">
        <v>41</v>
      </c>
      <c r="P919" s="419">
        <f t="shared" si="1"/>
        <v>0</v>
      </c>
      <c r="Q919" s="419">
        <v>0</v>
      </c>
      <c r="R919" s="419">
        <f t="shared" si="2"/>
        <v>0</v>
      </c>
      <c r="S919" s="419">
        <v>0.00394</v>
      </c>
      <c r="T919" s="420">
        <f t="shared" si="3"/>
        <v>0.03546</v>
      </c>
      <c r="AR919" s="421" t="s">
        <v>395</v>
      </c>
      <c r="AT919" s="421" t="s">
        <v>313</v>
      </c>
      <c r="AU919" s="421" t="s">
        <v>88</v>
      </c>
      <c r="AY919" s="3" t="s">
        <v>311</v>
      </c>
      <c r="BE919" s="422">
        <f t="shared" si="4"/>
        <v>0</v>
      </c>
      <c r="BF919" s="422">
        <f t="shared" si="5"/>
        <v>0</v>
      </c>
      <c r="BG919" s="422">
        <f t="shared" si="6"/>
        <v>0</v>
      </c>
      <c r="BH919" s="422">
        <f t="shared" si="7"/>
        <v>0</v>
      </c>
      <c r="BI919" s="422">
        <f t="shared" si="8"/>
        <v>0</v>
      </c>
      <c r="BJ919" s="3" t="s">
        <v>88</v>
      </c>
      <c r="BK919" s="422">
        <f t="shared" si="9"/>
        <v>0</v>
      </c>
      <c r="BL919" s="3" t="s">
        <v>395</v>
      </c>
      <c r="BM919" s="421" t="s">
        <v>1533</v>
      </c>
    </row>
    <row r="920" spans="2:65" s="1" customFormat="1" ht="37.9" customHeight="1">
      <c r="B920" s="13"/>
      <c r="C920" s="428" t="s">
        <v>1534</v>
      </c>
      <c r="D920" s="428" t="s">
        <v>313</v>
      </c>
      <c r="E920" s="429" t="s">
        <v>1535</v>
      </c>
      <c r="F920" s="430" t="s">
        <v>1536</v>
      </c>
      <c r="G920" s="431" t="s">
        <v>1507</v>
      </c>
      <c r="H920" s="432">
        <v>1</v>
      </c>
      <c r="I920" s="22"/>
      <c r="J920" s="415">
        <f t="shared" si="0"/>
        <v>0</v>
      </c>
      <c r="K920" s="416"/>
      <c r="L920" s="13"/>
      <c r="M920" s="417" t="s">
        <v>1</v>
      </c>
      <c r="N920" s="418" t="s">
        <v>41</v>
      </c>
      <c r="P920" s="419">
        <f t="shared" si="1"/>
        <v>0</v>
      </c>
      <c r="Q920" s="419">
        <v>0</v>
      </c>
      <c r="R920" s="419">
        <f t="shared" si="2"/>
        <v>0</v>
      </c>
      <c r="S920" s="419">
        <v>0</v>
      </c>
      <c r="T920" s="420">
        <f t="shared" si="3"/>
        <v>0</v>
      </c>
      <c r="AR920" s="421" t="s">
        <v>395</v>
      </c>
      <c r="AT920" s="421" t="s">
        <v>313</v>
      </c>
      <c r="AU920" s="421" t="s">
        <v>88</v>
      </c>
      <c r="AY920" s="3" t="s">
        <v>311</v>
      </c>
      <c r="BE920" s="422">
        <f t="shared" si="4"/>
        <v>0</v>
      </c>
      <c r="BF920" s="422">
        <f t="shared" si="5"/>
        <v>0</v>
      </c>
      <c r="BG920" s="422">
        <f t="shared" si="6"/>
        <v>0</v>
      </c>
      <c r="BH920" s="422">
        <f t="shared" si="7"/>
        <v>0</v>
      </c>
      <c r="BI920" s="422">
        <f t="shared" si="8"/>
        <v>0</v>
      </c>
      <c r="BJ920" s="3" t="s">
        <v>88</v>
      </c>
      <c r="BK920" s="422">
        <f t="shared" si="9"/>
        <v>0</v>
      </c>
      <c r="BL920" s="3" t="s">
        <v>395</v>
      </c>
      <c r="BM920" s="421" t="s">
        <v>1537</v>
      </c>
    </row>
    <row r="921" spans="2:65" s="1" customFormat="1" ht="37.9" customHeight="1">
      <c r="B921" s="13"/>
      <c r="C921" s="428" t="s">
        <v>1538</v>
      </c>
      <c r="D921" s="428" t="s">
        <v>313</v>
      </c>
      <c r="E921" s="429" t="s">
        <v>1539</v>
      </c>
      <c r="F921" s="430" t="s">
        <v>1540</v>
      </c>
      <c r="G921" s="431" t="s">
        <v>1507</v>
      </c>
      <c r="H921" s="432">
        <v>1</v>
      </c>
      <c r="I921" s="22"/>
      <c r="J921" s="415">
        <f t="shared" si="0"/>
        <v>0</v>
      </c>
      <c r="K921" s="416"/>
      <c r="L921" s="13"/>
      <c r="M921" s="417" t="s">
        <v>1</v>
      </c>
      <c r="N921" s="418" t="s">
        <v>41</v>
      </c>
      <c r="P921" s="419">
        <f t="shared" si="1"/>
        <v>0</v>
      </c>
      <c r="Q921" s="419">
        <v>0</v>
      </c>
      <c r="R921" s="419">
        <f t="shared" si="2"/>
        <v>0</v>
      </c>
      <c r="S921" s="419">
        <v>0</v>
      </c>
      <c r="T921" s="420">
        <f t="shared" si="3"/>
        <v>0</v>
      </c>
      <c r="AR921" s="421" t="s">
        <v>395</v>
      </c>
      <c r="AT921" s="421" t="s">
        <v>313</v>
      </c>
      <c r="AU921" s="421" t="s">
        <v>88</v>
      </c>
      <c r="AY921" s="3" t="s">
        <v>311</v>
      </c>
      <c r="BE921" s="422">
        <f t="shared" si="4"/>
        <v>0</v>
      </c>
      <c r="BF921" s="422">
        <f t="shared" si="5"/>
        <v>0</v>
      </c>
      <c r="BG921" s="422">
        <f t="shared" si="6"/>
        <v>0</v>
      </c>
      <c r="BH921" s="422">
        <f t="shared" si="7"/>
        <v>0</v>
      </c>
      <c r="BI921" s="422">
        <f t="shared" si="8"/>
        <v>0</v>
      </c>
      <c r="BJ921" s="3" t="s">
        <v>88</v>
      </c>
      <c r="BK921" s="422">
        <f t="shared" si="9"/>
        <v>0</v>
      </c>
      <c r="BL921" s="3" t="s">
        <v>395</v>
      </c>
      <c r="BM921" s="421" t="s">
        <v>1541</v>
      </c>
    </row>
    <row r="922" spans="2:65" s="1" customFormat="1" ht="37.9" customHeight="1">
      <c r="B922" s="13"/>
      <c r="C922" s="428" t="s">
        <v>1542</v>
      </c>
      <c r="D922" s="428" t="s">
        <v>313</v>
      </c>
      <c r="E922" s="429" t="s">
        <v>1543</v>
      </c>
      <c r="F922" s="430" t="s">
        <v>1544</v>
      </c>
      <c r="G922" s="431" t="s">
        <v>1507</v>
      </c>
      <c r="H922" s="432">
        <v>5</v>
      </c>
      <c r="I922" s="22"/>
      <c r="J922" s="415">
        <f t="shared" si="0"/>
        <v>0</v>
      </c>
      <c r="K922" s="416"/>
      <c r="L922" s="13"/>
      <c r="M922" s="417" t="s">
        <v>1</v>
      </c>
      <c r="N922" s="418" t="s">
        <v>41</v>
      </c>
      <c r="P922" s="419">
        <f t="shared" si="1"/>
        <v>0</v>
      </c>
      <c r="Q922" s="419">
        <v>0</v>
      </c>
      <c r="R922" s="419">
        <f t="shared" si="2"/>
        <v>0</v>
      </c>
      <c r="S922" s="419">
        <v>0</v>
      </c>
      <c r="T922" s="420">
        <f t="shared" si="3"/>
        <v>0</v>
      </c>
      <c r="AR922" s="421" t="s">
        <v>395</v>
      </c>
      <c r="AT922" s="421" t="s">
        <v>313</v>
      </c>
      <c r="AU922" s="421" t="s">
        <v>88</v>
      </c>
      <c r="AY922" s="3" t="s">
        <v>311</v>
      </c>
      <c r="BE922" s="422">
        <f t="shared" si="4"/>
        <v>0</v>
      </c>
      <c r="BF922" s="422">
        <f t="shared" si="5"/>
        <v>0</v>
      </c>
      <c r="BG922" s="422">
        <f t="shared" si="6"/>
        <v>0</v>
      </c>
      <c r="BH922" s="422">
        <f t="shared" si="7"/>
        <v>0</v>
      </c>
      <c r="BI922" s="422">
        <f t="shared" si="8"/>
        <v>0</v>
      </c>
      <c r="BJ922" s="3" t="s">
        <v>88</v>
      </c>
      <c r="BK922" s="422">
        <f t="shared" si="9"/>
        <v>0</v>
      </c>
      <c r="BL922" s="3" t="s">
        <v>395</v>
      </c>
      <c r="BM922" s="421" t="s">
        <v>1545</v>
      </c>
    </row>
    <row r="923" spans="2:65" s="1" customFormat="1" ht="37.9" customHeight="1">
      <c r="B923" s="13"/>
      <c r="C923" s="428" t="s">
        <v>1546</v>
      </c>
      <c r="D923" s="428" t="s">
        <v>313</v>
      </c>
      <c r="E923" s="429" t="s">
        <v>1547</v>
      </c>
      <c r="F923" s="430" t="s">
        <v>1548</v>
      </c>
      <c r="G923" s="431" t="s">
        <v>1507</v>
      </c>
      <c r="H923" s="432">
        <v>1</v>
      </c>
      <c r="I923" s="22"/>
      <c r="J923" s="415">
        <f t="shared" si="0"/>
        <v>0</v>
      </c>
      <c r="K923" s="416"/>
      <c r="L923" s="13"/>
      <c r="M923" s="417" t="s">
        <v>1</v>
      </c>
      <c r="N923" s="418" t="s">
        <v>41</v>
      </c>
      <c r="P923" s="419">
        <f t="shared" si="1"/>
        <v>0</v>
      </c>
      <c r="Q923" s="419">
        <v>0</v>
      </c>
      <c r="R923" s="419">
        <f t="shared" si="2"/>
        <v>0</v>
      </c>
      <c r="S923" s="419">
        <v>0</v>
      </c>
      <c r="T923" s="420">
        <f t="shared" si="3"/>
        <v>0</v>
      </c>
      <c r="AR923" s="421" t="s">
        <v>395</v>
      </c>
      <c r="AT923" s="421" t="s">
        <v>313</v>
      </c>
      <c r="AU923" s="421" t="s">
        <v>88</v>
      </c>
      <c r="AY923" s="3" t="s">
        <v>311</v>
      </c>
      <c r="BE923" s="422">
        <f t="shared" si="4"/>
        <v>0</v>
      </c>
      <c r="BF923" s="422">
        <f t="shared" si="5"/>
        <v>0</v>
      </c>
      <c r="BG923" s="422">
        <f t="shared" si="6"/>
        <v>0</v>
      </c>
      <c r="BH923" s="422">
        <f t="shared" si="7"/>
        <v>0</v>
      </c>
      <c r="BI923" s="422">
        <f t="shared" si="8"/>
        <v>0</v>
      </c>
      <c r="BJ923" s="3" t="s">
        <v>88</v>
      </c>
      <c r="BK923" s="422">
        <f t="shared" si="9"/>
        <v>0</v>
      </c>
      <c r="BL923" s="3" t="s">
        <v>395</v>
      </c>
      <c r="BM923" s="421" t="s">
        <v>1549</v>
      </c>
    </row>
    <row r="924" spans="2:65" s="1" customFormat="1" ht="37.9" customHeight="1">
      <c r="B924" s="13"/>
      <c r="C924" s="428" t="s">
        <v>1550</v>
      </c>
      <c r="D924" s="428" t="s">
        <v>313</v>
      </c>
      <c r="E924" s="429" t="s">
        <v>1551</v>
      </c>
      <c r="F924" s="430" t="s">
        <v>1552</v>
      </c>
      <c r="G924" s="431" t="s">
        <v>1507</v>
      </c>
      <c r="H924" s="432">
        <v>1</v>
      </c>
      <c r="I924" s="22"/>
      <c r="J924" s="415">
        <f t="shared" si="0"/>
        <v>0</v>
      </c>
      <c r="K924" s="416"/>
      <c r="L924" s="13"/>
      <c r="M924" s="417" t="s">
        <v>1</v>
      </c>
      <c r="N924" s="418" t="s">
        <v>41</v>
      </c>
      <c r="P924" s="419">
        <f t="shared" si="1"/>
        <v>0</v>
      </c>
      <c r="Q924" s="419">
        <v>0</v>
      </c>
      <c r="R924" s="419">
        <f t="shared" si="2"/>
        <v>0</v>
      </c>
      <c r="S924" s="419">
        <v>0</v>
      </c>
      <c r="T924" s="420">
        <f t="shared" si="3"/>
        <v>0</v>
      </c>
      <c r="AR924" s="421" t="s">
        <v>395</v>
      </c>
      <c r="AT924" s="421" t="s">
        <v>313</v>
      </c>
      <c r="AU924" s="421" t="s">
        <v>88</v>
      </c>
      <c r="AY924" s="3" t="s">
        <v>311</v>
      </c>
      <c r="BE924" s="422">
        <f t="shared" si="4"/>
        <v>0</v>
      </c>
      <c r="BF924" s="422">
        <f t="shared" si="5"/>
        <v>0</v>
      </c>
      <c r="BG924" s="422">
        <f t="shared" si="6"/>
        <v>0</v>
      </c>
      <c r="BH924" s="422">
        <f t="shared" si="7"/>
        <v>0</v>
      </c>
      <c r="BI924" s="422">
        <f t="shared" si="8"/>
        <v>0</v>
      </c>
      <c r="BJ924" s="3" t="s">
        <v>88</v>
      </c>
      <c r="BK924" s="422">
        <f t="shared" si="9"/>
        <v>0</v>
      </c>
      <c r="BL924" s="3" t="s">
        <v>395</v>
      </c>
      <c r="BM924" s="421" t="s">
        <v>1553</v>
      </c>
    </row>
    <row r="925" spans="2:65" s="1" customFormat="1" ht="37.9" customHeight="1">
      <c r="B925" s="13"/>
      <c r="C925" s="428" t="s">
        <v>1554</v>
      </c>
      <c r="D925" s="428" t="s">
        <v>313</v>
      </c>
      <c r="E925" s="429" t="s">
        <v>1555</v>
      </c>
      <c r="F925" s="430" t="s">
        <v>1556</v>
      </c>
      <c r="G925" s="431" t="s">
        <v>1507</v>
      </c>
      <c r="H925" s="432">
        <v>1</v>
      </c>
      <c r="I925" s="22"/>
      <c r="J925" s="415">
        <f t="shared" si="0"/>
        <v>0</v>
      </c>
      <c r="K925" s="416"/>
      <c r="L925" s="13"/>
      <c r="M925" s="417" t="s">
        <v>1</v>
      </c>
      <c r="N925" s="418" t="s">
        <v>41</v>
      </c>
      <c r="P925" s="419">
        <f t="shared" si="1"/>
        <v>0</v>
      </c>
      <c r="Q925" s="419">
        <v>0</v>
      </c>
      <c r="R925" s="419">
        <f t="shared" si="2"/>
        <v>0</v>
      </c>
      <c r="S925" s="419">
        <v>0</v>
      </c>
      <c r="T925" s="420">
        <f t="shared" si="3"/>
        <v>0</v>
      </c>
      <c r="AR925" s="421" t="s">
        <v>395</v>
      </c>
      <c r="AT925" s="421" t="s">
        <v>313</v>
      </c>
      <c r="AU925" s="421" t="s">
        <v>88</v>
      </c>
      <c r="AY925" s="3" t="s">
        <v>311</v>
      </c>
      <c r="BE925" s="422">
        <f t="shared" si="4"/>
        <v>0</v>
      </c>
      <c r="BF925" s="422">
        <f t="shared" si="5"/>
        <v>0</v>
      </c>
      <c r="BG925" s="422">
        <f t="shared" si="6"/>
        <v>0</v>
      </c>
      <c r="BH925" s="422">
        <f t="shared" si="7"/>
        <v>0</v>
      </c>
      <c r="BI925" s="422">
        <f t="shared" si="8"/>
        <v>0</v>
      </c>
      <c r="BJ925" s="3" t="s">
        <v>88</v>
      </c>
      <c r="BK925" s="422">
        <f t="shared" si="9"/>
        <v>0</v>
      </c>
      <c r="BL925" s="3" t="s">
        <v>395</v>
      </c>
      <c r="BM925" s="421" t="s">
        <v>1557</v>
      </c>
    </row>
    <row r="926" spans="2:65" s="1" customFormat="1" ht="44.25" customHeight="1">
      <c r="B926" s="13"/>
      <c r="C926" s="428" t="s">
        <v>1558</v>
      </c>
      <c r="D926" s="428" t="s">
        <v>313</v>
      </c>
      <c r="E926" s="429" t="s">
        <v>1559</v>
      </c>
      <c r="F926" s="430" t="s">
        <v>1560</v>
      </c>
      <c r="G926" s="431" t="s">
        <v>1507</v>
      </c>
      <c r="H926" s="432">
        <v>1</v>
      </c>
      <c r="I926" s="22"/>
      <c r="J926" s="415">
        <f t="shared" si="0"/>
        <v>0</v>
      </c>
      <c r="K926" s="416"/>
      <c r="L926" s="13"/>
      <c r="M926" s="417" t="s">
        <v>1</v>
      </c>
      <c r="N926" s="418" t="s">
        <v>41</v>
      </c>
      <c r="P926" s="419">
        <f t="shared" si="1"/>
        <v>0</v>
      </c>
      <c r="Q926" s="419">
        <v>0</v>
      </c>
      <c r="R926" s="419">
        <f t="shared" si="2"/>
        <v>0</v>
      </c>
      <c r="S926" s="419">
        <v>0</v>
      </c>
      <c r="T926" s="420">
        <f t="shared" si="3"/>
        <v>0</v>
      </c>
      <c r="AR926" s="421" t="s">
        <v>395</v>
      </c>
      <c r="AT926" s="421" t="s">
        <v>313</v>
      </c>
      <c r="AU926" s="421" t="s">
        <v>88</v>
      </c>
      <c r="AY926" s="3" t="s">
        <v>311</v>
      </c>
      <c r="BE926" s="422">
        <f t="shared" si="4"/>
        <v>0</v>
      </c>
      <c r="BF926" s="422">
        <f t="shared" si="5"/>
        <v>0</v>
      </c>
      <c r="BG926" s="422">
        <f t="shared" si="6"/>
        <v>0</v>
      </c>
      <c r="BH926" s="422">
        <f t="shared" si="7"/>
        <v>0</v>
      </c>
      <c r="BI926" s="422">
        <f t="shared" si="8"/>
        <v>0</v>
      </c>
      <c r="BJ926" s="3" t="s">
        <v>88</v>
      </c>
      <c r="BK926" s="422">
        <f t="shared" si="9"/>
        <v>0</v>
      </c>
      <c r="BL926" s="3" t="s">
        <v>395</v>
      </c>
      <c r="BM926" s="421" t="s">
        <v>1561</v>
      </c>
    </row>
    <row r="927" spans="2:65" s="1" customFormat="1" ht="37.9" customHeight="1">
      <c r="B927" s="13"/>
      <c r="C927" s="428" t="s">
        <v>1562</v>
      </c>
      <c r="D927" s="428" t="s">
        <v>313</v>
      </c>
      <c r="E927" s="429" t="s">
        <v>1563</v>
      </c>
      <c r="F927" s="430" t="s">
        <v>1564</v>
      </c>
      <c r="G927" s="431" t="s">
        <v>1507</v>
      </c>
      <c r="H927" s="432">
        <v>1</v>
      </c>
      <c r="I927" s="22"/>
      <c r="J927" s="415">
        <f t="shared" si="0"/>
        <v>0</v>
      </c>
      <c r="K927" s="416"/>
      <c r="L927" s="13"/>
      <c r="M927" s="417" t="s">
        <v>1</v>
      </c>
      <c r="N927" s="418" t="s">
        <v>41</v>
      </c>
      <c r="P927" s="419">
        <f t="shared" si="1"/>
        <v>0</v>
      </c>
      <c r="Q927" s="419">
        <v>0</v>
      </c>
      <c r="R927" s="419">
        <f t="shared" si="2"/>
        <v>0</v>
      </c>
      <c r="S927" s="419">
        <v>0</v>
      </c>
      <c r="T927" s="420">
        <f t="shared" si="3"/>
        <v>0</v>
      </c>
      <c r="AR927" s="421" t="s">
        <v>395</v>
      </c>
      <c r="AT927" s="421" t="s">
        <v>313</v>
      </c>
      <c r="AU927" s="421" t="s">
        <v>88</v>
      </c>
      <c r="AY927" s="3" t="s">
        <v>311</v>
      </c>
      <c r="BE927" s="422">
        <f t="shared" si="4"/>
        <v>0</v>
      </c>
      <c r="BF927" s="422">
        <f t="shared" si="5"/>
        <v>0</v>
      </c>
      <c r="BG927" s="422">
        <f t="shared" si="6"/>
        <v>0</v>
      </c>
      <c r="BH927" s="422">
        <f t="shared" si="7"/>
        <v>0</v>
      </c>
      <c r="BI927" s="422">
        <f t="shared" si="8"/>
        <v>0</v>
      </c>
      <c r="BJ927" s="3" t="s">
        <v>88</v>
      </c>
      <c r="BK927" s="422">
        <f t="shared" si="9"/>
        <v>0</v>
      </c>
      <c r="BL927" s="3" t="s">
        <v>395</v>
      </c>
      <c r="BM927" s="421" t="s">
        <v>1565</v>
      </c>
    </row>
    <row r="928" spans="2:65" s="1" customFormat="1" ht="37.9" customHeight="1">
      <c r="B928" s="13"/>
      <c r="C928" s="428" t="s">
        <v>1566</v>
      </c>
      <c r="D928" s="428" t="s">
        <v>313</v>
      </c>
      <c r="E928" s="429" t="s">
        <v>1567</v>
      </c>
      <c r="F928" s="430" t="s">
        <v>1568</v>
      </c>
      <c r="G928" s="431" t="s">
        <v>1507</v>
      </c>
      <c r="H928" s="432">
        <v>1</v>
      </c>
      <c r="I928" s="22"/>
      <c r="J928" s="415">
        <f t="shared" si="0"/>
        <v>0</v>
      </c>
      <c r="K928" s="416"/>
      <c r="L928" s="13"/>
      <c r="M928" s="417" t="s">
        <v>1</v>
      </c>
      <c r="N928" s="418" t="s">
        <v>41</v>
      </c>
      <c r="P928" s="419">
        <f t="shared" si="1"/>
        <v>0</v>
      </c>
      <c r="Q928" s="419">
        <v>0</v>
      </c>
      <c r="R928" s="419">
        <f t="shared" si="2"/>
        <v>0</v>
      </c>
      <c r="S928" s="419">
        <v>0</v>
      </c>
      <c r="T928" s="420">
        <f t="shared" si="3"/>
        <v>0</v>
      </c>
      <c r="AR928" s="421" t="s">
        <v>395</v>
      </c>
      <c r="AT928" s="421" t="s">
        <v>313</v>
      </c>
      <c r="AU928" s="421" t="s">
        <v>88</v>
      </c>
      <c r="AY928" s="3" t="s">
        <v>311</v>
      </c>
      <c r="BE928" s="422">
        <f t="shared" si="4"/>
        <v>0</v>
      </c>
      <c r="BF928" s="422">
        <f t="shared" si="5"/>
        <v>0</v>
      </c>
      <c r="BG928" s="422">
        <f t="shared" si="6"/>
        <v>0</v>
      </c>
      <c r="BH928" s="422">
        <f t="shared" si="7"/>
        <v>0</v>
      </c>
      <c r="BI928" s="422">
        <f t="shared" si="8"/>
        <v>0</v>
      </c>
      <c r="BJ928" s="3" t="s">
        <v>88</v>
      </c>
      <c r="BK928" s="422">
        <f t="shared" si="9"/>
        <v>0</v>
      </c>
      <c r="BL928" s="3" t="s">
        <v>395</v>
      </c>
      <c r="BM928" s="421" t="s">
        <v>1569</v>
      </c>
    </row>
    <row r="929" spans="2:65" s="1" customFormat="1" ht="37.9" customHeight="1">
      <c r="B929" s="13"/>
      <c r="C929" s="428" t="s">
        <v>1570</v>
      </c>
      <c r="D929" s="428" t="s">
        <v>313</v>
      </c>
      <c r="E929" s="429" t="s">
        <v>1571</v>
      </c>
      <c r="F929" s="430" t="s">
        <v>1572</v>
      </c>
      <c r="G929" s="431" t="s">
        <v>1507</v>
      </c>
      <c r="H929" s="432">
        <v>1</v>
      </c>
      <c r="I929" s="22"/>
      <c r="J929" s="415">
        <f t="shared" si="0"/>
        <v>0</v>
      </c>
      <c r="K929" s="416"/>
      <c r="L929" s="13"/>
      <c r="M929" s="417" t="s">
        <v>1</v>
      </c>
      <c r="N929" s="418" t="s">
        <v>41</v>
      </c>
      <c r="P929" s="419">
        <f t="shared" si="1"/>
        <v>0</v>
      </c>
      <c r="Q929" s="419">
        <v>0</v>
      </c>
      <c r="R929" s="419">
        <f t="shared" si="2"/>
        <v>0</v>
      </c>
      <c r="S929" s="419">
        <v>0</v>
      </c>
      <c r="T929" s="420">
        <f t="shared" si="3"/>
        <v>0</v>
      </c>
      <c r="AR929" s="421" t="s">
        <v>395</v>
      </c>
      <c r="AT929" s="421" t="s">
        <v>313</v>
      </c>
      <c r="AU929" s="421" t="s">
        <v>88</v>
      </c>
      <c r="AY929" s="3" t="s">
        <v>311</v>
      </c>
      <c r="BE929" s="422">
        <f t="shared" si="4"/>
        <v>0</v>
      </c>
      <c r="BF929" s="422">
        <f t="shared" si="5"/>
        <v>0</v>
      </c>
      <c r="BG929" s="422">
        <f t="shared" si="6"/>
        <v>0</v>
      </c>
      <c r="BH929" s="422">
        <f t="shared" si="7"/>
        <v>0</v>
      </c>
      <c r="BI929" s="422">
        <f t="shared" si="8"/>
        <v>0</v>
      </c>
      <c r="BJ929" s="3" t="s">
        <v>88</v>
      </c>
      <c r="BK929" s="422">
        <f t="shared" si="9"/>
        <v>0</v>
      </c>
      <c r="BL929" s="3" t="s">
        <v>395</v>
      </c>
      <c r="BM929" s="421" t="s">
        <v>1573</v>
      </c>
    </row>
    <row r="930" spans="2:65" s="1" customFormat="1" ht="37.9" customHeight="1">
      <c r="B930" s="13"/>
      <c r="C930" s="428" t="s">
        <v>1574</v>
      </c>
      <c r="D930" s="428" t="s">
        <v>313</v>
      </c>
      <c r="E930" s="429" t="s">
        <v>1575</v>
      </c>
      <c r="F930" s="430" t="s">
        <v>1576</v>
      </c>
      <c r="G930" s="431" t="s">
        <v>1507</v>
      </c>
      <c r="H930" s="432">
        <v>1</v>
      </c>
      <c r="I930" s="22"/>
      <c r="J930" s="415">
        <f t="shared" si="0"/>
        <v>0</v>
      </c>
      <c r="K930" s="416"/>
      <c r="L930" s="13"/>
      <c r="M930" s="417" t="s">
        <v>1</v>
      </c>
      <c r="N930" s="418" t="s">
        <v>41</v>
      </c>
      <c r="P930" s="419">
        <f t="shared" si="1"/>
        <v>0</v>
      </c>
      <c r="Q930" s="419">
        <v>0</v>
      </c>
      <c r="R930" s="419">
        <f t="shared" si="2"/>
        <v>0</v>
      </c>
      <c r="S930" s="419">
        <v>0</v>
      </c>
      <c r="T930" s="420">
        <f t="shared" si="3"/>
        <v>0</v>
      </c>
      <c r="AR930" s="421" t="s">
        <v>395</v>
      </c>
      <c r="AT930" s="421" t="s">
        <v>313</v>
      </c>
      <c r="AU930" s="421" t="s">
        <v>88</v>
      </c>
      <c r="AY930" s="3" t="s">
        <v>311</v>
      </c>
      <c r="BE930" s="422">
        <f t="shared" si="4"/>
        <v>0</v>
      </c>
      <c r="BF930" s="422">
        <f t="shared" si="5"/>
        <v>0</v>
      </c>
      <c r="BG930" s="422">
        <f t="shared" si="6"/>
        <v>0</v>
      </c>
      <c r="BH930" s="422">
        <f t="shared" si="7"/>
        <v>0</v>
      </c>
      <c r="BI930" s="422">
        <f t="shared" si="8"/>
        <v>0</v>
      </c>
      <c r="BJ930" s="3" t="s">
        <v>88</v>
      </c>
      <c r="BK930" s="422">
        <f t="shared" si="9"/>
        <v>0</v>
      </c>
      <c r="BL930" s="3" t="s">
        <v>395</v>
      </c>
      <c r="BM930" s="421" t="s">
        <v>1577</v>
      </c>
    </row>
    <row r="931" spans="2:65" s="1" customFormat="1" ht="37.9" customHeight="1">
      <c r="B931" s="13"/>
      <c r="C931" s="428" t="s">
        <v>1578</v>
      </c>
      <c r="D931" s="428" t="s">
        <v>313</v>
      </c>
      <c r="E931" s="429" t="s">
        <v>1579</v>
      </c>
      <c r="F931" s="430" t="s">
        <v>1580</v>
      </c>
      <c r="G931" s="431" t="s">
        <v>1507</v>
      </c>
      <c r="H931" s="432">
        <v>1</v>
      </c>
      <c r="I931" s="22"/>
      <c r="J931" s="415">
        <f t="shared" si="0"/>
        <v>0</v>
      </c>
      <c r="K931" s="416"/>
      <c r="L931" s="13"/>
      <c r="M931" s="417" t="s">
        <v>1</v>
      </c>
      <c r="N931" s="418" t="s">
        <v>41</v>
      </c>
      <c r="P931" s="419">
        <f t="shared" si="1"/>
        <v>0</v>
      </c>
      <c r="Q931" s="419">
        <v>0</v>
      </c>
      <c r="R931" s="419">
        <f t="shared" si="2"/>
        <v>0</v>
      </c>
      <c r="S931" s="419">
        <v>0</v>
      </c>
      <c r="T931" s="420">
        <f t="shared" si="3"/>
        <v>0</v>
      </c>
      <c r="AR931" s="421" t="s">
        <v>395</v>
      </c>
      <c r="AT931" s="421" t="s">
        <v>313</v>
      </c>
      <c r="AU931" s="421" t="s">
        <v>88</v>
      </c>
      <c r="AY931" s="3" t="s">
        <v>311</v>
      </c>
      <c r="BE931" s="422">
        <f t="shared" si="4"/>
        <v>0</v>
      </c>
      <c r="BF931" s="422">
        <f t="shared" si="5"/>
        <v>0</v>
      </c>
      <c r="BG931" s="422">
        <f t="shared" si="6"/>
        <v>0</v>
      </c>
      <c r="BH931" s="422">
        <f t="shared" si="7"/>
        <v>0</v>
      </c>
      <c r="BI931" s="422">
        <f t="shared" si="8"/>
        <v>0</v>
      </c>
      <c r="BJ931" s="3" t="s">
        <v>88</v>
      </c>
      <c r="BK931" s="422">
        <f t="shared" si="9"/>
        <v>0</v>
      </c>
      <c r="BL931" s="3" t="s">
        <v>395</v>
      </c>
      <c r="BM931" s="421" t="s">
        <v>1581</v>
      </c>
    </row>
    <row r="932" spans="2:65" s="1" customFormat="1" ht="37.9" customHeight="1">
      <c r="B932" s="13"/>
      <c r="C932" s="428" t="s">
        <v>1582</v>
      </c>
      <c r="D932" s="428" t="s">
        <v>313</v>
      </c>
      <c r="E932" s="429" t="s">
        <v>1583</v>
      </c>
      <c r="F932" s="430" t="s">
        <v>1584</v>
      </c>
      <c r="G932" s="431" t="s">
        <v>1507</v>
      </c>
      <c r="H932" s="432">
        <v>1</v>
      </c>
      <c r="I932" s="22"/>
      <c r="J932" s="415">
        <f t="shared" si="0"/>
        <v>0</v>
      </c>
      <c r="K932" s="416"/>
      <c r="L932" s="13"/>
      <c r="M932" s="417" t="s">
        <v>1</v>
      </c>
      <c r="N932" s="418" t="s">
        <v>41</v>
      </c>
      <c r="P932" s="419">
        <f t="shared" si="1"/>
        <v>0</v>
      </c>
      <c r="Q932" s="419">
        <v>0</v>
      </c>
      <c r="R932" s="419">
        <f t="shared" si="2"/>
        <v>0</v>
      </c>
      <c r="S932" s="419">
        <v>0</v>
      </c>
      <c r="T932" s="420">
        <f t="shared" si="3"/>
        <v>0</v>
      </c>
      <c r="AR932" s="421" t="s">
        <v>395</v>
      </c>
      <c r="AT932" s="421" t="s">
        <v>313</v>
      </c>
      <c r="AU932" s="421" t="s">
        <v>88</v>
      </c>
      <c r="AY932" s="3" t="s">
        <v>311</v>
      </c>
      <c r="BE932" s="422">
        <f t="shared" si="4"/>
        <v>0</v>
      </c>
      <c r="BF932" s="422">
        <f t="shared" si="5"/>
        <v>0</v>
      </c>
      <c r="BG932" s="422">
        <f t="shared" si="6"/>
        <v>0</v>
      </c>
      <c r="BH932" s="422">
        <f t="shared" si="7"/>
        <v>0</v>
      </c>
      <c r="BI932" s="422">
        <f t="shared" si="8"/>
        <v>0</v>
      </c>
      <c r="BJ932" s="3" t="s">
        <v>88</v>
      </c>
      <c r="BK932" s="422">
        <f t="shared" si="9"/>
        <v>0</v>
      </c>
      <c r="BL932" s="3" t="s">
        <v>395</v>
      </c>
      <c r="BM932" s="421" t="s">
        <v>1585</v>
      </c>
    </row>
    <row r="933" spans="2:65" s="1" customFormat="1" ht="37.9" customHeight="1">
      <c r="B933" s="13"/>
      <c r="C933" s="428" t="s">
        <v>1586</v>
      </c>
      <c r="D933" s="428" t="s">
        <v>313</v>
      </c>
      <c r="E933" s="429" t="s">
        <v>1587</v>
      </c>
      <c r="F933" s="430" t="s">
        <v>1588</v>
      </c>
      <c r="G933" s="431" t="s">
        <v>1507</v>
      </c>
      <c r="H933" s="432">
        <v>10</v>
      </c>
      <c r="I933" s="22"/>
      <c r="J933" s="415">
        <f t="shared" si="0"/>
        <v>0</v>
      </c>
      <c r="K933" s="416"/>
      <c r="L933" s="13"/>
      <c r="M933" s="417" t="s">
        <v>1</v>
      </c>
      <c r="N933" s="418" t="s">
        <v>41</v>
      </c>
      <c r="P933" s="419">
        <f t="shared" si="1"/>
        <v>0</v>
      </c>
      <c r="Q933" s="419">
        <v>0</v>
      </c>
      <c r="R933" s="419">
        <f t="shared" si="2"/>
        <v>0</v>
      </c>
      <c r="S933" s="419">
        <v>0</v>
      </c>
      <c r="T933" s="420">
        <f t="shared" si="3"/>
        <v>0</v>
      </c>
      <c r="AR933" s="421" t="s">
        <v>395</v>
      </c>
      <c r="AT933" s="421" t="s">
        <v>313</v>
      </c>
      <c r="AU933" s="421" t="s">
        <v>88</v>
      </c>
      <c r="AY933" s="3" t="s">
        <v>311</v>
      </c>
      <c r="BE933" s="422">
        <f t="shared" si="4"/>
        <v>0</v>
      </c>
      <c r="BF933" s="422">
        <f t="shared" si="5"/>
        <v>0</v>
      </c>
      <c r="BG933" s="422">
        <f t="shared" si="6"/>
        <v>0</v>
      </c>
      <c r="BH933" s="422">
        <f t="shared" si="7"/>
        <v>0</v>
      </c>
      <c r="BI933" s="422">
        <f t="shared" si="8"/>
        <v>0</v>
      </c>
      <c r="BJ933" s="3" t="s">
        <v>88</v>
      </c>
      <c r="BK933" s="422">
        <f t="shared" si="9"/>
        <v>0</v>
      </c>
      <c r="BL933" s="3" t="s">
        <v>395</v>
      </c>
      <c r="BM933" s="421" t="s">
        <v>1589</v>
      </c>
    </row>
    <row r="934" spans="2:65" s="1" customFormat="1" ht="37.9" customHeight="1">
      <c r="B934" s="13"/>
      <c r="C934" s="428" t="s">
        <v>1590</v>
      </c>
      <c r="D934" s="428" t="s">
        <v>313</v>
      </c>
      <c r="E934" s="429" t="s">
        <v>1591</v>
      </c>
      <c r="F934" s="430" t="s">
        <v>1592</v>
      </c>
      <c r="G934" s="431" t="s">
        <v>1507</v>
      </c>
      <c r="H934" s="432">
        <v>1</v>
      </c>
      <c r="I934" s="22"/>
      <c r="J934" s="415">
        <f t="shared" si="0"/>
        <v>0</v>
      </c>
      <c r="K934" s="416"/>
      <c r="L934" s="13"/>
      <c r="M934" s="417" t="s">
        <v>1</v>
      </c>
      <c r="N934" s="418" t="s">
        <v>41</v>
      </c>
      <c r="P934" s="419">
        <f t="shared" si="1"/>
        <v>0</v>
      </c>
      <c r="Q934" s="419">
        <v>0</v>
      </c>
      <c r="R934" s="419">
        <f t="shared" si="2"/>
        <v>0</v>
      </c>
      <c r="S934" s="419">
        <v>0</v>
      </c>
      <c r="T934" s="420">
        <f t="shared" si="3"/>
        <v>0</v>
      </c>
      <c r="AR934" s="421" t="s">
        <v>395</v>
      </c>
      <c r="AT934" s="421" t="s">
        <v>313</v>
      </c>
      <c r="AU934" s="421" t="s">
        <v>88</v>
      </c>
      <c r="AY934" s="3" t="s">
        <v>311</v>
      </c>
      <c r="BE934" s="422">
        <f t="shared" si="4"/>
        <v>0</v>
      </c>
      <c r="BF934" s="422">
        <f t="shared" si="5"/>
        <v>0</v>
      </c>
      <c r="BG934" s="422">
        <f t="shared" si="6"/>
        <v>0</v>
      </c>
      <c r="BH934" s="422">
        <f t="shared" si="7"/>
        <v>0</v>
      </c>
      <c r="BI934" s="422">
        <f t="shared" si="8"/>
        <v>0</v>
      </c>
      <c r="BJ934" s="3" t="s">
        <v>88</v>
      </c>
      <c r="BK934" s="422">
        <f t="shared" si="9"/>
        <v>0</v>
      </c>
      <c r="BL934" s="3" t="s">
        <v>395</v>
      </c>
      <c r="BM934" s="421" t="s">
        <v>1593</v>
      </c>
    </row>
    <row r="935" spans="2:65" s="1" customFormat="1" ht="37.9" customHeight="1">
      <c r="B935" s="13"/>
      <c r="C935" s="428" t="s">
        <v>1594</v>
      </c>
      <c r="D935" s="428" t="s">
        <v>313</v>
      </c>
      <c r="E935" s="429" t="s">
        <v>1595</v>
      </c>
      <c r="F935" s="430" t="s">
        <v>1596</v>
      </c>
      <c r="G935" s="431" t="s">
        <v>1507</v>
      </c>
      <c r="H935" s="432">
        <v>1</v>
      </c>
      <c r="I935" s="22"/>
      <c r="J935" s="415">
        <f t="shared" si="0"/>
        <v>0</v>
      </c>
      <c r="K935" s="416"/>
      <c r="L935" s="13"/>
      <c r="M935" s="417" t="s">
        <v>1</v>
      </c>
      <c r="N935" s="418" t="s">
        <v>41</v>
      </c>
      <c r="P935" s="419">
        <f t="shared" si="1"/>
        <v>0</v>
      </c>
      <c r="Q935" s="419">
        <v>0</v>
      </c>
      <c r="R935" s="419">
        <f t="shared" si="2"/>
        <v>0</v>
      </c>
      <c r="S935" s="419">
        <v>0</v>
      </c>
      <c r="T935" s="420">
        <f t="shared" si="3"/>
        <v>0</v>
      </c>
      <c r="AR935" s="421" t="s">
        <v>395</v>
      </c>
      <c r="AT935" s="421" t="s">
        <v>313</v>
      </c>
      <c r="AU935" s="421" t="s">
        <v>88</v>
      </c>
      <c r="AY935" s="3" t="s">
        <v>311</v>
      </c>
      <c r="BE935" s="422">
        <f t="shared" si="4"/>
        <v>0</v>
      </c>
      <c r="BF935" s="422">
        <f t="shared" si="5"/>
        <v>0</v>
      </c>
      <c r="BG935" s="422">
        <f t="shared" si="6"/>
        <v>0</v>
      </c>
      <c r="BH935" s="422">
        <f t="shared" si="7"/>
        <v>0</v>
      </c>
      <c r="BI935" s="422">
        <f t="shared" si="8"/>
        <v>0</v>
      </c>
      <c r="BJ935" s="3" t="s">
        <v>88</v>
      </c>
      <c r="BK935" s="422">
        <f t="shared" si="9"/>
        <v>0</v>
      </c>
      <c r="BL935" s="3" t="s">
        <v>395</v>
      </c>
      <c r="BM935" s="421" t="s">
        <v>1597</v>
      </c>
    </row>
    <row r="936" spans="2:65" s="1" customFormat="1" ht="37.9" customHeight="1">
      <c r="B936" s="13"/>
      <c r="C936" s="428" t="s">
        <v>1598</v>
      </c>
      <c r="D936" s="428" t="s">
        <v>313</v>
      </c>
      <c r="E936" s="429" t="s">
        <v>1599</v>
      </c>
      <c r="F936" s="430" t="s">
        <v>1600</v>
      </c>
      <c r="G936" s="431" t="s">
        <v>1507</v>
      </c>
      <c r="H936" s="432">
        <v>1</v>
      </c>
      <c r="I936" s="22"/>
      <c r="J936" s="415">
        <f t="shared" si="0"/>
        <v>0</v>
      </c>
      <c r="K936" s="416"/>
      <c r="L936" s="13"/>
      <c r="M936" s="417" t="s">
        <v>1</v>
      </c>
      <c r="N936" s="418" t="s">
        <v>41</v>
      </c>
      <c r="P936" s="419">
        <f t="shared" si="1"/>
        <v>0</v>
      </c>
      <c r="Q936" s="419">
        <v>0</v>
      </c>
      <c r="R936" s="419">
        <f t="shared" si="2"/>
        <v>0</v>
      </c>
      <c r="S936" s="419">
        <v>0</v>
      </c>
      <c r="T936" s="420">
        <f t="shared" si="3"/>
        <v>0</v>
      </c>
      <c r="AR936" s="421" t="s">
        <v>395</v>
      </c>
      <c r="AT936" s="421" t="s">
        <v>313</v>
      </c>
      <c r="AU936" s="421" t="s">
        <v>88</v>
      </c>
      <c r="AY936" s="3" t="s">
        <v>311</v>
      </c>
      <c r="BE936" s="422">
        <f t="shared" si="4"/>
        <v>0</v>
      </c>
      <c r="BF936" s="422">
        <f t="shared" si="5"/>
        <v>0</v>
      </c>
      <c r="BG936" s="422">
        <f t="shared" si="6"/>
        <v>0</v>
      </c>
      <c r="BH936" s="422">
        <f t="shared" si="7"/>
        <v>0</v>
      </c>
      <c r="BI936" s="422">
        <f t="shared" si="8"/>
        <v>0</v>
      </c>
      <c r="BJ936" s="3" t="s">
        <v>88</v>
      </c>
      <c r="BK936" s="422">
        <f t="shared" si="9"/>
        <v>0</v>
      </c>
      <c r="BL936" s="3" t="s">
        <v>395</v>
      </c>
      <c r="BM936" s="421" t="s">
        <v>1601</v>
      </c>
    </row>
    <row r="937" spans="2:65" s="1" customFormat="1" ht="37.9" customHeight="1">
      <c r="B937" s="13"/>
      <c r="C937" s="428" t="s">
        <v>1602</v>
      </c>
      <c r="D937" s="428" t="s">
        <v>313</v>
      </c>
      <c r="E937" s="429" t="s">
        <v>1603</v>
      </c>
      <c r="F937" s="430" t="s">
        <v>1604</v>
      </c>
      <c r="G937" s="431" t="s">
        <v>1507</v>
      </c>
      <c r="H937" s="432">
        <v>1</v>
      </c>
      <c r="I937" s="22"/>
      <c r="J937" s="415">
        <f t="shared" si="0"/>
        <v>0</v>
      </c>
      <c r="K937" s="416"/>
      <c r="L937" s="13"/>
      <c r="M937" s="417" t="s">
        <v>1</v>
      </c>
      <c r="N937" s="418" t="s">
        <v>41</v>
      </c>
      <c r="P937" s="419">
        <f t="shared" si="1"/>
        <v>0</v>
      </c>
      <c r="Q937" s="419">
        <v>0</v>
      </c>
      <c r="R937" s="419">
        <f t="shared" si="2"/>
        <v>0</v>
      </c>
      <c r="S937" s="419">
        <v>0</v>
      </c>
      <c r="T937" s="420">
        <f t="shared" si="3"/>
        <v>0</v>
      </c>
      <c r="AR937" s="421" t="s">
        <v>395</v>
      </c>
      <c r="AT937" s="421" t="s">
        <v>313</v>
      </c>
      <c r="AU937" s="421" t="s">
        <v>88</v>
      </c>
      <c r="AY937" s="3" t="s">
        <v>311</v>
      </c>
      <c r="BE937" s="422">
        <f t="shared" si="4"/>
        <v>0</v>
      </c>
      <c r="BF937" s="422">
        <f t="shared" si="5"/>
        <v>0</v>
      </c>
      <c r="BG937" s="422">
        <f t="shared" si="6"/>
        <v>0</v>
      </c>
      <c r="BH937" s="422">
        <f t="shared" si="7"/>
        <v>0</v>
      </c>
      <c r="BI937" s="422">
        <f t="shared" si="8"/>
        <v>0</v>
      </c>
      <c r="BJ937" s="3" t="s">
        <v>88</v>
      </c>
      <c r="BK937" s="422">
        <f t="shared" si="9"/>
        <v>0</v>
      </c>
      <c r="BL937" s="3" t="s">
        <v>395</v>
      </c>
      <c r="BM937" s="421" t="s">
        <v>1605</v>
      </c>
    </row>
    <row r="938" spans="2:65" s="1" customFormat="1" ht="37.9" customHeight="1">
      <c r="B938" s="13"/>
      <c r="C938" s="428" t="s">
        <v>1606</v>
      </c>
      <c r="D938" s="428" t="s">
        <v>313</v>
      </c>
      <c r="E938" s="429" t="s">
        <v>1607</v>
      </c>
      <c r="F938" s="430" t="s">
        <v>1608</v>
      </c>
      <c r="G938" s="431" t="s">
        <v>1507</v>
      </c>
      <c r="H938" s="432">
        <v>1</v>
      </c>
      <c r="I938" s="22"/>
      <c r="J938" s="415">
        <f t="shared" si="0"/>
        <v>0</v>
      </c>
      <c r="K938" s="416"/>
      <c r="L938" s="13"/>
      <c r="M938" s="417" t="s">
        <v>1</v>
      </c>
      <c r="N938" s="418" t="s">
        <v>41</v>
      </c>
      <c r="P938" s="419">
        <f t="shared" si="1"/>
        <v>0</v>
      </c>
      <c r="Q938" s="419">
        <v>0</v>
      </c>
      <c r="R938" s="419">
        <f t="shared" si="2"/>
        <v>0</v>
      </c>
      <c r="S938" s="419">
        <v>0</v>
      </c>
      <c r="T938" s="420">
        <f t="shared" si="3"/>
        <v>0</v>
      </c>
      <c r="AR938" s="421" t="s">
        <v>395</v>
      </c>
      <c r="AT938" s="421" t="s">
        <v>313</v>
      </c>
      <c r="AU938" s="421" t="s">
        <v>88</v>
      </c>
      <c r="AY938" s="3" t="s">
        <v>311</v>
      </c>
      <c r="BE938" s="422">
        <f t="shared" si="4"/>
        <v>0</v>
      </c>
      <c r="BF938" s="422">
        <f t="shared" si="5"/>
        <v>0</v>
      </c>
      <c r="BG938" s="422">
        <f t="shared" si="6"/>
        <v>0</v>
      </c>
      <c r="BH938" s="422">
        <f t="shared" si="7"/>
        <v>0</v>
      </c>
      <c r="BI938" s="422">
        <f t="shared" si="8"/>
        <v>0</v>
      </c>
      <c r="BJ938" s="3" t="s">
        <v>88</v>
      </c>
      <c r="BK938" s="422">
        <f t="shared" si="9"/>
        <v>0</v>
      </c>
      <c r="BL938" s="3" t="s">
        <v>395</v>
      </c>
      <c r="BM938" s="421" t="s">
        <v>1609</v>
      </c>
    </row>
    <row r="939" spans="2:65" s="1" customFormat="1" ht="37.9" customHeight="1">
      <c r="B939" s="13"/>
      <c r="C939" s="428" t="s">
        <v>1610</v>
      </c>
      <c r="D939" s="428" t="s">
        <v>313</v>
      </c>
      <c r="E939" s="429" t="s">
        <v>1611</v>
      </c>
      <c r="F939" s="430" t="s">
        <v>1612</v>
      </c>
      <c r="G939" s="431" t="s">
        <v>1507</v>
      </c>
      <c r="H939" s="432">
        <v>1</v>
      </c>
      <c r="I939" s="22"/>
      <c r="J939" s="415">
        <f t="shared" si="0"/>
        <v>0</v>
      </c>
      <c r="K939" s="416"/>
      <c r="L939" s="13"/>
      <c r="M939" s="417" t="s">
        <v>1</v>
      </c>
      <c r="N939" s="418" t="s">
        <v>41</v>
      </c>
      <c r="P939" s="419">
        <f t="shared" si="1"/>
        <v>0</v>
      </c>
      <c r="Q939" s="419">
        <v>0</v>
      </c>
      <c r="R939" s="419">
        <f t="shared" si="2"/>
        <v>0</v>
      </c>
      <c r="S939" s="419">
        <v>0</v>
      </c>
      <c r="T939" s="420">
        <f t="shared" si="3"/>
        <v>0</v>
      </c>
      <c r="AR939" s="421" t="s">
        <v>395</v>
      </c>
      <c r="AT939" s="421" t="s">
        <v>313</v>
      </c>
      <c r="AU939" s="421" t="s">
        <v>88</v>
      </c>
      <c r="AY939" s="3" t="s">
        <v>311</v>
      </c>
      <c r="BE939" s="422">
        <f t="shared" si="4"/>
        <v>0</v>
      </c>
      <c r="BF939" s="422">
        <f t="shared" si="5"/>
        <v>0</v>
      </c>
      <c r="BG939" s="422">
        <f t="shared" si="6"/>
        <v>0</v>
      </c>
      <c r="BH939" s="422">
        <f t="shared" si="7"/>
        <v>0</v>
      </c>
      <c r="BI939" s="422">
        <f t="shared" si="8"/>
        <v>0</v>
      </c>
      <c r="BJ939" s="3" t="s">
        <v>88</v>
      </c>
      <c r="BK939" s="422">
        <f t="shared" si="9"/>
        <v>0</v>
      </c>
      <c r="BL939" s="3" t="s">
        <v>395</v>
      </c>
      <c r="BM939" s="421" t="s">
        <v>1613</v>
      </c>
    </row>
    <row r="940" spans="2:65" s="1" customFormat="1" ht="37.9" customHeight="1">
      <c r="B940" s="13"/>
      <c r="C940" s="428" t="s">
        <v>1614</v>
      </c>
      <c r="D940" s="428" t="s">
        <v>313</v>
      </c>
      <c r="E940" s="429" t="s">
        <v>1615</v>
      </c>
      <c r="F940" s="430" t="s">
        <v>1616</v>
      </c>
      <c r="G940" s="431" t="s">
        <v>1507</v>
      </c>
      <c r="H940" s="432">
        <v>1</v>
      </c>
      <c r="I940" s="22"/>
      <c r="J940" s="415">
        <f t="shared" si="0"/>
        <v>0</v>
      </c>
      <c r="K940" s="416"/>
      <c r="L940" s="13"/>
      <c r="M940" s="417" t="s">
        <v>1</v>
      </c>
      <c r="N940" s="418" t="s">
        <v>41</v>
      </c>
      <c r="P940" s="419">
        <f t="shared" si="1"/>
        <v>0</v>
      </c>
      <c r="Q940" s="419">
        <v>0</v>
      </c>
      <c r="R940" s="419">
        <f t="shared" si="2"/>
        <v>0</v>
      </c>
      <c r="S940" s="419">
        <v>0</v>
      </c>
      <c r="T940" s="420">
        <f t="shared" si="3"/>
        <v>0</v>
      </c>
      <c r="AR940" s="421" t="s">
        <v>395</v>
      </c>
      <c r="AT940" s="421" t="s">
        <v>313</v>
      </c>
      <c r="AU940" s="421" t="s">
        <v>88</v>
      </c>
      <c r="AY940" s="3" t="s">
        <v>311</v>
      </c>
      <c r="BE940" s="422">
        <f t="shared" si="4"/>
        <v>0</v>
      </c>
      <c r="BF940" s="422">
        <f t="shared" si="5"/>
        <v>0</v>
      </c>
      <c r="BG940" s="422">
        <f t="shared" si="6"/>
        <v>0</v>
      </c>
      <c r="BH940" s="422">
        <f t="shared" si="7"/>
        <v>0</v>
      </c>
      <c r="BI940" s="422">
        <f t="shared" si="8"/>
        <v>0</v>
      </c>
      <c r="BJ940" s="3" t="s">
        <v>88</v>
      </c>
      <c r="BK940" s="422">
        <f t="shared" si="9"/>
        <v>0</v>
      </c>
      <c r="BL940" s="3" t="s">
        <v>395</v>
      </c>
      <c r="BM940" s="421" t="s">
        <v>1617</v>
      </c>
    </row>
    <row r="941" spans="2:65" s="1" customFormat="1" ht="37.9" customHeight="1">
      <c r="B941" s="13"/>
      <c r="C941" s="428" t="s">
        <v>1618</v>
      </c>
      <c r="D941" s="428" t="s">
        <v>313</v>
      </c>
      <c r="E941" s="429" t="s">
        <v>1619</v>
      </c>
      <c r="F941" s="430" t="s">
        <v>1620</v>
      </c>
      <c r="G941" s="431" t="s">
        <v>1507</v>
      </c>
      <c r="H941" s="432">
        <v>1</v>
      </c>
      <c r="I941" s="22"/>
      <c r="J941" s="415">
        <f t="shared" si="0"/>
        <v>0</v>
      </c>
      <c r="K941" s="416"/>
      <c r="L941" s="13"/>
      <c r="M941" s="417" t="s">
        <v>1</v>
      </c>
      <c r="N941" s="418" t="s">
        <v>41</v>
      </c>
      <c r="P941" s="419">
        <f t="shared" si="1"/>
        <v>0</v>
      </c>
      <c r="Q941" s="419">
        <v>0</v>
      </c>
      <c r="R941" s="419">
        <f t="shared" si="2"/>
        <v>0</v>
      </c>
      <c r="S941" s="419">
        <v>0</v>
      </c>
      <c r="T941" s="420">
        <f t="shared" si="3"/>
        <v>0</v>
      </c>
      <c r="AR941" s="421" t="s">
        <v>395</v>
      </c>
      <c r="AT941" s="421" t="s">
        <v>313</v>
      </c>
      <c r="AU941" s="421" t="s">
        <v>88</v>
      </c>
      <c r="AY941" s="3" t="s">
        <v>311</v>
      </c>
      <c r="BE941" s="422">
        <f t="shared" si="4"/>
        <v>0</v>
      </c>
      <c r="BF941" s="422">
        <f t="shared" si="5"/>
        <v>0</v>
      </c>
      <c r="BG941" s="422">
        <f t="shared" si="6"/>
        <v>0</v>
      </c>
      <c r="BH941" s="422">
        <f t="shared" si="7"/>
        <v>0</v>
      </c>
      <c r="BI941" s="422">
        <f t="shared" si="8"/>
        <v>0</v>
      </c>
      <c r="BJ941" s="3" t="s">
        <v>88</v>
      </c>
      <c r="BK941" s="422">
        <f t="shared" si="9"/>
        <v>0</v>
      </c>
      <c r="BL941" s="3" t="s">
        <v>395</v>
      </c>
      <c r="BM941" s="421" t="s">
        <v>1621</v>
      </c>
    </row>
    <row r="942" spans="2:65" s="1" customFormat="1" ht="37.9" customHeight="1">
      <c r="B942" s="13"/>
      <c r="C942" s="428" t="s">
        <v>1622</v>
      </c>
      <c r="D942" s="428" t="s">
        <v>313</v>
      </c>
      <c r="E942" s="429" t="s">
        <v>1623</v>
      </c>
      <c r="F942" s="430" t="s">
        <v>1624</v>
      </c>
      <c r="G942" s="431" t="s">
        <v>1507</v>
      </c>
      <c r="H942" s="432">
        <v>1</v>
      </c>
      <c r="I942" s="22"/>
      <c r="J942" s="415">
        <f t="shared" si="0"/>
        <v>0</v>
      </c>
      <c r="K942" s="416"/>
      <c r="L942" s="13"/>
      <c r="M942" s="417" t="s">
        <v>1</v>
      </c>
      <c r="N942" s="418" t="s">
        <v>41</v>
      </c>
      <c r="P942" s="419">
        <f t="shared" si="1"/>
        <v>0</v>
      </c>
      <c r="Q942" s="419">
        <v>0</v>
      </c>
      <c r="R942" s="419">
        <f t="shared" si="2"/>
        <v>0</v>
      </c>
      <c r="S942" s="419">
        <v>0</v>
      </c>
      <c r="T942" s="420">
        <f t="shared" si="3"/>
        <v>0</v>
      </c>
      <c r="AR942" s="421" t="s">
        <v>395</v>
      </c>
      <c r="AT942" s="421" t="s">
        <v>313</v>
      </c>
      <c r="AU942" s="421" t="s">
        <v>88</v>
      </c>
      <c r="AY942" s="3" t="s">
        <v>311</v>
      </c>
      <c r="BE942" s="422">
        <f t="shared" si="4"/>
        <v>0</v>
      </c>
      <c r="BF942" s="422">
        <f t="shared" si="5"/>
        <v>0</v>
      </c>
      <c r="BG942" s="422">
        <f t="shared" si="6"/>
        <v>0</v>
      </c>
      <c r="BH942" s="422">
        <f t="shared" si="7"/>
        <v>0</v>
      </c>
      <c r="BI942" s="422">
        <f t="shared" si="8"/>
        <v>0</v>
      </c>
      <c r="BJ942" s="3" t="s">
        <v>88</v>
      </c>
      <c r="BK942" s="422">
        <f t="shared" si="9"/>
        <v>0</v>
      </c>
      <c r="BL942" s="3" t="s">
        <v>395</v>
      </c>
      <c r="BM942" s="421" t="s">
        <v>1625</v>
      </c>
    </row>
    <row r="943" spans="2:65" s="1" customFormat="1" ht="37.9" customHeight="1">
      <c r="B943" s="13"/>
      <c r="C943" s="428" t="s">
        <v>1626</v>
      </c>
      <c r="D943" s="428" t="s">
        <v>313</v>
      </c>
      <c r="E943" s="429" t="s">
        <v>1627</v>
      </c>
      <c r="F943" s="430" t="s">
        <v>1628</v>
      </c>
      <c r="G943" s="431" t="s">
        <v>1507</v>
      </c>
      <c r="H943" s="432">
        <v>1</v>
      </c>
      <c r="I943" s="22"/>
      <c r="J943" s="415">
        <f t="shared" si="0"/>
        <v>0</v>
      </c>
      <c r="K943" s="416"/>
      <c r="L943" s="13"/>
      <c r="M943" s="417" t="s">
        <v>1</v>
      </c>
      <c r="N943" s="418" t="s">
        <v>41</v>
      </c>
      <c r="P943" s="419">
        <f t="shared" si="1"/>
        <v>0</v>
      </c>
      <c r="Q943" s="419">
        <v>0</v>
      </c>
      <c r="R943" s="419">
        <f t="shared" si="2"/>
        <v>0</v>
      </c>
      <c r="S943" s="419">
        <v>0</v>
      </c>
      <c r="T943" s="420">
        <f t="shared" si="3"/>
        <v>0</v>
      </c>
      <c r="AR943" s="421" t="s">
        <v>395</v>
      </c>
      <c r="AT943" s="421" t="s">
        <v>313</v>
      </c>
      <c r="AU943" s="421" t="s">
        <v>88</v>
      </c>
      <c r="AY943" s="3" t="s">
        <v>311</v>
      </c>
      <c r="BE943" s="422">
        <f t="shared" si="4"/>
        <v>0</v>
      </c>
      <c r="BF943" s="422">
        <f t="shared" si="5"/>
        <v>0</v>
      </c>
      <c r="BG943" s="422">
        <f t="shared" si="6"/>
        <v>0</v>
      </c>
      <c r="BH943" s="422">
        <f t="shared" si="7"/>
        <v>0</v>
      </c>
      <c r="BI943" s="422">
        <f t="shared" si="8"/>
        <v>0</v>
      </c>
      <c r="BJ943" s="3" t="s">
        <v>88</v>
      </c>
      <c r="BK943" s="422">
        <f t="shared" si="9"/>
        <v>0</v>
      </c>
      <c r="BL943" s="3" t="s">
        <v>395</v>
      </c>
      <c r="BM943" s="421" t="s">
        <v>1629</v>
      </c>
    </row>
    <row r="944" spans="2:65" s="1" customFormat="1" ht="37.9" customHeight="1">
      <c r="B944" s="13"/>
      <c r="C944" s="428" t="s">
        <v>1630</v>
      </c>
      <c r="D944" s="428" t="s">
        <v>313</v>
      </c>
      <c r="E944" s="429" t="s">
        <v>1631</v>
      </c>
      <c r="F944" s="430" t="s">
        <v>1632</v>
      </c>
      <c r="G944" s="431" t="s">
        <v>1507</v>
      </c>
      <c r="H944" s="432">
        <v>1</v>
      </c>
      <c r="I944" s="22"/>
      <c r="J944" s="415">
        <f t="shared" si="0"/>
        <v>0</v>
      </c>
      <c r="K944" s="416"/>
      <c r="L944" s="13"/>
      <c r="M944" s="417" t="s">
        <v>1</v>
      </c>
      <c r="N944" s="418" t="s">
        <v>41</v>
      </c>
      <c r="P944" s="419">
        <f t="shared" si="1"/>
        <v>0</v>
      </c>
      <c r="Q944" s="419">
        <v>0</v>
      </c>
      <c r="R944" s="419">
        <f t="shared" si="2"/>
        <v>0</v>
      </c>
      <c r="S944" s="419">
        <v>0</v>
      </c>
      <c r="T944" s="420">
        <f t="shared" si="3"/>
        <v>0</v>
      </c>
      <c r="AR944" s="421" t="s">
        <v>395</v>
      </c>
      <c r="AT944" s="421" t="s">
        <v>313</v>
      </c>
      <c r="AU944" s="421" t="s">
        <v>88</v>
      </c>
      <c r="AY944" s="3" t="s">
        <v>311</v>
      </c>
      <c r="BE944" s="422">
        <f t="shared" si="4"/>
        <v>0</v>
      </c>
      <c r="BF944" s="422">
        <f t="shared" si="5"/>
        <v>0</v>
      </c>
      <c r="BG944" s="422">
        <f t="shared" si="6"/>
        <v>0</v>
      </c>
      <c r="BH944" s="422">
        <f t="shared" si="7"/>
        <v>0</v>
      </c>
      <c r="BI944" s="422">
        <f t="shared" si="8"/>
        <v>0</v>
      </c>
      <c r="BJ944" s="3" t="s">
        <v>88</v>
      </c>
      <c r="BK944" s="422">
        <f t="shared" si="9"/>
        <v>0</v>
      </c>
      <c r="BL944" s="3" t="s">
        <v>395</v>
      </c>
      <c r="BM944" s="421" t="s">
        <v>1633</v>
      </c>
    </row>
    <row r="945" spans="2:65" s="1" customFormat="1" ht="37.9" customHeight="1">
      <c r="B945" s="13"/>
      <c r="C945" s="428" t="s">
        <v>1634</v>
      </c>
      <c r="D945" s="428" t="s">
        <v>313</v>
      </c>
      <c r="E945" s="429" t="s">
        <v>1635</v>
      </c>
      <c r="F945" s="430" t="s">
        <v>1636</v>
      </c>
      <c r="G945" s="431" t="s">
        <v>1507</v>
      </c>
      <c r="H945" s="432">
        <v>1</v>
      </c>
      <c r="I945" s="22"/>
      <c r="J945" s="415">
        <f t="shared" si="0"/>
        <v>0</v>
      </c>
      <c r="K945" s="416"/>
      <c r="L945" s="13"/>
      <c r="M945" s="417" t="s">
        <v>1</v>
      </c>
      <c r="N945" s="418" t="s">
        <v>41</v>
      </c>
      <c r="P945" s="419">
        <f t="shared" si="1"/>
        <v>0</v>
      </c>
      <c r="Q945" s="419">
        <v>0</v>
      </c>
      <c r="R945" s="419">
        <f t="shared" si="2"/>
        <v>0</v>
      </c>
      <c r="S945" s="419">
        <v>0</v>
      </c>
      <c r="T945" s="420">
        <f t="shared" si="3"/>
        <v>0</v>
      </c>
      <c r="AR945" s="421" t="s">
        <v>395</v>
      </c>
      <c r="AT945" s="421" t="s">
        <v>313</v>
      </c>
      <c r="AU945" s="421" t="s">
        <v>88</v>
      </c>
      <c r="AY945" s="3" t="s">
        <v>311</v>
      </c>
      <c r="BE945" s="422">
        <f t="shared" si="4"/>
        <v>0</v>
      </c>
      <c r="BF945" s="422">
        <f t="shared" si="5"/>
        <v>0</v>
      </c>
      <c r="BG945" s="422">
        <f t="shared" si="6"/>
        <v>0</v>
      </c>
      <c r="BH945" s="422">
        <f t="shared" si="7"/>
        <v>0</v>
      </c>
      <c r="BI945" s="422">
        <f t="shared" si="8"/>
        <v>0</v>
      </c>
      <c r="BJ945" s="3" t="s">
        <v>88</v>
      </c>
      <c r="BK945" s="422">
        <f t="shared" si="9"/>
        <v>0</v>
      </c>
      <c r="BL945" s="3" t="s">
        <v>395</v>
      </c>
      <c r="BM945" s="421" t="s">
        <v>1637</v>
      </c>
    </row>
    <row r="946" spans="2:65" s="1" customFormat="1" ht="37.9" customHeight="1">
      <c r="B946" s="13"/>
      <c r="C946" s="428" t="s">
        <v>1638</v>
      </c>
      <c r="D946" s="428" t="s">
        <v>313</v>
      </c>
      <c r="E946" s="429" t="s">
        <v>1639</v>
      </c>
      <c r="F946" s="430" t="s">
        <v>1640</v>
      </c>
      <c r="G946" s="431" t="s">
        <v>1507</v>
      </c>
      <c r="H946" s="432">
        <v>1</v>
      </c>
      <c r="I946" s="22"/>
      <c r="J946" s="415">
        <f t="shared" si="0"/>
        <v>0</v>
      </c>
      <c r="K946" s="416"/>
      <c r="L946" s="13"/>
      <c r="M946" s="417" t="s">
        <v>1</v>
      </c>
      <c r="N946" s="418" t="s">
        <v>41</v>
      </c>
      <c r="P946" s="419">
        <f t="shared" si="1"/>
        <v>0</v>
      </c>
      <c r="Q946" s="419">
        <v>0</v>
      </c>
      <c r="R946" s="419">
        <f t="shared" si="2"/>
        <v>0</v>
      </c>
      <c r="S946" s="419">
        <v>0</v>
      </c>
      <c r="T946" s="420">
        <f t="shared" si="3"/>
        <v>0</v>
      </c>
      <c r="AR946" s="421" t="s">
        <v>395</v>
      </c>
      <c r="AT946" s="421" t="s">
        <v>313</v>
      </c>
      <c r="AU946" s="421" t="s">
        <v>88</v>
      </c>
      <c r="AY946" s="3" t="s">
        <v>311</v>
      </c>
      <c r="BE946" s="422">
        <f t="shared" si="4"/>
        <v>0</v>
      </c>
      <c r="BF946" s="422">
        <f t="shared" si="5"/>
        <v>0</v>
      </c>
      <c r="BG946" s="422">
        <f t="shared" si="6"/>
        <v>0</v>
      </c>
      <c r="BH946" s="422">
        <f t="shared" si="7"/>
        <v>0</v>
      </c>
      <c r="BI946" s="422">
        <f t="shared" si="8"/>
        <v>0</v>
      </c>
      <c r="BJ946" s="3" t="s">
        <v>88</v>
      </c>
      <c r="BK946" s="422">
        <f t="shared" si="9"/>
        <v>0</v>
      </c>
      <c r="BL946" s="3" t="s">
        <v>395</v>
      </c>
      <c r="BM946" s="421" t="s">
        <v>1641</v>
      </c>
    </row>
    <row r="947" spans="2:65" s="1" customFormat="1" ht="37.9" customHeight="1">
      <c r="B947" s="13"/>
      <c r="C947" s="428" t="s">
        <v>1642</v>
      </c>
      <c r="D947" s="428" t="s">
        <v>313</v>
      </c>
      <c r="E947" s="429" t="s">
        <v>1643</v>
      </c>
      <c r="F947" s="430" t="s">
        <v>1644</v>
      </c>
      <c r="G947" s="431" t="s">
        <v>1507</v>
      </c>
      <c r="H947" s="432">
        <v>1</v>
      </c>
      <c r="I947" s="22"/>
      <c r="J947" s="415">
        <f t="shared" si="0"/>
        <v>0</v>
      </c>
      <c r="K947" s="416"/>
      <c r="L947" s="13"/>
      <c r="M947" s="417" t="s">
        <v>1</v>
      </c>
      <c r="N947" s="418" t="s">
        <v>41</v>
      </c>
      <c r="P947" s="419">
        <f t="shared" si="1"/>
        <v>0</v>
      </c>
      <c r="Q947" s="419">
        <v>0</v>
      </c>
      <c r="R947" s="419">
        <f t="shared" si="2"/>
        <v>0</v>
      </c>
      <c r="S947" s="419">
        <v>0</v>
      </c>
      <c r="T947" s="420">
        <f t="shared" si="3"/>
        <v>0</v>
      </c>
      <c r="AR947" s="421" t="s">
        <v>395</v>
      </c>
      <c r="AT947" s="421" t="s">
        <v>313</v>
      </c>
      <c r="AU947" s="421" t="s">
        <v>88</v>
      </c>
      <c r="AY947" s="3" t="s">
        <v>311</v>
      </c>
      <c r="BE947" s="422">
        <f t="shared" si="4"/>
        <v>0</v>
      </c>
      <c r="BF947" s="422">
        <f t="shared" si="5"/>
        <v>0</v>
      </c>
      <c r="BG947" s="422">
        <f t="shared" si="6"/>
        <v>0</v>
      </c>
      <c r="BH947" s="422">
        <f t="shared" si="7"/>
        <v>0</v>
      </c>
      <c r="BI947" s="422">
        <f t="shared" si="8"/>
        <v>0</v>
      </c>
      <c r="BJ947" s="3" t="s">
        <v>88</v>
      </c>
      <c r="BK947" s="422">
        <f t="shared" si="9"/>
        <v>0</v>
      </c>
      <c r="BL947" s="3" t="s">
        <v>395</v>
      </c>
      <c r="BM947" s="421" t="s">
        <v>1645</v>
      </c>
    </row>
    <row r="948" spans="2:65" s="1" customFormat="1" ht="37.9" customHeight="1">
      <c r="B948" s="13"/>
      <c r="C948" s="428" t="s">
        <v>1646</v>
      </c>
      <c r="D948" s="428" t="s">
        <v>313</v>
      </c>
      <c r="E948" s="429" t="s">
        <v>1647</v>
      </c>
      <c r="F948" s="430" t="s">
        <v>1648</v>
      </c>
      <c r="G948" s="431" t="s">
        <v>1507</v>
      </c>
      <c r="H948" s="432">
        <v>3</v>
      </c>
      <c r="I948" s="22"/>
      <c r="J948" s="415">
        <f t="shared" si="0"/>
        <v>0</v>
      </c>
      <c r="K948" s="416"/>
      <c r="L948" s="13"/>
      <c r="M948" s="417" t="s">
        <v>1</v>
      </c>
      <c r="N948" s="418" t="s">
        <v>41</v>
      </c>
      <c r="P948" s="419">
        <f t="shared" si="1"/>
        <v>0</v>
      </c>
      <c r="Q948" s="419">
        <v>0</v>
      </c>
      <c r="R948" s="419">
        <f t="shared" si="2"/>
        <v>0</v>
      </c>
      <c r="S948" s="419">
        <v>0</v>
      </c>
      <c r="T948" s="420">
        <f t="shared" si="3"/>
        <v>0</v>
      </c>
      <c r="AR948" s="421" t="s">
        <v>395</v>
      </c>
      <c r="AT948" s="421" t="s">
        <v>313</v>
      </c>
      <c r="AU948" s="421" t="s">
        <v>88</v>
      </c>
      <c r="AY948" s="3" t="s">
        <v>311</v>
      </c>
      <c r="BE948" s="422">
        <f t="shared" si="4"/>
        <v>0</v>
      </c>
      <c r="BF948" s="422">
        <f t="shared" si="5"/>
        <v>0</v>
      </c>
      <c r="BG948" s="422">
        <f t="shared" si="6"/>
        <v>0</v>
      </c>
      <c r="BH948" s="422">
        <f t="shared" si="7"/>
        <v>0</v>
      </c>
      <c r="BI948" s="422">
        <f t="shared" si="8"/>
        <v>0</v>
      </c>
      <c r="BJ948" s="3" t="s">
        <v>88</v>
      </c>
      <c r="BK948" s="422">
        <f t="shared" si="9"/>
        <v>0</v>
      </c>
      <c r="BL948" s="3" t="s">
        <v>395</v>
      </c>
      <c r="BM948" s="421" t="s">
        <v>1649</v>
      </c>
    </row>
    <row r="949" spans="2:65" s="1" customFormat="1" ht="37.9" customHeight="1">
      <c r="B949" s="13"/>
      <c r="C949" s="428" t="s">
        <v>1650</v>
      </c>
      <c r="D949" s="428" t="s">
        <v>313</v>
      </c>
      <c r="E949" s="429" t="s">
        <v>1651</v>
      </c>
      <c r="F949" s="430" t="s">
        <v>1652</v>
      </c>
      <c r="G949" s="431" t="s">
        <v>1507</v>
      </c>
      <c r="H949" s="432">
        <v>5</v>
      </c>
      <c r="I949" s="22"/>
      <c r="J949" s="415">
        <f t="shared" si="0"/>
        <v>0</v>
      </c>
      <c r="K949" s="416"/>
      <c r="L949" s="13"/>
      <c r="M949" s="417" t="s">
        <v>1</v>
      </c>
      <c r="N949" s="418" t="s">
        <v>41</v>
      </c>
      <c r="P949" s="419">
        <f t="shared" si="1"/>
        <v>0</v>
      </c>
      <c r="Q949" s="419">
        <v>0</v>
      </c>
      <c r="R949" s="419">
        <f t="shared" si="2"/>
        <v>0</v>
      </c>
      <c r="S949" s="419">
        <v>0</v>
      </c>
      <c r="T949" s="420">
        <f t="shared" si="3"/>
        <v>0</v>
      </c>
      <c r="AR949" s="421" t="s">
        <v>395</v>
      </c>
      <c r="AT949" s="421" t="s">
        <v>313</v>
      </c>
      <c r="AU949" s="421" t="s">
        <v>88</v>
      </c>
      <c r="AY949" s="3" t="s">
        <v>311</v>
      </c>
      <c r="BE949" s="422">
        <f t="shared" si="4"/>
        <v>0</v>
      </c>
      <c r="BF949" s="422">
        <f t="shared" si="5"/>
        <v>0</v>
      </c>
      <c r="BG949" s="422">
        <f t="shared" si="6"/>
        <v>0</v>
      </c>
      <c r="BH949" s="422">
        <f t="shared" si="7"/>
        <v>0</v>
      </c>
      <c r="BI949" s="422">
        <f t="shared" si="8"/>
        <v>0</v>
      </c>
      <c r="BJ949" s="3" t="s">
        <v>88</v>
      </c>
      <c r="BK949" s="422">
        <f t="shared" si="9"/>
        <v>0</v>
      </c>
      <c r="BL949" s="3" t="s">
        <v>395</v>
      </c>
      <c r="BM949" s="421" t="s">
        <v>1653</v>
      </c>
    </row>
    <row r="950" spans="2:65" s="1" customFormat="1" ht="37.9" customHeight="1">
      <c r="B950" s="13"/>
      <c r="C950" s="428" t="s">
        <v>1654</v>
      </c>
      <c r="D950" s="428" t="s">
        <v>313</v>
      </c>
      <c r="E950" s="429" t="s">
        <v>1655</v>
      </c>
      <c r="F950" s="430" t="s">
        <v>1656</v>
      </c>
      <c r="G950" s="431" t="s">
        <v>1507</v>
      </c>
      <c r="H950" s="432">
        <v>1</v>
      </c>
      <c r="I950" s="22"/>
      <c r="J950" s="415">
        <f t="shared" si="0"/>
        <v>0</v>
      </c>
      <c r="K950" s="416"/>
      <c r="L950" s="13"/>
      <c r="M950" s="417" t="s">
        <v>1</v>
      </c>
      <c r="N950" s="418" t="s">
        <v>41</v>
      </c>
      <c r="P950" s="419">
        <f t="shared" si="1"/>
        <v>0</v>
      </c>
      <c r="Q950" s="419">
        <v>0</v>
      </c>
      <c r="R950" s="419">
        <f t="shared" si="2"/>
        <v>0</v>
      </c>
      <c r="S950" s="419">
        <v>0</v>
      </c>
      <c r="T950" s="420">
        <f t="shared" si="3"/>
        <v>0</v>
      </c>
      <c r="AR950" s="421" t="s">
        <v>395</v>
      </c>
      <c r="AT950" s="421" t="s">
        <v>313</v>
      </c>
      <c r="AU950" s="421" t="s">
        <v>88</v>
      </c>
      <c r="AY950" s="3" t="s">
        <v>311</v>
      </c>
      <c r="BE950" s="422">
        <f t="shared" si="4"/>
        <v>0</v>
      </c>
      <c r="BF950" s="422">
        <f t="shared" si="5"/>
        <v>0</v>
      </c>
      <c r="BG950" s="422">
        <f t="shared" si="6"/>
        <v>0</v>
      </c>
      <c r="BH950" s="422">
        <f t="shared" si="7"/>
        <v>0</v>
      </c>
      <c r="BI950" s="422">
        <f t="shared" si="8"/>
        <v>0</v>
      </c>
      <c r="BJ950" s="3" t="s">
        <v>88</v>
      </c>
      <c r="BK950" s="422">
        <f t="shared" si="9"/>
        <v>0</v>
      </c>
      <c r="BL950" s="3" t="s">
        <v>395</v>
      </c>
      <c r="BM950" s="421" t="s">
        <v>1657</v>
      </c>
    </row>
    <row r="951" spans="2:65" s="1" customFormat="1" ht="37.9" customHeight="1">
      <c r="B951" s="13"/>
      <c r="C951" s="428" t="s">
        <v>1658</v>
      </c>
      <c r="D951" s="428" t="s">
        <v>313</v>
      </c>
      <c r="E951" s="429" t="s">
        <v>1659</v>
      </c>
      <c r="F951" s="430" t="s">
        <v>1660</v>
      </c>
      <c r="G951" s="431" t="s">
        <v>1507</v>
      </c>
      <c r="H951" s="432">
        <v>1</v>
      </c>
      <c r="I951" s="22"/>
      <c r="J951" s="415">
        <f t="shared" si="0"/>
        <v>0</v>
      </c>
      <c r="K951" s="416"/>
      <c r="L951" s="13"/>
      <c r="M951" s="417" t="s">
        <v>1</v>
      </c>
      <c r="N951" s="418" t="s">
        <v>41</v>
      </c>
      <c r="P951" s="419">
        <f t="shared" si="1"/>
        <v>0</v>
      </c>
      <c r="Q951" s="419">
        <v>0</v>
      </c>
      <c r="R951" s="419">
        <f t="shared" si="2"/>
        <v>0</v>
      </c>
      <c r="S951" s="419">
        <v>0</v>
      </c>
      <c r="T951" s="420">
        <f t="shared" si="3"/>
        <v>0</v>
      </c>
      <c r="AR951" s="421" t="s">
        <v>395</v>
      </c>
      <c r="AT951" s="421" t="s">
        <v>313</v>
      </c>
      <c r="AU951" s="421" t="s">
        <v>88</v>
      </c>
      <c r="AY951" s="3" t="s">
        <v>311</v>
      </c>
      <c r="BE951" s="422">
        <f t="shared" si="4"/>
        <v>0</v>
      </c>
      <c r="BF951" s="422">
        <f t="shared" si="5"/>
        <v>0</v>
      </c>
      <c r="BG951" s="422">
        <f t="shared" si="6"/>
        <v>0</v>
      </c>
      <c r="BH951" s="422">
        <f t="shared" si="7"/>
        <v>0</v>
      </c>
      <c r="BI951" s="422">
        <f t="shared" si="8"/>
        <v>0</v>
      </c>
      <c r="BJ951" s="3" t="s">
        <v>88</v>
      </c>
      <c r="BK951" s="422">
        <f t="shared" si="9"/>
        <v>0</v>
      </c>
      <c r="BL951" s="3" t="s">
        <v>395</v>
      </c>
      <c r="BM951" s="421" t="s">
        <v>1661</v>
      </c>
    </row>
    <row r="952" spans="2:65" s="1" customFormat="1" ht="37.9" customHeight="1">
      <c r="B952" s="13"/>
      <c r="C952" s="428" t="s">
        <v>1662</v>
      </c>
      <c r="D952" s="428" t="s">
        <v>313</v>
      </c>
      <c r="E952" s="429" t="s">
        <v>1663</v>
      </c>
      <c r="F952" s="430" t="s">
        <v>1664</v>
      </c>
      <c r="G952" s="431" t="s">
        <v>1507</v>
      </c>
      <c r="H952" s="432">
        <v>1</v>
      </c>
      <c r="I952" s="22"/>
      <c r="J952" s="415">
        <f t="shared" si="0"/>
        <v>0</v>
      </c>
      <c r="K952" s="416"/>
      <c r="L952" s="13"/>
      <c r="M952" s="417" t="s">
        <v>1</v>
      </c>
      <c r="N952" s="418" t="s">
        <v>41</v>
      </c>
      <c r="P952" s="419">
        <f t="shared" si="1"/>
        <v>0</v>
      </c>
      <c r="Q952" s="419">
        <v>0</v>
      </c>
      <c r="R952" s="419">
        <f t="shared" si="2"/>
        <v>0</v>
      </c>
      <c r="S952" s="419">
        <v>0</v>
      </c>
      <c r="T952" s="420">
        <f t="shared" si="3"/>
        <v>0</v>
      </c>
      <c r="AR952" s="421" t="s">
        <v>395</v>
      </c>
      <c r="AT952" s="421" t="s">
        <v>313</v>
      </c>
      <c r="AU952" s="421" t="s">
        <v>88</v>
      </c>
      <c r="AY952" s="3" t="s">
        <v>311</v>
      </c>
      <c r="BE952" s="422">
        <f t="shared" si="4"/>
        <v>0</v>
      </c>
      <c r="BF952" s="422">
        <f t="shared" si="5"/>
        <v>0</v>
      </c>
      <c r="BG952" s="422">
        <f t="shared" si="6"/>
        <v>0</v>
      </c>
      <c r="BH952" s="422">
        <f t="shared" si="7"/>
        <v>0</v>
      </c>
      <c r="BI952" s="422">
        <f t="shared" si="8"/>
        <v>0</v>
      </c>
      <c r="BJ952" s="3" t="s">
        <v>88</v>
      </c>
      <c r="BK952" s="422">
        <f t="shared" si="9"/>
        <v>0</v>
      </c>
      <c r="BL952" s="3" t="s">
        <v>395</v>
      </c>
      <c r="BM952" s="421" t="s">
        <v>1665</v>
      </c>
    </row>
    <row r="953" spans="2:65" s="1" customFormat="1" ht="37.9" customHeight="1">
      <c r="B953" s="13"/>
      <c r="C953" s="428" t="s">
        <v>1666</v>
      </c>
      <c r="D953" s="428" t="s">
        <v>313</v>
      </c>
      <c r="E953" s="429" t="s">
        <v>1667</v>
      </c>
      <c r="F953" s="430" t="s">
        <v>1668</v>
      </c>
      <c r="G953" s="431" t="s">
        <v>1507</v>
      </c>
      <c r="H953" s="432">
        <v>1</v>
      </c>
      <c r="I953" s="22"/>
      <c r="J953" s="415">
        <f t="shared" si="0"/>
        <v>0</v>
      </c>
      <c r="K953" s="416"/>
      <c r="L953" s="13"/>
      <c r="M953" s="417" t="s">
        <v>1</v>
      </c>
      <c r="N953" s="418" t="s">
        <v>41</v>
      </c>
      <c r="P953" s="419">
        <f t="shared" si="1"/>
        <v>0</v>
      </c>
      <c r="Q953" s="419">
        <v>0</v>
      </c>
      <c r="R953" s="419">
        <f t="shared" si="2"/>
        <v>0</v>
      </c>
      <c r="S953" s="419">
        <v>0</v>
      </c>
      <c r="T953" s="420">
        <f t="shared" si="3"/>
        <v>0</v>
      </c>
      <c r="AR953" s="421" t="s">
        <v>395</v>
      </c>
      <c r="AT953" s="421" t="s">
        <v>313</v>
      </c>
      <c r="AU953" s="421" t="s">
        <v>88</v>
      </c>
      <c r="AY953" s="3" t="s">
        <v>311</v>
      </c>
      <c r="BE953" s="422">
        <f t="shared" si="4"/>
        <v>0</v>
      </c>
      <c r="BF953" s="422">
        <f t="shared" si="5"/>
        <v>0</v>
      </c>
      <c r="BG953" s="422">
        <f t="shared" si="6"/>
        <v>0</v>
      </c>
      <c r="BH953" s="422">
        <f t="shared" si="7"/>
        <v>0</v>
      </c>
      <c r="BI953" s="422">
        <f t="shared" si="8"/>
        <v>0</v>
      </c>
      <c r="BJ953" s="3" t="s">
        <v>88</v>
      </c>
      <c r="BK953" s="422">
        <f t="shared" si="9"/>
        <v>0</v>
      </c>
      <c r="BL953" s="3" t="s">
        <v>395</v>
      </c>
      <c r="BM953" s="421" t="s">
        <v>1669</v>
      </c>
    </row>
    <row r="954" spans="2:65" s="1" customFormat="1" ht="37.9" customHeight="1">
      <c r="B954" s="13"/>
      <c r="C954" s="428" t="s">
        <v>1670</v>
      </c>
      <c r="D954" s="428" t="s">
        <v>313</v>
      </c>
      <c r="E954" s="429" t="s">
        <v>1671</v>
      </c>
      <c r="F954" s="430" t="s">
        <v>1672</v>
      </c>
      <c r="G954" s="431" t="s">
        <v>1507</v>
      </c>
      <c r="H954" s="432">
        <v>1</v>
      </c>
      <c r="I954" s="22"/>
      <c r="J954" s="415">
        <f t="shared" si="0"/>
        <v>0</v>
      </c>
      <c r="K954" s="416"/>
      <c r="L954" s="13"/>
      <c r="M954" s="417" t="s">
        <v>1</v>
      </c>
      <c r="N954" s="418" t="s">
        <v>41</v>
      </c>
      <c r="P954" s="419">
        <f t="shared" si="1"/>
        <v>0</v>
      </c>
      <c r="Q954" s="419">
        <v>0</v>
      </c>
      <c r="R954" s="419">
        <f t="shared" si="2"/>
        <v>0</v>
      </c>
      <c r="S954" s="419">
        <v>0</v>
      </c>
      <c r="T954" s="420">
        <f t="shared" si="3"/>
        <v>0</v>
      </c>
      <c r="AR954" s="421" t="s">
        <v>395</v>
      </c>
      <c r="AT954" s="421" t="s">
        <v>313</v>
      </c>
      <c r="AU954" s="421" t="s">
        <v>88</v>
      </c>
      <c r="AY954" s="3" t="s">
        <v>311</v>
      </c>
      <c r="BE954" s="422">
        <f t="shared" si="4"/>
        <v>0</v>
      </c>
      <c r="BF954" s="422">
        <f t="shared" si="5"/>
        <v>0</v>
      </c>
      <c r="BG954" s="422">
        <f t="shared" si="6"/>
        <v>0</v>
      </c>
      <c r="BH954" s="422">
        <f t="shared" si="7"/>
        <v>0</v>
      </c>
      <c r="BI954" s="422">
        <f t="shared" si="8"/>
        <v>0</v>
      </c>
      <c r="BJ954" s="3" t="s">
        <v>88</v>
      </c>
      <c r="BK954" s="422">
        <f t="shared" si="9"/>
        <v>0</v>
      </c>
      <c r="BL954" s="3" t="s">
        <v>395</v>
      </c>
      <c r="BM954" s="421" t="s">
        <v>1673</v>
      </c>
    </row>
    <row r="955" spans="2:65" s="1" customFormat="1" ht="37.9" customHeight="1">
      <c r="B955" s="13"/>
      <c r="C955" s="428" t="s">
        <v>1674</v>
      </c>
      <c r="D955" s="428" t="s">
        <v>313</v>
      </c>
      <c r="E955" s="429" t="s">
        <v>1675</v>
      </c>
      <c r="F955" s="430" t="s">
        <v>1676</v>
      </c>
      <c r="G955" s="431" t="s">
        <v>1507</v>
      </c>
      <c r="H955" s="432">
        <v>1</v>
      </c>
      <c r="I955" s="22"/>
      <c r="J955" s="415">
        <f t="shared" si="0"/>
        <v>0</v>
      </c>
      <c r="K955" s="416"/>
      <c r="L955" s="13"/>
      <c r="M955" s="417" t="s">
        <v>1</v>
      </c>
      <c r="N955" s="418" t="s">
        <v>41</v>
      </c>
      <c r="P955" s="419">
        <f t="shared" si="1"/>
        <v>0</v>
      </c>
      <c r="Q955" s="419">
        <v>0</v>
      </c>
      <c r="R955" s="419">
        <f t="shared" si="2"/>
        <v>0</v>
      </c>
      <c r="S955" s="419">
        <v>0</v>
      </c>
      <c r="T955" s="420">
        <f t="shared" si="3"/>
        <v>0</v>
      </c>
      <c r="AR955" s="421" t="s">
        <v>395</v>
      </c>
      <c r="AT955" s="421" t="s">
        <v>313</v>
      </c>
      <c r="AU955" s="421" t="s">
        <v>88</v>
      </c>
      <c r="AY955" s="3" t="s">
        <v>311</v>
      </c>
      <c r="BE955" s="422">
        <f t="shared" si="4"/>
        <v>0</v>
      </c>
      <c r="BF955" s="422">
        <f t="shared" si="5"/>
        <v>0</v>
      </c>
      <c r="BG955" s="422">
        <f t="shared" si="6"/>
        <v>0</v>
      </c>
      <c r="BH955" s="422">
        <f t="shared" si="7"/>
        <v>0</v>
      </c>
      <c r="BI955" s="422">
        <f t="shared" si="8"/>
        <v>0</v>
      </c>
      <c r="BJ955" s="3" t="s">
        <v>88</v>
      </c>
      <c r="BK955" s="422">
        <f t="shared" si="9"/>
        <v>0</v>
      </c>
      <c r="BL955" s="3" t="s">
        <v>395</v>
      </c>
      <c r="BM955" s="421" t="s">
        <v>1677</v>
      </c>
    </row>
    <row r="956" spans="2:65" s="1" customFormat="1" ht="37.9" customHeight="1">
      <c r="B956" s="13"/>
      <c r="C956" s="428" t="s">
        <v>1678</v>
      </c>
      <c r="D956" s="428" t="s">
        <v>313</v>
      </c>
      <c r="E956" s="429" t="s">
        <v>1679</v>
      </c>
      <c r="F956" s="430" t="s">
        <v>1680</v>
      </c>
      <c r="G956" s="431" t="s">
        <v>1507</v>
      </c>
      <c r="H956" s="432">
        <v>1</v>
      </c>
      <c r="I956" s="22"/>
      <c r="J956" s="415">
        <f t="shared" si="0"/>
        <v>0</v>
      </c>
      <c r="K956" s="416"/>
      <c r="L956" s="13"/>
      <c r="M956" s="417" t="s">
        <v>1</v>
      </c>
      <c r="N956" s="418" t="s">
        <v>41</v>
      </c>
      <c r="P956" s="419">
        <f t="shared" si="1"/>
        <v>0</v>
      </c>
      <c r="Q956" s="419">
        <v>0</v>
      </c>
      <c r="R956" s="419">
        <f t="shared" si="2"/>
        <v>0</v>
      </c>
      <c r="S956" s="419">
        <v>0</v>
      </c>
      <c r="T956" s="420">
        <f t="shared" si="3"/>
        <v>0</v>
      </c>
      <c r="AR956" s="421" t="s">
        <v>395</v>
      </c>
      <c r="AT956" s="421" t="s">
        <v>313</v>
      </c>
      <c r="AU956" s="421" t="s">
        <v>88</v>
      </c>
      <c r="AY956" s="3" t="s">
        <v>311</v>
      </c>
      <c r="BE956" s="422">
        <f t="shared" si="4"/>
        <v>0</v>
      </c>
      <c r="BF956" s="422">
        <f t="shared" si="5"/>
        <v>0</v>
      </c>
      <c r="BG956" s="422">
        <f t="shared" si="6"/>
        <v>0</v>
      </c>
      <c r="BH956" s="422">
        <f t="shared" si="7"/>
        <v>0</v>
      </c>
      <c r="BI956" s="422">
        <f t="shared" si="8"/>
        <v>0</v>
      </c>
      <c r="BJ956" s="3" t="s">
        <v>88</v>
      </c>
      <c r="BK956" s="422">
        <f t="shared" si="9"/>
        <v>0</v>
      </c>
      <c r="BL956" s="3" t="s">
        <v>395</v>
      </c>
      <c r="BM956" s="421" t="s">
        <v>1681</v>
      </c>
    </row>
    <row r="957" spans="2:65" s="1" customFormat="1" ht="37.9" customHeight="1">
      <c r="B957" s="13"/>
      <c r="C957" s="428" t="s">
        <v>1682</v>
      </c>
      <c r="D957" s="428" t="s">
        <v>313</v>
      </c>
      <c r="E957" s="429" t="s">
        <v>1683</v>
      </c>
      <c r="F957" s="430" t="s">
        <v>1684</v>
      </c>
      <c r="G957" s="431" t="s">
        <v>1507</v>
      </c>
      <c r="H957" s="432">
        <v>1</v>
      </c>
      <c r="I957" s="22"/>
      <c r="J957" s="415">
        <f t="shared" si="0"/>
        <v>0</v>
      </c>
      <c r="K957" s="416"/>
      <c r="L957" s="13"/>
      <c r="M957" s="417" t="s">
        <v>1</v>
      </c>
      <c r="N957" s="418" t="s">
        <v>41</v>
      </c>
      <c r="P957" s="419">
        <f t="shared" si="1"/>
        <v>0</v>
      </c>
      <c r="Q957" s="419">
        <v>0</v>
      </c>
      <c r="R957" s="419">
        <f t="shared" si="2"/>
        <v>0</v>
      </c>
      <c r="S957" s="419">
        <v>0</v>
      </c>
      <c r="T957" s="420">
        <f t="shared" si="3"/>
        <v>0</v>
      </c>
      <c r="AR957" s="421" t="s">
        <v>395</v>
      </c>
      <c r="AT957" s="421" t="s">
        <v>313</v>
      </c>
      <c r="AU957" s="421" t="s">
        <v>88</v>
      </c>
      <c r="AY957" s="3" t="s">
        <v>311</v>
      </c>
      <c r="BE957" s="422">
        <f t="shared" si="4"/>
        <v>0</v>
      </c>
      <c r="BF957" s="422">
        <f t="shared" si="5"/>
        <v>0</v>
      </c>
      <c r="BG957" s="422">
        <f t="shared" si="6"/>
        <v>0</v>
      </c>
      <c r="BH957" s="422">
        <f t="shared" si="7"/>
        <v>0</v>
      </c>
      <c r="BI957" s="422">
        <f t="shared" si="8"/>
        <v>0</v>
      </c>
      <c r="BJ957" s="3" t="s">
        <v>88</v>
      </c>
      <c r="BK957" s="422">
        <f t="shared" si="9"/>
        <v>0</v>
      </c>
      <c r="BL957" s="3" t="s">
        <v>395</v>
      </c>
      <c r="BM957" s="421" t="s">
        <v>1685</v>
      </c>
    </row>
    <row r="958" spans="2:65" s="1" customFormat="1" ht="37.9" customHeight="1">
      <c r="B958" s="13"/>
      <c r="C958" s="428" t="s">
        <v>1686</v>
      </c>
      <c r="D958" s="428" t="s">
        <v>313</v>
      </c>
      <c r="E958" s="429" t="s">
        <v>1687</v>
      </c>
      <c r="F958" s="430" t="s">
        <v>1688</v>
      </c>
      <c r="G958" s="431" t="s">
        <v>1507</v>
      </c>
      <c r="H958" s="432">
        <v>1</v>
      </c>
      <c r="I958" s="22"/>
      <c r="J958" s="415">
        <f t="shared" si="0"/>
        <v>0</v>
      </c>
      <c r="K958" s="416"/>
      <c r="L958" s="13"/>
      <c r="M958" s="417" t="s">
        <v>1</v>
      </c>
      <c r="N958" s="418" t="s">
        <v>41</v>
      </c>
      <c r="P958" s="419">
        <f t="shared" si="1"/>
        <v>0</v>
      </c>
      <c r="Q958" s="419">
        <v>0</v>
      </c>
      <c r="R958" s="419">
        <f t="shared" si="2"/>
        <v>0</v>
      </c>
      <c r="S958" s="419">
        <v>0</v>
      </c>
      <c r="T958" s="420">
        <f t="shared" si="3"/>
        <v>0</v>
      </c>
      <c r="AR958" s="421" t="s">
        <v>395</v>
      </c>
      <c r="AT958" s="421" t="s">
        <v>313</v>
      </c>
      <c r="AU958" s="421" t="s">
        <v>88</v>
      </c>
      <c r="AY958" s="3" t="s">
        <v>311</v>
      </c>
      <c r="BE958" s="422">
        <f t="shared" si="4"/>
        <v>0</v>
      </c>
      <c r="BF958" s="422">
        <f t="shared" si="5"/>
        <v>0</v>
      </c>
      <c r="BG958" s="422">
        <f t="shared" si="6"/>
        <v>0</v>
      </c>
      <c r="BH958" s="422">
        <f t="shared" si="7"/>
        <v>0</v>
      </c>
      <c r="BI958" s="422">
        <f t="shared" si="8"/>
        <v>0</v>
      </c>
      <c r="BJ958" s="3" t="s">
        <v>88</v>
      </c>
      <c r="BK958" s="422">
        <f t="shared" si="9"/>
        <v>0</v>
      </c>
      <c r="BL958" s="3" t="s">
        <v>395</v>
      </c>
      <c r="BM958" s="421" t="s">
        <v>1689</v>
      </c>
    </row>
    <row r="959" spans="2:65" s="1" customFormat="1" ht="24.25" customHeight="1">
      <c r="B959" s="13"/>
      <c r="C959" s="428" t="s">
        <v>1690</v>
      </c>
      <c r="D959" s="428" t="s">
        <v>313</v>
      </c>
      <c r="E959" s="429" t="s">
        <v>1691</v>
      </c>
      <c r="F959" s="430" t="s">
        <v>1692</v>
      </c>
      <c r="G959" s="431" t="s">
        <v>1127</v>
      </c>
      <c r="H959" s="24"/>
      <c r="I959" s="22"/>
      <c r="J959" s="415">
        <f t="shared" si="0"/>
        <v>0</v>
      </c>
      <c r="K959" s="416"/>
      <c r="L959" s="13"/>
      <c r="M959" s="417" t="s">
        <v>1</v>
      </c>
      <c r="N959" s="418" t="s">
        <v>41</v>
      </c>
      <c r="P959" s="419">
        <f t="shared" si="1"/>
        <v>0</v>
      </c>
      <c r="Q959" s="419">
        <v>0</v>
      </c>
      <c r="R959" s="419">
        <f t="shared" si="2"/>
        <v>0</v>
      </c>
      <c r="S959" s="419">
        <v>0</v>
      </c>
      <c r="T959" s="420">
        <f t="shared" si="3"/>
        <v>0</v>
      </c>
      <c r="AR959" s="421" t="s">
        <v>395</v>
      </c>
      <c r="AT959" s="421" t="s">
        <v>313</v>
      </c>
      <c r="AU959" s="421" t="s">
        <v>88</v>
      </c>
      <c r="AY959" s="3" t="s">
        <v>311</v>
      </c>
      <c r="BE959" s="422">
        <f t="shared" si="4"/>
        <v>0</v>
      </c>
      <c r="BF959" s="422">
        <f t="shared" si="5"/>
        <v>0</v>
      </c>
      <c r="BG959" s="422">
        <f t="shared" si="6"/>
        <v>0</v>
      </c>
      <c r="BH959" s="422">
        <f t="shared" si="7"/>
        <v>0</v>
      </c>
      <c r="BI959" s="422">
        <f t="shared" si="8"/>
        <v>0</v>
      </c>
      <c r="BJ959" s="3" t="s">
        <v>88</v>
      </c>
      <c r="BK959" s="422">
        <f t="shared" si="9"/>
        <v>0</v>
      </c>
      <c r="BL959" s="3" t="s">
        <v>395</v>
      </c>
      <c r="BM959" s="421" t="s">
        <v>1693</v>
      </c>
    </row>
    <row r="960" spans="2:63" s="433" customFormat="1" ht="22.9" customHeight="1">
      <c r="B960" s="434"/>
      <c r="D960" s="435" t="s">
        <v>74</v>
      </c>
      <c r="E960" s="443" t="s">
        <v>1694</v>
      </c>
      <c r="F960" s="443" t="s">
        <v>1695</v>
      </c>
      <c r="J960" s="444">
        <f>BK960</f>
        <v>0</v>
      </c>
      <c r="L960" s="434"/>
      <c r="M960" s="438"/>
      <c r="P960" s="439">
        <f>P961</f>
        <v>0</v>
      </c>
      <c r="R960" s="439">
        <f>R961</f>
        <v>0</v>
      </c>
      <c r="T960" s="440">
        <f>T961</f>
        <v>0.007659339999999999</v>
      </c>
      <c r="AR960" s="435" t="s">
        <v>88</v>
      </c>
      <c r="AT960" s="441" t="s">
        <v>74</v>
      </c>
      <c r="AU960" s="441" t="s">
        <v>83</v>
      </c>
      <c r="AY960" s="435" t="s">
        <v>311</v>
      </c>
      <c r="BK960" s="442">
        <f>BK961</f>
        <v>0</v>
      </c>
    </row>
    <row r="961" spans="2:65" s="1" customFormat="1" ht="24.25" customHeight="1">
      <c r="B961" s="13"/>
      <c r="C961" s="428" t="s">
        <v>1696</v>
      </c>
      <c r="D961" s="428" t="s">
        <v>313</v>
      </c>
      <c r="E961" s="429" t="s">
        <v>1697</v>
      </c>
      <c r="F961" s="430" t="s">
        <v>1698</v>
      </c>
      <c r="G961" s="431" t="s">
        <v>371</v>
      </c>
      <c r="H961" s="432">
        <v>58.918</v>
      </c>
      <c r="I961" s="22"/>
      <c r="J961" s="415">
        <f>ROUND(I961*H961,2)</f>
        <v>0</v>
      </c>
      <c r="K961" s="416"/>
      <c r="L961" s="13"/>
      <c r="M961" s="417" t="s">
        <v>1</v>
      </c>
      <c r="N961" s="418" t="s">
        <v>41</v>
      </c>
      <c r="P961" s="419">
        <f>O961*H961</f>
        <v>0</v>
      </c>
      <c r="Q961" s="419">
        <v>0</v>
      </c>
      <c r="R961" s="419">
        <f>Q961*H961</f>
        <v>0</v>
      </c>
      <c r="S961" s="419">
        <v>0.00013</v>
      </c>
      <c r="T961" s="420">
        <f>S961*H961</f>
        <v>0.007659339999999999</v>
      </c>
      <c r="AR961" s="421" t="s">
        <v>395</v>
      </c>
      <c r="AT961" s="421" t="s">
        <v>313</v>
      </c>
      <c r="AU961" s="421" t="s">
        <v>88</v>
      </c>
      <c r="AY961" s="3" t="s">
        <v>311</v>
      </c>
      <c r="BE961" s="422">
        <f>IF(N961="základní",J961,0)</f>
        <v>0</v>
      </c>
      <c r="BF961" s="422">
        <f>IF(N961="snížená",J961,0)</f>
        <v>0</v>
      </c>
      <c r="BG961" s="422">
        <f>IF(N961="zákl. přenesená",J961,0)</f>
        <v>0</v>
      </c>
      <c r="BH961" s="422">
        <f>IF(N961="sníž. přenesená",J961,0)</f>
        <v>0</v>
      </c>
      <c r="BI961" s="422">
        <f>IF(N961="nulová",J961,0)</f>
        <v>0</v>
      </c>
      <c r="BJ961" s="3" t="s">
        <v>88</v>
      </c>
      <c r="BK961" s="422">
        <f>ROUND(I961*H961,2)</f>
        <v>0</v>
      </c>
      <c r="BL961" s="3" t="s">
        <v>395</v>
      </c>
      <c r="BM961" s="421" t="s">
        <v>1699</v>
      </c>
    </row>
    <row r="962" spans="2:63" s="433" customFormat="1" ht="22.9" customHeight="1">
      <c r="B962" s="434"/>
      <c r="D962" s="435" t="s">
        <v>74</v>
      </c>
      <c r="E962" s="443" t="s">
        <v>1700</v>
      </c>
      <c r="F962" s="443" t="s">
        <v>1701</v>
      </c>
      <c r="J962" s="444">
        <f>BK962</f>
        <v>0</v>
      </c>
      <c r="L962" s="434"/>
      <c r="M962" s="438"/>
      <c r="P962" s="439">
        <f>SUM(P963:P1036)</f>
        <v>0</v>
      </c>
      <c r="R962" s="439">
        <f>SUM(R963:R1036)</f>
        <v>0</v>
      </c>
      <c r="T962" s="440">
        <f>SUM(T963:T1036)</f>
        <v>0.169</v>
      </c>
      <c r="AR962" s="435" t="s">
        <v>88</v>
      </c>
      <c r="AT962" s="441" t="s">
        <v>74</v>
      </c>
      <c r="AU962" s="441" t="s">
        <v>83</v>
      </c>
      <c r="AY962" s="435" t="s">
        <v>311</v>
      </c>
      <c r="BK962" s="442">
        <f>SUM(BK963:BK1036)</f>
        <v>0</v>
      </c>
    </row>
    <row r="963" spans="2:65" s="1" customFormat="1" ht="37.9" customHeight="1">
      <c r="B963" s="13"/>
      <c r="C963" s="428" t="s">
        <v>1702</v>
      </c>
      <c r="D963" s="428" t="s">
        <v>313</v>
      </c>
      <c r="E963" s="429" t="s">
        <v>1703</v>
      </c>
      <c r="F963" s="430" t="s">
        <v>1704</v>
      </c>
      <c r="G963" s="431" t="s">
        <v>1507</v>
      </c>
      <c r="H963" s="432">
        <v>2</v>
      </c>
      <c r="I963" s="22"/>
      <c r="J963" s="415">
        <f aca="true" t="shared" si="10" ref="J963:J994">ROUND(I963*H963,2)</f>
        <v>0</v>
      </c>
      <c r="K963" s="416"/>
      <c r="L963" s="13"/>
      <c r="M963" s="417" t="s">
        <v>1</v>
      </c>
      <c r="N963" s="418" t="s">
        <v>41</v>
      </c>
      <c r="P963" s="419">
        <f aca="true" t="shared" si="11" ref="P963:P994">O963*H963</f>
        <v>0</v>
      </c>
      <c r="Q963" s="419">
        <v>0</v>
      </c>
      <c r="R963" s="419">
        <f aca="true" t="shared" si="12" ref="R963:R994">Q963*H963</f>
        <v>0</v>
      </c>
      <c r="S963" s="419">
        <v>0</v>
      </c>
      <c r="T963" s="420">
        <f aca="true" t="shared" si="13" ref="T963:T994">S963*H963</f>
        <v>0</v>
      </c>
      <c r="AR963" s="421" t="s">
        <v>395</v>
      </c>
      <c r="AT963" s="421" t="s">
        <v>313</v>
      </c>
      <c r="AU963" s="421" t="s">
        <v>88</v>
      </c>
      <c r="AY963" s="3" t="s">
        <v>311</v>
      </c>
      <c r="BE963" s="422">
        <f aca="true" t="shared" si="14" ref="BE963:BE994">IF(N963="základní",J963,0)</f>
        <v>0</v>
      </c>
      <c r="BF963" s="422">
        <f aca="true" t="shared" si="15" ref="BF963:BF994">IF(N963="snížená",J963,0)</f>
        <v>0</v>
      </c>
      <c r="BG963" s="422">
        <f aca="true" t="shared" si="16" ref="BG963:BG994">IF(N963="zákl. přenesená",J963,0)</f>
        <v>0</v>
      </c>
      <c r="BH963" s="422">
        <f aca="true" t="shared" si="17" ref="BH963:BH994">IF(N963="sníž. přenesená",J963,0)</f>
        <v>0</v>
      </c>
      <c r="BI963" s="422">
        <f aca="true" t="shared" si="18" ref="BI963:BI994">IF(N963="nulová",J963,0)</f>
        <v>0</v>
      </c>
      <c r="BJ963" s="3" t="s">
        <v>88</v>
      </c>
      <c r="BK963" s="422">
        <f aca="true" t="shared" si="19" ref="BK963:BK994">ROUND(I963*H963,2)</f>
        <v>0</v>
      </c>
      <c r="BL963" s="3" t="s">
        <v>395</v>
      </c>
      <c r="BM963" s="421" t="s">
        <v>1705</v>
      </c>
    </row>
    <row r="964" spans="2:65" s="1" customFormat="1" ht="44.25" customHeight="1">
      <c r="B964" s="13"/>
      <c r="C964" s="428" t="s">
        <v>1706</v>
      </c>
      <c r="D964" s="428" t="s">
        <v>313</v>
      </c>
      <c r="E964" s="429" t="s">
        <v>1707</v>
      </c>
      <c r="F964" s="430" t="s">
        <v>1708</v>
      </c>
      <c r="G964" s="431" t="s">
        <v>1507</v>
      </c>
      <c r="H964" s="432">
        <v>1</v>
      </c>
      <c r="I964" s="22"/>
      <c r="J964" s="415">
        <f t="shared" si="10"/>
        <v>0</v>
      </c>
      <c r="K964" s="416"/>
      <c r="L964" s="13"/>
      <c r="M964" s="417" t="s">
        <v>1</v>
      </c>
      <c r="N964" s="418" t="s">
        <v>41</v>
      </c>
      <c r="P964" s="419">
        <f t="shared" si="11"/>
        <v>0</v>
      </c>
      <c r="Q964" s="419">
        <v>0</v>
      </c>
      <c r="R964" s="419">
        <f t="shared" si="12"/>
        <v>0</v>
      </c>
      <c r="S964" s="419">
        <v>0</v>
      </c>
      <c r="T964" s="420">
        <f t="shared" si="13"/>
        <v>0</v>
      </c>
      <c r="AR964" s="421" t="s">
        <v>395</v>
      </c>
      <c r="AT964" s="421" t="s">
        <v>313</v>
      </c>
      <c r="AU964" s="421" t="s">
        <v>88</v>
      </c>
      <c r="AY964" s="3" t="s">
        <v>311</v>
      </c>
      <c r="BE964" s="422">
        <f t="shared" si="14"/>
        <v>0</v>
      </c>
      <c r="BF964" s="422">
        <f t="shared" si="15"/>
        <v>0</v>
      </c>
      <c r="BG964" s="422">
        <f t="shared" si="16"/>
        <v>0</v>
      </c>
      <c r="BH964" s="422">
        <f t="shared" si="17"/>
        <v>0</v>
      </c>
      <c r="BI964" s="422">
        <f t="shared" si="18"/>
        <v>0</v>
      </c>
      <c r="BJ964" s="3" t="s">
        <v>88</v>
      </c>
      <c r="BK964" s="422">
        <f t="shared" si="19"/>
        <v>0</v>
      </c>
      <c r="BL964" s="3" t="s">
        <v>395</v>
      </c>
      <c r="BM964" s="421" t="s">
        <v>1709</v>
      </c>
    </row>
    <row r="965" spans="2:65" s="1" customFormat="1" ht="37.9" customHeight="1">
      <c r="B965" s="13"/>
      <c r="C965" s="428" t="s">
        <v>1710</v>
      </c>
      <c r="D965" s="428" t="s">
        <v>313</v>
      </c>
      <c r="E965" s="429" t="s">
        <v>1711</v>
      </c>
      <c r="F965" s="430" t="s">
        <v>1712</v>
      </c>
      <c r="G965" s="431" t="s">
        <v>1507</v>
      </c>
      <c r="H965" s="432">
        <v>1</v>
      </c>
      <c r="I965" s="22"/>
      <c r="J965" s="415">
        <f t="shared" si="10"/>
        <v>0</v>
      </c>
      <c r="K965" s="416"/>
      <c r="L965" s="13"/>
      <c r="M965" s="417" t="s">
        <v>1</v>
      </c>
      <c r="N965" s="418" t="s">
        <v>41</v>
      </c>
      <c r="P965" s="419">
        <f t="shared" si="11"/>
        <v>0</v>
      </c>
      <c r="Q965" s="419">
        <v>0</v>
      </c>
      <c r="R965" s="419">
        <f t="shared" si="12"/>
        <v>0</v>
      </c>
      <c r="S965" s="419">
        <v>0</v>
      </c>
      <c r="T965" s="420">
        <f t="shared" si="13"/>
        <v>0</v>
      </c>
      <c r="AR965" s="421" t="s">
        <v>395</v>
      </c>
      <c r="AT965" s="421" t="s">
        <v>313</v>
      </c>
      <c r="AU965" s="421" t="s">
        <v>88</v>
      </c>
      <c r="AY965" s="3" t="s">
        <v>311</v>
      </c>
      <c r="BE965" s="422">
        <f t="shared" si="14"/>
        <v>0</v>
      </c>
      <c r="BF965" s="422">
        <f t="shared" si="15"/>
        <v>0</v>
      </c>
      <c r="BG965" s="422">
        <f t="shared" si="16"/>
        <v>0</v>
      </c>
      <c r="BH965" s="422">
        <f t="shared" si="17"/>
        <v>0</v>
      </c>
      <c r="BI965" s="422">
        <f t="shared" si="18"/>
        <v>0</v>
      </c>
      <c r="BJ965" s="3" t="s">
        <v>88</v>
      </c>
      <c r="BK965" s="422">
        <f t="shared" si="19"/>
        <v>0</v>
      </c>
      <c r="BL965" s="3" t="s">
        <v>395</v>
      </c>
      <c r="BM965" s="421" t="s">
        <v>1713</v>
      </c>
    </row>
    <row r="966" spans="2:65" s="1" customFormat="1" ht="37.9" customHeight="1">
      <c r="B966" s="13"/>
      <c r="C966" s="428" t="s">
        <v>1714</v>
      </c>
      <c r="D966" s="428" t="s">
        <v>313</v>
      </c>
      <c r="E966" s="429" t="s">
        <v>1715</v>
      </c>
      <c r="F966" s="430" t="s">
        <v>1716</v>
      </c>
      <c r="G966" s="431" t="s">
        <v>1507</v>
      </c>
      <c r="H966" s="432">
        <v>1</v>
      </c>
      <c r="I966" s="22"/>
      <c r="J966" s="415">
        <f t="shared" si="10"/>
        <v>0</v>
      </c>
      <c r="K966" s="416"/>
      <c r="L966" s="13"/>
      <c r="M966" s="417" t="s">
        <v>1</v>
      </c>
      <c r="N966" s="418" t="s">
        <v>41</v>
      </c>
      <c r="P966" s="419">
        <f t="shared" si="11"/>
        <v>0</v>
      </c>
      <c r="Q966" s="419">
        <v>0</v>
      </c>
      <c r="R966" s="419">
        <f t="shared" si="12"/>
        <v>0</v>
      </c>
      <c r="S966" s="419">
        <v>0</v>
      </c>
      <c r="T966" s="420">
        <f t="shared" si="13"/>
        <v>0</v>
      </c>
      <c r="AR966" s="421" t="s">
        <v>395</v>
      </c>
      <c r="AT966" s="421" t="s">
        <v>313</v>
      </c>
      <c r="AU966" s="421" t="s">
        <v>88</v>
      </c>
      <c r="AY966" s="3" t="s">
        <v>311</v>
      </c>
      <c r="BE966" s="422">
        <f t="shared" si="14"/>
        <v>0</v>
      </c>
      <c r="BF966" s="422">
        <f t="shared" si="15"/>
        <v>0</v>
      </c>
      <c r="BG966" s="422">
        <f t="shared" si="16"/>
        <v>0</v>
      </c>
      <c r="BH966" s="422">
        <f t="shared" si="17"/>
        <v>0</v>
      </c>
      <c r="BI966" s="422">
        <f t="shared" si="18"/>
        <v>0</v>
      </c>
      <c r="BJ966" s="3" t="s">
        <v>88</v>
      </c>
      <c r="BK966" s="422">
        <f t="shared" si="19"/>
        <v>0</v>
      </c>
      <c r="BL966" s="3" t="s">
        <v>395</v>
      </c>
      <c r="BM966" s="421" t="s">
        <v>1717</v>
      </c>
    </row>
    <row r="967" spans="2:65" s="1" customFormat="1" ht="37.9" customHeight="1">
      <c r="B967" s="13"/>
      <c r="C967" s="428" t="s">
        <v>1718</v>
      </c>
      <c r="D967" s="428" t="s">
        <v>313</v>
      </c>
      <c r="E967" s="429" t="s">
        <v>1719</v>
      </c>
      <c r="F967" s="430" t="s">
        <v>1720</v>
      </c>
      <c r="G967" s="431" t="s">
        <v>1507</v>
      </c>
      <c r="H967" s="432">
        <v>1</v>
      </c>
      <c r="I967" s="22"/>
      <c r="J967" s="415">
        <f t="shared" si="10"/>
        <v>0</v>
      </c>
      <c r="K967" s="416"/>
      <c r="L967" s="13"/>
      <c r="M967" s="417" t="s">
        <v>1</v>
      </c>
      <c r="N967" s="418" t="s">
        <v>41</v>
      </c>
      <c r="P967" s="419">
        <f t="shared" si="11"/>
        <v>0</v>
      </c>
      <c r="Q967" s="419">
        <v>0</v>
      </c>
      <c r="R967" s="419">
        <f t="shared" si="12"/>
        <v>0</v>
      </c>
      <c r="S967" s="419">
        <v>0</v>
      </c>
      <c r="T967" s="420">
        <f t="shared" si="13"/>
        <v>0</v>
      </c>
      <c r="AR967" s="421" t="s">
        <v>395</v>
      </c>
      <c r="AT967" s="421" t="s">
        <v>313</v>
      </c>
      <c r="AU967" s="421" t="s">
        <v>88</v>
      </c>
      <c r="AY967" s="3" t="s">
        <v>311</v>
      </c>
      <c r="BE967" s="422">
        <f t="shared" si="14"/>
        <v>0</v>
      </c>
      <c r="BF967" s="422">
        <f t="shared" si="15"/>
        <v>0</v>
      </c>
      <c r="BG967" s="422">
        <f t="shared" si="16"/>
        <v>0</v>
      </c>
      <c r="BH967" s="422">
        <f t="shared" si="17"/>
        <v>0</v>
      </c>
      <c r="BI967" s="422">
        <f t="shared" si="18"/>
        <v>0</v>
      </c>
      <c r="BJ967" s="3" t="s">
        <v>88</v>
      </c>
      <c r="BK967" s="422">
        <f t="shared" si="19"/>
        <v>0</v>
      </c>
      <c r="BL967" s="3" t="s">
        <v>395</v>
      </c>
      <c r="BM967" s="421" t="s">
        <v>1721</v>
      </c>
    </row>
    <row r="968" spans="2:65" s="1" customFormat="1" ht="37.9" customHeight="1">
      <c r="B968" s="13"/>
      <c r="C968" s="428" t="s">
        <v>1722</v>
      </c>
      <c r="D968" s="428" t="s">
        <v>313</v>
      </c>
      <c r="E968" s="429" t="s">
        <v>1723</v>
      </c>
      <c r="F968" s="430" t="s">
        <v>1724</v>
      </c>
      <c r="G968" s="431" t="s">
        <v>1507</v>
      </c>
      <c r="H968" s="432">
        <v>1</v>
      </c>
      <c r="I968" s="22"/>
      <c r="J968" s="415">
        <f t="shared" si="10"/>
        <v>0</v>
      </c>
      <c r="K968" s="416"/>
      <c r="L968" s="13"/>
      <c r="M968" s="417" t="s">
        <v>1</v>
      </c>
      <c r="N968" s="418" t="s">
        <v>41</v>
      </c>
      <c r="P968" s="419">
        <f t="shared" si="11"/>
        <v>0</v>
      </c>
      <c r="Q968" s="419">
        <v>0</v>
      </c>
      <c r="R968" s="419">
        <f t="shared" si="12"/>
        <v>0</v>
      </c>
      <c r="S968" s="419">
        <v>0</v>
      </c>
      <c r="T968" s="420">
        <f t="shared" si="13"/>
        <v>0</v>
      </c>
      <c r="AR968" s="421" t="s">
        <v>395</v>
      </c>
      <c r="AT968" s="421" t="s">
        <v>313</v>
      </c>
      <c r="AU968" s="421" t="s">
        <v>88</v>
      </c>
      <c r="AY968" s="3" t="s">
        <v>311</v>
      </c>
      <c r="BE968" s="422">
        <f t="shared" si="14"/>
        <v>0</v>
      </c>
      <c r="BF968" s="422">
        <f t="shared" si="15"/>
        <v>0</v>
      </c>
      <c r="BG968" s="422">
        <f t="shared" si="16"/>
        <v>0</v>
      </c>
      <c r="BH968" s="422">
        <f t="shared" si="17"/>
        <v>0</v>
      </c>
      <c r="BI968" s="422">
        <f t="shared" si="18"/>
        <v>0</v>
      </c>
      <c r="BJ968" s="3" t="s">
        <v>88</v>
      </c>
      <c r="BK968" s="422">
        <f t="shared" si="19"/>
        <v>0</v>
      </c>
      <c r="BL968" s="3" t="s">
        <v>395</v>
      </c>
      <c r="BM968" s="421" t="s">
        <v>1725</v>
      </c>
    </row>
    <row r="969" spans="2:65" s="1" customFormat="1" ht="37.9" customHeight="1">
      <c r="B969" s="13"/>
      <c r="C969" s="428" t="s">
        <v>1726</v>
      </c>
      <c r="D969" s="428" t="s">
        <v>313</v>
      </c>
      <c r="E969" s="429" t="s">
        <v>1727</v>
      </c>
      <c r="F969" s="430" t="s">
        <v>1728</v>
      </c>
      <c r="G969" s="431" t="s">
        <v>1507</v>
      </c>
      <c r="H969" s="432">
        <v>8</v>
      </c>
      <c r="I969" s="22"/>
      <c r="J969" s="415">
        <f t="shared" si="10"/>
        <v>0</v>
      </c>
      <c r="K969" s="416"/>
      <c r="L969" s="13"/>
      <c r="M969" s="417" t="s">
        <v>1</v>
      </c>
      <c r="N969" s="418" t="s">
        <v>41</v>
      </c>
      <c r="P969" s="419">
        <f t="shared" si="11"/>
        <v>0</v>
      </c>
      <c r="Q969" s="419">
        <v>0</v>
      </c>
      <c r="R969" s="419">
        <f t="shared" si="12"/>
        <v>0</v>
      </c>
      <c r="S969" s="419">
        <v>0</v>
      </c>
      <c r="T969" s="420">
        <f t="shared" si="13"/>
        <v>0</v>
      </c>
      <c r="AR969" s="421" t="s">
        <v>395</v>
      </c>
      <c r="AT969" s="421" t="s">
        <v>313</v>
      </c>
      <c r="AU969" s="421" t="s">
        <v>88</v>
      </c>
      <c r="AY969" s="3" t="s">
        <v>311</v>
      </c>
      <c r="BE969" s="422">
        <f t="shared" si="14"/>
        <v>0</v>
      </c>
      <c r="BF969" s="422">
        <f t="shared" si="15"/>
        <v>0</v>
      </c>
      <c r="BG969" s="422">
        <f t="shared" si="16"/>
        <v>0</v>
      </c>
      <c r="BH969" s="422">
        <f t="shared" si="17"/>
        <v>0</v>
      </c>
      <c r="BI969" s="422">
        <f t="shared" si="18"/>
        <v>0</v>
      </c>
      <c r="BJ969" s="3" t="s">
        <v>88</v>
      </c>
      <c r="BK969" s="422">
        <f t="shared" si="19"/>
        <v>0</v>
      </c>
      <c r="BL969" s="3" t="s">
        <v>395</v>
      </c>
      <c r="BM969" s="421" t="s">
        <v>1729</v>
      </c>
    </row>
    <row r="970" spans="2:65" s="1" customFormat="1" ht="37.9" customHeight="1">
      <c r="B970" s="13"/>
      <c r="C970" s="428" t="s">
        <v>1730</v>
      </c>
      <c r="D970" s="428" t="s">
        <v>313</v>
      </c>
      <c r="E970" s="429" t="s">
        <v>1731</v>
      </c>
      <c r="F970" s="430" t="s">
        <v>1732</v>
      </c>
      <c r="G970" s="431" t="s">
        <v>1507</v>
      </c>
      <c r="H970" s="432">
        <v>14</v>
      </c>
      <c r="I970" s="22"/>
      <c r="J970" s="415">
        <f t="shared" si="10"/>
        <v>0</v>
      </c>
      <c r="K970" s="416"/>
      <c r="L970" s="13"/>
      <c r="M970" s="417" t="s">
        <v>1</v>
      </c>
      <c r="N970" s="418" t="s">
        <v>41</v>
      </c>
      <c r="P970" s="419">
        <f t="shared" si="11"/>
        <v>0</v>
      </c>
      <c r="Q970" s="419">
        <v>0</v>
      </c>
      <c r="R970" s="419">
        <f t="shared" si="12"/>
        <v>0</v>
      </c>
      <c r="S970" s="419">
        <v>0</v>
      </c>
      <c r="T970" s="420">
        <f t="shared" si="13"/>
        <v>0</v>
      </c>
      <c r="AR970" s="421" t="s">
        <v>395</v>
      </c>
      <c r="AT970" s="421" t="s">
        <v>313</v>
      </c>
      <c r="AU970" s="421" t="s">
        <v>88</v>
      </c>
      <c r="AY970" s="3" t="s">
        <v>311</v>
      </c>
      <c r="BE970" s="422">
        <f t="shared" si="14"/>
        <v>0</v>
      </c>
      <c r="BF970" s="422">
        <f t="shared" si="15"/>
        <v>0</v>
      </c>
      <c r="BG970" s="422">
        <f t="shared" si="16"/>
        <v>0</v>
      </c>
      <c r="BH970" s="422">
        <f t="shared" si="17"/>
        <v>0</v>
      </c>
      <c r="BI970" s="422">
        <f t="shared" si="18"/>
        <v>0</v>
      </c>
      <c r="BJ970" s="3" t="s">
        <v>88</v>
      </c>
      <c r="BK970" s="422">
        <f t="shared" si="19"/>
        <v>0</v>
      </c>
      <c r="BL970" s="3" t="s">
        <v>395</v>
      </c>
      <c r="BM970" s="421" t="s">
        <v>1733</v>
      </c>
    </row>
    <row r="971" spans="2:65" s="1" customFormat="1" ht="37.9" customHeight="1">
      <c r="B971" s="13"/>
      <c r="C971" s="428" t="s">
        <v>1734</v>
      </c>
      <c r="D971" s="428" t="s">
        <v>313</v>
      </c>
      <c r="E971" s="429" t="s">
        <v>1735</v>
      </c>
      <c r="F971" s="430" t="s">
        <v>1736</v>
      </c>
      <c r="G971" s="431" t="s">
        <v>1507</v>
      </c>
      <c r="H971" s="432">
        <v>2</v>
      </c>
      <c r="I971" s="22"/>
      <c r="J971" s="415">
        <f t="shared" si="10"/>
        <v>0</v>
      </c>
      <c r="K971" s="416"/>
      <c r="L971" s="13"/>
      <c r="M971" s="417" t="s">
        <v>1</v>
      </c>
      <c r="N971" s="418" t="s">
        <v>41</v>
      </c>
      <c r="P971" s="419">
        <f t="shared" si="11"/>
        <v>0</v>
      </c>
      <c r="Q971" s="419">
        <v>0</v>
      </c>
      <c r="R971" s="419">
        <f t="shared" si="12"/>
        <v>0</v>
      </c>
      <c r="S971" s="419">
        <v>0</v>
      </c>
      <c r="T971" s="420">
        <f t="shared" si="13"/>
        <v>0</v>
      </c>
      <c r="AR971" s="421" t="s">
        <v>395</v>
      </c>
      <c r="AT971" s="421" t="s">
        <v>313</v>
      </c>
      <c r="AU971" s="421" t="s">
        <v>88</v>
      </c>
      <c r="AY971" s="3" t="s">
        <v>311</v>
      </c>
      <c r="BE971" s="422">
        <f t="shared" si="14"/>
        <v>0</v>
      </c>
      <c r="BF971" s="422">
        <f t="shared" si="15"/>
        <v>0</v>
      </c>
      <c r="BG971" s="422">
        <f t="shared" si="16"/>
        <v>0</v>
      </c>
      <c r="BH971" s="422">
        <f t="shared" si="17"/>
        <v>0</v>
      </c>
      <c r="BI971" s="422">
        <f t="shared" si="18"/>
        <v>0</v>
      </c>
      <c r="BJ971" s="3" t="s">
        <v>88</v>
      </c>
      <c r="BK971" s="422">
        <f t="shared" si="19"/>
        <v>0</v>
      </c>
      <c r="BL971" s="3" t="s">
        <v>395</v>
      </c>
      <c r="BM971" s="421" t="s">
        <v>1737</v>
      </c>
    </row>
    <row r="972" spans="2:65" s="1" customFormat="1" ht="33" customHeight="1">
      <c r="B972" s="13"/>
      <c r="C972" s="428" t="s">
        <v>1738</v>
      </c>
      <c r="D972" s="428" t="s">
        <v>313</v>
      </c>
      <c r="E972" s="429" t="s">
        <v>1739</v>
      </c>
      <c r="F972" s="430" t="s">
        <v>1740</v>
      </c>
      <c r="G972" s="431" t="s">
        <v>1507</v>
      </c>
      <c r="H972" s="432">
        <v>1</v>
      </c>
      <c r="I972" s="22"/>
      <c r="J972" s="415">
        <f t="shared" si="10"/>
        <v>0</v>
      </c>
      <c r="K972" s="416"/>
      <c r="L972" s="13"/>
      <c r="M972" s="417" t="s">
        <v>1</v>
      </c>
      <c r="N972" s="418" t="s">
        <v>41</v>
      </c>
      <c r="P972" s="419">
        <f t="shared" si="11"/>
        <v>0</v>
      </c>
      <c r="Q972" s="419">
        <v>0</v>
      </c>
      <c r="R972" s="419">
        <f t="shared" si="12"/>
        <v>0</v>
      </c>
      <c r="S972" s="419">
        <v>0</v>
      </c>
      <c r="T972" s="420">
        <f t="shared" si="13"/>
        <v>0</v>
      </c>
      <c r="AR972" s="421" t="s">
        <v>395</v>
      </c>
      <c r="AT972" s="421" t="s">
        <v>313</v>
      </c>
      <c r="AU972" s="421" t="s">
        <v>88</v>
      </c>
      <c r="AY972" s="3" t="s">
        <v>311</v>
      </c>
      <c r="BE972" s="422">
        <f t="shared" si="14"/>
        <v>0</v>
      </c>
      <c r="BF972" s="422">
        <f t="shared" si="15"/>
        <v>0</v>
      </c>
      <c r="BG972" s="422">
        <f t="shared" si="16"/>
        <v>0</v>
      </c>
      <c r="BH972" s="422">
        <f t="shared" si="17"/>
        <v>0</v>
      </c>
      <c r="BI972" s="422">
        <f t="shared" si="18"/>
        <v>0</v>
      </c>
      <c r="BJ972" s="3" t="s">
        <v>88</v>
      </c>
      <c r="BK972" s="422">
        <f t="shared" si="19"/>
        <v>0</v>
      </c>
      <c r="BL972" s="3" t="s">
        <v>395</v>
      </c>
      <c r="BM972" s="421" t="s">
        <v>1741</v>
      </c>
    </row>
    <row r="973" spans="2:65" s="1" customFormat="1" ht="37.9" customHeight="1">
      <c r="B973" s="13"/>
      <c r="C973" s="428" t="s">
        <v>1742</v>
      </c>
      <c r="D973" s="428" t="s">
        <v>313</v>
      </c>
      <c r="E973" s="429" t="s">
        <v>1743</v>
      </c>
      <c r="F973" s="430" t="s">
        <v>1744</v>
      </c>
      <c r="G973" s="431" t="s">
        <v>1507</v>
      </c>
      <c r="H973" s="432">
        <v>1</v>
      </c>
      <c r="I973" s="22"/>
      <c r="J973" s="415">
        <f t="shared" si="10"/>
        <v>0</v>
      </c>
      <c r="K973" s="416"/>
      <c r="L973" s="13"/>
      <c r="M973" s="417" t="s">
        <v>1</v>
      </c>
      <c r="N973" s="418" t="s">
        <v>41</v>
      </c>
      <c r="P973" s="419">
        <f t="shared" si="11"/>
        <v>0</v>
      </c>
      <c r="Q973" s="419">
        <v>0</v>
      </c>
      <c r="R973" s="419">
        <f t="shared" si="12"/>
        <v>0</v>
      </c>
      <c r="S973" s="419">
        <v>0</v>
      </c>
      <c r="T973" s="420">
        <f t="shared" si="13"/>
        <v>0</v>
      </c>
      <c r="AR973" s="421" t="s">
        <v>395</v>
      </c>
      <c r="AT973" s="421" t="s">
        <v>313</v>
      </c>
      <c r="AU973" s="421" t="s">
        <v>88</v>
      </c>
      <c r="AY973" s="3" t="s">
        <v>311</v>
      </c>
      <c r="BE973" s="422">
        <f t="shared" si="14"/>
        <v>0</v>
      </c>
      <c r="BF973" s="422">
        <f t="shared" si="15"/>
        <v>0</v>
      </c>
      <c r="BG973" s="422">
        <f t="shared" si="16"/>
        <v>0</v>
      </c>
      <c r="BH973" s="422">
        <f t="shared" si="17"/>
        <v>0</v>
      </c>
      <c r="BI973" s="422">
        <f t="shared" si="18"/>
        <v>0</v>
      </c>
      <c r="BJ973" s="3" t="s">
        <v>88</v>
      </c>
      <c r="BK973" s="422">
        <f t="shared" si="19"/>
        <v>0</v>
      </c>
      <c r="BL973" s="3" t="s">
        <v>395</v>
      </c>
      <c r="BM973" s="421" t="s">
        <v>1745</v>
      </c>
    </row>
    <row r="974" spans="2:65" s="1" customFormat="1" ht="37.9" customHeight="1">
      <c r="B974" s="13"/>
      <c r="C974" s="428" t="s">
        <v>1746</v>
      </c>
      <c r="D974" s="428" t="s">
        <v>313</v>
      </c>
      <c r="E974" s="429" t="s">
        <v>1747</v>
      </c>
      <c r="F974" s="430" t="s">
        <v>1748</v>
      </c>
      <c r="G974" s="431" t="s">
        <v>1507</v>
      </c>
      <c r="H974" s="432">
        <v>1</v>
      </c>
      <c r="I974" s="22"/>
      <c r="J974" s="415">
        <f t="shared" si="10"/>
        <v>0</v>
      </c>
      <c r="K974" s="416"/>
      <c r="L974" s="13"/>
      <c r="M974" s="417" t="s">
        <v>1</v>
      </c>
      <c r="N974" s="418" t="s">
        <v>41</v>
      </c>
      <c r="P974" s="419">
        <f t="shared" si="11"/>
        <v>0</v>
      </c>
      <c r="Q974" s="419">
        <v>0</v>
      </c>
      <c r="R974" s="419">
        <f t="shared" si="12"/>
        <v>0</v>
      </c>
      <c r="S974" s="419">
        <v>0</v>
      </c>
      <c r="T974" s="420">
        <f t="shared" si="13"/>
        <v>0</v>
      </c>
      <c r="AR974" s="421" t="s">
        <v>395</v>
      </c>
      <c r="AT974" s="421" t="s">
        <v>313</v>
      </c>
      <c r="AU974" s="421" t="s">
        <v>88</v>
      </c>
      <c r="AY974" s="3" t="s">
        <v>311</v>
      </c>
      <c r="BE974" s="422">
        <f t="shared" si="14"/>
        <v>0</v>
      </c>
      <c r="BF974" s="422">
        <f t="shared" si="15"/>
        <v>0</v>
      </c>
      <c r="BG974" s="422">
        <f t="shared" si="16"/>
        <v>0</v>
      </c>
      <c r="BH974" s="422">
        <f t="shared" si="17"/>
        <v>0</v>
      </c>
      <c r="BI974" s="422">
        <f t="shared" si="18"/>
        <v>0</v>
      </c>
      <c r="BJ974" s="3" t="s">
        <v>88</v>
      </c>
      <c r="BK974" s="422">
        <f t="shared" si="19"/>
        <v>0</v>
      </c>
      <c r="BL974" s="3" t="s">
        <v>395</v>
      </c>
      <c r="BM974" s="421" t="s">
        <v>1749</v>
      </c>
    </row>
    <row r="975" spans="2:65" s="1" customFormat="1" ht="37.9" customHeight="1">
      <c r="B975" s="13"/>
      <c r="C975" s="428" t="s">
        <v>1750</v>
      </c>
      <c r="D975" s="428" t="s">
        <v>313</v>
      </c>
      <c r="E975" s="429" t="s">
        <v>1751</v>
      </c>
      <c r="F975" s="430" t="s">
        <v>1752</v>
      </c>
      <c r="G975" s="431" t="s">
        <v>1507</v>
      </c>
      <c r="H975" s="432">
        <v>1</v>
      </c>
      <c r="I975" s="22"/>
      <c r="J975" s="415">
        <f t="shared" si="10"/>
        <v>0</v>
      </c>
      <c r="K975" s="416"/>
      <c r="L975" s="13"/>
      <c r="M975" s="417" t="s">
        <v>1</v>
      </c>
      <c r="N975" s="418" t="s">
        <v>41</v>
      </c>
      <c r="P975" s="419">
        <f t="shared" si="11"/>
        <v>0</v>
      </c>
      <c r="Q975" s="419">
        <v>0</v>
      </c>
      <c r="R975" s="419">
        <f t="shared" si="12"/>
        <v>0</v>
      </c>
      <c r="S975" s="419">
        <v>0</v>
      </c>
      <c r="T975" s="420">
        <f t="shared" si="13"/>
        <v>0</v>
      </c>
      <c r="AR975" s="421" t="s">
        <v>395</v>
      </c>
      <c r="AT975" s="421" t="s">
        <v>313</v>
      </c>
      <c r="AU975" s="421" t="s">
        <v>88</v>
      </c>
      <c r="AY975" s="3" t="s">
        <v>311</v>
      </c>
      <c r="BE975" s="422">
        <f t="shared" si="14"/>
        <v>0</v>
      </c>
      <c r="BF975" s="422">
        <f t="shared" si="15"/>
        <v>0</v>
      </c>
      <c r="BG975" s="422">
        <f t="shared" si="16"/>
        <v>0</v>
      </c>
      <c r="BH975" s="422">
        <f t="shared" si="17"/>
        <v>0</v>
      </c>
      <c r="BI975" s="422">
        <f t="shared" si="18"/>
        <v>0</v>
      </c>
      <c r="BJ975" s="3" t="s">
        <v>88</v>
      </c>
      <c r="BK975" s="422">
        <f t="shared" si="19"/>
        <v>0</v>
      </c>
      <c r="BL975" s="3" t="s">
        <v>395</v>
      </c>
      <c r="BM975" s="421" t="s">
        <v>1753</v>
      </c>
    </row>
    <row r="976" spans="2:65" s="1" customFormat="1" ht="37.9" customHeight="1">
      <c r="B976" s="13"/>
      <c r="C976" s="428" t="s">
        <v>1754</v>
      </c>
      <c r="D976" s="428" t="s">
        <v>313</v>
      </c>
      <c r="E976" s="429" t="s">
        <v>1755</v>
      </c>
      <c r="F976" s="430" t="s">
        <v>1756</v>
      </c>
      <c r="G976" s="431" t="s">
        <v>1507</v>
      </c>
      <c r="H976" s="432">
        <v>1</v>
      </c>
      <c r="I976" s="22"/>
      <c r="J976" s="415">
        <f t="shared" si="10"/>
        <v>0</v>
      </c>
      <c r="K976" s="416"/>
      <c r="L976" s="13"/>
      <c r="M976" s="417" t="s">
        <v>1</v>
      </c>
      <c r="N976" s="418" t="s">
        <v>41</v>
      </c>
      <c r="P976" s="419">
        <f t="shared" si="11"/>
        <v>0</v>
      </c>
      <c r="Q976" s="419">
        <v>0</v>
      </c>
      <c r="R976" s="419">
        <f t="shared" si="12"/>
        <v>0</v>
      </c>
      <c r="S976" s="419">
        <v>0</v>
      </c>
      <c r="T976" s="420">
        <f t="shared" si="13"/>
        <v>0</v>
      </c>
      <c r="AR976" s="421" t="s">
        <v>395</v>
      </c>
      <c r="AT976" s="421" t="s">
        <v>313</v>
      </c>
      <c r="AU976" s="421" t="s">
        <v>88</v>
      </c>
      <c r="AY976" s="3" t="s">
        <v>311</v>
      </c>
      <c r="BE976" s="422">
        <f t="shared" si="14"/>
        <v>0</v>
      </c>
      <c r="BF976" s="422">
        <f t="shared" si="15"/>
        <v>0</v>
      </c>
      <c r="BG976" s="422">
        <f t="shared" si="16"/>
        <v>0</v>
      </c>
      <c r="BH976" s="422">
        <f t="shared" si="17"/>
        <v>0</v>
      </c>
      <c r="BI976" s="422">
        <f t="shared" si="18"/>
        <v>0</v>
      </c>
      <c r="BJ976" s="3" t="s">
        <v>88</v>
      </c>
      <c r="BK976" s="422">
        <f t="shared" si="19"/>
        <v>0</v>
      </c>
      <c r="BL976" s="3" t="s">
        <v>395</v>
      </c>
      <c r="BM976" s="421" t="s">
        <v>1757</v>
      </c>
    </row>
    <row r="977" spans="2:65" s="1" customFormat="1" ht="37.9" customHeight="1">
      <c r="B977" s="13"/>
      <c r="C977" s="428" t="s">
        <v>1758</v>
      </c>
      <c r="D977" s="428" t="s">
        <v>313</v>
      </c>
      <c r="E977" s="429" t="s">
        <v>1759</v>
      </c>
      <c r="F977" s="430" t="s">
        <v>1760</v>
      </c>
      <c r="G977" s="431" t="s">
        <v>1507</v>
      </c>
      <c r="H977" s="432">
        <v>1</v>
      </c>
      <c r="I977" s="22"/>
      <c r="J977" s="415">
        <f t="shared" si="10"/>
        <v>0</v>
      </c>
      <c r="K977" s="416"/>
      <c r="L977" s="13"/>
      <c r="M977" s="417" t="s">
        <v>1</v>
      </c>
      <c r="N977" s="418" t="s">
        <v>41</v>
      </c>
      <c r="P977" s="419">
        <f t="shared" si="11"/>
        <v>0</v>
      </c>
      <c r="Q977" s="419">
        <v>0</v>
      </c>
      <c r="R977" s="419">
        <f t="shared" si="12"/>
        <v>0</v>
      </c>
      <c r="S977" s="419">
        <v>0</v>
      </c>
      <c r="T977" s="420">
        <f t="shared" si="13"/>
        <v>0</v>
      </c>
      <c r="AR977" s="421" t="s">
        <v>395</v>
      </c>
      <c r="AT977" s="421" t="s">
        <v>313</v>
      </c>
      <c r="AU977" s="421" t="s">
        <v>88</v>
      </c>
      <c r="AY977" s="3" t="s">
        <v>311</v>
      </c>
      <c r="BE977" s="422">
        <f t="shared" si="14"/>
        <v>0</v>
      </c>
      <c r="BF977" s="422">
        <f t="shared" si="15"/>
        <v>0</v>
      </c>
      <c r="BG977" s="422">
        <f t="shared" si="16"/>
        <v>0</v>
      </c>
      <c r="BH977" s="422">
        <f t="shared" si="17"/>
        <v>0</v>
      </c>
      <c r="BI977" s="422">
        <f t="shared" si="18"/>
        <v>0</v>
      </c>
      <c r="BJ977" s="3" t="s">
        <v>88</v>
      </c>
      <c r="BK977" s="422">
        <f t="shared" si="19"/>
        <v>0</v>
      </c>
      <c r="BL977" s="3" t="s">
        <v>395</v>
      </c>
      <c r="BM977" s="421" t="s">
        <v>1761</v>
      </c>
    </row>
    <row r="978" spans="2:65" s="1" customFormat="1" ht="33" customHeight="1">
      <c r="B978" s="13"/>
      <c r="C978" s="428" t="s">
        <v>1762</v>
      </c>
      <c r="D978" s="428" t="s">
        <v>313</v>
      </c>
      <c r="E978" s="429" t="s">
        <v>1763</v>
      </c>
      <c r="F978" s="430" t="s">
        <v>1764</v>
      </c>
      <c r="G978" s="431" t="s">
        <v>1507</v>
      </c>
      <c r="H978" s="432">
        <v>1</v>
      </c>
      <c r="I978" s="22"/>
      <c r="J978" s="415">
        <f t="shared" si="10"/>
        <v>0</v>
      </c>
      <c r="K978" s="416"/>
      <c r="L978" s="13"/>
      <c r="M978" s="417" t="s">
        <v>1</v>
      </c>
      <c r="N978" s="418" t="s">
        <v>41</v>
      </c>
      <c r="P978" s="419">
        <f t="shared" si="11"/>
        <v>0</v>
      </c>
      <c r="Q978" s="419">
        <v>0</v>
      </c>
      <c r="R978" s="419">
        <f t="shared" si="12"/>
        <v>0</v>
      </c>
      <c r="S978" s="419">
        <v>0</v>
      </c>
      <c r="T978" s="420">
        <f t="shared" si="13"/>
        <v>0</v>
      </c>
      <c r="AR978" s="421" t="s">
        <v>395</v>
      </c>
      <c r="AT978" s="421" t="s">
        <v>313</v>
      </c>
      <c r="AU978" s="421" t="s">
        <v>88</v>
      </c>
      <c r="AY978" s="3" t="s">
        <v>311</v>
      </c>
      <c r="BE978" s="422">
        <f t="shared" si="14"/>
        <v>0</v>
      </c>
      <c r="BF978" s="422">
        <f t="shared" si="15"/>
        <v>0</v>
      </c>
      <c r="BG978" s="422">
        <f t="shared" si="16"/>
        <v>0</v>
      </c>
      <c r="BH978" s="422">
        <f t="shared" si="17"/>
        <v>0</v>
      </c>
      <c r="BI978" s="422">
        <f t="shared" si="18"/>
        <v>0</v>
      </c>
      <c r="BJ978" s="3" t="s">
        <v>88</v>
      </c>
      <c r="BK978" s="422">
        <f t="shared" si="19"/>
        <v>0</v>
      </c>
      <c r="BL978" s="3" t="s">
        <v>395</v>
      </c>
      <c r="BM978" s="421" t="s">
        <v>1765</v>
      </c>
    </row>
    <row r="979" spans="2:65" s="1" customFormat="1" ht="44.25" customHeight="1">
      <c r="B979" s="13"/>
      <c r="C979" s="428" t="s">
        <v>1766</v>
      </c>
      <c r="D979" s="428" t="s">
        <v>313</v>
      </c>
      <c r="E979" s="429" t="s">
        <v>1767</v>
      </c>
      <c r="F979" s="430" t="s">
        <v>1768</v>
      </c>
      <c r="G979" s="431" t="s">
        <v>1507</v>
      </c>
      <c r="H979" s="432">
        <v>1</v>
      </c>
      <c r="I979" s="22"/>
      <c r="J979" s="415">
        <f t="shared" si="10"/>
        <v>0</v>
      </c>
      <c r="K979" s="416"/>
      <c r="L979" s="13"/>
      <c r="M979" s="417" t="s">
        <v>1</v>
      </c>
      <c r="N979" s="418" t="s">
        <v>41</v>
      </c>
      <c r="P979" s="419">
        <f t="shared" si="11"/>
        <v>0</v>
      </c>
      <c r="Q979" s="419">
        <v>0</v>
      </c>
      <c r="R979" s="419">
        <f t="shared" si="12"/>
        <v>0</v>
      </c>
      <c r="S979" s="419">
        <v>0</v>
      </c>
      <c r="T979" s="420">
        <f t="shared" si="13"/>
        <v>0</v>
      </c>
      <c r="AR979" s="421" t="s">
        <v>395</v>
      </c>
      <c r="AT979" s="421" t="s">
        <v>313</v>
      </c>
      <c r="AU979" s="421" t="s">
        <v>88</v>
      </c>
      <c r="AY979" s="3" t="s">
        <v>311</v>
      </c>
      <c r="BE979" s="422">
        <f t="shared" si="14"/>
        <v>0</v>
      </c>
      <c r="BF979" s="422">
        <f t="shared" si="15"/>
        <v>0</v>
      </c>
      <c r="BG979" s="422">
        <f t="shared" si="16"/>
        <v>0</v>
      </c>
      <c r="BH979" s="422">
        <f t="shared" si="17"/>
        <v>0</v>
      </c>
      <c r="BI979" s="422">
        <f t="shared" si="18"/>
        <v>0</v>
      </c>
      <c r="BJ979" s="3" t="s">
        <v>88</v>
      </c>
      <c r="BK979" s="422">
        <f t="shared" si="19"/>
        <v>0</v>
      </c>
      <c r="BL979" s="3" t="s">
        <v>395</v>
      </c>
      <c r="BM979" s="421" t="s">
        <v>1769</v>
      </c>
    </row>
    <row r="980" spans="2:65" s="1" customFormat="1" ht="37.9" customHeight="1">
      <c r="B980" s="13"/>
      <c r="C980" s="428" t="s">
        <v>1770</v>
      </c>
      <c r="D980" s="428" t="s">
        <v>313</v>
      </c>
      <c r="E980" s="429" t="s">
        <v>1771</v>
      </c>
      <c r="F980" s="430" t="s">
        <v>1772</v>
      </c>
      <c r="G980" s="431" t="s">
        <v>1507</v>
      </c>
      <c r="H980" s="432">
        <v>3</v>
      </c>
      <c r="I980" s="22"/>
      <c r="J980" s="415">
        <f t="shared" si="10"/>
        <v>0</v>
      </c>
      <c r="K980" s="416"/>
      <c r="L980" s="13"/>
      <c r="M980" s="417" t="s">
        <v>1</v>
      </c>
      <c r="N980" s="418" t="s">
        <v>41</v>
      </c>
      <c r="P980" s="419">
        <f t="shared" si="11"/>
        <v>0</v>
      </c>
      <c r="Q980" s="419">
        <v>0</v>
      </c>
      <c r="R980" s="419">
        <f t="shared" si="12"/>
        <v>0</v>
      </c>
      <c r="S980" s="419">
        <v>0</v>
      </c>
      <c r="T980" s="420">
        <f t="shared" si="13"/>
        <v>0</v>
      </c>
      <c r="AR980" s="421" t="s">
        <v>395</v>
      </c>
      <c r="AT980" s="421" t="s">
        <v>313</v>
      </c>
      <c r="AU980" s="421" t="s">
        <v>88</v>
      </c>
      <c r="AY980" s="3" t="s">
        <v>311</v>
      </c>
      <c r="BE980" s="422">
        <f t="shared" si="14"/>
        <v>0</v>
      </c>
      <c r="BF980" s="422">
        <f t="shared" si="15"/>
        <v>0</v>
      </c>
      <c r="BG980" s="422">
        <f t="shared" si="16"/>
        <v>0</v>
      </c>
      <c r="BH980" s="422">
        <f t="shared" si="17"/>
        <v>0</v>
      </c>
      <c r="BI980" s="422">
        <f t="shared" si="18"/>
        <v>0</v>
      </c>
      <c r="BJ980" s="3" t="s">
        <v>88</v>
      </c>
      <c r="BK980" s="422">
        <f t="shared" si="19"/>
        <v>0</v>
      </c>
      <c r="BL980" s="3" t="s">
        <v>395</v>
      </c>
      <c r="BM980" s="421" t="s">
        <v>1773</v>
      </c>
    </row>
    <row r="981" spans="2:65" s="1" customFormat="1" ht="37.9" customHeight="1">
      <c r="B981" s="13"/>
      <c r="C981" s="428" t="s">
        <v>1774</v>
      </c>
      <c r="D981" s="428" t="s">
        <v>313</v>
      </c>
      <c r="E981" s="429" t="s">
        <v>1775</v>
      </c>
      <c r="F981" s="430" t="s">
        <v>1776</v>
      </c>
      <c r="G981" s="431" t="s">
        <v>1507</v>
      </c>
      <c r="H981" s="432">
        <v>1</v>
      </c>
      <c r="I981" s="22"/>
      <c r="J981" s="415">
        <f t="shared" si="10"/>
        <v>0</v>
      </c>
      <c r="K981" s="416"/>
      <c r="L981" s="13"/>
      <c r="M981" s="417" t="s">
        <v>1</v>
      </c>
      <c r="N981" s="418" t="s">
        <v>41</v>
      </c>
      <c r="P981" s="419">
        <f t="shared" si="11"/>
        <v>0</v>
      </c>
      <c r="Q981" s="419">
        <v>0</v>
      </c>
      <c r="R981" s="419">
        <f t="shared" si="12"/>
        <v>0</v>
      </c>
      <c r="S981" s="419">
        <v>0</v>
      </c>
      <c r="T981" s="420">
        <f t="shared" si="13"/>
        <v>0</v>
      </c>
      <c r="AR981" s="421" t="s">
        <v>395</v>
      </c>
      <c r="AT981" s="421" t="s">
        <v>313</v>
      </c>
      <c r="AU981" s="421" t="s">
        <v>88</v>
      </c>
      <c r="AY981" s="3" t="s">
        <v>311</v>
      </c>
      <c r="BE981" s="422">
        <f t="shared" si="14"/>
        <v>0</v>
      </c>
      <c r="BF981" s="422">
        <f t="shared" si="15"/>
        <v>0</v>
      </c>
      <c r="BG981" s="422">
        <f t="shared" si="16"/>
        <v>0</v>
      </c>
      <c r="BH981" s="422">
        <f t="shared" si="17"/>
        <v>0</v>
      </c>
      <c r="BI981" s="422">
        <f t="shared" si="18"/>
        <v>0</v>
      </c>
      <c r="BJ981" s="3" t="s">
        <v>88</v>
      </c>
      <c r="BK981" s="422">
        <f t="shared" si="19"/>
        <v>0</v>
      </c>
      <c r="BL981" s="3" t="s">
        <v>395</v>
      </c>
      <c r="BM981" s="421" t="s">
        <v>1777</v>
      </c>
    </row>
    <row r="982" spans="2:65" s="1" customFormat="1" ht="37.9" customHeight="1">
      <c r="B982" s="13"/>
      <c r="C982" s="428" t="s">
        <v>1778</v>
      </c>
      <c r="D982" s="428" t="s">
        <v>313</v>
      </c>
      <c r="E982" s="429" t="s">
        <v>1779</v>
      </c>
      <c r="F982" s="430" t="s">
        <v>1780</v>
      </c>
      <c r="G982" s="431" t="s">
        <v>1507</v>
      </c>
      <c r="H982" s="432">
        <v>1</v>
      </c>
      <c r="I982" s="22"/>
      <c r="J982" s="415">
        <f t="shared" si="10"/>
        <v>0</v>
      </c>
      <c r="K982" s="416"/>
      <c r="L982" s="13"/>
      <c r="M982" s="417" t="s">
        <v>1</v>
      </c>
      <c r="N982" s="418" t="s">
        <v>41</v>
      </c>
      <c r="P982" s="419">
        <f t="shared" si="11"/>
        <v>0</v>
      </c>
      <c r="Q982" s="419">
        <v>0</v>
      </c>
      <c r="R982" s="419">
        <f t="shared" si="12"/>
        <v>0</v>
      </c>
      <c r="S982" s="419">
        <v>0</v>
      </c>
      <c r="T982" s="420">
        <f t="shared" si="13"/>
        <v>0</v>
      </c>
      <c r="AR982" s="421" t="s">
        <v>395</v>
      </c>
      <c r="AT982" s="421" t="s">
        <v>313</v>
      </c>
      <c r="AU982" s="421" t="s">
        <v>88</v>
      </c>
      <c r="AY982" s="3" t="s">
        <v>311</v>
      </c>
      <c r="BE982" s="422">
        <f t="shared" si="14"/>
        <v>0</v>
      </c>
      <c r="BF982" s="422">
        <f t="shared" si="15"/>
        <v>0</v>
      </c>
      <c r="BG982" s="422">
        <f t="shared" si="16"/>
        <v>0</v>
      </c>
      <c r="BH982" s="422">
        <f t="shared" si="17"/>
        <v>0</v>
      </c>
      <c r="BI982" s="422">
        <f t="shared" si="18"/>
        <v>0</v>
      </c>
      <c r="BJ982" s="3" t="s">
        <v>88</v>
      </c>
      <c r="BK982" s="422">
        <f t="shared" si="19"/>
        <v>0</v>
      </c>
      <c r="BL982" s="3" t="s">
        <v>395</v>
      </c>
      <c r="BM982" s="421" t="s">
        <v>1781</v>
      </c>
    </row>
    <row r="983" spans="2:65" s="1" customFormat="1" ht="33" customHeight="1">
      <c r="B983" s="13"/>
      <c r="C983" s="428" t="s">
        <v>1782</v>
      </c>
      <c r="D983" s="428" t="s">
        <v>313</v>
      </c>
      <c r="E983" s="429" t="s">
        <v>1783</v>
      </c>
      <c r="F983" s="430" t="s">
        <v>1784</v>
      </c>
      <c r="G983" s="431" t="s">
        <v>1507</v>
      </c>
      <c r="H983" s="432">
        <v>1</v>
      </c>
      <c r="I983" s="22"/>
      <c r="J983" s="415">
        <f t="shared" si="10"/>
        <v>0</v>
      </c>
      <c r="K983" s="416"/>
      <c r="L983" s="13"/>
      <c r="M983" s="417" t="s">
        <v>1</v>
      </c>
      <c r="N983" s="418" t="s">
        <v>41</v>
      </c>
      <c r="P983" s="419">
        <f t="shared" si="11"/>
        <v>0</v>
      </c>
      <c r="Q983" s="419">
        <v>0</v>
      </c>
      <c r="R983" s="419">
        <f t="shared" si="12"/>
        <v>0</v>
      </c>
      <c r="S983" s="419">
        <v>0</v>
      </c>
      <c r="T983" s="420">
        <f t="shared" si="13"/>
        <v>0</v>
      </c>
      <c r="AR983" s="421" t="s">
        <v>395</v>
      </c>
      <c r="AT983" s="421" t="s">
        <v>313</v>
      </c>
      <c r="AU983" s="421" t="s">
        <v>88</v>
      </c>
      <c r="AY983" s="3" t="s">
        <v>311</v>
      </c>
      <c r="BE983" s="422">
        <f t="shared" si="14"/>
        <v>0</v>
      </c>
      <c r="BF983" s="422">
        <f t="shared" si="15"/>
        <v>0</v>
      </c>
      <c r="BG983" s="422">
        <f t="shared" si="16"/>
        <v>0</v>
      </c>
      <c r="BH983" s="422">
        <f t="shared" si="17"/>
        <v>0</v>
      </c>
      <c r="BI983" s="422">
        <f t="shared" si="18"/>
        <v>0</v>
      </c>
      <c r="BJ983" s="3" t="s">
        <v>88</v>
      </c>
      <c r="BK983" s="422">
        <f t="shared" si="19"/>
        <v>0</v>
      </c>
      <c r="BL983" s="3" t="s">
        <v>395</v>
      </c>
      <c r="BM983" s="421" t="s">
        <v>1785</v>
      </c>
    </row>
    <row r="984" spans="2:65" s="1" customFormat="1" ht="37.9" customHeight="1">
      <c r="B984" s="13"/>
      <c r="C984" s="428" t="s">
        <v>1786</v>
      </c>
      <c r="D984" s="428" t="s">
        <v>313</v>
      </c>
      <c r="E984" s="429" t="s">
        <v>1787</v>
      </c>
      <c r="F984" s="430" t="s">
        <v>1788</v>
      </c>
      <c r="G984" s="431" t="s">
        <v>1507</v>
      </c>
      <c r="H984" s="432">
        <v>1</v>
      </c>
      <c r="I984" s="22"/>
      <c r="J984" s="415">
        <f t="shared" si="10"/>
        <v>0</v>
      </c>
      <c r="K984" s="416"/>
      <c r="L984" s="13"/>
      <c r="M984" s="417" t="s">
        <v>1</v>
      </c>
      <c r="N984" s="418" t="s">
        <v>41</v>
      </c>
      <c r="P984" s="419">
        <f t="shared" si="11"/>
        <v>0</v>
      </c>
      <c r="Q984" s="419">
        <v>0</v>
      </c>
      <c r="R984" s="419">
        <f t="shared" si="12"/>
        <v>0</v>
      </c>
      <c r="S984" s="419">
        <v>0</v>
      </c>
      <c r="T984" s="420">
        <f t="shared" si="13"/>
        <v>0</v>
      </c>
      <c r="AR984" s="421" t="s">
        <v>395</v>
      </c>
      <c r="AT984" s="421" t="s">
        <v>313</v>
      </c>
      <c r="AU984" s="421" t="s">
        <v>88</v>
      </c>
      <c r="AY984" s="3" t="s">
        <v>311</v>
      </c>
      <c r="BE984" s="422">
        <f t="shared" si="14"/>
        <v>0</v>
      </c>
      <c r="BF984" s="422">
        <f t="shared" si="15"/>
        <v>0</v>
      </c>
      <c r="BG984" s="422">
        <f t="shared" si="16"/>
        <v>0</v>
      </c>
      <c r="BH984" s="422">
        <f t="shared" si="17"/>
        <v>0</v>
      </c>
      <c r="BI984" s="422">
        <f t="shared" si="18"/>
        <v>0</v>
      </c>
      <c r="BJ984" s="3" t="s">
        <v>88</v>
      </c>
      <c r="BK984" s="422">
        <f t="shared" si="19"/>
        <v>0</v>
      </c>
      <c r="BL984" s="3" t="s">
        <v>395</v>
      </c>
      <c r="BM984" s="421" t="s">
        <v>1789</v>
      </c>
    </row>
    <row r="985" spans="2:65" s="1" customFormat="1" ht="44.25" customHeight="1">
      <c r="B985" s="13"/>
      <c r="C985" s="428" t="s">
        <v>1790</v>
      </c>
      <c r="D985" s="428" t="s">
        <v>313</v>
      </c>
      <c r="E985" s="429" t="s">
        <v>1791</v>
      </c>
      <c r="F985" s="430" t="s">
        <v>1792</v>
      </c>
      <c r="G985" s="431" t="s">
        <v>1507</v>
      </c>
      <c r="H985" s="432">
        <v>1</v>
      </c>
      <c r="I985" s="22"/>
      <c r="J985" s="415">
        <f t="shared" si="10"/>
        <v>0</v>
      </c>
      <c r="K985" s="416"/>
      <c r="L985" s="13"/>
      <c r="M985" s="417" t="s">
        <v>1</v>
      </c>
      <c r="N985" s="418" t="s">
        <v>41</v>
      </c>
      <c r="P985" s="419">
        <f t="shared" si="11"/>
        <v>0</v>
      </c>
      <c r="Q985" s="419">
        <v>0</v>
      </c>
      <c r="R985" s="419">
        <f t="shared" si="12"/>
        <v>0</v>
      </c>
      <c r="S985" s="419">
        <v>0</v>
      </c>
      <c r="T985" s="420">
        <f t="shared" si="13"/>
        <v>0</v>
      </c>
      <c r="AR985" s="421" t="s">
        <v>395</v>
      </c>
      <c r="AT985" s="421" t="s">
        <v>313</v>
      </c>
      <c r="AU985" s="421" t="s">
        <v>88</v>
      </c>
      <c r="AY985" s="3" t="s">
        <v>311</v>
      </c>
      <c r="BE985" s="422">
        <f t="shared" si="14"/>
        <v>0</v>
      </c>
      <c r="BF985" s="422">
        <f t="shared" si="15"/>
        <v>0</v>
      </c>
      <c r="BG985" s="422">
        <f t="shared" si="16"/>
        <v>0</v>
      </c>
      <c r="BH985" s="422">
        <f t="shared" si="17"/>
        <v>0</v>
      </c>
      <c r="BI985" s="422">
        <f t="shared" si="18"/>
        <v>0</v>
      </c>
      <c r="BJ985" s="3" t="s">
        <v>88</v>
      </c>
      <c r="BK985" s="422">
        <f t="shared" si="19"/>
        <v>0</v>
      </c>
      <c r="BL985" s="3" t="s">
        <v>395</v>
      </c>
      <c r="BM985" s="421" t="s">
        <v>1793</v>
      </c>
    </row>
    <row r="986" spans="2:65" s="1" customFormat="1" ht="44.25" customHeight="1">
      <c r="B986" s="13"/>
      <c r="C986" s="428" t="s">
        <v>1794</v>
      </c>
      <c r="D986" s="428" t="s">
        <v>313</v>
      </c>
      <c r="E986" s="429" t="s">
        <v>1795</v>
      </c>
      <c r="F986" s="430" t="s">
        <v>1796</v>
      </c>
      <c r="G986" s="431" t="s">
        <v>1507</v>
      </c>
      <c r="H986" s="432">
        <v>2</v>
      </c>
      <c r="I986" s="22"/>
      <c r="J986" s="415">
        <f t="shared" si="10"/>
        <v>0</v>
      </c>
      <c r="K986" s="416"/>
      <c r="L986" s="13"/>
      <c r="M986" s="417" t="s">
        <v>1</v>
      </c>
      <c r="N986" s="418" t="s">
        <v>41</v>
      </c>
      <c r="P986" s="419">
        <f t="shared" si="11"/>
        <v>0</v>
      </c>
      <c r="Q986" s="419">
        <v>0</v>
      </c>
      <c r="R986" s="419">
        <f t="shared" si="12"/>
        <v>0</v>
      </c>
      <c r="S986" s="419">
        <v>0</v>
      </c>
      <c r="T986" s="420">
        <f t="shared" si="13"/>
        <v>0</v>
      </c>
      <c r="AR986" s="421" t="s">
        <v>395</v>
      </c>
      <c r="AT986" s="421" t="s">
        <v>313</v>
      </c>
      <c r="AU986" s="421" t="s">
        <v>88</v>
      </c>
      <c r="AY986" s="3" t="s">
        <v>311</v>
      </c>
      <c r="BE986" s="422">
        <f t="shared" si="14"/>
        <v>0</v>
      </c>
      <c r="BF986" s="422">
        <f t="shared" si="15"/>
        <v>0</v>
      </c>
      <c r="BG986" s="422">
        <f t="shared" si="16"/>
        <v>0</v>
      </c>
      <c r="BH986" s="422">
        <f t="shared" si="17"/>
        <v>0</v>
      </c>
      <c r="BI986" s="422">
        <f t="shared" si="18"/>
        <v>0</v>
      </c>
      <c r="BJ986" s="3" t="s">
        <v>88</v>
      </c>
      <c r="BK986" s="422">
        <f t="shared" si="19"/>
        <v>0</v>
      </c>
      <c r="BL986" s="3" t="s">
        <v>395</v>
      </c>
      <c r="BM986" s="421" t="s">
        <v>1797</v>
      </c>
    </row>
    <row r="987" spans="2:65" s="1" customFormat="1" ht="44.25" customHeight="1">
      <c r="B987" s="13"/>
      <c r="C987" s="428" t="s">
        <v>1798</v>
      </c>
      <c r="D987" s="428" t="s">
        <v>313</v>
      </c>
      <c r="E987" s="429" t="s">
        <v>1799</v>
      </c>
      <c r="F987" s="430" t="s">
        <v>1800</v>
      </c>
      <c r="G987" s="431" t="s">
        <v>1507</v>
      </c>
      <c r="H987" s="432">
        <v>1</v>
      </c>
      <c r="I987" s="22"/>
      <c r="J987" s="415">
        <f t="shared" si="10"/>
        <v>0</v>
      </c>
      <c r="K987" s="416"/>
      <c r="L987" s="13"/>
      <c r="M987" s="417" t="s">
        <v>1</v>
      </c>
      <c r="N987" s="418" t="s">
        <v>41</v>
      </c>
      <c r="P987" s="419">
        <f t="shared" si="11"/>
        <v>0</v>
      </c>
      <c r="Q987" s="419">
        <v>0</v>
      </c>
      <c r="R987" s="419">
        <f t="shared" si="12"/>
        <v>0</v>
      </c>
      <c r="S987" s="419">
        <v>0</v>
      </c>
      <c r="T987" s="420">
        <f t="shared" si="13"/>
        <v>0</v>
      </c>
      <c r="AR987" s="421" t="s">
        <v>395</v>
      </c>
      <c r="AT987" s="421" t="s">
        <v>313</v>
      </c>
      <c r="AU987" s="421" t="s">
        <v>88</v>
      </c>
      <c r="AY987" s="3" t="s">
        <v>311</v>
      </c>
      <c r="BE987" s="422">
        <f t="shared" si="14"/>
        <v>0</v>
      </c>
      <c r="BF987" s="422">
        <f t="shared" si="15"/>
        <v>0</v>
      </c>
      <c r="BG987" s="422">
        <f t="shared" si="16"/>
        <v>0</v>
      </c>
      <c r="BH987" s="422">
        <f t="shared" si="17"/>
        <v>0</v>
      </c>
      <c r="BI987" s="422">
        <f t="shared" si="18"/>
        <v>0</v>
      </c>
      <c r="BJ987" s="3" t="s">
        <v>88</v>
      </c>
      <c r="BK987" s="422">
        <f t="shared" si="19"/>
        <v>0</v>
      </c>
      <c r="BL987" s="3" t="s">
        <v>395</v>
      </c>
      <c r="BM987" s="421" t="s">
        <v>1801</v>
      </c>
    </row>
    <row r="988" spans="2:65" s="1" customFormat="1" ht="44.25" customHeight="1">
      <c r="B988" s="13"/>
      <c r="C988" s="428" t="s">
        <v>1802</v>
      </c>
      <c r="D988" s="428" t="s">
        <v>313</v>
      </c>
      <c r="E988" s="429" t="s">
        <v>1803</v>
      </c>
      <c r="F988" s="430" t="s">
        <v>1804</v>
      </c>
      <c r="G988" s="431" t="s">
        <v>1507</v>
      </c>
      <c r="H988" s="432">
        <v>2</v>
      </c>
      <c r="I988" s="22"/>
      <c r="J988" s="415">
        <f t="shared" si="10"/>
        <v>0</v>
      </c>
      <c r="K988" s="416"/>
      <c r="L988" s="13"/>
      <c r="M988" s="417" t="s">
        <v>1</v>
      </c>
      <c r="N988" s="418" t="s">
        <v>41</v>
      </c>
      <c r="P988" s="419">
        <f t="shared" si="11"/>
        <v>0</v>
      </c>
      <c r="Q988" s="419">
        <v>0</v>
      </c>
      <c r="R988" s="419">
        <f t="shared" si="12"/>
        <v>0</v>
      </c>
      <c r="S988" s="419">
        <v>0</v>
      </c>
      <c r="T988" s="420">
        <f t="shared" si="13"/>
        <v>0</v>
      </c>
      <c r="AR988" s="421" t="s">
        <v>395</v>
      </c>
      <c r="AT988" s="421" t="s">
        <v>313</v>
      </c>
      <c r="AU988" s="421" t="s">
        <v>88</v>
      </c>
      <c r="AY988" s="3" t="s">
        <v>311</v>
      </c>
      <c r="BE988" s="422">
        <f t="shared" si="14"/>
        <v>0</v>
      </c>
      <c r="BF988" s="422">
        <f t="shared" si="15"/>
        <v>0</v>
      </c>
      <c r="BG988" s="422">
        <f t="shared" si="16"/>
        <v>0</v>
      </c>
      <c r="BH988" s="422">
        <f t="shared" si="17"/>
        <v>0</v>
      </c>
      <c r="BI988" s="422">
        <f t="shared" si="18"/>
        <v>0</v>
      </c>
      <c r="BJ988" s="3" t="s">
        <v>88</v>
      </c>
      <c r="BK988" s="422">
        <f t="shared" si="19"/>
        <v>0</v>
      </c>
      <c r="BL988" s="3" t="s">
        <v>395</v>
      </c>
      <c r="BM988" s="421" t="s">
        <v>1805</v>
      </c>
    </row>
    <row r="989" spans="2:65" s="1" customFormat="1" ht="44.25" customHeight="1">
      <c r="B989" s="13"/>
      <c r="C989" s="428" t="s">
        <v>1806</v>
      </c>
      <c r="D989" s="428" t="s">
        <v>313</v>
      </c>
      <c r="E989" s="429" t="s">
        <v>1807</v>
      </c>
      <c r="F989" s="430" t="s">
        <v>1808</v>
      </c>
      <c r="G989" s="431" t="s">
        <v>1507</v>
      </c>
      <c r="H989" s="432">
        <v>2</v>
      </c>
      <c r="I989" s="22"/>
      <c r="J989" s="415">
        <f t="shared" si="10"/>
        <v>0</v>
      </c>
      <c r="K989" s="416"/>
      <c r="L989" s="13"/>
      <c r="M989" s="417" t="s">
        <v>1</v>
      </c>
      <c r="N989" s="418" t="s">
        <v>41</v>
      </c>
      <c r="P989" s="419">
        <f t="shared" si="11"/>
        <v>0</v>
      </c>
      <c r="Q989" s="419">
        <v>0</v>
      </c>
      <c r="R989" s="419">
        <f t="shared" si="12"/>
        <v>0</v>
      </c>
      <c r="S989" s="419">
        <v>0</v>
      </c>
      <c r="T989" s="420">
        <f t="shared" si="13"/>
        <v>0</v>
      </c>
      <c r="AR989" s="421" t="s">
        <v>395</v>
      </c>
      <c r="AT989" s="421" t="s">
        <v>313</v>
      </c>
      <c r="AU989" s="421" t="s">
        <v>88</v>
      </c>
      <c r="AY989" s="3" t="s">
        <v>311</v>
      </c>
      <c r="BE989" s="422">
        <f t="shared" si="14"/>
        <v>0</v>
      </c>
      <c r="BF989" s="422">
        <f t="shared" si="15"/>
        <v>0</v>
      </c>
      <c r="BG989" s="422">
        <f t="shared" si="16"/>
        <v>0</v>
      </c>
      <c r="BH989" s="422">
        <f t="shared" si="17"/>
        <v>0</v>
      </c>
      <c r="BI989" s="422">
        <f t="shared" si="18"/>
        <v>0</v>
      </c>
      <c r="BJ989" s="3" t="s">
        <v>88</v>
      </c>
      <c r="BK989" s="422">
        <f t="shared" si="19"/>
        <v>0</v>
      </c>
      <c r="BL989" s="3" t="s">
        <v>395</v>
      </c>
      <c r="BM989" s="421" t="s">
        <v>1809</v>
      </c>
    </row>
    <row r="990" spans="2:65" s="1" customFormat="1" ht="44.25" customHeight="1">
      <c r="B990" s="13"/>
      <c r="C990" s="428" t="s">
        <v>1810</v>
      </c>
      <c r="D990" s="428" t="s">
        <v>313</v>
      </c>
      <c r="E990" s="429" t="s">
        <v>1811</v>
      </c>
      <c r="F990" s="430" t="s">
        <v>1812</v>
      </c>
      <c r="G990" s="431" t="s">
        <v>1507</v>
      </c>
      <c r="H990" s="432">
        <v>3</v>
      </c>
      <c r="I990" s="22"/>
      <c r="J990" s="415">
        <f t="shared" si="10"/>
        <v>0</v>
      </c>
      <c r="K990" s="416"/>
      <c r="L990" s="13"/>
      <c r="M990" s="417" t="s">
        <v>1</v>
      </c>
      <c r="N990" s="418" t="s">
        <v>41</v>
      </c>
      <c r="P990" s="419">
        <f t="shared" si="11"/>
        <v>0</v>
      </c>
      <c r="Q990" s="419">
        <v>0</v>
      </c>
      <c r="R990" s="419">
        <f t="shared" si="12"/>
        <v>0</v>
      </c>
      <c r="S990" s="419">
        <v>0</v>
      </c>
      <c r="T990" s="420">
        <f t="shared" si="13"/>
        <v>0</v>
      </c>
      <c r="AR990" s="421" t="s">
        <v>395</v>
      </c>
      <c r="AT990" s="421" t="s">
        <v>313</v>
      </c>
      <c r="AU990" s="421" t="s">
        <v>88</v>
      </c>
      <c r="AY990" s="3" t="s">
        <v>311</v>
      </c>
      <c r="BE990" s="422">
        <f t="shared" si="14"/>
        <v>0</v>
      </c>
      <c r="BF990" s="422">
        <f t="shared" si="15"/>
        <v>0</v>
      </c>
      <c r="BG990" s="422">
        <f t="shared" si="16"/>
        <v>0</v>
      </c>
      <c r="BH990" s="422">
        <f t="shared" si="17"/>
        <v>0</v>
      </c>
      <c r="BI990" s="422">
        <f t="shared" si="18"/>
        <v>0</v>
      </c>
      <c r="BJ990" s="3" t="s">
        <v>88</v>
      </c>
      <c r="BK990" s="422">
        <f t="shared" si="19"/>
        <v>0</v>
      </c>
      <c r="BL990" s="3" t="s">
        <v>395</v>
      </c>
      <c r="BM990" s="421" t="s">
        <v>1813</v>
      </c>
    </row>
    <row r="991" spans="2:65" s="1" customFormat="1" ht="44.25" customHeight="1">
      <c r="B991" s="13"/>
      <c r="C991" s="428" t="s">
        <v>1814</v>
      </c>
      <c r="D991" s="428" t="s">
        <v>313</v>
      </c>
      <c r="E991" s="429" t="s">
        <v>1815</v>
      </c>
      <c r="F991" s="430" t="s">
        <v>1816</v>
      </c>
      <c r="G991" s="431" t="s">
        <v>1507</v>
      </c>
      <c r="H991" s="432">
        <v>3</v>
      </c>
      <c r="I991" s="22"/>
      <c r="J991" s="415">
        <f t="shared" si="10"/>
        <v>0</v>
      </c>
      <c r="K991" s="416"/>
      <c r="L991" s="13"/>
      <c r="M991" s="417" t="s">
        <v>1</v>
      </c>
      <c r="N991" s="418" t="s">
        <v>41</v>
      </c>
      <c r="P991" s="419">
        <f t="shared" si="11"/>
        <v>0</v>
      </c>
      <c r="Q991" s="419">
        <v>0</v>
      </c>
      <c r="R991" s="419">
        <f t="shared" si="12"/>
        <v>0</v>
      </c>
      <c r="S991" s="419">
        <v>0</v>
      </c>
      <c r="T991" s="420">
        <f t="shared" si="13"/>
        <v>0</v>
      </c>
      <c r="AR991" s="421" t="s">
        <v>395</v>
      </c>
      <c r="AT991" s="421" t="s">
        <v>313</v>
      </c>
      <c r="AU991" s="421" t="s">
        <v>88</v>
      </c>
      <c r="AY991" s="3" t="s">
        <v>311</v>
      </c>
      <c r="BE991" s="422">
        <f t="shared" si="14"/>
        <v>0</v>
      </c>
      <c r="BF991" s="422">
        <f t="shared" si="15"/>
        <v>0</v>
      </c>
      <c r="BG991" s="422">
        <f t="shared" si="16"/>
        <v>0</v>
      </c>
      <c r="BH991" s="422">
        <f t="shared" si="17"/>
        <v>0</v>
      </c>
      <c r="BI991" s="422">
        <f t="shared" si="18"/>
        <v>0</v>
      </c>
      <c r="BJ991" s="3" t="s">
        <v>88</v>
      </c>
      <c r="BK991" s="422">
        <f t="shared" si="19"/>
        <v>0</v>
      </c>
      <c r="BL991" s="3" t="s">
        <v>395</v>
      </c>
      <c r="BM991" s="421" t="s">
        <v>1817</v>
      </c>
    </row>
    <row r="992" spans="2:65" s="1" customFormat="1" ht="44.25" customHeight="1">
      <c r="B992" s="13"/>
      <c r="C992" s="428" t="s">
        <v>1818</v>
      </c>
      <c r="D992" s="428" t="s">
        <v>313</v>
      </c>
      <c r="E992" s="429" t="s">
        <v>1819</v>
      </c>
      <c r="F992" s="430" t="s">
        <v>1820</v>
      </c>
      <c r="G992" s="431" t="s">
        <v>1507</v>
      </c>
      <c r="H992" s="432">
        <v>1</v>
      </c>
      <c r="I992" s="22"/>
      <c r="J992" s="415">
        <f t="shared" si="10"/>
        <v>0</v>
      </c>
      <c r="K992" s="416"/>
      <c r="L992" s="13"/>
      <c r="M992" s="417" t="s">
        <v>1</v>
      </c>
      <c r="N992" s="418" t="s">
        <v>41</v>
      </c>
      <c r="P992" s="419">
        <f t="shared" si="11"/>
        <v>0</v>
      </c>
      <c r="Q992" s="419">
        <v>0</v>
      </c>
      <c r="R992" s="419">
        <f t="shared" si="12"/>
        <v>0</v>
      </c>
      <c r="S992" s="419">
        <v>0</v>
      </c>
      <c r="T992" s="420">
        <f t="shared" si="13"/>
        <v>0</v>
      </c>
      <c r="AR992" s="421" t="s">
        <v>395</v>
      </c>
      <c r="AT992" s="421" t="s">
        <v>313</v>
      </c>
      <c r="AU992" s="421" t="s">
        <v>88</v>
      </c>
      <c r="AY992" s="3" t="s">
        <v>311</v>
      </c>
      <c r="BE992" s="422">
        <f t="shared" si="14"/>
        <v>0</v>
      </c>
      <c r="BF992" s="422">
        <f t="shared" si="15"/>
        <v>0</v>
      </c>
      <c r="BG992" s="422">
        <f t="shared" si="16"/>
        <v>0</v>
      </c>
      <c r="BH992" s="422">
        <f t="shared" si="17"/>
        <v>0</v>
      </c>
      <c r="BI992" s="422">
        <f t="shared" si="18"/>
        <v>0</v>
      </c>
      <c r="BJ992" s="3" t="s">
        <v>88</v>
      </c>
      <c r="BK992" s="422">
        <f t="shared" si="19"/>
        <v>0</v>
      </c>
      <c r="BL992" s="3" t="s">
        <v>395</v>
      </c>
      <c r="BM992" s="421" t="s">
        <v>1821</v>
      </c>
    </row>
    <row r="993" spans="2:65" s="1" customFormat="1" ht="44.25" customHeight="1">
      <c r="B993" s="13"/>
      <c r="C993" s="428" t="s">
        <v>1822</v>
      </c>
      <c r="D993" s="428" t="s">
        <v>313</v>
      </c>
      <c r="E993" s="429" t="s">
        <v>1823</v>
      </c>
      <c r="F993" s="430" t="s">
        <v>1824</v>
      </c>
      <c r="G993" s="431" t="s">
        <v>1507</v>
      </c>
      <c r="H993" s="432">
        <v>1</v>
      </c>
      <c r="I993" s="22"/>
      <c r="J993" s="415">
        <f t="shared" si="10"/>
        <v>0</v>
      </c>
      <c r="K993" s="416"/>
      <c r="L993" s="13"/>
      <c r="M993" s="417" t="s">
        <v>1</v>
      </c>
      <c r="N993" s="418" t="s">
        <v>41</v>
      </c>
      <c r="P993" s="419">
        <f t="shared" si="11"/>
        <v>0</v>
      </c>
      <c r="Q993" s="419">
        <v>0</v>
      </c>
      <c r="R993" s="419">
        <f t="shared" si="12"/>
        <v>0</v>
      </c>
      <c r="S993" s="419">
        <v>0</v>
      </c>
      <c r="T993" s="420">
        <f t="shared" si="13"/>
        <v>0</v>
      </c>
      <c r="AR993" s="421" t="s">
        <v>395</v>
      </c>
      <c r="AT993" s="421" t="s">
        <v>313</v>
      </c>
      <c r="AU993" s="421" t="s">
        <v>88</v>
      </c>
      <c r="AY993" s="3" t="s">
        <v>311</v>
      </c>
      <c r="BE993" s="422">
        <f t="shared" si="14"/>
        <v>0</v>
      </c>
      <c r="BF993" s="422">
        <f t="shared" si="15"/>
        <v>0</v>
      </c>
      <c r="BG993" s="422">
        <f t="shared" si="16"/>
        <v>0</v>
      </c>
      <c r="BH993" s="422">
        <f t="shared" si="17"/>
        <v>0</v>
      </c>
      <c r="BI993" s="422">
        <f t="shared" si="18"/>
        <v>0</v>
      </c>
      <c r="BJ993" s="3" t="s">
        <v>88</v>
      </c>
      <c r="BK993" s="422">
        <f t="shared" si="19"/>
        <v>0</v>
      </c>
      <c r="BL993" s="3" t="s">
        <v>395</v>
      </c>
      <c r="BM993" s="421" t="s">
        <v>1825</v>
      </c>
    </row>
    <row r="994" spans="2:65" s="1" customFormat="1" ht="44.25" customHeight="1">
      <c r="B994" s="13"/>
      <c r="C994" s="428" t="s">
        <v>1826</v>
      </c>
      <c r="D994" s="428" t="s">
        <v>313</v>
      </c>
      <c r="E994" s="429" t="s">
        <v>1827</v>
      </c>
      <c r="F994" s="430" t="s">
        <v>1828</v>
      </c>
      <c r="G994" s="431" t="s">
        <v>1507</v>
      </c>
      <c r="H994" s="432">
        <v>1</v>
      </c>
      <c r="I994" s="22"/>
      <c r="J994" s="415">
        <f t="shared" si="10"/>
        <v>0</v>
      </c>
      <c r="K994" s="416"/>
      <c r="L994" s="13"/>
      <c r="M994" s="417" t="s">
        <v>1</v>
      </c>
      <c r="N994" s="418" t="s">
        <v>41</v>
      </c>
      <c r="P994" s="419">
        <f t="shared" si="11"/>
        <v>0</v>
      </c>
      <c r="Q994" s="419">
        <v>0</v>
      </c>
      <c r="R994" s="419">
        <f t="shared" si="12"/>
        <v>0</v>
      </c>
      <c r="S994" s="419">
        <v>0</v>
      </c>
      <c r="T994" s="420">
        <f t="shared" si="13"/>
        <v>0</v>
      </c>
      <c r="AR994" s="421" t="s">
        <v>395</v>
      </c>
      <c r="AT994" s="421" t="s">
        <v>313</v>
      </c>
      <c r="AU994" s="421" t="s">
        <v>88</v>
      </c>
      <c r="AY994" s="3" t="s">
        <v>311</v>
      </c>
      <c r="BE994" s="422">
        <f t="shared" si="14"/>
        <v>0</v>
      </c>
      <c r="BF994" s="422">
        <f t="shared" si="15"/>
        <v>0</v>
      </c>
      <c r="BG994" s="422">
        <f t="shared" si="16"/>
        <v>0</v>
      </c>
      <c r="BH994" s="422">
        <f t="shared" si="17"/>
        <v>0</v>
      </c>
      <c r="BI994" s="422">
        <f t="shared" si="18"/>
        <v>0</v>
      </c>
      <c r="BJ994" s="3" t="s">
        <v>88</v>
      </c>
      <c r="BK994" s="422">
        <f t="shared" si="19"/>
        <v>0</v>
      </c>
      <c r="BL994" s="3" t="s">
        <v>395</v>
      </c>
      <c r="BM994" s="421" t="s">
        <v>1829</v>
      </c>
    </row>
    <row r="995" spans="2:65" s="1" customFormat="1" ht="44.25" customHeight="1">
      <c r="B995" s="13"/>
      <c r="C995" s="428" t="s">
        <v>1830</v>
      </c>
      <c r="D995" s="428" t="s">
        <v>313</v>
      </c>
      <c r="E995" s="429" t="s">
        <v>1831</v>
      </c>
      <c r="F995" s="430" t="s">
        <v>1832</v>
      </c>
      <c r="G995" s="431" t="s">
        <v>1507</v>
      </c>
      <c r="H995" s="432">
        <v>1</v>
      </c>
      <c r="I995" s="22"/>
      <c r="J995" s="415">
        <f aca="true" t="shared" si="20" ref="J995:J1026">ROUND(I995*H995,2)</f>
        <v>0</v>
      </c>
      <c r="K995" s="416"/>
      <c r="L995" s="13"/>
      <c r="M995" s="417" t="s">
        <v>1</v>
      </c>
      <c r="N995" s="418" t="s">
        <v>41</v>
      </c>
      <c r="P995" s="419">
        <f aca="true" t="shared" si="21" ref="P995:P1026">O995*H995</f>
        <v>0</v>
      </c>
      <c r="Q995" s="419">
        <v>0</v>
      </c>
      <c r="R995" s="419">
        <f aca="true" t="shared" si="22" ref="R995:R1026">Q995*H995</f>
        <v>0</v>
      </c>
      <c r="S995" s="419">
        <v>0</v>
      </c>
      <c r="T995" s="420">
        <f aca="true" t="shared" si="23" ref="T995:T1026">S995*H995</f>
        <v>0</v>
      </c>
      <c r="AR995" s="421" t="s">
        <v>395</v>
      </c>
      <c r="AT995" s="421" t="s">
        <v>313</v>
      </c>
      <c r="AU995" s="421" t="s">
        <v>88</v>
      </c>
      <c r="AY995" s="3" t="s">
        <v>311</v>
      </c>
      <c r="BE995" s="422">
        <f aca="true" t="shared" si="24" ref="BE995:BE1030">IF(N995="základní",J995,0)</f>
        <v>0</v>
      </c>
      <c r="BF995" s="422">
        <f aca="true" t="shared" si="25" ref="BF995:BF1030">IF(N995="snížená",J995,0)</f>
        <v>0</v>
      </c>
      <c r="BG995" s="422">
        <f aca="true" t="shared" si="26" ref="BG995:BG1030">IF(N995="zákl. přenesená",J995,0)</f>
        <v>0</v>
      </c>
      <c r="BH995" s="422">
        <f aca="true" t="shared" si="27" ref="BH995:BH1030">IF(N995="sníž. přenesená",J995,0)</f>
        <v>0</v>
      </c>
      <c r="BI995" s="422">
        <f aca="true" t="shared" si="28" ref="BI995:BI1030">IF(N995="nulová",J995,0)</f>
        <v>0</v>
      </c>
      <c r="BJ995" s="3" t="s">
        <v>88</v>
      </c>
      <c r="BK995" s="422">
        <f aca="true" t="shared" si="29" ref="BK995:BK1030">ROUND(I995*H995,2)</f>
        <v>0</v>
      </c>
      <c r="BL995" s="3" t="s">
        <v>395</v>
      </c>
      <c r="BM995" s="421" t="s">
        <v>1833</v>
      </c>
    </row>
    <row r="996" spans="2:65" s="1" customFormat="1" ht="37.9" customHeight="1">
      <c r="B996" s="13"/>
      <c r="C996" s="428" t="s">
        <v>1834</v>
      </c>
      <c r="D996" s="428" t="s">
        <v>313</v>
      </c>
      <c r="E996" s="429" t="s">
        <v>1835</v>
      </c>
      <c r="F996" s="430" t="s">
        <v>1836</v>
      </c>
      <c r="G996" s="431" t="s">
        <v>1507</v>
      </c>
      <c r="H996" s="432">
        <v>1</v>
      </c>
      <c r="I996" s="22"/>
      <c r="J996" s="415">
        <f t="shared" si="20"/>
        <v>0</v>
      </c>
      <c r="K996" s="416"/>
      <c r="L996" s="13"/>
      <c r="M996" s="417" t="s">
        <v>1</v>
      </c>
      <c r="N996" s="418" t="s">
        <v>41</v>
      </c>
      <c r="P996" s="419">
        <f t="shared" si="21"/>
        <v>0</v>
      </c>
      <c r="Q996" s="419">
        <v>0</v>
      </c>
      <c r="R996" s="419">
        <f t="shared" si="22"/>
        <v>0</v>
      </c>
      <c r="S996" s="419">
        <v>0</v>
      </c>
      <c r="T996" s="420">
        <f t="shared" si="23"/>
        <v>0</v>
      </c>
      <c r="AR996" s="421" t="s">
        <v>395</v>
      </c>
      <c r="AT996" s="421" t="s">
        <v>313</v>
      </c>
      <c r="AU996" s="421" t="s">
        <v>88</v>
      </c>
      <c r="AY996" s="3" t="s">
        <v>311</v>
      </c>
      <c r="BE996" s="422">
        <f t="shared" si="24"/>
        <v>0</v>
      </c>
      <c r="BF996" s="422">
        <f t="shared" si="25"/>
        <v>0</v>
      </c>
      <c r="BG996" s="422">
        <f t="shared" si="26"/>
        <v>0</v>
      </c>
      <c r="BH996" s="422">
        <f t="shared" si="27"/>
        <v>0</v>
      </c>
      <c r="BI996" s="422">
        <f t="shared" si="28"/>
        <v>0</v>
      </c>
      <c r="BJ996" s="3" t="s">
        <v>88</v>
      </c>
      <c r="BK996" s="422">
        <f t="shared" si="29"/>
        <v>0</v>
      </c>
      <c r="BL996" s="3" t="s">
        <v>395</v>
      </c>
      <c r="BM996" s="421" t="s">
        <v>1837</v>
      </c>
    </row>
    <row r="997" spans="2:65" s="1" customFormat="1" ht="33" customHeight="1">
      <c r="B997" s="13"/>
      <c r="C997" s="428" t="s">
        <v>1838</v>
      </c>
      <c r="D997" s="428" t="s">
        <v>313</v>
      </c>
      <c r="E997" s="429" t="s">
        <v>1839</v>
      </c>
      <c r="F997" s="430" t="s">
        <v>1840</v>
      </c>
      <c r="G997" s="431" t="s">
        <v>1507</v>
      </c>
      <c r="H997" s="432">
        <v>2</v>
      </c>
      <c r="I997" s="22"/>
      <c r="J997" s="415">
        <f t="shared" si="20"/>
        <v>0</v>
      </c>
      <c r="K997" s="416"/>
      <c r="L997" s="13"/>
      <c r="M997" s="417" t="s">
        <v>1</v>
      </c>
      <c r="N997" s="418" t="s">
        <v>41</v>
      </c>
      <c r="P997" s="419">
        <f t="shared" si="21"/>
        <v>0</v>
      </c>
      <c r="Q997" s="419">
        <v>0</v>
      </c>
      <c r="R997" s="419">
        <f t="shared" si="22"/>
        <v>0</v>
      </c>
      <c r="S997" s="419">
        <v>0</v>
      </c>
      <c r="T997" s="420">
        <f t="shared" si="23"/>
        <v>0</v>
      </c>
      <c r="AR997" s="421" t="s">
        <v>395</v>
      </c>
      <c r="AT997" s="421" t="s">
        <v>313</v>
      </c>
      <c r="AU997" s="421" t="s">
        <v>88</v>
      </c>
      <c r="AY997" s="3" t="s">
        <v>311</v>
      </c>
      <c r="BE997" s="422">
        <f t="shared" si="24"/>
        <v>0</v>
      </c>
      <c r="BF997" s="422">
        <f t="shared" si="25"/>
        <v>0</v>
      </c>
      <c r="BG997" s="422">
        <f t="shared" si="26"/>
        <v>0</v>
      </c>
      <c r="BH997" s="422">
        <f t="shared" si="27"/>
        <v>0</v>
      </c>
      <c r="BI997" s="422">
        <f t="shared" si="28"/>
        <v>0</v>
      </c>
      <c r="BJ997" s="3" t="s">
        <v>88</v>
      </c>
      <c r="BK997" s="422">
        <f t="shared" si="29"/>
        <v>0</v>
      </c>
      <c r="BL997" s="3" t="s">
        <v>395</v>
      </c>
      <c r="BM997" s="421" t="s">
        <v>1841</v>
      </c>
    </row>
    <row r="998" spans="2:65" s="1" customFormat="1" ht="37.9" customHeight="1">
      <c r="B998" s="13"/>
      <c r="C998" s="428" t="s">
        <v>1842</v>
      </c>
      <c r="D998" s="428" t="s">
        <v>313</v>
      </c>
      <c r="E998" s="429" t="s">
        <v>1843</v>
      </c>
      <c r="F998" s="430" t="s">
        <v>1844</v>
      </c>
      <c r="G998" s="431" t="s">
        <v>1507</v>
      </c>
      <c r="H998" s="432">
        <v>1</v>
      </c>
      <c r="I998" s="22"/>
      <c r="J998" s="415">
        <f t="shared" si="20"/>
        <v>0</v>
      </c>
      <c r="K998" s="416"/>
      <c r="L998" s="13"/>
      <c r="M998" s="417" t="s">
        <v>1</v>
      </c>
      <c r="N998" s="418" t="s">
        <v>41</v>
      </c>
      <c r="P998" s="419">
        <f t="shared" si="21"/>
        <v>0</v>
      </c>
      <c r="Q998" s="419">
        <v>0</v>
      </c>
      <c r="R998" s="419">
        <f t="shared" si="22"/>
        <v>0</v>
      </c>
      <c r="S998" s="419">
        <v>0</v>
      </c>
      <c r="T998" s="420">
        <f t="shared" si="23"/>
        <v>0</v>
      </c>
      <c r="AR998" s="421" t="s">
        <v>395</v>
      </c>
      <c r="AT998" s="421" t="s">
        <v>313</v>
      </c>
      <c r="AU998" s="421" t="s">
        <v>88</v>
      </c>
      <c r="AY998" s="3" t="s">
        <v>311</v>
      </c>
      <c r="BE998" s="422">
        <f t="shared" si="24"/>
        <v>0</v>
      </c>
      <c r="BF998" s="422">
        <f t="shared" si="25"/>
        <v>0</v>
      </c>
      <c r="BG998" s="422">
        <f t="shared" si="26"/>
        <v>0</v>
      </c>
      <c r="BH998" s="422">
        <f t="shared" si="27"/>
        <v>0</v>
      </c>
      <c r="BI998" s="422">
        <f t="shared" si="28"/>
        <v>0</v>
      </c>
      <c r="BJ998" s="3" t="s">
        <v>88</v>
      </c>
      <c r="BK998" s="422">
        <f t="shared" si="29"/>
        <v>0</v>
      </c>
      <c r="BL998" s="3" t="s">
        <v>395</v>
      </c>
      <c r="BM998" s="421" t="s">
        <v>1845</v>
      </c>
    </row>
    <row r="999" spans="2:65" s="1" customFormat="1" ht="49.15" customHeight="1">
      <c r="B999" s="13"/>
      <c r="C999" s="428" t="s">
        <v>1846</v>
      </c>
      <c r="D999" s="428" t="s">
        <v>313</v>
      </c>
      <c r="E999" s="429" t="s">
        <v>1847</v>
      </c>
      <c r="F999" s="430" t="s">
        <v>1848</v>
      </c>
      <c r="G999" s="431" t="s">
        <v>1507</v>
      </c>
      <c r="H999" s="432">
        <v>1</v>
      </c>
      <c r="I999" s="22"/>
      <c r="J999" s="415">
        <f t="shared" si="20"/>
        <v>0</v>
      </c>
      <c r="K999" s="416"/>
      <c r="L999" s="13"/>
      <c r="M999" s="417" t="s">
        <v>1</v>
      </c>
      <c r="N999" s="418" t="s">
        <v>41</v>
      </c>
      <c r="P999" s="419">
        <f t="shared" si="21"/>
        <v>0</v>
      </c>
      <c r="Q999" s="419">
        <v>0</v>
      </c>
      <c r="R999" s="419">
        <f t="shared" si="22"/>
        <v>0</v>
      </c>
      <c r="S999" s="419">
        <v>0</v>
      </c>
      <c r="T999" s="420">
        <f t="shared" si="23"/>
        <v>0</v>
      </c>
      <c r="AR999" s="421" t="s">
        <v>395</v>
      </c>
      <c r="AT999" s="421" t="s">
        <v>313</v>
      </c>
      <c r="AU999" s="421" t="s">
        <v>88</v>
      </c>
      <c r="AY999" s="3" t="s">
        <v>311</v>
      </c>
      <c r="BE999" s="422">
        <f t="shared" si="24"/>
        <v>0</v>
      </c>
      <c r="BF999" s="422">
        <f t="shared" si="25"/>
        <v>0</v>
      </c>
      <c r="BG999" s="422">
        <f t="shared" si="26"/>
        <v>0</v>
      </c>
      <c r="BH999" s="422">
        <f t="shared" si="27"/>
        <v>0</v>
      </c>
      <c r="BI999" s="422">
        <f t="shared" si="28"/>
        <v>0</v>
      </c>
      <c r="BJ999" s="3" t="s">
        <v>88</v>
      </c>
      <c r="BK999" s="422">
        <f t="shared" si="29"/>
        <v>0</v>
      </c>
      <c r="BL999" s="3" t="s">
        <v>395</v>
      </c>
      <c r="BM999" s="421" t="s">
        <v>1849</v>
      </c>
    </row>
    <row r="1000" spans="2:65" s="1" customFormat="1" ht="44.25" customHeight="1">
      <c r="B1000" s="13"/>
      <c r="C1000" s="428" t="s">
        <v>1850</v>
      </c>
      <c r="D1000" s="428" t="s">
        <v>313</v>
      </c>
      <c r="E1000" s="429" t="s">
        <v>1851</v>
      </c>
      <c r="F1000" s="430" t="s">
        <v>1852</v>
      </c>
      <c r="G1000" s="431" t="s">
        <v>1507</v>
      </c>
      <c r="H1000" s="432">
        <v>1</v>
      </c>
      <c r="I1000" s="22"/>
      <c r="J1000" s="415">
        <f t="shared" si="20"/>
        <v>0</v>
      </c>
      <c r="K1000" s="416"/>
      <c r="L1000" s="13"/>
      <c r="M1000" s="417" t="s">
        <v>1</v>
      </c>
      <c r="N1000" s="418" t="s">
        <v>41</v>
      </c>
      <c r="P1000" s="419">
        <f t="shared" si="21"/>
        <v>0</v>
      </c>
      <c r="Q1000" s="419">
        <v>0</v>
      </c>
      <c r="R1000" s="419">
        <f t="shared" si="22"/>
        <v>0</v>
      </c>
      <c r="S1000" s="419">
        <v>0</v>
      </c>
      <c r="T1000" s="420">
        <f t="shared" si="23"/>
        <v>0</v>
      </c>
      <c r="AR1000" s="421" t="s">
        <v>395</v>
      </c>
      <c r="AT1000" s="421" t="s">
        <v>313</v>
      </c>
      <c r="AU1000" s="421" t="s">
        <v>88</v>
      </c>
      <c r="AY1000" s="3" t="s">
        <v>311</v>
      </c>
      <c r="BE1000" s="422">
        <f t="shared" si="24"/>
        <v>0</v>
      </c>
      <c r="BF1000" s="422">
        <f t="shared" si="25"/>
        <v>0</v>
      </c>
      <c r="BG1000" s="422">
        <f t="shared" si="26"/>
        <v>0</v>
      </c>
      <c r="BH1000" s="422">
        <f t="shared" si="27"/>
        <v>0</v>
      </c>
      <c r="BI1000" s="422">
        <f t="shared" si="28"/>
        <v>0</v>
      </c>
      <c r="BJ1000" s="3" t="s">
        <v>88</v>
      </c>
      <c r="BK1000" s="422">
        <f t="shared" si="29"/>
        <v>0</v>
      </c>
      <c r="BL1000" s="3" t="s">
        <v>395</v>
      </c>
      <c r="BM1000" s="421" t="s">
        <v>1853</v>
      </c>
    </row>
    <row r="1001" spans="2:65" s="1" customFormat="1" ht="44.25" customHeight="1">
      <c r="B1001" s="13"/>
      <c r="C1001" s="428" t="s">
        <v>1854</v>
      </c>
      <c r="D1001" s="428" t="s">
        <v>313</v>
      </c>
      <c r="E1001" s="429" t="s">
        <v>1855</v>
      </c>
      <c r="F1001" s="430" t="s">
        <v>1856</v>
      </c>
      <c r="G1001" s="431" t="s">
        <v>1507</v>
      </c>
      <c r="H1001" s="432">
        <v>1</v>
      </c>
      <c r="I1001" s="22"/>
      <c r="J1001" s="415">
        <f t="shared" si="20"/>
        <v>0</v>
      </c>
      <c r="K1001" s="416"/>
      <c r="L1001" s="13"/>
      <c r="M1001" s="417" t="s">
        <v>1</v>
      </c>
      <c r="N1001" s="418" t="s">
        <v>41</v>
      </c>
      <c r="P1001" s="419">
        <f t="shared" si="21"/>
        <v>0</v>
      </c>
      <c r="Q1001" s="419">
        <v>0</v>
      </c>
      <c r="R1001" s="419">
        <f t="shared" si="22"/>
        <v>0</v>
      </c>
      <c r="S1001" s="419">
        <v>0</v>
      </c>
      <c r="T1001" s="420">
        <f t="shared" si="23"/>
        <v>0</v>
      </c>
      <c r="AR1001" s="421" t="s">
        <v>395</v>
      </c>
      <c r="AT1001" s="421" t="s">
        <v>313</v>
      </c>
      <c r="AU1001" s="421" t="s">
        <v>88</v>
      </c>
      <c r="AY1001" s="3" t="s">
        <v>311</v>
      </c>
      <c r="BE1001" s="422">
        <f t="shared" si="24"/>
        <v>0</v>
      </c>
      <c r="BF1001" s="422">
        <f t="shared" si="25"/>
        <v>0</v>
      </c>
      <c r="BG1001" s="422">
        <f t="shared" si="26"/>
        <v>0</v>
      </c>
      <c r="BH1001" s="422">
        <f t="shared" si="27"/>
        <v>0</v>
      </c>
      <c r="BI1001" s="422">
        <f t="shared" si="28"/>
        <v>0</v>
      </c>
      <c r="BJ1001" s="3" t="s">
        <v>88</v>
      </c>
      <c r="BK1001" s="422">
        <f t="shared" si="29"/>
        <v>0</v>
      </c>
      <c r="BL1001" s="3" t="s">
        <v>395</v>
      </c>
      <c r="BM1001" s="421" t="s">
        <v>1857</v>
      </c>
    </row>
    <row r="1002" spans="2:65" s="1" customFormat="1" ht="37.9" customHeight="1">
      <c r="B1002" s="13"/>
      <c r="C1002" s="428" t="s">
        <v>1858</v>
      </c>
      <c r="D1002" s="428" t="s">
        <v>313</v>
      </c>
      <c r="E1002" s="429" t="s">
        <v>1859</v>
      </c>
      <c r="F1002" s="430" t="s">
        <v>1860</v>
      </c>
      <c r="G1002" s="431" t="s">
        <v>1507</v>
      </c>
      <c r="H1002" s="432">
        <v>1</v>
      </c>
      <c r="I1002" s="22"/>
      <c r="J1002" s="415">
        <f t="shared" si="20"/>
        <v>0</v>
      </c>
      <c r="K1002" s="416"/>
      <c r="L1002" s="13"/>
      <c r="M1002" s="417" t="s">
        <v>1</v>
      </c>
      <c r="N1002" s="418" t="s">
        <v>41</v>
      </c>
      <c r="P1002" s="419">
        <f t="shared" si="21"/>
        <v>0</v>
      </c>
      <c r="Q1002" s="419">
        <v>0</v>
      </c>
      <c r="R1002" s="419">
        <f t="shared" si="22"/>
        <v>0</v>
      </c>
      <c r="S1002" s="419">
        <v>0</v>
      </c>
      <c r="T1002" s="420">
        <f t="shared" si="23"/>
        <v>0</v>
      </c>
      <c r="AR1002" s="421" t="s">
        <v>395</v>
      </c>
      <c r="AT1002" s="421" t="s">
        <v>313</v>
      </c>
      <c r="AU1002" s="421" t="s">
        <v>88</v>
      </c>
      <c r="AY1002" s="3" t="s">
        <v>311</v>
      </c>
      <c r="BE1002" s="422">
        <f t="shared" si="24"/>
        <v>0</v>
      </c>
      <c r="BF1002" s="422">
        <f t="shared" si="25"/>
        <v>0</v>
      </c>
      <c r="BG1002" s="422">
        <f t="shared" si="26"/>
        <v>0</v>
      </c>
      <c r="BH1002" s="422">
        <f t="shared" si="27"/>
        <v>0</v>
      </c>
      <c r="BI1002" s="422">
        <f t="shared" si="28"/>
        <v>0</v>
      </c>
      <c r="BJ1002" s="3" t="s">
        <v>88</v>
      </c>
      <c r="BK1002" s="422">
        <f t="shared" si="29"/>
        <v>0</v>
      </c>
      <c r="BL1002" s="3" t="s">
        <v>395</v>
      </c>
      <c r="BM1002" s="421" t="s">
        <v>1861</v>
      </c>
    </row>
    <row r="1003" spans="2:65" s="1" customFormat="1" ht="37.9" customHeight="1">
      <c r="B1003" s="13"/>
      <c r="C1003" s="428" t="s">
        <v>1862</v>
      </c>
      <c r="D1003" s="428" t="s">
        <v>313</v>
      </c>
      <c r="E1003" s="429" t="s">
        <v>1863</v>
      </c>
      <c r="F1003" s="430" t="s">
        <v>1864</v>
      </c>
      <c r="G1003" s="431" t="s">
        <v>1507</v>
      </c>
      <c r="H1003" s="432">
        <v>1</v>
      </c>
      <c r="I1003" s="22"/>
      <c r="J1003" s="415">
        <f t="shared" si="20"/>
        <v>0</v>
      </c>
      <c r="K1003" s="416"/>
      <c r="L1003" s="13"/>
      <c r="M1003" s="417" t="s">
        <v>1</v>
      </c>
      <c r="N1003" s="418" t="s">
        <v>41</v>
      </c>
      <c r="P1003" s="419">
        <f t="shared" si="21"/>
        <v>0</v>
      </c>
      <c r="Q1003" s="419">
        <v>0</v>
      </c>
      <c r="R1003" s="419">
        <f t="shared" si="22"/>
        <v>0</v>
      </c>
      <c r="S1003" s="419">
        <v>0</v>
      </c>
      <c r="T1003" s="420">
        <f t="shared" si="23"/>
        <v>0</v>
      </c>
      <c r="AR1003" s="421" t="s">
        <v>395</v>
      </c>
      <c r="AT1003" s="421" t="s">
        <v>313</v>
      </c>
      <c r="AU1003" s="421" t="s">
        <v>88</v>
      </c>
      <c r="AY1003" s="3" t="s">
        <v>311</v>
      </c>
      <c r="BE1003" s="422">
        <f t="shared" si="24"/>
        <v>0</v>
      </c>
      <c r="BF1003" s="422">
        <f t="shared" si="25"/>
        <v>0</v>
      </c>
      <c r="BG1003" s="422">
        <f t="shared" si="26"/>
        <v>0</v>
      </c>
      <c r="BH1003" s="422">
        <f t="shared" si="27"/>
        <v>0</v>
      </c>
      <c r="BI1003" s="422">
        <f t="shared" si="28"/>
        <v>0</v>
      </c>
      <c r="BJ1003" s="3" t="s">
        <v>88</v>
      </c>
      <c r="BK1003" s="422">
        <f t="shared" si="29"/>
        <v>0</v>
      </c>
      <c r="BL1003" s="3" t="s">
        <v>395</v>
      </c>
      <c r="BM1003" s="421" t="s">
        <v>1865</v>
      </c>
    </row>
    <row r="1004" spans="2:65" s="1" customFormat="1" ht="37.9" customHeight="1">
      <c r="B1004" s="13"/>
      <c r="C1004" s="428" t="s">
        <v>1866</v>
      </c>
      <c r="D1004" s="428" t="s">
        <v>313</v>
      </c>
      <c r="E1004" s="429" t="s">
        <v>1867</v>
      </c>
      <c r="F1004" s="430" t="s">
        <v>1868</v>
      </c>
      <c r="G1004" s="431" t="s">
        <v>1507</v>
      </c>
      <c r="H1004" s="432">
        <v>1</v>
      </c>
      <c r="I1004" s="22"/>
      <c r="J1004" s="415">
        <f t="shared" si="20"/>
        <v>0</v>
      </c>
      <c r="K1004" s="416"/>
      <c r="L1004" s="13"/>
      <c r="M1004" s="417" t="s">
        <v>1</v>
      </c>
      <c r="N1004" s="418" t="s">
        <v>41</v>
      </c>
      <c r="P1004" s="419">
        <f t="shared" si="21"/>
        <v>0</v>
      </c>
      <c r="Q1004" s="419">
        <v>0</v>
      </c>
      <c r="R1004" s="419">
        <f t="shared" si="22"/>
        <v>0</v>
      </c>
      <c r="S1004" s="419">
        <v>0</v>
      </c>
      <c r="T1004" s="420">
        <f t="shared" si="23"/>
        <v>0</v>
      </c>
      <c r="AR1004" s="421" t="s">
        <v>395</v>
      </c>
      <c r="AT1004" s="421" t="s">
        <v>313</v>
      </c>
      <c r="AU1004" s="421" t="s">
        <v>88</v>
      </c>
      <c r="AY1004" s="3" t="s">
        <v>311</v>
      </c>
      <c r="BE1004" s="422">
        <f t="shared" si="24"/>
        <v>0</v>
      </c>
      <c r="BF1004" s="422">
        <f t="shared" si="25"/>
        <v>0</v>
      </c>
      <c r="BG1004" s="422">
        <f t="shared" si="26"/>
        <v>0</v>
      </c>
      <c r="BH1004" s="422">
        <f t="shared" si="27"/>
        <v>0</v>
      </c>
      <c r="BI1004" s="422">
        <f t="shared" si="28"/>
        <v>0</v>
      </c>
      <c r="BJ1004" s="3" t="s">
        <v>88</v>
      </c>
      <c r="BK1004" s="422">
        <f t="shared" si="29"/>
        <v>0</v>
      </c>
      <c r="BL1004" s="3" t="s">
        <v>395</v>
      </c>
      <c r="BM1004" s="421" t="s">
        <v>1869</v>
      </c>
    </row>
    <row r="1005" spans="2:65" s="1" customFormat="1" ht="37.9" customHeight="1">
      <c r="B1005" s="13"/>
      <c r="C1005" s="428" t="s">
        <v>1870</v>
      </c>
      <c r="D1005" s="428" t="s">
        <v>313</v>
      </c>
      <c r="E1005" s="429" t="s">
        <v>1871</v>
      </c>
      <c r="F1005" s="430" t="s">
        <v>1872</v>
      </c>
      <c r="G1005" s="431" t="s">
        <v>1507</v>
      </c>
      <c r="H1005" s="432">
        <v>1</v>
      </c>
      <c r="I1005" s="22"/>
      <c r="J1005" s="415">
        <f t="shared" si="20"/>
        <v>0</v>
      </c>
      <c r="K1005" s="416"/>
      <c r="L1005" s="13"/>
      <c r="M1005" s="417" t="s">
        <v>1</v>
      </c>
      <c r="N1005" s="418" t="s">
        <v>41</v>
      </c>
      <c r="P1005" s="419">
        <f t="shared" si="21"/>
        <v>0</v>
      </c>
      <c r="Q1005" s="419">
        <v>0</v>
      </c>
      <c r="R1005" s="419">
        <f t="shared" si="22"/>
        <v>0</v>
      </c>
      <c r="S1005" s="419">
        <v>0</v>
      </c>
      <c r="T1005" s="420">
        <f t="shared" si="23"/>
        <v>0</v>
      </c>
      <c r="AR1005" s="421" t="s">
        <v>395</v>
      </c>
      <c r="AT1005" s="421" t="s">
        <v>313</v>
      </c>
      <c r="AU1005" s="421" t="s">
        <v>88</v>
      </c>
      <c r="AY1005" s="3" t="s">
        <v>311</v>
      </c>
      <c r="BE1005" s="422">
        <f t="shared" si="24"/>
        <v>0</v>
      </c>
      <c r="BF1005" s="422">
        <f t="shared" si="25"/>
        <v>0</v>
      </c>
      <c r="BG1005" s="422">
        <f t="shared" si="26"/>
        <v>0</v>
      </c>
      <c r="BH1005" s="422">
        <f t="shared" si="27"/>
        <v>0</v>
      </c>
      <c r="BI1005" s="422">
        <f t="shared" si="28"/>
        <v>0</v>
      </c>
      <c r="BJ1005" s="3" t="s">
        <v>88</v>
      </c>
      <c r="BK1005" s="422">
        <f t="shared" si="29"/>
        <v>0</v>
      </c>
      <c r="BL1005" s="3" t="s">
        <v>395</v>
      </c>
      <c r="BM1005" s="421" t="s">
        <v>1873</v>
      </c>
    </row>
    <row r="1006" spans="2:65" s="1" customFormat="1" ht="37.9" customHeight="1">
      <c r="B1006" s="13"/>
      <c r="C1006" s="428" t="s">
        <v>1874</v>
      </c>
      <c r="D1006" s="428" t="s">
        <v>313</v>
      </c>
      <c r="E1006" s="429" t="s">
        <v>1875</v>
      </c>
      <c r="F1006" s="430" t="s">
        <v>1876</v>
      </c>
      <c r="G1006" s="431" t="s">
        <v>1507</v>
      </c>
      <c r="H1006" s="432">
        <v>1</v>
      </c>
      <c r="I1006" s="22"/>
      <c r="J1006" s="415">
        <f t="shared" si="20"/>
        <v>0</v>
      </c>
      <c r="K1006" s="416"/>
      <c r="L1006" s="13"/>
      <c r="M1006" s="417" t="s">
        <v>1</v>
      </c>
      <c r="N1006" s="418" t="s">
        <v>41</v>
      </c>
      <c r="P1006" s="419">
        <f t="shared" si="21"/>
        <v>0</v>
      </c>
      <c r="Q1006" s="419">
        <v>0</v>
      </c>
      <c r="R1006" s="419">
        <f t="shared" si="22"/>
        <v>0</v>
      </c>
      <c r="S1006" s="419">
        <v>0</v>
      </c>
      <c r="T1006" s="420">
        <f t="shared" si="23"/>
        <v>0</v>
      </c>
      <c r="AR1006" s="421" t="s">
        <v>395</v>
      </c>
      <c r="AT1006" s="421" t="s">
        <v>313</v>
      </c>
      <c r="AU1006" s="421" t="s">
        <v>88</v>
      </c>
      <c r="AY1006" s="3" t="s">
        <v>311</v>
      </c>
      <c r="BE1006" s="422">
        <f t="shared" si="24"/>
        <v>0</v>
      </c>
      <c r="BF1006" s="422">
        <f t="shared" si="25"/>
        <v>0</v>
      </c>
      <c r="BG1006" s="422">
        <f t="shared" si="26"/>
        <v>0</v>
      </c>
      <c r="BH1006" s="422">
        <f t="shared" si="27"/>
        <v>0</v>
      </c>
      <c r="BI1006" s="422">
        <f t="shared" si="28"/>
        <v>0</v>
      </c>
      <c r="BJ1006" s="3" t="s">
        <v>88</v>
      </c>
      <c r="BK1006" s="422">
        <f t="shared" si="29"/>
        <v>0</v>
      </c>
      <c r="BL1006" s="3" t="s">
        <v>395</v>
      </c>
      <c r="BM1006" s="421" t="s">
        <v>1877</v>
      </c>
    </row>
    <row r="1007" spans="2:65" s="1" customFormat="1" ht="37.9" customHeight="1">
      <c r="B1007" s="13"/>
      <c r="C1007" s="428" t="s">
        <v>1878</v>
      </c>
      <c r="D1007" s="428" t="s">
        <v>313</v>
      </c>
      <c r="E1007" s="429" t="s">
        <v>1879</v>
      </c>
      <c r="F1007" s="430" t="s">
        <v>1880</v>
      </c>
      <c r="G1007" s="431" t="s">
        <v>1507</v>
      </c>
      <c r="H1007" s="432">
        <v>2</v>
      </c>
      <c r="I1007" s="22"/>
      <c r="J1007" s="415">
        <f t="shared" si="20"/>
        <v>0</v>
      </c>
      <c r="K1007" s="416"/>
      <c r="L1007" s="13"/>
      <c r="M1007" s="417" t="s">
        <v>1</v>
      </c>
      <c r="N1007" s="418" t="s">
        <v>41</v>
      </c>
      <c r="P1007" s="419">
        <f t="shared" si="21"/>
        <v>0</v>
      </c>
      <c r="Q1007" s="419">
        <v>0</v>
      </c>
      <c r="R1007" s="419">
        <f t="shared" si="22"/>
        <v>0</v>
      </c>
      <c r="S1007" s="419">
        <v>0</v>
      </c>
      <c r="T1007" s="420">
        <f t="shared" si="23"/>
        <v>0</v>
      </c>
      <c r="AR1007" s="421" t="s">
        <v>395</v>
      </c>
      <c r="AT1007" s="421" t="s">
        <v>313</v>
      </c>
      <c r="AU1007" s="421" t="s">
        <v>88</v>
      </c>
      <c r="AY1007" s="3" t="s">
        <v>311</v>
      </c>
      <c r="BE1007" s="422">
        <f t="shared" si="24"/>
        <v>0</v>
      </c>
      <c r="BF1007" s="422">
        <f t="shared" si="25"/>
        <v>0</v>
      </c>
      <c r="BG1007" s="422">
        <f t="shared" si="26"/>
        <v>0</v>
      </c>
      <c r="BH1007" s="422">
        <f t="shared" si="27"/>
        <v>0</v>
      </c>
      <c r="BI1007" s="422">
        <f t="shared" si="28"/>
        <v>0</v>
      </c>
      <c r="BJ1007" s="3" t="s">
        <v>88</v>
      </c>
      <c r="BK1007" s="422">
        <f t="shared" si="29"/>
        <v>0</v>
      </c>
      <c r="BL1007" s="3" t="s">
        <v>395</v>
      </c>
      <c r="BM1007" s="421" t="s">
        <v>1881</v>
      </c>
    </row>
    <row r="1008" spans="2:65" s="1" customFormat="1" ht="37.9" customHeight="1">
      <c r="B1008" s="13"/>
      <c r="C1008" s="428" t="s">
        <v>1882</v>
      </c>
      <c r="D1008" s="428" t="s">
        <v>313</v>
      </c>
      <c r="E1008" s="429" t="s">
        <v>1883</v>
      </c>
      <c r="F1008" s="430" t="s">
        <v>1884</v>
      </c>
      <c r="G1008" s="431" t="s">
        <v>1507</v>
      </c>
      <c r="H1008" s="432">
        <v>1</v>
      </c>
      <c r="I1008" s="22"/>
      <c r="J1008" s="415">
        <f t="shared" si="20"/>
        <v>0</v>
      </c>
      <c r="K1008" s="416"/>
      <c r="L1008" s="13"/>
      <c r="M1008" s="417" t="s">
        <v>1</v>
      </c>
      <c r="N1008" s="418" t="s">
        <v>41</v>
      </c>
      <c r="P1008" s="419">
        <f t="shared" si="21"/>
        <v>0</v>
      </c>
      <c r="Q1008" s="419">
        <v>0</v>
      </c>
      <c r="R1008" s="419">
        <f t="shared" si="22"/>
        <v>0</v>
      </c>
      <c r="S1008" s="419">
        <v>0</v>
      </c>
      <c r="T1008" s="420">
        <f t="shared" si="23"/>
        <v>0</v>
      </c>
      <c r="AR1008" s="421" t="s">
        <v>395</v>
      </c>
      <c r="AT1008" s="421" t="s">
        <v>313</v>
      </c>
      <c r="AU1008" s="421" t="s">
        <v>88</v>
      </c>
      <c r="AY1008" s="3" t="s">
        <v>311</v>
      </c>
      <c r="BE1008" s="422">
        <f t="shared" si="24"/>
        <v>0</v>
      </c>
      <c r="BF1008" s="422">
        <f t="shared" si="25"/>
        <v>0</v>
      </c>
      <c r="BG1008" s="422">
        <f t="shared" si="26"/>
        <v>0</v>
      </c>
      <c r="BH1008" s="422">
        <f t="shared" si="27"/>
        <v>0</v>
      </c>
      <c r="BI1008" s="422">
        <f t="shared" si="28"/>
        <v>0</v>
      </c>
      <c r="BJ1008" s="3" t="s">
        <v>88</v>
      </c>
      <c r="BK1008" s="422">
        <f t="shared" si="29"/>
        <v>0</v>
      </c>
      <c r="BL1008" s="3" t="s">
        <v>395</v>
      </c>
      <c r="BM1008" s="421" t="s">
        <v>1885</v>
      </c>
    </row>
    <row r="1009" spans="2:65" s="1" customFormat="1" ht="37.9" customHeight="1">
      <c r="B1009" s="13"/>
      <c r="C1009" s="428" t="s">
        <v>1886</v>
      </c>
      <c r="D1009" s="428" t="s">
        <v>313</v>
      </c>
      <c r="E1009" s="429" t="s">
        <v>1887</v>
      </c>
      <c r="F1009" s="430" t="s">
        <v>1888</v>
      </c>
      <c r="G1009" s="431" t="s">
        <v>1507</v>
      </c>
      <c r="H1009" s="432">
        <v>6</v>
      </c>
      <c r="I1009" s="22"/>
      <c r="J1009" s="415">
        <f t="shared" si="20"/>
        <v>0</v>
      </c>
      <c r="K1009" s="416"/>
      <c r="L1009" s="13"/>
      <c r="M1009" s="417" t="s">
        <v>1</v>
      </c>
      <c r="N1009" s="418" t="s">
        <v>41</v>
      </c>
      <c r="P1009" s="419">
        <f t="shared" si="21"/>
        <v>0</v>
      </c>
      <c r="Q1009" s="419">
        <v>0</v>
      </c>
      <c r="R1009" s="419">
        <f t="shared" si="22"/>
        <v>0</v>
      </c>
      <c r="S1009" s="419">
        <v>0</v>
      </c>
      <c r="T1009" s="420">
        <f t="shared" si="23"/>
        <v>0</v>
      </c>
      <c r="AR1009" s="421" t="s">
        <v>395</v>
      </c>
      <c r="AT1009" s="421" t="s">
        <v>313</v>
      </c>
      <c r="AU1009" s="421" t="s">
        <v>88</v>
      </c>
      <c r="AY1009" s="3" t="s">
        <v>311</v>
      </c>
      <c r="BE1009" s="422">
        <f t="shared" si="24"/>
        <v>0</v>
      </c>
      <c r="BF1009" s="422">
        <f t="shared" si="25"/>
        <v>0</v>
      </c>
      <c r="BG1009" s="422">
        <f t="shared" si="26"/>
        <v>0</v>
      </c>
      <c r="BH1009" s="422">
        <f t="shared" si="27"/>
        <v>0</v>
      </c>
      <c r="BI1009" s="422">
        <f t="shared" si="28"/>
        <v>0</v>
      </c>
      <c r="BJ1009" s="3" t="s">
        <v>88</v>
      </c>
      <c r="BK1009" s="422">
        <f t="shared" si="29"/>
        <v>0</v>
      </c>
      <c r="BL1009" s="3" t="s">
        <v>395</v>
      </c>
      <c r="BM1009" s="421" t="s">
        <v>1889</v>
      </c>
    </row>
    <row r="1010" spans="2:65" s="1" customFormat="1" ht="37.9" customHeight="1">
      <c r="B1010" s="13"/>
      <c r="C1010" s="428" t="s">
        <v>1890</v>
      </c>
      <c r="D1010" s="428" t="s">
        <v>313</v>
      </c>
      <c r="E1010" s="429" t="s">
        <v>1891</v>
      </c>
      <c r="F1010" s="430" t="s">
        <v>1892</v>
      </c>
      <c r="G1010" s="431" t="s">
        <v>1507</v>
      </c>
      <c r="H1010" s="432">
        <v>14</v>
      </c>
      <c r="I1010" s="22"/>
      <c r="J1010" s="415">
        <f t="shared" si="20"/>
        <v>0</v>
      </c>
      <c r="K1010" s="416"/>
      <c r="L1010" s="13"/>
      <c r="M1010" s="417" t="s">
        <v>1</v>
      </c>
      <c r="N1010" s="418" t="s">
        <v>41</v>
      </c>
      <c r="P1010" s="419">
        <f t="shared" si="21"/>
        <v>0</v>
      </c>
      <c r="Q1010" s="419">
        <v>0</v>
      </c>
      <c r="R1010" s="419">
        <f t="shared" si="22"/>
        <v>0</v>
      </c>
      <c r="S1010" s="419">
        <v>0</v>
      </c>
      <c r="T1010" s="420">
        <f t="shared" si="23"/>
        <v>0</v>
      </c>
      <c r="AR1010" s="421" t="s">
        <v>395</v>
      </c>
      <c r="AT1010" s="421" t="s">
        <v>313</v>
      </c>
      <c r="AU1010" s="421" t="s">
        <v>88</v>
      </c>
      <c r="AY1010" s="3" t="s">
        <v>311</v>
      </c>
      <c r="BE1010" s="422">
        <f t="shared" si="24"/>
        <v>0</v>
      </c>
      <c r="BF1010" s="422">
        <f t="shared" si="25"/>
        <v>0</v>
      </c>
      <c r="BG1010" s="422">
        <f t="shared" si="26"/>
        <v>0</v>
      </c>
      <c r="BH1010" s="422">
        <f t="shared" si="27"/>
        <v>0</v>
      </c>
      <c r="BI1010" s="422">
        <f t="shared" si="28"/>
        <v>0</v>
      </c>
      <c r="BJ1010" s="3" t="s">
        <v>88</v>
      </c>
      <c r="BK1010" s="422">
        <f t="shared" si="29"/>
        <v>0</v>
      </c>
      <c r="BL1010" s="3" t="s">
        <v>395</v>
      </c>
      <c r="BM1010" s="421" t="s">
        <v>1893</v>
      </c>
    </row>
    <row r="1011" spans="2:65" s="1" customFormat="1" ht="37.9" customHeight="1">
      <c r="B1011" s="13"/>
      <c r="C1011" s="428" t="s">
        <v>1894</v>
      </c>
      <c r="D1011" s="428" t="s">
        <v>313</v>
      </c>
      <c r="E1011" s="429" t="s">
        <v>1895</v>
      </c>
      <c r="F1011" s="430" t="s">
        <v>1896</v>
      </c>
      <c r="G1011" s="431" t="s">
        <v>1507</v>
      </c>
      <c r="H1011" s="432">
        <v>12</v>
      </c>
      <c r="I1011" s="22"/>
      <c r="J1011" s="415">
        <f t="shared" si="20"/>
        <v>0</v>
      </c>
      <c r="K1011" s="416"/>
      <c r="L1011" s="13"/>
      <c r="M1011" s="417" t="s">
        <v>1</v>
      </c>
      <c r="N1011" s="418" t="s">
        <v>41</v>
      </c>
      <c r="P1011" s="419">
        <f t="shared" si="21"/>
        <v>0</v>
      </c>
      <c r="Q1011" s="419">
        <v>0</v>
      </c>
      <c r="R1011" s="419">
        <f t="shared" si="22"/>
        <v>0</v>
      </c>
      <c r="S1011" s="419">
        <v>0</v>
      </c>
      <c r="T1011" s="420">
        <f t="shared" si="23"/>
        <v>0</v>
      </c>
      <c r="AR1011" s="421" t="s">
        <v>395</v>
      </c>
      <c r="AT1011" s="421" t="s">
        <v>313</v>
      </c>
      <c r="AU1011" s="421" t="s">
        <v>88</v>
      </c>
      <c r="AY1011" s="3" t="s">
        <v>311</v>
      </c>
      <c r="BE1011" s="422">
        <f t="shared" si="24"/>
        <v>0</v>
      </c>
      <c r="BF1011" s="422">
        <f t="shared" si="25"/>
        <v>0</v>
      </c>
      <c r="BG1011" s="422">
        <f t="shared" si="26"/>
        <v>0</v>
      </c>
      <c r="BH1011" s="422">
        <f t="shared" si="27"/>
        <v>0</v>
      </c>
      <c r="BI1011" s="422">
        <f t="shared" si="28"/>
        <v>0</v>
      </c>
      <c r="BJ1011" s="3" t="s">
        <v>88</v>
      </c>
      <c r="BK1011" s="422">
        <f t="shared" si="29"/>
        <v>0</v>
      </c>
      <c r="BL1011" s="3" t="s">
        <v>395</v>
      </c>
      <c r="BM1011" s="421" t="s">
        <v>1897</v>
      </c>
    </row>
    <row r="1012" spans="2:65" s="1" customFormat="1" ht="37.9" customHeight="1">
      <c r="B1012" s="13"/>
      <c r="C1012" s="428" t="s">
        <v>1898</v>
      </c>
      <c r="D1012" s="428" t="s">
        <v>313</v>
      </c>
      <c r="E1012" s="429" t="s">
        <v>1899</v>
      </c>
      <c r="F1012" s="430" t="s">
        <v>1900</v>
      </c>
      <c r="G1012" s="431" t="s">
        <v>1507</v>
      </c>
      <c r="H1012" s="432">
        <v>1</v>
      </c>
      <c r="I1012" s="22"/>
      <c r="J1012" s="415">
        <f t="shared" si="20"/>
        <v>0</v>
      </c>
      <c r="K1012" s="416"/>
      <c r="L1012" s="13"/>
      <c r="M1012" s="417" t="s">
        <v>1</v>
      </c>
      <c r="N1012" s="418" t="s">
        <v>41</v>
      </c>
      <c r="P1012" s="419">
        <f t="shared" si="21"/>
        <v>0</v>
      </c>
      <c r="Q1012" s="419">
        <v>0</v>
      </c>
      <c r="R1012" s="419">
        <f t="shared" si="22"/>
        <v>0</v>
      </c>
      <c r="S1012" s="419">
        <v>0</v>
      </c>
      <c r="T1012" s="420">
        <f t="shared" si="23"/>
        <v>0</v>
      </c>
      <c r="AR1012" s="421" t="s">
        <v>395</v>
      </c>
      <c r="AT1012" s="421" t="s">
        <v>313</v>
      </c>
      <c r="AU1012" s="421" t="s">
        <v>88</v>
      </c>
      <c r="AY1012" s="3" t="s">
        <v>311</v>
      </c>
      <c r="BE1012" s="422">
        <f t="shared" si="24"/>
        <v>0</v>
      </c>
      <c r="BF1012" s="422">
        <f t="shared" si="25"/>
        <v>0</v>
      </c>
      <c r="BG1012" s="422">
        <f t="shared" si="26"/>
        <v>0</v>
      </c>
      <c r="BH1012" s="422">
        <f t="shared" si="27"/>
        <v>0</v>
      </c>
      <c r="BI1012" s="422">
        <f t="shared" si="28"/>
        <v>0</v>
      </c>
      <c r="BJ1012" s="3" t="s">
        <v>88</v>
      </c>
      <c r="BK1012" s="422">
        <f t="shared" si="29"/>
        <v>0</v>
      </c>
      <c r="BL1012" s="3" t="s">
        <v>395</v>
      </c>
      <c r="BM1012" s="421" t="s">
        <v>1901</v>
      </c>
    </row>
    <row r="1013" spans="2:65" s="1" customFormat="1" ht="37.9" customHeight="1">
      <c r="B1013" s="13"/>
      <c r="C1013" s="428" t="s">
        <v>1902</v>
      </c>
      <c r="D1013" s="428" t="s">
        <v>313</v>
      </c>
      <c r="E1013" s="429" t="s">
        <v>1903</v>
      </c>
      <c r="F1013" s="430" t="s">
        <v>1904</v>
      </c>
      <c r="G1013" s="431" t="s">
        <v>1507</v>
      </c>
      <c r="H1013" s="432">
        <v>11</v>
      </c>
      <c r="I1013" s="22"/>
      <c r="J1013" s="415">
        <f t="shared" si="20"/>
        <v>0</v>
      </c>
      <c r="K1013" s="416"/>
      <c r="L1013" s="13"/>
      <c r="M1013" s="417" t="s">
        <v>1</v>
      </c>
      <c r="N1013" s="418" t="s">
        <v>41</v>
      </c>
      <c r="P1013" s="419">
        <f t="shared" si="21"/>
        <v>0</v>
      </c>
      <c r="Q1013" s="419">
        <v>0</v>
      </c>
      <c r="R1013" s="419">
        <f t="shared" si="22"/>
        <v>0</v>
      </c>
      <c r="S1013" s="419">
        <v>0</v>
      </c>
      <c r="T1013" s="420">
        <f t="shared" si="23"/>
        <v>0</v>
      </c>
      <c r="AR1013" s="421" t="s">
        <v>395</v>
      </c>
      <c r="AT1013" s="421" t="s">
        <v>313</v>
      </c>
      <c r="AU1013" s="421" t="s">
        <v>88</v>
      </c>
      <c r="AY1013" s="3" t="s">
        <v>311</v>
      </c>
      <c r="BE1013" s="422">
        <f t="shared" si="24"/>
        <v>0</v>
      </c>
      <c r="BF1013" s="422">
        <f t="shared" si="25"/>
        <v>0</v>
      </c>
      <c r="BG1013" s="422">
        <f t="shared" si="26"/>
        <v>0</v>
      </c>
      <c r="BH1013" s="422">
        <f t="shared" si="27"/>
        <v>0</v>
      </c>
      <c r="BI1013" s="422">
        <f t="shared" si="28"/>
        <v>0</v>
      </c>
      <c r="BJ1013" s="3" t="s">
        <v>88</v>
      </c>
      <c r="BK1013" s="422">
        <f t="shared" si="29"/>
        <v>0</v>
      </c>
      <c r="BL1013" s="3" t="s">
        <v>395</v>
      </c>
      <c r="BM1013" s="421" t="s">
        <v>1905</v>
      </c>
    </row>
    <row r="1014" spans="2:65" s="1" customFormat="1" ht="37.9" customHeight="1">
      <c r="B1014" s="13"/>
      <c r="C1014" s="428" t="s">
        <v>1906</v>
      </c>
      <c r="D1014" s="428" t="s">
        <v>313</v>
      </c>
      <c r="E1014" s="429" t="s">
        <v>1907</v>
      </c>
      <c r="F1014" s="430" t="s">
        <v>1908</v>
      </c>
      <c r="G1014" s="431" t="s">
        <v>1507</v>
      </c>
      <c r="H1014" s="432">
        <v>1</v>
      </c>
      <c r="I1014" s="22"/>
      <c r="J1014" s="415">
        <f t="shared" si="20"/>
        <v>0</v>
      </c>
      <c r="K1014" s="416"/>
      <c r="L1014" s="13"/>
      <c r="M1014" s="417" t="s">
        <v>1</v>
      </c>
      <c r="N1014" s="418" t="s">
        <v>41</v>
      </c>
      <c r="P1014" s="419">
        <f t="shared" si="21"/>
        <v>0</v>
      </c>
      <c r="Q1014" s="419">
        <v>0</v>
      </c>
      <c r="R1014" s="419">
        <f t="shared" si="22"/>
        <v>0</v>
      </c>
      <c r="S1014" s="419">
        <v>0</v>
      </c>
      <c r="T1014" s="420">
        <f t="shared" si="23"/>
        <v>0</v>
      </c>
      <c r="AR1014" s="421" t="s">
        <v>395</v>
      </c>
      <c r="AT1014" s="421" t="s">
        <v>313</v>
      </c>
      <c r="AU1014" s="421" t="s">
        <v>88</v>
      </c>
      <c r="AY1014" s="3" t="s">
        <v>311</v>
      </c>
      <c r="BE1014" s="422">
        <f t="shared" si="24"/>
        <v>0</v>
      </c>
      <c r="BF1014" s="422">
        <f t="shared" si="25"/>
        <v>0</v>
      </c>
      <c r="BG1014" s="422">
        <f t="shared" si="26"/>
        <v>0</v>
      </c>
      <c r="BH1014" s="422">
        <f t="shared" si="27"/>
        <v>0</v>
      </c>
      <c r="BI1014" s="422">
        <f t="shared" si="28"/>
        <v>0</v>
      </c>
      <c r="BJ1014" s="3" t="s">
        <v>88</v>
      </c>
      <c r="BK1014" s="422">
        <f t="shared" si="29"/>
        <v>0</v>
      </c>
      <c r="BL1014" s="3" t="s">
        <v>395</v>
      </c>
      <c r="BM1014" s="421" t="s">
        <v>1909</v>
      </c>
    </row>
    <row r="1015" spans="2:65" s="1" customFormat="1" ht="37.9" customHeight="1">
      <c r="B1015" s="13"/>
      <c r="C1015" s="428" t="s">
        <v>1910</v>
      </c>
      <c r="D1015" s="428" t="s">
        <v>313</v>
      </c>
      <c r="E1015" s="429" t="s">
        <v>1911</v>
      </c>
      <c r="F1015" s="430" t="s">
        <v>1912</v>
      </c>
      <c r="G1015" s="431" t="s">
        <v>1507</v>
      </c>
      <c r="H1015" s="432">
        <v>1</v>
      </c>
      <c r="I1015" s="22"/>
      <c r="J1015" s="415">
        <f t="shared" si="20"/>
        <v>0</v>
      </c>
      <c r="K1015" s="416"/>
      <c r="L1015" s="13"/>
      <c r="M1015" s="417" t="s">
        <v>1</v>
      </c>
      <c r="N1015" s="418" t="s">
        <v>41</v>
      </c>
      <c r="P1015" s="419">
        <f t="shared" si="21"/>
        <v>0</v>
      </c>
      <c r="Q1015" s="419">
        <v>0</v>
      </c>
      <c r="R1015" s="419">
        <f t="shared" si="22"/>
        <v>0</v>
      </c>
      <c r="S1015" s="419">
        <v>0</v>
      </c>
      <c r="T1015" s="420">
        <f t="shared" si="23"/>
        <v>0</v>
      </c>
      <c r="AR1015" s="421" t="s">
        <v>395</v>
      </c>
      <c r="AT1015" s="421" t="s">
        <v>313</v>
      </c>
      <c r="AU1015" s="421" t="s">
        <v>88</v>
      </c>
      <c r="AY1015" s="3" t="s">
        <v>311</v>
      </c>
      <c r="BE1015" s="422">
        <f t="shared" si="24"/>
        <v>0</v>
      </c>
      <c r="BF1015" s="422">
        <f t="shared" si="25"/>
        <v>0</v>
      </c>
      <c r="BG1015" s="422">
        <f t="shared" si="26"/>
        <v>0</v>
      </c>
      <c r="BH1015" s="422">
        <f t="shared" si="27"/>
        <v>0</v>
      </c>
      <c r="BI1015" s="422">
        <f t="shared" si="28"/>
        <v>0</v>
      </c>
      <c r="BJ1015" s="3" t="s">
        <v>88</v>
      </c>
      <c r="BK1015" s="422">
        <f t="shared" si="29"/>
        <v>0</v>
      </c>
      <c r="BL1015" s="3" t="s">
        <v>395</v>
      </c>
      <c r="BM1015" s="421" t="s">
        <v>1913</v>
      </c>
    </row>
    <row r="1016" spans="2:65" s="1" customFormat="1" ht="37.9" customHeight="1">
      <c r="B1016" s="13"/>
      <c r="C1016" s="428" t="s">
        <v>1914</v>
      </c>
      <c r="D1016" s="428" t="s">
        <v>313</v>
      </c>
      <c r="E1016" s="429" t="s">
        <v>1915</v>
      </c>
      <c r="F1016" s="430" t="s">
        <v>1916</v>
      </c>
      <c r="G1016" s="431" t="s">
        <v>1507</v>
      </c>
      <c r="H1016" s="432">
        <v>4</v>
      </c>
      <c r="I1016" s="22"/>
      <c r="J1016" s="415">
        <f t="shared" si="20"/>
        <v>0</v>
      </c>
      <c r="K1016" s="416"/>
      <c r="L1016" s="13"/>
      <c r="M1016" s="417" t="s">
        <v>1</v>
      </c>
      <c r="N1016" s="418" t="s">
        <v>41</v>
      </c>
      <c r="P1016" s="419">
        <f t="shared" si="21"/>
        <v>0</v>
      </c>
      <c r="Q1016" s="419">
        <v>0</v>
      </c>
      <c r="R1016" s="419">
        <f t="shared" si="22"/>
        <v>0</v>
      </c>
      <c r="S1016" s="419">
        <v>0</v>
      </c>
      <c r="T1016" s="420">
        <f t="shared" si="23"/>
        <v>0</v>
      </c>
      <c r="AR1016" s="421" t="s">
        <v>395</v>
      </c>
      <c r="AT1016" s="421" t="s">
        <v>313</v>
      </c>
      <c r="AU1016" s="421" t="s">
        <v>88</v>
      </c>
      <c r="AY1016" s="3" t="s">
        <v>311</v>
      </c>
      <c r="BE1016" s="422">
        <f t="shared" si="24"/>
        <v>0</v>
      </c>
      <c r="BF1016" s="422">
        <f t="shared" si="25"/>
        <v>0</v>
      </c>
      <c r="BG1016" s="422">
        <f t="shared" si="26"/>
        <v>0</v>
      </c>
      <c r="BH1016" s="422">
        <f t="shared" si="27"/>
        <v>0</v>
      </c>
      <c r="BI1016" s="422">
        <f t="shared" si="28"/>
        <v>0</v>
      </c>
      <c r="BJ1016" s="3" t="s">
        <v>88</v>
      </c>
      <c r="BK1016" s="422">
        <f t="shared" si="29"/>
        <v>0</v>
      </c>
      <c r="BL1016" s="3" t="s">
        <v>395</v>
      </c>
      <c r="BM1016" s="421" t="s">
        <v>1917</v>
      </c>
    </row>
    <row r="1017" spans="2:65" s="1" customFormat="1" ht="37.9" customHeight="1">
      <c r="B1017" s="13"/>
      <c r="C1017" s="428" t="s">
        <v>1918</v>
      </c>
      <c r="D1017" s="428" t="s">
        <v>313</v>
      </c>
      <c r="E1017" s="429" t="s">
        <v>1919</v>
      </c>
      <c r="F1017" s="430" t="s">
        <v>1920</v>
      </c>
      <c r="G1017" s="431" t="s">
        <v>1507</v>
      </c>
      <c r="H1017" s="432">
        <v>3</v>
      </c>
      <c r="I1017" s="22"/>
      <c r="J1017" s="415">
        <f t="shared" si="20"/>
        <v>0</v>
      </c>
      <c r="K1017" s="416"/>
      <c r="L1017" s="13"/>
      <c r="M1017" s="417" t="s">
        <v>1</v>
      </c>
      <c r="N1017" s="418" t="s">
        <v>41</v>
      </c>
      <c r="P1017" s="419">
        <f t="shared" si="21"/>
        <v>0</v>
      </c>
      <c r="Q1017" s="419">
        <v>0</v>
      </c>
      <c r="R1017" s="419">
        <f t="shared" si="22"/>
        <v>0</v>
      </c>
      <c r="S1017" s="419">
        <v>0</v>
      </c>
      <c r="T1017" s="420">
        <f t="shared" si="23"/>
        <v>0</v>
      </c>
      <c r="AR1017" s="421" t="s">
        <v>395</v>
      </c>
      <c r="AT1017" s="421" t="s">
        <v>313</v>
      </c>
      <c r="AU1017" s="421" t="s">
        <v>88</v>
      </c>
      <c r="AY1017" s="3" t="s">
        <v>311</v>
      </c>
      <c r="BE1017" s="422">
        <f t="shared" si="24"/>
        <v>0</v>
      </c>
      <c r="BF1017" s="422">
        <f t="shared" si="25"/>
        <v>0</v>
      </c>
      <c r="BG1017" s="422">
        <f t="shared" si="26"/>
        <v>0</v>
      </c>
      <c r="BH1017" s="422">
        <f t="shared" si="27"/>
        <v>0</v>
      </c>
      <c r="BI1017" s="422">
        <f t="shared" si="28"/>
        <v>0</v>
      </c>
      <c r="BJ1017" s="3" t="s">
        <v>88</v>
      </c>
      <c r="BK1017" s="422">
        <f t="shared" si="29"/>
        <v>0</v>
      </c>
      <c r="BL1017" s="3" t="s">
        <v>395</v>
      </c>
      <c r="BM1017" s="421" t="s">
        <v>1921</v>
      </c>
    </row>
    <row r="1018" spans="2:65" s="1" customFormat="1" ht="37.9" customHeight="1">
      <c r="B1018" s="13"/>
      <c r="C1018" s="428" t="s">
        <v>1922</v>
      </c>
      <c r="D1018" s="428" t="s">
        <v>313</v>
      </c>
      <c r="E1018" s="429" t="s">
        <v>1923</v>
      </c>
      <c r="F1018" s="430" t="s">
        <v>1924</v>
      </c>
      <c r="G1018" s="431" t="s">
        <v>1507</v>
      </c>
      <c r="H1018" s="432">
        <v>8</v>
      </c>
      <c r="I1018" s="22"/>
      <c r="J1018" s="415">
        <f t="shared" si="20"/>
        <v>0</v>
      </c>
      <c r="K1018" s="416"/>
      <c r="L1018" s="13"/>
      <c r="M1018" s="417" t="s">
        <v>1</v>
      </c>
      <c r="N1018" s="418" t="s">
        <v>41</v>
      </c>
      <c r="P1018" s="419">
        <f t="shared" si="21"/>
        <v>0</v>
      </c>
      <c r="Q1018" s="419">
        <v>0</v>
      </c>
      <c r="R1018" s="419">
        <f t="shared" si="22"/>
        <v>0</v>
      </c>
      <c r="S1018" s="419">
        <v>0</v>
      </c>
      <c r="T1018" s="420">
        <f t="shared" si="23"/>
        <v>0</v>
      </c>
      <c r="AR1018" s="421" t="s">
        <v>395</v>
      </c>
      <c r="AT1018" s="421" t="s">
        <v>313</v>
      </c>
      <c r="AU1018" s="421" t="s">
        <v>88</v>
      </c>
      <c r="AY1018" s="3" t="s">
        <v>311</v>
      </c>
      <c r="BE1018" s="422">
        <f t="shared" si="24"/>
        <v>0</v>
      </c>
      <c r="BF1018" s="422">
        <f t="shared" si="25"/>
        <v>0</v>
      </c>
      <c r="BG1018" s="422">
        <f t="shared" si="26"/>
        <v>0</v>
      </c>
      <c r="BH1018" s="422">
        <f t="shared" si="27"/>
        <v>0</v>
      </c>
      <c r="BI1018" s="422">
        <f t="shared" si="28"/>
        <v>0</v>
      </c>
      <c r="BJ1018" s="3" t="s">
        <v>88</v>
      </c>
      <c r="BK1018" s="422">
        <f t="shared" si="29"/>
        <v>0</v>
      </c>
      <c r="BL1018" s="3" t="s">
        <v>395</v>
      </c>
      <c r="BM1018" s="421" t="s">
        <v>1925</v>
      </c>
    </row>
    <row r="1019" spans="2:65" s="1" customFormat="1" ht="37.9" customHeight="1">
      <c r="B1019" s="13"/>
      <c r="C1019" s="428" t="s">
        <v>1926</v>
      </c>
      <c r="D1019" s="428" t="s">
        <v>313</v>
      </c>
      <c r="E1019" s="429" t="s">
        <v>1927</v>
      </c>
      <c r="F1019" s="430" t="s">
        <v>1928</v>
      </c>
      <c r="G1019" s="431" t="s">
        <v>1507</v>
      </c>
      <c r="H1019" s="432">
        <v>1</v>
      </c>
      <c r="I1019" s="22"/>
      <c r="J1019" s="415">
        <f t="shared" si="20"/>
        <v>0</v>
      </c>
      <c r="K1019" s="416"/>
      <c r="L1019" s="13"/>
      <c r="M1019" s="417" t="s">
        <v>1</v>
      </c>
      <c r="N1019" s="418" t="s">
        <v>41</v>
      </c>
      <c r="P1019" s="419">
        <f t="shared" si="21"/>
        <v>0</v>
      </c>
      <c r="Q1019" s="419">
        <v>0</v>
      </c>
      <c r="R1019" s="419">
        <f t="shared" si="22"/>
        <v>0</v>
      </c>
      <c r="S1019" s="419">
        <v>0</v>
      </c>
      <c r="T1019" s="420">
        <f t="shared" si="23"/>
        <v>0</v>
      </c>
      <c r="AR1019" s="421" t="s">
        <v>395</v>
      </c>
      <c r="AT1019" s="421" t="s">
        <v>313</v>
      </c>
      <c r="AU1019" s="421" t="s">
        <v>88</v>
      </c>
      <c r="AY1019" s="3" t="s">
        <v>311</v>
      </c>
      <c r="BE1019" s="422">
        <f t="shared" si="24"/>
        <v>0</v>
      </c>
      <c r="BF1019" s="422">
        <f t="shared" si="25"/>
        <v>0</v>
      </c>
      <c r="BG1019" s="422">
        <f t="shared" si="26"/>
        <v>0</v>
      </c>
      <c r="BH1019" s="422">
        <f t="shared" si="27"/>
        <v>0</v>
      </c>
      <c r="BI1019" s="422">
        <f t="shared" si="28"/>
        <v>0</v>
      </c>
      <c r="BJ1019" s="3" t="s">
        <v>88</v>
      </c>
      <c r="BK1019" s="422">
        <f t="shared" si="29"/>
        <v>0</v>
      </c>
      <c r="BL1019" s="3" t="s">
        <v>395</v>
      </c>
      <c r="BM1019" s="421" t="s">
        <v>1929</v>
      </c>
    </row>
    <row r="1020" spans="2:65" s="1" customFormat="1" ht="37.9" customHeight="1">
      <c r="B1020" s="13"/>
      <c r="C1020" s="428" t="s">
        <v>1930</v>
      </c>
      <c r="D1020" s="428" t="s">
        <v>313</v>
      </c>
      <c r="E1020" s="429" t="s">
        <v>1931</v>
      </c>
      <c r="F1020" s="430" t="s">
        <v>1932</v>
      </c>
      <c r="G1020" s="431" t="s">
        <v>1507</v>
      </c>
      <c r="H1020" s="432">
        <v>1</v>
      </c>
      <c r="I1020" s="22"/>
      <c r="J1020" s="415">
        <f t="shared" si="20"/>
        <v>0</v>
      </c>
      <c r="K1020" s="416"/>
      <c r="L1020" s="13"/>
      <c r="M1020" s="417" t="s">
        <v>1</v>
      </c>
      <c r="N1020" s="418" t="s">
        <v>41</v>
      </c>
      <c r="P1020" s="419">
        <f t="shared" si="21"/>
        <v>0</v>
      </c>
      <c r="Q1020" s="419">
        <v>0</v>
      </c>
      <c r="R1020" s="419">
        <f t="shared" si="22"/>
        <v>0</v>
      </c>
      <c r="S1020" s="419">
        <v>0</v>
      </c>
      <c r="T1020" s="420">
        <f t="shared" si="23"/>
        <v>0</v>
      </c>
      <c r="AR1020" s="421" t="s">
        <v>395</v>
      </c>
      <c r="AT1020" s="421" t="s">
        <v>313</v>
      </c>
      <c r="AU1020" s="421" t="s">
        <v>88</v>
      </c>
      <c r="AY1020" s="3" t="s">
        <v>311</v>
      </c>
      <c r="BE1020" s="422">
        <f t="shared" si="24"/>
        <v>0</v>
      </c>
      <c r="BF1020" s="422">
        <f t="shared" si="25"/>
        <v>0</v>
      </c>
      <c r="BG1020" s="422">
        <f t="shared" si="26"/>
        <v>0</v>
      </c>
      <c r="BH1020" s="422">
        <f t="shared" si="27"/>
        <v>0</v>
      </c>
      <c r="BI1020" s="422">
        <f t="shared" si="28"/>
        <v>0</v>
      </c>
      <c r="BJ1020" s="3" t="s">
        <v>88</v>
      </c>
      <c r="BK1020" s="422">
        <f t="shared" si="29"/>
        <v>0</v>
      </c>
      <c r="BL1020" s="3" t="s">
        <v>395</v>
      </c>
      <c r="BM1020" s="421" t="s">
        <v>1933</v>
      </c>
    </row>
    <row r="1021" spans="2:65" s="1" customFormat="1" ht="37.9" customHeight="1">
      <c r="B1021" s="13"/>
      <c r="C1021" s="428" t="s">
        <v>1934</v>
      </c>
      <c r="D1021" s="428" t="s">
        <v>313</v>
      </c>
      <c r="E1021" s="429" t="s">
        <v>1935</v>
      </c>
      <c r="F1021" s="430" t="s">
        <v>1936</v>
      </c>
      <c r="G1021" s="431" t="s">
        <v>1507</v>
      </c>
      <c r="H1021" s="432">
        <v>1</v>
      </c>
      <c r="I1021" s="22"/>
      <c r="J1021" s="415">
        <f t="shared" si="20"/>
        <v>0</v>
      </c>
      <c r="K1021" s="416"/>
      <c r="L1021" s="13"/>
      <c r="M1021" s="417" t="s">
        <v>1</v>
      </c>
      <c r="N1021" s="418" t="s">
        <v>41</v>
      </c>
      <c r="P1021" s="419">
        <f t="shared" si="21"/>
        <v>0</v>
      </c>
      <c r="Q1021" s="419">
        <v>0</v>
      </c>
      <c r="R1021" s="419">
        <f t="shared" si="22"/>
        <v>0</v>
      </c>
      <c r="S1021" s="419">
        <v>0</v>
      </c>
      <c r="T1021" s="420">
        <f t="shared" si="23"/>
        <v>0</v>
      </c>
      <c r="AR1021" s="421" t="s">
        <v>395</v>
      </c>
      <c r="AT1021" s="421" t="s">
        <v>313</v>
      </c>
      <c r="AU1021" s="421" t="s">
        <v>88</v>
      </c>
      <c r="AY1021" s="3" t="s">
        <v>311</v>
      </c>
      <c r="BE1021" s="422">
        <f t="shared" si="24"/>
        <v>0</v>
      </c>
      <c r="BF1021" s="422">
        <f t="shared" si="25"/>
        <v>0</v>
      </c>
      <c r="BG1021" s="422">
        <f t="shared" si="26"/>
        <v>0</v>
      </c>
      <c r="BH1021" s="422">
        <f t="shared" si="27"/>
        <v>0</v>
      </c>
      <c r="BI1021" s="422">
        <f t="shared" si="28"/>
        <v>0</v>
      </c>
      <c r="BJ1021" s="3" t="s">
        <v>88</v>
      </c>
      <c r="BK1021" s="422">
        <f t="shared" si="29"/>
        <v>0</v>
      </c>
      <c r="BL1021" s="3" t="s">
        <v>395</v>
      </c>
      <c r="BM1021" s="421" t="s">
        <v>1937</v>
      </c>
    </row>
    <row r="1022" spans="2:65" s="1" customFormat="1" ht="37.9" customHeight="1">
      <c r="B1022" s="13"/>
      <c r="C1022" s="428" t="s">
        <v>1938</v>
      </c>
      <c r="D1022" s="428" t="s">
        <v>313</v>
      </c>
      <c r="E1022" s="429" t="s">
        <v>1939</v>
      </c>
      <c r="F1022" s="430" t="s">
        <v>1940</v>
      </c>
      <c r="G1022" s="431" t="s">
        <v>1507</v>
      </c>
      <c r="H1022" s="432">
        <v>1</v>
      </c>
      <c r="I1022" s="22"/>
      <c r="J1022" s="415">
        <f t="shared" si="20"/>
        <v>0</v>
      </c>
      <c r="K1022" s="416"/>
      <c r="L1022" s="13"/>
      <c r="M1022" s="417" t="s">
        <v>1</v>
      </c>
      <c r="N1022" s="418" t="s">
        <v>41</v>
      </c>
      <c r="P1022" s="419">
        <f t="shared" si="21"/>
        <v>0</v>
      </c>
      <c r="Q1022" s="419">
        <v>0</v>
      </c>
      <c r="R1022" s="419">
        <f t="shared" si="22"/>
        <v>0</v>
      </c>
      <c r="S1022" s="419">
        <v>0</v>
      </c>
      <c r="T1022" s="420">
        <f t="shared" si="23"/>
        <v>0</v>
      </c>
      <c r="AR1022" s="421" t="s">
        <v>395</v>
      </c>
      <c r="AT1022" s="421" t="s">
        <v>313</v>
      </c>
      <c r="AU1022" s="421" t="s">
        <v>88</v>
      </c>
      <c r="AY1022" s="3" t="s">
        <v>311</v>
      </c>
      <c r="BE1022" s="422">
        <f t="shared" si="24"/>
        <v>0</v>
      </c>
      <c r="BF1022" s="422">
        <f t="shared" si="25"/>
        <v>0</v>
      </c>
      <c r="BG1022" s="422">
        <f t="shared" si="26"/>
        <v>0</v>
      </c>
      <c r="BH1022" s="422">
        <f t="shared" si="27"/>
        <v>0</v>
      </c>
      <c r="BI1022" s="422">
        <f t="shared" si="28"/>
        <v>0</v>
      </c>
      <c r="BJ1022" s="3" t="s">
        <v>88</v>
      </c>
      <c r="BK1022" s="422">
        <f t="shared" si="29"/>
        <v>0</v>
      </c>
      <c r="BL1022" s="3" t="s">
        <v>395</v>
      </c>
      <c r="BM1022" s="421" t="s">
        <v>1941</v>
      </c>
    </row>
    <row r="1023" spans="2:65" s="1" customFormat="1" ht="37.9" customHeight="1">
      <c r="B1023" s="13"/>
      <c r="C1023" s="428" t="s">
        <v>1942</v>
      </c>
      <c r="D1023" s="428" t="s">
        <v>313</v>
      </c>
      <c r="E1023" s="429" t="s">
        <v>1943</v>
      </c>
      <c r="F1023" s="430" t="s">
        <v>1944</v>
      </c>
      <c r="G1023" s="431" t="s">
        <v>1507</v>
      </c>
      <c r="H1023" s="432">
        <v>1</v>
      </c>
      <c r="I1023" s="22"/>
      <c r="J1023" s="415">
        <f t="shared" si="20"/>
        <v>0</v>
      </c>
      <c r="K1023" s="416"/>
      <c r="L1023" s="13"/>
      <c r="M1023" s="417" t="s">
        <v>1</v>
      </c>
      <c r="N1023" s="418" t="s">
        <v>41</v>
      </c>
      <c r="P1023" s="419">
        <f t="shared" si="21"/>
        <v>0</v>
      </c>
      <c r="Q1023" s="419">
        <v>0</v>
      </c>
      <c r="R1023" s="419">
        <f t="shared" si="22"/>
        <v>0</v>
      </c>
      <c r="S1023" s="419">
        <v>0</v>
      </c>
      <c r="T1023" s="420">
        <f t="shared" si="23"/>
        <v>0</v>
      </c>
      <c r="AR1023" s="421" t="s">
        <v>395</v>
      </c>
      <c r="AT1023" s="421" t="s">
        <v>313</v>
      </c>
      <c r="AU1023" s="421" t="s">
        <v>88</v>
      </c>
      <c r="AY1023" s="3" t="s">
        <v>311</v>
      </c>
      <c r="BE1023" s="422">
        <f t="shared" si="24"/>
        <v>0</v>
      </c>
      <c r="BF1023" s="422">
        <f t="shared" si="25"/>
        <v>0</v>
      </c>
      <c r="BG1023" s="422">
        <f t="shared" si="26"/>
        <v>0</v>
      </c>
      <c r="BH1023" s="422">
        <f t="shared" si="27"/>
        <v>0</v>
      </c>
      <c r="BI1023" s="422">
        <f t="shared" si="28"/>
        <v>0</v>
      </c>
      <c r="BJ1023" s="3" t="s">
        <v>88</v>
      </c>
      <c r="BK1023" s="422">
        <f t="shared" si="29"/>
        <v>0</v>
      </c>
      <c r="BL1023" s="3" t="s">
        <v>395</v>
      </c>
      <c r="BM1023" s="421" t="s">
        <v>1945</v>
      </c>
    </row>
    <row r="1024" spans="2:65" s="1" customFormat="1" ht="37.9" customHeight="1">
      <c r="B1024" s="13"/>
      <c r="C1024" s="428" t="s">
        <v>1946</v>
      </c>
      <c r="D1024" s="428" t="s">
        <v>313</v>
      </c>
      <c r="E1024" s="429" t="s">
        <v>1947</v>
      </c>
      <c r="F1024" s="430" t="s">
        <v>1948</v>
      </c>
      <c r="G1024" s="431" t="s">
        <v>1507</v>
      </c>
      <c r="H1024" s="432">
        <v>4</v>
      </c>
      <c r="I1024" s="22"/>
      <c r="J1024" s="415">
        <f t="shared" si="20"/>
        <v>0</v>
      </c>
      <c r="K1024" s="416"/>
      <c r="L1024" s="13"/>
      <c r="M1024" s="417" t="s">
        <v>1</v>
      </c>
      <c r="N1024" s="418" t="s">
        <v>41</v>
      </c>
      <c r="P1024" s="419">
        <f t="shared" si="21"/>
        <v>0</v>
      </c>
      <c r="Q1024" s="419">
        <v>0</v>
      </c>
      <c r="R1024" s="419">
        <f t="shared" si="22"/>
        <v>0</v>
      </c>
      <c r="S1024" s="419">
        <v>0</v>
      </c>
      <c r="T1024" s="420">
        <f t="shared" si="23"/>
        <v>0</v>
      </c>
      <c r="AR1024" s="421" t="s">
        <v>395</v>
      </c>
      <c r="AT1024" s="421" t="s">
        <v>313</v>
      </c>
      <c r="AU1024" s="421" t="s">
        <v>88</v>
      </c>
      <c r="AY1024" s="3" t="s">
        <v>311</v>
      </c>
      <c r="BE1024" s="422">
        <f t="shared" si="24"/>
        <v>0</v>
      </c>
      <c r="BF1024" s="422">
        <f t="shared" si="25"/>
        <v>0</v>
      </c>
      <c r="BG1024" s="422">
        <f t="shared" si="26"/>
        <v>0</v>
      </c>
      <c r="BH1024" s="422">
        <f t="shared" si="27"/>
        <v>0</v>
      </c>
      <c r="BI1024" s="422">
        <f t="shared" si="28"/>
        <v>0</v>
      </c>
      <c r="BJ1024" s="3" t="s">
        <v>88</v>
      </c>
      <c r="BK1024" s="422">
        <f t="shared" si="29"/>
        <v>0</v>
      </c>
      <c r="BL1024" s="3" t="s">
        <v>395</v>
      </c>
      <c r="BM1024" s="421" t="s">
        <v>1949</v>
      </c>
    </row>
    <row r="1025" spans="2:65" s="1" customFormat="1" ht="37.9" customHeight="1">
      <c r="B1025" s="13"/>
      <c r="C1025" s="428" t="s">
        <v>1950</v>
      </c>
      <c r="D1025" s="428" t="s">
        <v>313</v>
      </c>
      <c r="E1025" s="429" t="s">
        <v>1951</v>
      </c>
      <c r="F1025" s="430" t="s">
        <v>1952</v>
      </c>
      <c r="G1025" s="431" t="s">
        <v>1507</v>
      </c>
      <c r="H1025" s="432">
        <v>4</v>
      </c>
      <c r="I1025" s="22"/>
      <c r="J1025" s="415">
        <f t="shared" si="20"/>
        <v>0</v>
      </c>
      <c r="K1025" s="416"/>
      <c r="L1025" s="13"/>
      <c r="M1025" s="417" t="s">
        <v>1</v>
      </c>
      <c r="N1025" s="418" t="s">
        <v>41</v>
      </c>
      <c r="P1025" s="419">
        <f t="shared" si="21"/>
        <v>0</v>
      </c>
      <c r="Q1025" s="419">
        <v>0</v>
      </c>
      <c r="R1025" s="419">
        <f t="shared" si="22"/>
        <v>0</v>
      </c>
      <c r="S1025" s="419">
        <v>0</v>
      </c>
      <c r="T1025" s="420">
        <f t="shared" si="23"/>
        <v>0</v>
      </c>
      <c r="AR1025" s="421" t="s">
        <v>395</v>
      </c>
      <c r="AT1025" s="421" t="s">
        <v>313</v>
      </c>
      <c r="AU1025" s="421" t="s">
        <v>88</v>
      </c>
      <c r="AY1025" s="3" t="s">
        <v>311</v>
      </c>
      <c r="BE1025" s="422">
        <f t="shared" si="24"/>
        <v>0</v>
      </c>
      <c r="BF1025" s="422">
        <f t="shared" si="25"/>
        <v>0</v>
      </c>
      <c r="BG1025" s="422">
        <f t="shared" si="26"/>
        <v>0</v>
      </c>
      <c r="BH1025" s="422">
        <f t="shared" si="27"/>
        <v>0</v>
      </c>
      <c r="BI1025" s="422">
        <f t="shared" si="28"/>
        <v>0</v>
      </c>
      <c r="BJ1025" s="3" t="s">
        <v>88</v>
      </c>
      <c r="BK1025" s="422">
        <f t="shared" si="29"/>
        <v>0</v>
      </c>
      <c r="BL1025" s="3" t="s">
        <v>395</v>
      </c>
      <c r="BM1025" s="421" t="s">
        <v>1953</v>
      </c>
    </row>
    <row r="1026" spans="2:65" s="1" customFormat="1" ht="37.9" customHeight="1">
      <c r="B1026" s="13"/>
      <c r="C1026" s="428" t="s">
        <v>1954</v>
      </c>
      <c r="D1026" s="428" t="s">
        <v>313</v>
      </c>
      <c r="E1026" s="429" t="s">
        <v>1955</v>
      </c>
      <c r="F1026" s="430" t="s">
        <v>1956</v>
      </c>
      <c r="G1026" s="431" t="s">
        <v>1507</v>
      </c>
      <c r="H1026" s="432">
        <v>4</v>
      </c>
      <c r="I1026" s="22"/>
      <c r="J1026" s="415">
        <f t="shared" si="20"/>
        <v>0</v>
      </c>
      <c r="K1026" s="416"/>
      <c r="L1026" s="13"/>
      <c r="M1026" s="417" t="s">
        <v>1</v>
      </c>
      <c r="N1026" s="418" t="s">
        <v>41</v>
      </c>
      <c r="P1026" s="419">
        <f t="shared" si="21"/>
        <v>0</v>
      </c>
      <c r="Q1026" s="419">
        <v>0</v>
      </c>
      <c r="R1026" s="419">
        <f t="shared" si="22"/>
        <v>0</v>
      </c>
      <c r="S1026" s="419">
        <v>0</v>
      </c>
      <c r="T1026" s="420">
        <f t="shared" si="23"/>
        <v>0</v>
      </c>
      <c r="AR1026" s="421" t="s">
        <v>395</v>
      </c>
      <c r="AT1026" s="421" t="s">
        <v>313</v>
      </c>
      <c r="AU1026" s="421" t="s">
        <v>88</v>
      </c>
      <c r="AY1026" s="3" t="s">
        <v>311</v>
      </c>
      <c r="BE1026" s="422">
        <f t="shared" si="24"/>
        <v>0</v>
      </c>
      <c r="BF1026" s="422">
        <f t="shared" si="25"/>
        <v>0</v>
      </c>
      <c r="BG1026" s="422">
        <f t="shared" si="26"/>
        <v>0</v>
      </c>
      <c r="BH1026" s="422">
        <f t="shared" si="27"/>
        <v>0</v>
      </c>
      <c r="BI1026" s="422">
        <f t="shared" si="28"/>
        <v>0</v>
      </c>
      <c r="BJ1026" s="3" t="s">
        <v>88</v>
      </c>
      <c r="BK1026" s="422">
        <f t="shared" si="29"/>
        <v>0</v>
      </c>
      <c r="BL1026" s="3" t="s">
        <v>395</v>
      </c>
      <c r="BM1026" s="421" t="s">
        <v>1957</v>
      </c>
    </row>
    <row r="1027" spans="2:65" s="1" customFormat="1" ht="37.9" customHeight="1">
      <c r="B1027" s="13"/>
      <c r="C1027" s="428" t="s">
        <v>1958</v>
      </c>
      <c r="D1027" s="428" t="s">
        <v>313</v>
      </c>
      <c r="E1027" s="429" t="s">
        <v>1959</v>
      </c>
      <c r="F1027" s="430" t="s">
        <v>1960</v>
      </c>
      <c r="G1027" s="431" t="s">
        <v>1507</v>
      </c>
      <c r="H1027" s="432">
        <v>2</v>
      </c>
      <c r="I1027" s="22"/>
      <c r="J1027" s="415">
        <f aca="true" t="shared" si="30" ref="J1027:J1030">ROUND(I1027*H1027,2)</f>
        <v>0</v>
      </c>
      <c r="K1027" s="416"/>
      <c r="L1027" s="13"/>
      <c r="M1027" s="417" t="s">
        <v>1</v>
      </c>
      <c r="N1027" s="418" t="s">
        <v>41</v>
      </c>
      <c r="P1027" s="419">
        <f aca="true" t="shared" si="31" ref="P1027:P1030">O1027*H1027</f>
        <v>0</v>
      </c>
      <c r="Q1027" s="419">
        <v>0</v>
      </c>
      <c r="R1027" s="419">
        <f aca="true" t="shared" si="32" ref="R1027:R1030">Q1027*H1027</f>
        <v>0</v>
      </c>
      <c r="S1027" s="419">
        <v>0</v>
      </c>
      <c r="T1027" s="420">
        <f aca="true" t="shared" si="33" ref="T1027:T1030">S1027*H1027</f>
        <v>0</v>
      </c>
      <c r="AR1027" s="421" t="s">
        <v>395</v>
      </c>
      <c r="AT1027" s="421" t="s">
        <v>313</v>
      </c>
      <c r="AU1027" s="421" t="s">
        <v>88</v>
      </c>
      <c r="AY1027" s="3" t="s">
        <v>311</v>
      </c>
      <c r="BE1027" s="422">
        <f t="shared" si="24"/>
        <v>0</v>
      </c>
      <c r="BF1027" s="422">
        <f t="shared" si="25"/>
        <v>0</v>
      </c>
      <c r="BG1027" s="422">
        <f t="shared" si="26"/>
        <v>0</v>
      </c>
      <c r="BH1027" s="422">
        <f t="shared" si="27"/>
        <v>0</v>
      </c>
      <c r="BI1027" s="422">
        <f t="shared" si="28"/>
        <v>0</v>
      </c>
      <c r="BJ1027" s="3" t="s">
        <v>88</v>
      </c>
      <c r="BK1027" s="422">
        <f t="shared" si="29"/>
        <v>0</v>
      </c>
      <c r="BL1027" s="3" t="s">
        <v>395</v>
      </c>
      <c r="BM1027" s="421" t="s">
        <v>1961</v>
      </c>
    </row>
    <row r="1028" spans="2:65" s="1" customFormat="1" ht="37.9" customHeight="1">
      <c r="B1028" s="13"/>
      <c r="C1028" s="428" t="s">
        <v>1962</v>
      </c>
      <c r="D1028" s="428" t="s">
        <v>313</v>
      </c>
      <c r="E1028" s="429" t="s">
        <v>1963</v>
      </c>
      <c r="F1028" s="430" t="s">
        <v>1964</v>
      </c>
      <c r="G1028" s="431" t="s">
        <v>1507</v>
      </c>
      <c r="H1028" s="432">
        <v>1</v>
      </c>
      <c r="I1028" s="22"/>
      <c r="J1028" s="415">
        <f t="shared" si="30"/>
        <v>0</v>
      </c>
      <c r="K1028" s="416"/>
      <c r="L1028" s="13"/>
      <c r="M1028" s="417" t="s">
        <v>1</v>
      </c>
      <c r="N1028" s="418" t="s">
        <v>41</v>
      </c>
      <c r="P1028" s="419">
        <f t="shared" si="31"/>
        <v>0</v>
      </c>
      <c r="Q1028" s="419">
        <v>0</v>
      </c>
      <c r="R1028" s="419">
        <f t="shared" si="32"/>
        <v>0</v>
      </c>
      <c r="S1028" s="419">
        <v>0</v>
      </c>
      <c r="T1028" s="420">
        <f t="shared" si="33"/>
        <v>0</v>
      </c>
      <c r="AR1028" s="421" t="s">
        <v>395</v>
      </c>
      <c r="AT1028" s="421" t="s">
        <v>313</v>
      </c>
      <c r="AU1028" s="421" t="s">
        <v>88</v>
      </c>
      <c r="AY1028" s="3" t="s">
        <v>311</v>
      </c>
      <c r="BE1028" s="422">
        <f t="shared" si="24"/>
        <v>0</v>
      </c>
      <c r="BF1028" s="422">
        <f t="shared" si="25"/>
        <v>0</v>
      </c>
      <c r="BG1028" s="422">
        <f t="shared" si="26"/>
        <v>0</v>
      </c>
      <c r="BH1028" s="422">
        <f t="shared" si="27"/>
        <v>0</v>
      </c>
      <c r="BI1028" s="422">
        <f t="shared" si="28"/>
        <v>0</v>
      </c>
      <c r="BJ1028" s="3" t="s">
        <v>88</v>
      </c>
      <c r="BK1028" s="422">
        <f t="shared" si="29"/>
        <v>0</v>
      </c>
      <c r="BL1028" s="3" t="s">
        <v>395</v>
      </c>
      <c r="BM1028" s="421" t="s">
        <v>1965</v>
      </c>
    </row>
    <row r="1029" spans="2:65" s="1" customFormat="1" ht="37.9" customHeight="1">
      <c r="B1029" s="13"/>
      <c r="C1029" s="428" t="s">
        <v>1966</v>
      </c>
      <c r="D1029" s="428" t="s">
        <v>313</v>
      </c>
      <c r="E1029" s="429" t="s">
        <v>1967</v>
      </c>
      <c r="F1029" s="430" t="s">
        <v>1968</v>
      </c>
      <c r="G1029" s="431" t="s">
        <v>1507</v>
      </c>
      <c r="H1029" s="432">
        <v>1</v>
      </c>
      <c r="I1029" s="22"/>
      <c r="J1029" s="415">
        <f t="shared" si="30"/>
        <v>0</v>
      </c>
      <c r="K1029" s="416"/>
      <c r="L1029" s="13"/>
      <c r="M1029" s="417" t="s">
        <v>1</v>
      </c>
      <c r="N1029" s="418" t="s">
        <v>41</v>
      </c>
      <c r="P1029" s="419">
        <f t="shared" si="31"/>
        <v>0</v>
      </c>
      <c r="Q1029" s="419">
        <v>0</v>
      </c>
      <c r="R1029" s="419">
        <f t="shared" si="32"/>
        <v>0</v>
      </c>
      <c r="S1029" s="419">
        <v>0</v>
      </c>
      <c r="T1029" s="420">
        <f t="shared" si="33"/>
        <v>0</v>
      </c>
      <c r="AR1029" s="421" t="s">
        <v>395</v>
      </c>
      <c r="AT1029" s="421" t="s">
        <v>313</v>
      </c>
      <c r="AU1029" s="421" t="s">
        <v>88</v>
      </c>
      <c r="AY1029" s="3" t="s">
        <v>311</v>
      </c>
      <c r="BE1029" s="422">
        <f t="shared" si="24"/>
        <v>0</v>
      </c>
      <c r="BF1029" s="422">
        <f t="shared" si="25"/>
        <v>0</v>
      </c>
      <c r="BG1029" s="422">
        <f t="shared" si="26"/>
        <v>0</v>
      </c>
      <c r="BH1029" s="422">
        <f t="shared" si="27"/>
        <v>0</v>
      </c>
      <c r="BI1029" s="422">
        <f t="shared" si="28"/>
        <v>0</v>
      </c>
      <c r="BJ1029" s="3" t="s">
        <v>88</v>
      </c>
      <c r="BK1029" s="422">
        <f t="shared" si="29"/>
        <v>0</v>
      </c>
      <c r="BL1029" s="3" t="s">
        <v>395</v>
      </c>
      <c r="BM1029" s="421" t="s">
        <v>1969</v>
      </c>
    </row>
    <row r="1030" spans="2:65" s="1" customFormat="1" ht="33" customHeight="1">
      <c r="B1030" s="13"/>
      <c r="C1030" s="428" t="s">
        <v>1970</v>
      </c>
      <c r="D1030" s="428" t="s">
        <v>313</v>
      </c>
      <c r="E1030" s="429" t="s">
        <v>1971</v>
      </c>
      <c r="F1030" s="430" t="s">
        <v>1972</v>
      </c>
      <c r="G1030" s="431" t="s">
        <v>442</v>
      </c>
      <c r="H1030" s="432">
        <v>12</v>
      </c>
      <c r="I1030" s="22"/>
      <c r="J1030" s="415">
        <f t="shared" si="30"/>
        <v>0</v>
      </c>
      <c r="K1030" s="416"/>
      <c r="L1030" s="13"/>
      <c r="M1030" s="417" t="s">
        <v>1</v>
      </c>
      <c r="N1030" s="418" t="s">
        <v>41</v>
      </c>
      <c r="P1030" s="419">
        <f t="shared" si="31"/>
        <v>0</v>
      </c>
      <c r="Q1030" s="419">
        <v>0</v>
      </c>
      <c r="R1030" s="419">
        <f t="shared" si="32"/>
        <v>0</v>
      </c>
      <c r="S1030" s="419">
        <v>0.005</v>
      </c>
      <c r="T1030" s="420">
        <f t="shared" si="33"/>
        <v>0.06</v>
      </c>
      <c r="AR1030" s="421" t="s">
        <v>395</v>
      </c>
      <c r="AT1030" s="421" t="s">
        <v>313</v>
      </c>
      <c r="AU1030" s="421" t="s">
        <v>88</v>
      </c>
      <c r="AY1030" s="3" t="s">
        <v>311</v>
      </c>
      <c r="BE1030" s="422">
        <f t="shared" si="24"/>
        <v>0</v>
      </c>
      <c r="BF1030" s="422">
        <f t="shared" si="25"/>
        <v>0</v>
      </c>
      <c r="BG1030" s="422">
        <f t="shared" si="26"/>
        <v>0</v>
      </c>
      <c r="BH1030" s="422">
        <f t="shared" si="27"/>
        <v>0</v>
      </c>
      <c r="BI1030" s="422">
        <f t="shared" si="28"/>
        <v>0</v>
      </c>
      <c r="BJ1030" s="3" t="s">
        <v>88</v>
      </c>
      <c r="BK1030" s="422">
        <f t="shared" si="29"/>
        <v>0</v>
      </c>
      <c r="BL1030" s="3" t="s">
        <v>395</v>
      </c>
      <c r="BM1030" s="421" t="s">
        <v>1973</v>
      </c>
    </row>
    <row r="1031" spans="2:51" s="452" customFormat="1" ht="12">
      <c r="B1031" s="453"/>
      <c r="D1031" s="447" t="s">
        <v>319</v>
      </c>
      <c r="E1031" s="454" t="s">
        <v>1</v>
      </c>
      <c r="F1031" s="455" t="s">
        <v>1974</v>
      </c>
      <c r="H1031" s="456">
        <v>12</v>
      </c>
      <c r="L1031" s="453"/>
      <c r="M1031" s="457"/>
      <c r="T1031" s="458"/>
      <c r="AT1031" s="454" t="s">
        <v>319</v>
      </c>
      <c r="AU1031" s="454" t="s">
        <v>88</v>
      </c>
      <c r="AV1031" s="452" t="s">
        <v>88</v>
      </c>
      <c r="AW1031" s="452" t="s">
        <v>31</v>
      </c>
      <c r="AX1031" s="452" t="s">
        <v>83</v>
      </c>
      <c r="AY1031" s="454" t="s">
        <v>311</v>
      </c>
    </row>
    <row r="1032" spans="2:65" s="1" customFormat="1" ht="16.5" customHeight="1">
      <c r="B1032" s="13"/>
      <c r="C1032" s="428" t="s">
        <v>1975</v>
      </c>
      <c r="D1032" s="428" t="s">
        <v>313</v>
      </c>
      <c r="E1032" s="429" t="s">
        <v>1976</v>
      </c>
      <c r="F1032" s="430" t="s">
        <v>1977</v>
      </c>
      <c r="G1032" s="431" t="s">
        <v>442</v>
      </c>
      <c r="H1032" s="432">
        <v>3</v>
      </c>
      <c r="I1032" s="22"/>
      <c r="J1032" s="415">
        <f>ROUND(I1032*H1032,2)</f>
        <v>0</v>
      </c>
      <c r="K1032" s="416"/>
      <c r="L1032" s="13"/>
      <c r="M1032" s="417" t="s">
        <v>1</v>
      </c>
      <c r="N1032" s="418" t="s">
        <v>41</v>
      </c>
      <c r="P1032" s="419">
        <f>O1032*H1032</f>
        <v>0</v>
      </c>
      <c r="Q1032" s="419">
        <v>0</v>
      </c>
      <c r="R1032" s="419">
        <f>Q1032*H1032</f>
        <v>0</v>
      </c>
      <c r="S1032" s="419">
        <v>0.001</v>
      </c>
      <c r="T1032" s="420">
        <f>S1032*H1032</f>
        <v>0.003</v>
      </c>
      <c r="AR1032" s="421" t="s">
        <v>395</v>
      </c>
      <c r="AT1032" s="421" t="s">
        <v>313</v>
      </c>
      <c r="AU1032" s="421" t="s">
        <v>88</v>
      </c>
      <c r="AY1032" s="3" t="s">
        <v>311</v>
      </c>
      <c r="BE1032" s="422">
        <f>IF(N1032="základní",J1032,0)</f>
        <v>0</v>
      </c>
      <c r="BF1032" s="422">
        <f>IF(N1032="snížená",J1032,0)</f>
        <v>0</v>
      </c>
      <c r="BG1032" s="422">
        <f>IF(N1032="zákl. přenesená",J1032,0)</f>
        <v>0</v>
      </c>
      <c r="BH1032" s="422">
        <f>IF(N1032="sníž. přenesená",J1032,0)</f>
        <v>0</v>
      </c>
      <c r="BI1032" s="422">
        <f>IF(N1032="nulová",J1032,0)</f>
        <v>0</v>
      </c>
      <c r="BJ1032" s="3" t="s">
        <v>88</v>
      </c>
      <c r="BK1032" s="422">
        <f>ROUND(I1032*H1032,2)</f>
        <v>0</v>
      </c>
      <c r="BL1032" s="3" t="s">
        <v>395</v>
      </c>
      <c r="BM1032" s="421" t="s">
        <v>1978</v>
      </c>
    </row>
    <row r="1033" spans="2:65" s="1" customFormat="1" ht="16.5" customHeight="1">
      <c r="B1033" s="13"/>
      <c r="C1033" s="428" t="s">
        <v>1979</v>
      </c>
      <c r="D1033" s="428" t="s">
        <v>313</v>
      </c>
      <c r="E1033" s="429" t="s">
        <v>1980</v>
      </c>
      <c r="F1033" s="430" t="s">
        <v>1981</v>
      </c>
      <c r="G1033" s="431" t="s">
        <v>442</v>
      </c>
      <c r="H1033" s="432">
        <v>2</v>
      </c>
      <c r="I1033" s="22"/>
      <c r="J1033" s="415">
        <f>ROUND(I1033*H1033,2)</f>
        <v>0</v>
      </c>
      <c r="K1033" s="416"/>
      <c r="L1033" s="13"/>
      <c r="M1033" s="417" t="s">
        <v>1</v>
      </c>
      <c r="N1033" s="418" t="s">
        <v>41</v>
      </c>
      <c r="P1033" s="419">
        <f>O1033*H1033</f>
        <v>0</v>
      </c>
      <c r="Q1033" s="419">
        <v>0</v>
      </c>
      <c r="R1033" s="419">
        <f>Q1033*H1033</f>
        <v>0</v>
      </c>
      <c r="S1033" s="419">
        <v>0.003</v>
      </c>
      <c r="T1033" s="420">
        <f>S1033*H1033</f>
        <v>0.006</v>
      </c>
      <c r="AR1033" s="421" t="s">
        <v>395</v>
      </c>
      <c r="AT1033" s="421" t="s">
        <v>313</v>
      </c>
      <c r="AU1033" s="421" t="s">
        <v>88</v>
      </c>
      <c r="AY1033" s="3" t="s">
        <v>311</v>
      </c>
      <c r="BE1033" s="422">
        <f>IF(N1033="základní",J1033,0)</f>
        <v>0</v>
      </c>
      <c r="BF1033" s="422">
        <f>IF(N1033="snížená",J1033,0)</f>
        <v>0</v>
      </c>
      <c r="BG1033" s="422">
        <f>IF(N1033="zákl. přenesená",J1033,0)</f>
        <v>0</v>
      </c>
      <c r="BH1033" s="422">
        <f>IF(N1033="sníž. přenesená",J1033,0)</f>
        <v>0</v>
      </c>
      <c r="BI1033" s="422">
        <f>IF(N1033="nulová",J1033,0)</f>
        <v>0</v>
      </c>
      <c r="BJ1033" s="3" t="s">
        <v>88</v>
      </c>
      <c r="BK1033" s="422">
        <f>ROUND(I1033*H1033,2)</f>
        <v>0</v>
      </c>
      <c r="BL1033" s="3" t="s">
        <v>395</v>
      </c>
      <c r="BM1033" s="421" t="s">
        <v>1982</v>
      </c>
    </row>
    <row r="1034" spans="2:65" s="1" customFormat="1" ht="24.25" customHeight="1">
      <c r="B1034" s="13"/>
      <c r="C1034" s="428" t="s">
        <v>1983</v>
      </c>
      <c r="D1034" s="428" t="s">
        <v>313</v>
      </c>
      <c r="E1034" s="429" t="s">
        <v>1984</v>
      </c>
      <c r="F1034" s="430" t="s">
        <v>1985</v>
      </c>
      <c r="G1034" s="431" t="s">
        <v>442</v>
      </c>
      <c r="H1034" s="432">
        <v>3</v>
      </c>
      <c r="I1034" s="22"/>
      <c r="J1034" s="415">
        <f>ROUND(I1034*H1034,2)</f>
        <v>0</v>
      </c>
      <c r="K1034" s="416"/>
      <c r="L1034" s="13"/>
      <c r="M1034" s="417" t="s">
        <v>1</v>
      </c>
      <c r="N1034" s="418" t="s">
        <v>41</v>
      </c>
      <c r="P1034" s="419">
        <f>O1034*H1034</f>
        <v>0</v>
      </c>
      <c r="Q1034" s="419">
        <v>0</v>
      </c>
      <c r="R1034" s="419">
        <f>Q1034*H1034</f>
        <v>0</v>
      </c>
      <c r="S1034" s="419">
        <v>0.024</v>
      </c>
      <c r="T1034" s="420">
        <f>S1034*H1034</f>
        <v>0.07200000000000001</v>
      </c>
      <c r="AR1034" s="421" t="s">
        <v>395</v>
      </c>
      <c r="AT1034" s="421" t="s">
        <v>313</v>
      </c>
      <c r="AU1034" s="421" t="s">
        <v>88</v>
      </c>
      <c r="AY1034" s="3" t="s">
        <v>311</v>
      </c>
      <c r="BE1034" s="422">
        <f>IF(N1034="základní",J1034,0)</f>
        <v>0</v>
      </c>
      <c r="BF1034" s="422">
        <f>IF(N1034="snížená",J1034,0)</f>
        <v>0</v>
      </c>
      <c r="BG1034" s="422">
        <f>IF(N1034="zákl. přenesená",J1034,0)</f>
        <v>0</v>
      </c>
      <c r="BH1034" s="422">
        <f>IF(N1034="sníž. přenesená",J1034,0)</f>
        <v>0</v>
      </c>
      <c r="BI1034" s="422">
        <f>IF(N1034="nulová",J1034,0)</f>
        <v>0</v>
      </c>
      <c r="BJ1034" s="3" t="s">
        <v>88</v>
      </c>
      <c r="BK1034" s="422">
        <f>ROUND(I1034*H1034,2)</f>
        <v>0</v>
      </c>
      <c r="BL1034" s="3" t="s">
        <v>395</v>
      </c>
      <c r="BM1034" s="421" t="s">
        <v>1986</v>
      </c>
    </row>
    <row r="1035" spans="2:65" s="1" customFormat="1" ht="24.25" customHeight="1">
      <c r="B1035" s="13"/>
      <c r="C1035" s="428" t="s">
        <v>1987</v>
      </c>
      <c r="D1035" s="428" t="s">
        <v>313</v>
      </c>
      <c r="E1035" s="429" t="s">
        <v>1988</v>
      </c>
      <c r="F1035" s="430" t="s">
        <v>1989</v>
      </c>
      <c r="G1035" s="431" t="s">
        <v>442</v>
      </c>
      <c r="H1035" s="432">
        <v>1</v>
      </c>
      <c r="I1035" s="22"/>
      <c r="J1035" s="415">
        <f>ROUND(I1035*H1035,2)</f>
        <v>0</v>
      </c>
      <c r="K1035" s="416"/>
      <c r="L1035" s="13"/>
      <c r="M1035" s="417" t="s">
        <v>1</v>
      </c>
      <c r="N1035" s="418" t="s">
        <v>41</v>
      </c>
      <c r="P1035" s="419">
        <f>O1035*H1035</f>
        <v>0</v>
      </c>
      <c r="Q1035" s="419">
        <v>0</v>
      </c>
      <c r="R1035" s="419">
        <f>Q1035*H1035</f>
        <v>0</v>
      </c>
      <c r="S1035" s="419">
        <v>0.028</v>
      </c>
      <c r="T1035" s="420">
        <f>S1035*H1035</f>
        <v>0.028</v>
      </c>
      <c r="AR1035" s="421" t="s">
        <v>395</v>
      </c>
      <c r="AT1035" s="421" t="s">
        <v>313</v>
      </c>
      <c r="AU1035" s="421" t="s">
        <v>88</v>
      </c>
      <c r="AY1035" s="3" t="s">
        <v>311</v>
      </c>
      <c r="BE1035" s="422">
        <f>IF(N1035="základní",J1035,0)</f>
        <v>0</v>
      </c>
      <c r="BF1035" s="422">
        <f>IF(N1035="snížená",J1035,0)</f>
        <v>0</v>
      </c>
      <c r="BG1035" s="422">
        <f>IF(N1035="zákl. přenesená",J1035,0)</f>
        <v>0</v>
      </c>
      <c r="BH1035" s="422">
        <f>IF(N1035="sníž. přenesená",J1035,0)</f>
        <v>0</v>
      </c>
      <c r="BI1035" s="422">
        <f>IF(N1035="nulová",J1035,0)</f>
        <v>0</v>
      </c>
      <c r="BJ1035" s="3" t="s">
        <v>88</v>
      </c>
      <c r="BK1035" s="422">
        <f>ROUND(I1035*H1035,2)</f>
        <v>0</v>
      </c>
      <c r="BL1035" s="3" t="s">
        <v>395</v>
      </c>
      <c r="BM1035" s="421" t="s">
        <v>1990</v>
      </c>
    </row>
    <row r="1036" spans="2:65" s="1" customFormat="1" ht="24.25" customHeight="1">
      <c r="B1036" s="13"/>
      <c r="C1036" s="428" t="s">
        <v>1991</v>
      </c>
      <c r="D1036" s="428" t="s">
        <v>313</v>
      </c>
      <c r="E1036" s="429" t="s">
        <v>1992</v>
      </c>
      <c r="F1036" s="430" t="s">
        <v>1993</v>
      </c>
      <c r="G1036" s="431" t="s">
        <v>1127</v>
      </c>
      <c r="H1036" s="24"/>
      <c r="I1036" s="22"/>
      <c r="J1036" s="415">
        <f>ROUND(I1036*H1036,2)</f>
        <v>0</v>
      </c>
      <c r="K1036" s="416"/>
      <c r="L1036" s="13"/>
      <c r="M1036" s="417" t="s">
        <v>1</v>
      </c>
      <c r="N1036" s="418" t="s">
        <v>41</v>
      </c>
      <c r="P1036" s="419">
        <f>O1036*H1036</f>
        <v>0</v>
      </c>
      <c r="Q1036" s="419">
        <v>0</v>
      </c>
      <c r="R1036" s="419">
        <f>Q1036*H1036</f>
        <v>0</v>
      </c>
      <c r="S1036" s="419">
        <v>0</v>
      </c>
      <c r="T1036" s="420">
        <f>S1036*H1036</f>
        <v>0</v>
      </c>
      <c r="AR1036" s="421" t="s">
        <v>395</v>
      </c>
      <c r="AT1036" s="421" t="s">
        <v>313</v>
      </c>
      <c r="AU1036" s="421" t="s">
        <v>88</v>
      </c>
      <c r="AY1036" s="3" t="s">
        <v>311</v>
      </c>
      <c r="BE1036" s="422">
        <f>IF(N1036="základní",J1036,0)</f>
        <v>0</v>
      </c>
      <c r="BF1036" s="422">
        <f>IF(N1036="snížená",J1036,0)</f>
        <v>0</v>
      </c>
      <c r="BG1036" s="422">
        <f>IF(N1036="zákl. přenesená",J1036,0)</f>
        <v>0</v>
      </c>
      <c r="BH1036" s="422">
        <f>IF(N1036="sníž. přenesená",J1036,0)</f>
        <v>0</v>
      </c>
      <c r="BI1036" s="422">
        <f>IF(N1036="nulová",J1036,0)</f>
        <v>0</v>
      </c>
      <c r="BJ1036" s="3" t="s">
        <v>88</v>
      </c>
      <c r="BK1036" s="422">
        <f>ROUND(I1036*H1036,2)</f>
        <v>0</v>
      </c>
      <c r="BL1036" s="3" t="s">
        <v>395</v>
      </c>
      <c r="BM1036" s="421" t="s">
        <v>1994</v>
      </c>
    </row>
    <row r="1037" spans="2:63" s="433" customFormat="1" ht="22.9" customHeight="1">
      <c r="B1037" s="434"/>
      <c r="D1037" s="435" t="s">
        <v>74</v>
      </c>
      <c r="E1037" s="443" t="s">
        <v>1995</v>
      </c>
      <c r="F1037" s="443" t="s">
        <v>1996</v>
      </c>
      <c r="J1037" s="444">
        <f>BK1037</f>
        <v>0</v>
      </c>
      <c r="L1037" s="434"/>
      <c r="M1037" s="438"/>
      <c r="P1037" s="439">
        <f>SUM(P1038:P1140)</f>
        <v>0</v>
      </c>
      <c r="R1037" s="439">
        <f>SUM(R1038:R1140)</f>
        <v>0.01722000000000001</v>
      </c>
      <c r="T1037" s="440">
        <f>SUM(T1038:T1140)</f>
        <v>0</v>
      </c>
      <c r="AR1037" s="435" t="s">
        <v>88</v>
      </c>
      <c r="AT1037" s="441" t="s">
        <v>74</v>
      </c>
      <c r="AU1037" s="441" t="s">
        <v>83</v>
      </c>
      <c r="AY1037" s="435" t="s">
        <v>311</v>
      </c>
      <c r="BK1037" s="442">
        <f>SUM(BK1038:BK1140)</f>
        <v>0</v>
      </c>
    </row>
    <row r="1038" spans="2:65" s="1" customFormat="1" ht="49.15" customHeight="1">
      <c r="B1038" s="13"/>
      <c r="C1038" s="428" t="s">
        <v>1997</v>
      </c>
      <c r="D1038" s="428" t="s">
        <v>313</v>
      </c>
      <c r="E1038" s="429" t="s">
        <v>1998</v>
      </c>
      <c r="F1038" s="430" t="s">
        <v>1999</v>
      </c>
      <c r="G1038" s="431" t="s">
        <v>1507</v>
      </c>
      <c r="H1038" s="432">
        <v>1</v>
      </c>
      <c r="I1038" s="22"/>
      <c r="J1038" s="415">
        <f aca="true" t="shared" si="34" ref="J1038:J1069">ROUND(I1038*H1038,2)</f>
        <v>0</v>
      </c>
      <c r="K1038" s="416"/>
      <c r="L1038" s="13"/>
      <c r="M1038" s="417" t="s">
        <v>1</v>
      </c>
      <c r="N1038" s="418" t="s">
        <v>41</v>
      </c>
      <c r="P1038" s="419">
        <f aca="true" t="shared" si="35" ref="P1038:P1069">O1038*H1038</f>
        <v>0</v>
      </c>
      <c r="Q1038" s="419">
        <v>6E-05</v>
      </c>
      <c r="R1038" s="419">
        <f aca="true" t="shared" si="36" ref="R1038:R1069">Q1038*H1038</f>
        <v>6E-05</v>
      </c>
      <c r="S1038" s="419">
        <v>0</v>
      </c>
      <c r="T1038" s="420">
        <f aca="true" t="shared" si="37" ref="T1038:T1069">S1038*H1038</f>
        <v>0</v>
      </c>
      <c r="AR1038" s="421" t="s">
        <v>395</v>
      </c>
      <c r="AT1038" s="421" t="s">
        <v>313</v>
      </c>
      <c r="AU1038" s="421" t="s">
        <v>88</v>
      </c>
      <c r="AY1038" s="3" t="s">
        <v>311</v>
      </c>
      <c r="BE1038" s="422">
        <f aca="true" t="shared" si="38" ref="BE1038:BE1069">IF(N1038="základní",J1038,0)</f>
        <v>0</v>
      </c>
      <c r="BF1038" s="422">
        <f aca="true" t="shared" si="39" ref="BF1038:BF1069">IF(N1038="snížená",J1038,0)</f>
        <v>0</v>
      </c>
      <c r="BG1038" s="422">
        <f aca="true" t="shared" si="40" ref="BG1038:BG1069">IF(N1038="zákl. přenesená",J1038,0)</f>
        <v>0</v>
      </c>
      <c r="BH1038" s="422">
        <f aca="true" t="shared" si="41" ref="BH1038:BH1069">IF(N1038="sníž. přenesená",J1038,0)</f>
        <v>0</v>
      </c>
      <c r="BI1038" s="422">
        <f aca="true" t="shared" si="42" ref="BI1038:BI1069">IF(N1038="nulová",J1038,0)</f>
        <v>0</v>
      </c>
      <c r="BJ1038" s="3" t="s">
        <v>88</v>
      </c>
      <c r="BK1038" s="422">
        <f aca="true" t="shared" si="43" ref="BK1038:BK1069">ROUND(I1038*H1038,2)</f>
        <v>0</v>
      </c>
      <c r="BL1038" s="3" t="s">
        <v>395</v>
      </c>
      <c r="BM1038" s="421" t="s">
        <v>2000</v>
      </c>
    </row>
    <row r="1039" spans="2:65" s="1" customFormat="1" ht="44.25" customHeight="1">
      <c r="B1039" s="13"/>
      <c r="C1039" s="428" t="s">
        <v>2001</v>
      </c>
      <c r="D1039" s="428" t="s">
        <v>313</v>
      </c>
      <c r="E1039" s="429" t="s">
        <v>2002</v>
      </c>
      <c r="F1039" s="430" t="s">
        <v>2003</v>
      </c>
      <c r="G1039" s="431" t="s">
        <v>1507</v>
      </c>
      <c r="H1039" s="432">
        <v>1</v>
      </c>
      <c r="I1039" s="22"/>
      <c r="J1039" s="415">
        <f t="shared" si="34"/>
        <v>0</v>
      </c>
      <c r="K1039" s="416"/>
      <c r="L1039" s="13"/>
      <c r="M1039" s="417" t="s">
        <v>1</v>
      </c>
      <c r="N1039" s="418" t="s">
        <v>41</v>
      </c>
      <c r="P1039" s="419">
        <f t="shared" si="35"/>
        <v>0</v>
      </c>
      <c r="Q1039" s="419">
        <v>6E-05</v>
      </c>
      <c r="R1039" s="419">
        <f t="shared" si="36"/>
        <v>6E-05</v>
      </c>
      <c r="S1039" s="419">
        <v>0</v>
      </c>
      <c r="T1039" s="420">
        <f t="shared" si="37"/>
        <v>0</v>
      </c>
      <c r="AR1039" s="421" t="s">
        <v>395</v>
      </c>
      <c r="AT1039" s="421" t="s">
        <v>313</v>
      </c>
      <c r="AU1039" s="421" t="s">
        <v>88</v>
      </c>
      <c r="AY1039" s="3" t="s">
        <v>311</v>
      </c>
      <c r="BE1039" s="422">
        <f t="shared" si="38"/>
        <v>0</v>
      </c>
      <c r="BF1039" s="422">
        <f t="shared" si="39"/>
        <v>0</v>
      </c>
      <c r="BG1039" s="422">
        <f t="shared" si="40"/>
        <v>0</v>
      </c>
      <c r="BH1039" s="422">
        <f t="shared" si="41"/>
        <v>0</v>
      </c>
      <c r="BI1039" s="422">
        <f t="shared" si="42"/>
        <v>0</v>
      </c>
      <c r="BJ1039" s="3" t="s">
        <v>88</v>
      </c>
      <c r="BK1039" s="422">
        <f t="shared" si="43"/>
        <v>0</v>
      </c>
      <c r="BL1039" s="3" t="s">
        <v>395</v>
      </c>
      <c r="BM1039" s="421" t="s">
        <v>2004</v>
      </c>
    </row>
    <row r="1040" spans="2:65" s="1" customFormat="1" ht="44.25" customHeight="1">
      <c r="B1040" s="13"/>
      <c r="C1040" s="428" t="s">
        <v>2005</v>
      </c>
      <c r="D1040" s="428" t="s">
        <v>313</v>
      </c>
      <c r="E1040" s="429" t="s">
        <v>2006</v>
      </c>
      <c r="F1040" s="430" t="s">
        <v>2007</v>
      </c>
      <c r="G1040" s="431" t="s">
        <v>1507</v>
      </c>
      <c r="H1040" s="432">
        <v>1</v>
      </c>
      <c r="I1040" s="22"/>
      <c r="J1040" s="415">
        <f t="shared" si="34"/>
        <v>0</v>
      </c>
      <c r="K1040" s="416"/>
      <c r="L1040" s="13"/>
      <c r="M1040" s="417" t="s">
        <v>1</v>
      </c>
      <c r="N1040" s="418" t="s">
        <v>41</v>
      </c>
      <c r="P1040" s="419">
        <f t="shared" si="35"/>
        <v>0</v>
      </c>
      <c r="Q1040" s="419">
        <v>6E-05</v>
      </c>
      <c r="R1040" s="419">
        <f t="shared" si="36"/>
        <v>6E-05</v>
      </c>
      <c r="S1040" s="419">
        <v>0</v>
      </c>
      <c r="T1040" s="420">
        <f t="shared" si="37"/>
        <v>0</v>
      </c>
      <c r="AR1040" s="421" t="s">
        <v>395</v>
      </c>
      <c r="AT1040" s="421" t="s">
        <v>313</v>
      </c>
      <c r="AU1040" s="421" t="s">
        <v>88</v>
      </c>
      <c r="AY1040" s="3" t="s">
        <v>311</v>
      </c>
      <c r="BE1040" s="422">
        <f t="shared" si="38"/>
        <v>0</v>
      </c>
      <c r="BF1040" s="422">
        <f t="shared" si="39"/>
        <v>0</v>
      </c>
      <c r="BG1040" s="422">
        <f t="shared" si="40"/>
        <v>0</v>
      </c>
      <c r="BH1040" s="422">
        <f t="shared" si="41"/>
        <v>0</v>
      </c>
      <c r="BI1040" s="422">
        <f t="shared" si="42"/>
        <v>0</v>
      </c>
      <c r="BJ1040" s="3" t="s">
        <v>88</v>
      </c>
      <c r="BK1040" s="422">
        <f t="shared" si="43"/>
        <v>0</v>
      </c>
      <c r="BL1040" s="3" t="s">
        <v>395</v>
      </c>
      <c r="BM1040" s="421" t="s">
        <v>2008</v>
      </c>
    </row>
    <row r="1041" spans="2:65" s="1" customFormat="1" ht="37.9" customHeight="1">
      <c r="B1041" s="13"/>
      <c r="C1041" s="428" t="s">
        <v>2009</v>
      </c>
      <c r="D1041" s="428" t="s">
        <v>313</v>
      </c>
      <c r="E1041" s="429" t="s">
        <v>2010</v>
      </c>
      <c r="F1041" s="430" t="s">
        <v>2011</v>
      </c>
      <c r="G1041" s="431" t="s">
        <v>1507</v>
      </c>
      <c r="H1041" s="432">
        <v>1</v>
      </c>
      <c r="I1041" s="22"/>
      <c r="J1041" s="415">
        <f t="shared" si="34"/>
        <v>0</v>
      </c>
      <c r="K1041" s="416"/>
      <c r="L1041" s="13"/>
      <c r="M1041" s="417" t="s">
        <v>1</v>
      </c>
      <c r="N1041" s="418" t="s">
        <v>41</v>
      </c>
      <c r="P1041" s="419">
        <f t="shared" si="35"/>
        <v>0</v>
      </c>
      <c r="Q1041" s="419">
        <v>6E-05</v>
      </c>
      <c r="R1041" s="419">
        <f t="shared" si="36"/>
        <v>6E-05</v>
      </c>
      <c r="S1041" s="419">
        <v>0</v>
      </c>
      <c r="T1041" s="420">
        <f t="shared" si="37"/>
        <v>0</v>
      </c>
      <c r="AR1041" s="421" t="s">
        <v>395</v>
      </c>
      <c r="AT1041" s="421" t="s">
        <v>313</v>
      </c>
      <c r="AU1041" s="421" t="s">
        <v>88</v>
      </c>
      <c r="AY1041" s="3" t="s">
        <v>311</v>
      </c>
      <c r="BE1041" s="422">
        <f t="shared" si="38"/>
        <v>0</v>
      </c>
      <c r="BF1041" s="422">
        <f t="shared" si="39"/>
        <v>0</v>
      </c>
      <c r="BG1041" s="422">
        <f t="shared" si="40"/>
        <v>0</v>
      </c>
      <c r="BH1041" s="422">
        <f t="shared" si="41"/>
        <v>0</v>
      </c>
      <c r="BI1041" s="422">
        <f t="shared" si="42"/>
        <v>0</v>
      </c>
      <c r="BJ1041" s="3" t="s">
        <v>88</v>
      </c>
      <c r="BK1041" s="422">
        <f t="shared" si="43"/>
        <v>0</v>
      </c>
      <c r="BL1041" s="3" t="s">
        <v>395</v>
      </c>
      <c r="BM1041" s="421" t="s">
        <v>2012</v>
      </c>
    </row>
    <row r="1042" spans="2:65" s="1" customFormat="1" ht="44.25" customHeight="1">
      <c r="B1042" s="13"/>
      <c r="C1042" s="428" t="s">
        <v>2013</v>
      </c>
      <c r="D1042" s="428" t="s">
        <v>313</v>
      </c>
      <c r="E1042" s="429" t="s">
        <v>2014</v>
      </c>
      <c r="F1042" s="430" t="s">
        <v>2015</v>
      </c>
      <c r="G1042" s="431" t="s">
        <v>1507</v>
      </c>
      <c r="H1042" s="432">
        <v>1</v>
      </c>
      <c r="I1042" s="22"/>
      <c r="J1042" s="415">
        <f t="shared" si="34"/>
        <v>0</v>
      </c>
      <c r="K1042" s="416"/>
      <c r="L1042" s="13"/>
      <c r="M1042" s="417" t="s">
        <v>1</v>
      </c>
      <c r="N1042" s="418" t="s">
        <v>41</v>
      </c>
      <c r="P1042" s="419">
        <f t="shared" si="35"/>
        <v>0</v>
      </c>
      <c r="Q1042" s="419">
        <v>6E-05</v>
      </c>
      <c r="R1042" s="419">
        <f t="shared" si="36"/>
        <v>6E-05</v>
      </c>
      <c r="S1042" s="419">
        <v>0</v>
      </c>
      <c r="T1042" s="420">
        <f t="shared" si="37"/>
        <v>0</v>
      </c>
      <c r="AR1042" s="421" t="s">
        <v>395</v>
      </c>
      <c r="AT1042" s="421" t="s">
        <v>313</v>
      </c>
      <c r="AU1042" s="421" t="s">
        <v>88</v>
      </c>
      <c r="AY1042" s="3" t="s">
        <v>311</v>
      </c>
      <c r="BE1042" s="422">
        <f t="shared" si="38"/>
        <v>0</v>
      </c>
      <c r="BF1042" s="422">
        <f t="shared" si="39"/>
        <v>0</v>
      </c>
      <c r="BG1042" s="422">
        <f t="shared" si="40"/>
        <v>0</v>
      </c>
      <c r="BH1042" s="422">
        <f t="shared" si="41"/>
        <v>0</v>
      </c>
      <c r="BI1042" s="422">
        <f t="shared" si="42"/>
        <v>0</v>
      </c>
      <c r="BJ1042" s="3" t="s">
        <v>88</v>
      </c>
      <c r="BK1042" s="422">
        <f t="shared" si="43"/>
        <v>0</v>
      </c>
      <c r="BL1042" s="3" t="s">
        <v>395</v>
      </c>
      <c r="BM1042" s="421" t="s">
        <v>2016</v>
      </c>
    </row>
    <row r="1043" spans="2:65" s="1" customFormat="1" ht="44.25" customHeight="1">
      <c r="B1043" s="13"/>
      <c r="C1043" s="428" t="s">
        <v>2017</v>
      </c>
      <c r="D1043" s="428" t="s">
        <v>313</v>
      </c>
      <c r="E1043" s="429" t="s">
        <v>2018</v>
      </c>
      <c r="F1043" s="430" t="s">
        <v>2019</v>
      </c>
      <c r="G1043" s="431" t="s">
        <v>1507</v>
      </c>
      <c r="H1043" s="432">
        <v>1</v>
      </c>
      <c r="I1043" s="22"/>
      <c r="J1043" s="415">
        <f t="shared" si="34"/>
        <v>0</v>
      </c>
      <c r="K1043" s="416"/>
      <c r="L1043" s="13"/>
      <c r="M1043" s="417" t="s">
        <v>1</v>
      </c>
      <c r="N1043" s="418" t="s">
        <v>41</v>
      </c>
      <c r="P1043" s="419">
        <f t="shared" si="35"/>
        <v>0</v>
      </c>
      <c r="Q1043" s="419">
        <v>6E-05</v>
      </c>
      <c r="R1043" s="419">
        <f t="shared" si="36"/>
        <v>6E-05</v>
      </c>
      <c r="S1043" s="419">
        <v>0</v>
      </c>
      <c r="T1043" s="420">
        <f t="shared" si="37"/>
        <v>0</v>
      </c>
      <c r="AR1043" s="421" t="s">
        <v>395</v>
      </c>
      <c r="AT1043" s="421" t="s">
        <v>313</v>
      </c>
      <c r="AU1043" s="421" t="s">
        <v>88</v>
      </c>
      <c r="AY1043" s="3" t="s">
        <v>311</v>
      </c>
      <c r="BE1043" s="422">
        <f t="shared" si="38"/>
        <v>0</v>
      </c>
      <c r="BF1043" s="422">
        <f t="shared" si="39"/>
        <v>0</v>
      </c>
      <c r="BG1043" s="422">
        <f t="shared" si="40"/>
        <v>0</v>
      </c>
      <c r="BH1043" s="422">
        <f t="shared" si="41"/>
        <v>0</v>
      </c>
      <c r="BI1043" s="422">
        <f t="shared" si="42"/>
        <v>0</v>
      </c>
      <c r="BJ1043" s="3" t="s">
        <v>88</v>
      </c>
      <c r="BK1043" s="422">
        <f t="shared" si="43"/>
        <v>0</v>
      </c>
      <c r="BL1043" s="3" t="s">
        <v>395</v>
      </c>
      <c r="BM1043" s="421" t="s">
        <v>2020</v>
      </c>
    </row>
    <row r="1044" spans="2:65" s="1" customFormat="1" ht="37.9" customHeight="1">
      <c r="B1044" s="13"/>
      <c r="C1044" s="428" t="s">
        <v>2021</v>
      </c>
      <c r="D1044" s="428" t="s">
        <v>313</v>
      </c>
      <c r="E1044" s="429" t="s">
        <v>2022</v>
      </c>
      <c r="F1044" s="430" t="s">
        <v>2023</v>
      </c>
      <c r="G1044" s="431" t="s">
        <v>1507</v>
      </c>
      <c r="H1044" s="432">
        <v>1</v>
      </c>
      <c r="I1044" s="22"/>
      <c r="J1044" s="415">
        <f t="shared" si="34"/>
        <v>0</v>
      </c>
      <c r="K1044" s="416"/>
      <c r="L1044" s="13"/>
      <c r="M1044" s="417" t="s">
        <v>1</v>
      </c>
      <c r="N1044" s="418" t="s">
        <v>41</v>
      </c>
      <c r="P1044" s="419">
        <f t="shared" si="35"/>
        <v>0</v>
      </c>
      <c r="Q1044" s="419">
        <v>6E-05</v>
      </c>
      <c r="R1044" s="419">
        <f t="shared" si="36"/>
        <v>6E-05</v>
      </c>
      <c r="S1044" s="419">
        <v>0</v>
      </c>
      <c r="T1044" s="420">
        <f t="shared" si="37"/>
        <v>0</v>
      </c>
      <c r="AR1044" s="421" t="s">
        <v>395</v>
      </c>
      <c r="AT1044" s="421" t="s">
        <v>313</v>
      </c>
      <c r="AU1044" s="421" t="s">
        <v>88</v>
      </c>
      <c r="AY1044" s="3" t="s">
        <v>311</v>
      </c>
      <c r="BE1044" s="422">
        <f t="shared" si="38"/>
        <v>0</v>
      </c>
      <c r="BF1044" s="422">
        <f t="shared" si="39"/>
        <v>0</v>
      </c>
      <c r="BG1044" s="422">
        <f t="shared" si="40"/>
        <v>0</v>
      </c>
      <c r="BH1044" s="422">
        <f t="shared" si="41"/>
        <v>0</v>
      </c>
      <c r="BI1044" s="422">
        <f t="shared" si="42"/>
        <v>0</v>
      </c>
      <c r="BJ1044" s="3" t="s">
        <v>88</v>
      </c>
      <c r="BK1044" s="422">
        <f t="shared" si="43"/>
        <v>0</v>
      </c>
      <c r="BL1044" s="3" t="s">
        <v>395</v>
      </c>
      <c r="BM1044" s="421" t="s">
        <v>2024</v>
      </c>
    </row>
    <row r="1045" spans="2:65" s="1" customFormat="1" ht="49.15" customHeight="1">
      <c r="B1045" s="13"/>
      <c r="C1045" s="428" t="s">
        <v>2025</v>
      </c>
      <c r="D1045" s="428" t="s">
        <v>313</v>
      </c>
      <c r="E1045" s="429" t="s">
        <v>2026</v>
      </c>
      <c r="F1045" s="430" t="s">
        <v>2027</v>
      </c>
      <c r="G1045" s="431" t="s">
        <v>1507</v>
      </c>
      <c r="H1045" s="432">
        <v>1</v>
      </c>
      <c r="I1045" s="22"/>
      <c r="J1045" s="415">
        <f t="shared" si="34"/>
        <v>0</v>
      </c>
      <c r="K1045" s="416"/>
      <c r="L1045" s="13"/>
      <c r="M1045" s="417" t="s">
        <v>1</v>
      </c>
      <c r="N1045" s="418" t="s">
        <v>41</v>
      </c>
      <c r="P1045" s="419">
        <f t="shared" si="35"/>
        <v>0</v>
      </c>
      <c r="Q1045" s="419">
        <v>6E-05</v>
      </c>
      <c r="R1045" s="419">
        <f t="shared" si="36"/>
        <v>6E-05</v>
      </c>
      <c r="S1045" s="419">
        <v>0</v>
      </c>
      <c r="T1045" s="420">
        <f t="shared" si="37"/>
        <v>0</v>
      </c>
      <c r="AR1045" s="421" t="s">
        <v>395</v>
      </c>
      <c r="AT1045" s="421" t="s">
        <v>313</v>
      </c>
      <c r="AU1045" s="421" t="s">
        <v>88</v>
      </c>
      <c r="AY1045" s="3" t="s">
        <v>311</v>
      </c>
      <c r="BE1045" s="422">
        <f t="shared" si="38"/>
        <v>0</v>
      </c>
      <c r="BF1045" s="422">
        <f t="shared" si="39"/>
        <v>0</v>
      </c>
      <c r="BG1045" s="422">
        <f t="shared" si="40"/>
        <v>0</v>
      </c>
      <c r="BH1045" s="422">
        <f t="shared" si="41"/>
        <v>0</v>
      </c>
      <c r="BI1045" s="422">
        <f t="shared" si="42"/>
        <v>0</v>
      </c>
      <c r="BJ1045" s="3" t="s">
        <v>88</v>
      </c>
      <c r="BK1045" s="422">
        <f t="shared" si="43"/>
        <v>0</v>
      </c>
      <c r="BL1045" s="3" t="s">
        <v>395</v>
      </c>
      <c r="BM1045" s="421" t="s">
        <v>2028</v>
      </c>
    </row>
    <row r="1046" spans="2:65" s="1" customFormat="1" ht="44.25" customHeight="1">
      <c r="B1046" s="13"/>
      <c r="C1046" s="428" t="s">
        <v>2029</v>
      </c>
      <c r="D1046" s="428" t="s">
        <v>313</v>
      </c>
      <c r="E1046" s="429" t="s">
        <v>2030</v>
      </c>
      <c r="F1046" s="430" t="s">
        <v>2031</v>
      </c>
      <c r="G1046" s="431" t="s">
        <v>1507</v>
      </c>
      <c r="H1046" s="432">
        <v>1</v>
      </c>
      <c r="I1046" s="22"/>
      <c r="J1046" s="415">
        <f t="shared" si="34"/>
        <v>0</v>
      </c>
      <c r="K1046" s="416"/>
      <c r="L1046" s="13"/>
      <c r="M1046" s="417" t="s">
        <v>1</v>
      </c>
      <c r="N1046" s="418" t="s">
        <v>41</v>
      </c>
      <c r="P1046" s="419">
        <f t="shared" si="35"/>
        <v>0</v>
      </c>
      <c r="Q1046" s="419">
        <v>6E-05</v>
      </c>
      <c r="R1046" s="419">
        <f t="shared" si="36"/>
        <v>6E-05</v>
      </c>
      <c r="S1046" s="419">
        <v>0</v>
      </c>
      <c r="T1046" s="420">
        <f t="shared" si="37"/>
        <v>0</v>
      </c>
      <c r="AR1046" s="421" t="s">
        <v>395</v>
      </c>
      <c r="AT1046" s="421" t="s">
        <v>313</v>
      </c>
      <c r="AU1046" s="421" t="s">
        <v>88</v>
      </c>
      <c r="AY1046" s="3" t="s">
        <v>311</v>
      </c>
      <c r="BE1046" s="422">
        <f t="shared" si="38"/>
        <v>0</v>
      </c>
      <c r="BF1046" s="422">
        <f t="shared" si="39"/>
        <v>0</v>
      </c>
      <c r="BG1046" s="422">
        <f t="shared" si="40"/>
        <v>0</v>
      </c>
      <c r="BH1046" s="422">
        <f t="shared" si="41"/>
        <v>0</v>
      </c>
      <c r="BI1046" s="422">
        <f t="shared" si="42"/>
        <v>0</v>
      </c>
      <c r="BJ1046" s="3" t="s">
        <v>88</v>
      </c>
      <c r="BK1046" s="422">
        <f t="shared" si="43"/>
        <v>0</v>
      </c>
      <c r="BL1046" s="3" t="s">
        <v>395</v>
      </c>
      <c r="BM1046" s="421" t="s">
        <v>2032</v>
      </c>
    </row>
    <row r="1047" spans="2:65" s="1" customFormat="1" ht="44.25" customHeight="1">
      <c r="B1047" s="13"/>
      <c r="C1047" s="428" t="s">
        <v>2033</v>
      </c>
      <c r="D1047" s="428" t="s">
        <v>313</v>
      </c>
      <c r="E1047" s="429" t="s">
        <v>2034</v>
      </c>
      <c r="F1047" s="430" t="s">
        <v>2035</v>
      </c>
      <c r="G1047" s="431" t="s">
        <v>1507</v>
      </c>
      <c r="H1047" s="432">
        <v>1</v>
      </c>
      <c r="I1047" s="22"/>
      <c r="J1047" s="415">
        <f t="shared" si="34"/>
        <v>0</v>
      </c>
      <c r="K1047" s="416"/>
      <c r="L1047" s="13"/>
      <c r="M1047" s="417" t="s">
        <v>1</v>
      </c>
      <c r="N1047" s="418" t="s">
        <v>41</v>
      </c>
      <c r="P1047" s="419">
        <f t="shared" si="35"/>
        <v>0</v>
      </c>
      <c r="Q1047" s="419">
        <v>6E-05</v>
      </c>
      <c r="R1047" s="419">
        <f t="shared" si="36"/>
        <v>6E-05</v>
      </c>
      <c r="S1047" s="419">
        <v>0</v>
      </c>
      <c r="T1047" s="420">
        <f t="shared" si="37"/>
        <v>0</v>
      </c>
      <c r="AR1047" s="421" t="s">
        <v>395</v>
      </c>
      <c r="AT1047" s="421" t="s">
        <v>313</v>
      </c>
      <c r="AU1047" s="421" t="s">
        <v>88</v>
      </c>
      <c r="AY1047" s="3" t="s">
        <v>311</v>
      </c>
      <c r="BE1047" s="422">
        <f t="shared" si="38"/>
        <v>0</v>
      </c>
      <c r="BF1047" s="422">
        <f t="shared" si="39"/>
        <v>0</v>
      </c>
      <c r="BG1047" s="422">
        <f t="shared" si="40"/>
        <v>0</v>
      </c>
      <c r="BH1047" s="422">
        <f t="shared" si="41"/>
        <v>0</v>
      </c>
      <c r="BI1047" s="422">
        <f t="shared" si="42"/>
        <v>0</v>
      </c>
      <c r="BJ1047" s="3" t="s">
        <v>88</v>
      </c>
      <c r="BK1047" s="422">
        <f t="shared" si="43"/>
        <v>0</v>
      </c>
      <c r="BL1047" s="3" t="s">
        <v>395</v>
      </c>
      <c r="BM1047" s="421" t="s">
        <v>2036</v>
      </c>
    </row>
    <row r="1048" spans="2:65" s="1" customFormat="1" ht="44.25" customHeight="1">
      <c r="B1048" s="13"/>
      <c r="C1048" s="428" t="s">
        <v>2037</v>
      </c>
      <c r="D1048" s="428" t="s">
        <v>313</v>
      </c>
      <c r="E1048" s="429" t="s">
        <v>2038</v>
      </c>
      <c r="F1048" s="430" t="s">
        <v>2039</v>
      </c>
      <c r="G1048" s="431" t="s">
        <v>1507</v>
      </c>
      <c r="H1048" s="432">
        <v>1</v>
      </c>
      <c r="I1048" s="22"/>
      <c r="J1048" s="415">
        <f t="shared" si="34"/>
        <v>0</v>
      </c>
      <c r="K1048" s="416"/>
      <c r="L1048" s="13"/>
      <c r="M1048" s="417" t="s">
        <v>1</v>
      </c>
      <c r="N1048" s="418" t="s">
        <v>41</v>
      </c>
      <c r="P1048" s="419">
        <f t="shared" si="35"/>
        <v>0</v>
      </c>
      <c r="Q1048" s="419">
        <v>6E-05</v>
      </c>
      <c r="R1048" s="419">
        <f t="shared" si="36"/>
        <v>6E-05</v>
      </c>
      <c r="S1048" s="419">
        <v>0</v>
      </c>
      <c r="T1048" s="420">
        <f t="shared" si="37"/>
        <v>0</v>
      </c>
      <c r="AR1048" s="421" t="s">
        <v>395</v>
      </c>
      <c r="AT1048" s="421" t="s">
        <v>313</v>
      </c>
      <c r="AU1048" s="421" t="s">
        <v>88</v>
      </c>
      <c r="AY1048" s="3" t="s">
        <v>311</v>
      </c>
      <c r="BE1048" s="422">
        <f t="shared" si="38"/>
        <v>0</v>
      </c>
      <c r="BF1048" s="422">
        <f t="shared" si="39"/>
        <v>0</v>
      </c>
      <c r="BG1048" s="422">
        <f t="shared" si="40"/>
        <v>0</v>
      </c>
      <c r="BH1048" s="422">
        <f t="shared" si="41"/>
        <v>0</v>
      </c>
      <c r="BI1048" s="422">
        <f t="shared" si="42"/>
        <v>0</v>
      </c>
      <c r="BJ1048" s="3" t="s">
        <v>88</v>
      </c>
      <c r="BK1048" s="422">
        <f t="shared" si="43"/>
        <v>0</v>
      </c>
      <c r="BL1048" s="3" t="s">
        <v>395</v>
      </c>
      <c r="BM1048" s="421" t="s">
        <v>2040</v>
      </c>
    </row>
    <row r="1049" spans="2:65" s="1" customFormat="1" ht="44.25" customHeight="1">
      <c r="B1049" s="13"/>
      <c r="C1049" s="428" t="s">
        <v>2041</v>
      </c>
      <c r="D1049" s="428" t="s">
        <v>313</v>
      </c>
      <c r="E1049" s="429" t="s">
        <v>2042</v>
      </c>
      <c r="F1049" s="430" t="s">
        <v>2043</v>
      </c>
      <c r="G1049" s="431" t="s">
        <v>1507</v>
      </c>
      <c r="H1049" s="432">
        <v>1</v>
      </c>
      <c r="I1049" s="22"/>
      <c r="J1049" s="415">
        <f t="shared" si="34"/>
        <v>0</v>
      </c>
      <c r="K1049" s="416"/>
      <c r="L1049" s="13"/>
      <c r="M1049" s="417" t="s">
        <v>1</v>
      </c>
      <c r="N1049" s="418" t="s">
        <v>41</v>
      </c>
      <c r="P1049" s="419">
        <f t="shared" si="35"/>
        <v>0</v>
      </c>
      <c r="Q1049" s="419">
        <v>6E-05</v>
      </c>
      <c r="R1049" s="419">
        <f t="shared" si="36"/>
        <v>6E-05</v>
      </c>
      <c r="S1049" s="419">
        <v>0</v>
      </c>
      <c r="T1049" s="420">
        <f t="shared" si="37"/>
        <v>0</v>
      </c>
      <c r="AR1049" s="421" t="s">
        <v>395</v>
      </c>
      <c r="AT1049" s="421" t="s">
        <v>313</v>
      </c>
      <c r="AU1049" s="421" t="s">
        <v>88</v>
      </c>
      <c r="AY1049" s="3" t="s">
        <v>311</v>
      </c>
      <c r="BE1049" s="422">
        <f t="shared" si="38"/>
        <v>0</v>
      </c>
      <c r="BF1049" s="422">
        <f t="shared" si="39"/>
        <v>0</v>
      </c>
      <c r="BG1049" s="422">
        <f t="shared" si="40"/>
        <v>0</v>
      </c>
      <c r="BH1049" s="422">
        <f t="shared" si="41"/>
        <v>0</v>
      </c>
      <c r="BI1049" s="422">
        <f t="shared" si="42"/>
        <v>0</v>
      </c>
      <c r="BJ1049" s="3" t="s">
        <v>88</v>
      </c>
      <c r="BK1049" s="422">
        <f t="shared" si="43"/>
        <v>0</v>
      </c>
      <c r="BL1049" s="3" t="s">
        <v>395</v>
      </c>
      <c r="BM1049" s="421" t="s">
        <v>2044</v>
      </c>
    </row>
    <row r="1050" spans="2:65" s="1" customFormat="1" ht="37.9" customHeight="1">
      <c r="B1050" s="13"/>
      <c r="C1050" s="428" t="s">
        <v>2045</v>
      </c>
      <c r="D1050" s="428" t="s">
        <v>313</v>
      </c>
      <c r="E1050" s="429" t="s">
        <v>2046</v>
      </c>
      <c r="F1050" s="430" t="s">
        <v>2047</v>
      </c>
      <c r="G1050" s="431" t="s">
        <v>1507</v>
      </c>
      <c r="H1050" s="432">
        <v>1</v>
      </c>
      <c r="I1050" s="22"/>
      <c r="J1050" s="415">
        <f t="shared" si="34"/>
        <v>0</v>
      </c>
      <c r="K1050" s="416"/>
      <c r="L1050" s="13"/>
      <c r="M1050" s="417" t="s">
        <v>1</v>
      </c>
      <c r="N1050" s="418" t="s">
        <v>41</v>
      </c>
      <c r="P1050" s="419">
        <f t="shared" si="35"/>
        <v>0</v>
      </c>
      <c r="Q1050" s="419">
        <v>6E-05</v>
      </c>
      <c r="R1050" s="419">
        <f t="shared" si="36"/>
        <v>6E-05</v>
      </c>
      <c r="S1050" s="419">
        <v>0</v>
      </c>
      <c r="T1050" s="420">
        <f t="shared" si="37"/>
        <v>0</v>
      </c>
      <c r="AR1050" s="421" t="s">
        <v>395</v>
      </c>
      <c r="AT1050" s="421" t="s">
        <v>313</v>
      </c>
      <c r="AU1050" s="421" t="s">
        <v>88</v>
      </c>
      <c r="AY1050" s="3" t="s">
        <v>311</v>
      </c>
      <c r="BE1050" s="422">
        <f t="shared" si="38"/>
        <v>0</v>
      </c>
      <c r="BF1050" s="422">
        <f t="shared" si="39"/>
        <v>0</v>
      </c>
      <c r="BG1050" s="422">
        <f t="shared" si="40"/>
        <v>0</v>
      </c>
      <c r="BH1050" s="422">
        <f t="shared" si="41"/>
        <v>0</v>
      </c>
      <c r="BI1050" s="422">
        <f t="shared" si="42"/>
        <v>0</v>
      </c>
      <c r="BJ1050" s="3" t="s">
        <v>88</v>
      </c>
      <c r="BK1050" s="422">
        <f t="shared" si="43"/>
        <v>0</v>
      </c>
      <c r="BL1050" s="3" t="s">
        <v>395</v>
      </c>
      <c r="BM1050" s="421" t="s">
        <v>2048</v>
      </c>
    </row>
    <row r="1051" spans="2:65" s="1" customFormat="1" ht="44.25" customHeight="1">
      <c r="B1051" s="13"/>
      <c r="C1051" s="428" t="s">
        <v>2049</v>
      </c>
      <c r="D1051" s="428" t="s">
        <v>313</v>
      </c>
      <c r="E1051" s="429" t="s">
        <v>2050</v>
      </c>
      <c r="F1051" s="430" t="s">
        <v>2051</v>
      </c>
      <c r="G1051" s="431" t="s">
        <v>1507</v>
      </c>
      <c r="H1051" s="432">
        <v>1</v>
      </c>
      <c r="I1051" s="22"/>
      <c r="J1051" s="415">
        <f t="shared" si="34"/>
        <v>0</v>
      </c>
      <c r="K1051" s="416"/>
      <c r="L1051" s="13"/>
      <c r="M1051" s="417" t="s">
        <v>1</v>
      </c>
      <c r="N1051" s="418" t="s">
        <v>41</v>
      </c>
      <c r="P1051" s="419">
        <f t="shared" si="35"/>
        <v>0</v>
      </c>
      <c r="Q1051" s="419">
        <v>6E-05</v>
      </c>
      <c r="R1051" s="419">
        <f t="shared" si="36"/>
        <v>6E-05</v>
      </c>
      <c r="S1051" s="419">
        <v>0</v>
      </c>
      <c r="T1051" s="420">
        <f t="shared" si="37"/>
        <v>0</v>
      </c>
      <c r="AR1051" s="421" t="s">
        <v>395</v>
      </c>
      <c r="AT1051" s="421" t="s">
        <v>313</v>
      </c>
      <c r="AU1051" s="421" t="s">
        <v>88</v>
      </c>
      <c r="AY1051" s="3" t="s">
        <v>311</v>
      </c>
      <c r="BE1051" s="422">
        <f t="shared" si="38"/>
        <v>0</v>
      </c>
      <c r="BF1051" s="422">
        <f t="shared" si="39"/>
        <v>0</v>
      </c>
      <c r="BG1051" s="422">
        <f t="shared" si="40"/>
        <v>0</v>
      </c>
      <c r="BH1051" s="422">
        <f t="shared" si="41"/>
        <v>0</v>
      </c>
      <c r="BI1051" s="422">
        <f t="shared" si="42"/>
        <v>0</v>
      </c>
      <c r="BJ1051" s="3" t="s">
        <v>88</v>
      </c>
      <c r="BK1051" s="422">
        <f t="shared" si="43"/>
        <v>0</v>
      </c>
      <c r="BL1051" s="3" t="s">
        <v>395</v>
      </c>
      <c r="BM1051" s="421" t="s">
        <v>2052</v>
      </c>
    </row>
    <row r="1052" spans="2:65" s="1" customFormat="1" ht="37.9" customHeight="1">
      <c r="B1052" s="13"/>
      <c r="C1052" s="428" t="s">
        <v>2053</v>
      </c>
      <c r="D1052" s="428" t="s">
        <v>313</v>
      </c>
      <c r="E1052" s="429" t="s">
        <v>2054</v>
      </c>
      <c r="F1052" s="430" t="s">
        <v>2055</v>
      </c>
      <c r="G1052" s="431" t="s">
        <v>1507</v>
      </c>
      <c r="H1052" s="432">
        <v>1</v>
      </c>
      <c r="I1052" s="22"/>
      <c r="J1052" s="415">
        <f t="shared" si="34"/>
        <v>0</v>
      </c>
      <c r="K1052" s="416"/>
      <c r="L1052" s="13"/>
      <c r="M1052" s="417" t="s">
        <v>1</v>
      </c>
      <c r="N1052" s="418" t="s">
        <v>41</v>
      </c>
      <c r="P1052" s="419">
        <f t="shared" si="35"/>
        <v>0</v>
      </c>
      <c r="Q1052" s="419">
        <v>6E-05</v>
      </c>
      <c r="R1052" s="419">
        <f t="shared" si="36"/>
        <v>6E-05</v>
      </c>
      <c r="S1052" s="419">
        <v>0</v>
      </c>
      <c r="T1052" s="420">
        <f t="shared" si="37"/>
        <v>0</v>
      </c>
      <c r="AR1052" s="421" t="s">
        <v>395</v>
      </c>
      <c r="AT1052" s="421" t="s">
        <v>313</v>
      </c>
      <c r="AU1052" s="421" t="s">
        <v>88</v>
      </c>
      <c r="AY1052" s="3" t="s">
        <v>311</v>
      </c>
      <c r="BE1052" s="422">
        <f t="shared" si="38"/>
        <v>0</v>
      </c>
      <c r="BF1052" s="422">
        <f t="shared" si="39"/>
        <v>0</v>
      </c>
      <c r="BG1052" s="422">
        <f t="shared" si="40"/>
        <v>0</v>
      </c>
      <c r="BH1052" s="422">
        <f t="shared" si="41"/>
        <v>0</v>
      </c>
      <c r="BI1052" s="422">
        <f t="shared" si="42"/>
        <v>0</v>
      </c>
      <c r="BJ1052" s="3" t="s">
        <v>88</v>
      </c>
      <c r="BK1052" s="422">
        <f t="shared" si="43"/>
        <v>0</v>
      </c>
      <c r="BL1052" s="3" t="s">
        <v>395</v>
      </c>
      <c r="BM1052" s="421" t="s">
        <v>2056</v>
      </c>
    </row>
    <row r="1053" spans="2:65" s="1" customFormat="1" ht="37.9" customHeight="1">
      <c r="B1053" s="13"/>
      <c r="C1053" s="428" t="s">
        <v>2057</v>
      </c>
      <c r="D1053" s="428" t="s">
        <v>313</v>
      </c>
      <c r="E1053" s="429" t="s">
        <v>2058</v>
      </c>
      <c r="F1053" s="430" t="s">
        <v>2059</v>
      </c>
      <c r="G1053" s="431" t="s">
        <v>1507</v>
      </c>
      <c r="H1053" s="432">
        <v>1</v>
      </c>
      <c r="I1053" s="22"/>
      <c r="J1053" s="415">
        <f t="shared" si="34"/>
        <v>0</v>
      </c>
      <c r="K1053" s="416"/>
      <c r="L1053" s="13"/>
      <c r="M1053" s="417" t="s">
        <v>1</v>
      </c>
      <c r="N1053" s="418" t="s">
        <v>41</v>
      </c>
      <c r="P1053" s="419">
        <f t="shared" si="35"/>
        <v>0</v>
      </c>
      <c r="Q1053" s="419">
        <v>6E-05</v>
      </c>
      <c r="R1053" s="419">
        <f t="shared" si="36"/>
        <v>6E-05</v>
      </c>
      <c r="S1053" s="419">
        <v>0</v>
      </c>
      <c r="T1053" s="420">
        <f t="shared" si="37"/>
        <v>0</v>
      </c>
      <c r="AR1053" s="421" t="s">
        <v>395</v>
      </c>
      <c r="AT1053" s="421" t="s">
        <v>313</v>
      </c>
      <c r="AU1053" s="421" t="s">
        <v>88</v>
      </c>
      <c r="AY1053" s="3" t="s">
        <v>311</v>
      </c>
      <c r="BE1053" s="422">
        <f t="shared" si="38"/>
        <v>0</v>
      </c>
      <c r="BF1053" s="422">
        <f t="shared" si="39"/>
        <v>0</v>
      </c>
      <c r="BG1053" s="422">
        <f t="shared" si="40"/>
        <v>0</v>
      </c>
      <c r="BH1053" s="422">
        <f t="shared" si="41"/>
        <v>0</v>
      </c>
      <c r="BI1053" s="422">
        <f t="shared" si="42"/>
        <v>0</v>
      </c>
      <c r="BJ1053" s="3" t="s">
        <v>88</v>
      </c>
      <c r="BK1053" s="422">
        <f t="shared" si="43"/>
        <v>0</v>
      </c>
      <c r="BL1053" s="3" t="s">
        <v>395</v>
      </c>
      <c r="BM1053" s="421" t="s">
        <v>2060</v>
      </c>
    </row>
    <row r="1054" spans="2:65" s="1" customFormat="1" ht="37.9" customHeight="1">
      <c r="B1054" s="13"/>
      <c r="C1054" s="428" t="s">
        <v>2061</v>
      </c>
      <c r="D1054" s="428" t="s">
        <v>313</v>
      </c>
      <c r="E1054" s="429" t="s">
        <v>2062</v>
      </c>
      <c r="F1054" s="430" t="s">
        <v>2063</v>
      </c>
      <c r="G1054" s="431" t="s">
        <v>1507</v>
      </c>
      <c r="H1054" s="432">
        <v>11</v>
      </c>
      <c r="I1054" s="22"/>
      <c r="J1054" s="415">
        <f t="shared" si="34"/>
        <v>0</v>
      </c>
      <c r="K1054" s="416"/>
      <c r="L1054" s="13"/>
      <c r="M1054" s="417" t="s">
        <v>1</v>
      </c>
      <c r="N1054" s="418" t="s">
        <v>41</v>
      </c>
      <c r="P1054" s="419">
        <f t="shared" si="35"/>
        <v>0</v>
      </c>
      <c r="Q1054" s="419">
        <v>6E-05</v>
      </c>
      <c r="R1054" s="419">
        <f t="shared" si="36"/>
        <v>0.00066</v>
      </c>
      <c r="S1054" s="419">
        <v>0</v>
      </c>
      <c r="T1054" s="420">
        <f t="shared" si="37"/>
        <v>0</v>
      </c>
      <c r="AR1054" s="421" t="s">
        <v>395</v>
      </c>
      <c r="AT1054" s="421" t="s">
        <v>313</v>
      </c>
      <c r="AU1054" s="421" t="s">
        <v>88</v>
      </c>
      <c r="AY1054" s="3" t="s">
        <v>311</v>
      </c>
      <c r="BE1054" s="422">
        <f t="shared" si="38"/>
        <v>0</v>
      </c>
      <c r="BF1054" s="422">
        <f t="shared" si="39"/>
        <v>0</v>
      </c>
      <c r="BG1054" s="422">
        <f t="shared" si="40"/>
        <v>0</v>
      </c>
      <c r="BH1054" s="422">
        <f t="shared" si="41"/>
        <v>0</v>
      </c>
      <c r="BI1054" s="422">
        <f t="shared" si="42"/>
        <v>0</v>
      </c>
      <c r="BJ1054" s="3" t="s">
        <v>88</v>
      </c>
      <c r="BK1054" s="422">
        <f t="shared" si="43"/>
        <v>0</v>
      </c>
      <c r="BL1054" s="3" t="s">
        <v>395</v>
      </c>
      <c r="BM1054" s="421" t="s">
        <v>2064</v>
      </c>
    </row>
    <row r="1055" spans="2:65" s="1" customFormat="1" ht="37.9" customHeight="1">
      <c r="B1055" s="13"/>
      <c r="C1055" s="428" t="s">
        <v>2065</v>
      </c>
      <c r="D1055" s="428" t="s">
        <v>313</v>
      </c>
      <c r="E1055" s="429" t="s">
        <v>2066</v>
      </c>
      <c r="F1055" s="430" t="s">
        <v>2067</v>
      </c>
      <c r="G1055" s="431" t="s">
        <v>1507</v>
      </c>
      <c r="H1055" s="432">
        <v>1</v>
      </c>
      <c r="I1055" s="22"/>
      <c r="J1055" s="415">
        <f t="shared" si="34"/>
        <v>0</v>
      </c>
      <c r="K1055" s="416"/>
      <c r="L1055" s="13"/>
      <c r="M1055" s="417" t="s">
        <v>1</v>
      </c>
      <c r="N1055" s="418" t="s">
        <v>41</v>
      </c>
      <c r="P1055" s="419">
        <f t="shared" si="35"/>
        <v>0</v>
      </c>
      <c r="Q1055" s="419">
        <v>6E-05</v>
      </c>
      <c r="R1055" s="419">
        <f t="shared" si="36"/>
        <v>6E-05</v>
      </c>
      <c r="S1055" s="419">
        <v>0</v>
      </c>
      <c r="T1055" s="420">
        <f t="shared" si="37"/>
        <v>0</v>
      </c>
      <c r="AR1055" s="421" t="s">
        <v>395</v>
      </c>
      <c r="AT1055" s="421" t="s">
        <v>313</v>
      </c>
      <c r="AU1055" s="421" t="s">
        <v>88</v>
      </c>
      <c r="AY1055" s="3" t="s">
        <v>311</v>
      </c>
      <c r="BE1055" s="422">
        <f t="shared" si="38"/>
        <v>0</v>
      </c>
      <c r="BF1055" s="422">
        <f t="shared" si="39"/>
        <v>0</v>
      </c>
      <c r="BG1055" s="422">
        <f t="shared" si="40"/>
        <v>0</v>
      </c>
      <c r="BH1055" s="422">
        <f t="shared" si="41"/>
        <v>0</v>
      </c>
      <c r="BI1055" s="422">
        <f t="shared" si="42"/>
        <v>0</v>
      </c>
      <c r="BJ1055" s="3" t="s">
        <v>88</v>
      </c>
      <c r="BK1055" s="422">
        <f t="shared" si="43"/>
        <v>0</v>
      </c>
      <c r="BL1055" s="3" t="s">
        <v>395</v>
      </c>
      <c r="BM1055" s="421" t="s">
        <v>2068</v>
      </c>
    </row>
    <row r="1056" spans="2:65" s="1" customFormat="1" ht="37.9" customHeight="1">
      <c r="B1056" s="13"/>
      <c r="C1056" s="428" t="s">
        <v>2069</v>
      </c>
      <c r="D1056" s="428" t="s">
        <v>313</v>
      </c>
      <c r="E1056" s="429" t="s">
        <v>2070</v>
      </c>
      <c r="F1056" s="430" t="s">
        <v>2071</v>
      </c>
      <c r="G1056" s="431" t="s">
        <v>1507</v>
      </c>
      <c r="H1056" s="432">
        <v>1</v>
      </c>
      <c r="I1056" s="22"/>
      <c r="J1056" s="415">
        <f t="shared" si="34"/>
        <v>0</v>
      </c>
      <c r="K1056" s="416"/>
      <c r="L1056" s="13"/>
      <c r="M1056" s="417" t="s">
        <v>1</v>
      </c>
      <c r="N1056" s="418" t="s">
        <v>41</v>
      </c>
      <c r="P1056" s="419">
        <f t="shared" si="35"/>
        <v>0</v>
      </c>
      <c r="Q1056" s="419">
        <v>6E-05</v>
      </c>
      <c r="R1056" s="419">
        <f t="shared" si="36"/>
        <v>6E-05</v>
      </c>
      <c r="S1056" s="419">
        <v>0</v>
      </c>
      <c r="T1056" s="420">
        <f t="shared" si="37"/>
        <v>0</v>
      </c>
      <c r="AR1056" s="421" t="s">
        <v>395</v>
      </c>
      <c r="AT1056" s="421" t="s">
        <v>313</v>
      </c>
      <c r="AU1056" s="421" t="s">
        <v>88</v>
      </c>
      <c r="AY1056" s="3" t="s">
        <v>311</v>
      </c>
      <c r="BE1056" s="422">
        <f t="shared" si="38"/>
        <v>0</v>
      </c>
      <c r="BF1056" s="422">
        <f t="shared" si="39"/>
        <v>0</v>
      </c>
      <c r="BG1056" s="422">
        <f t="shared" si="40"/>
        <v>0</v>
      </c>
      <c r="BH1056" s="422">
        <f t="shared" si="41"/>
        <v>0</v>
      </c>
      <c r="BI1056" s="422">
        <f t="shared" si="42"/>
        <v>0</v>
      </c>
      <c r="BJ1056" s="3" t="s">
        <v>88</v>
      </c>
      <c r="BK1056" s="422">
        <f t="shared" si="43"/>
        <v>0</v>
      </c>
      <c r="BL1056" s="3" t="s">
        <v>395</v>
      </c>
      <c r="BM1056" s="421" t="s">
        <v>2072</v>
      </c>
    </row>
    <row r="1057" spans="2:65" s="1" customFormat="1" ht="37.9" customHeight="1">
      <c r="B1057" s="13"/>
      <c r="C1057" s="428" t="s">
        <v>2073</v>
      </c>
      <c r="D1057" s="428" t="s">
        <v>313</v>
      </c>
      <c r="E1057" s="429" t="s">
        <v>2074</v>
      </c>
      <c r="F1057" s="430" t="s">
        <v>2075</v>
      </c>
      <c r="G1057" s="431" t="s">
        <v>1507</v>
      </c>
      <c r="H1057" s="432">
        <v>1</v>
      </c>
      <c r="I1057" s="22"/>
      <c r="J1057" s="415">
        <f t="shared" si="34"/>
        <v>0</v>
      </c>
      <c r="K1057" s="416"/>
      <c r="L1057" s="13"/>
      <c r="M1057" s="417" t="s">
        <v>1</v>
      </c>
      <c r="N1057" s="418" t="s">
        <v>41</v>
      </c>
      <c r="P1057" s="419">
        <f t="shared" si="35"/>
        <v>0</v>
      </c>
      <c r="Q1057" s="419">
        <v>6E-05</v>
      </c>
      <c r="R1057" s="419">
        <f t="shared" si="36"/>
        <v>6E-05</v>
      </c>
      <c r="S1057" s="419">
        <v>0</v>
      </c>
      <c r="T1057" s="420">
        <f t="shared" si="37"/>
        <v>0</v>
      </c>
      <c r="AR1057" s="421" t="s">
        <v>395</v>
      </c>
      <c r="AT1057" s="421" t="s">
        <v>313</v>
      </c>
      <c r="AU1057" s="421" t="s">
        <v>88</v>
      </c>
      <c r="AY1057" s="3" t="s">
        <v>311</v>
      </c>
      <c r="BE1057" s="422">
        <f t="shared" si="38"/>
        <v>0</v>
      </c>
      <c r="BF1057" s="422">
        <f t="shared" si="39"/>
        <v>0</v>
      </c>
      <c r="BG1057" s="422">
        <f t="shared" si="40"/>
        <v>0</v>
      </c>
      <c r="BH1057" s="422">
        <f t="shared" si="41"/>
        <v>0</v>
      </c>
      <c r="BI1057" s="422">
        <f t="shared" si="42"/>
        <v>0</v>
      </c>
      <c r="BJ1057" s="3" t="s">
        <v>88</v>
      </c>
      <c r="BK1057" s="422">
        <f t="shared" si="43"/>
        <v>0</v>
      </c>
      <c r="BL1057" s="3" t="s">
        <v>395</v>
      </c>
      <c r="BM1057" s="421" t="s">
        <v>2076</v>
      </c>
    </row>
    <row r="1058" spans="2:65" s="1" customFormat="1" ht="37.9" customHeight="1">
      <c r="B1058" s="13"/>
      <c r="C1058" s="428" t="s">
        <v>2077</v>
      </c>
      <c r="D1058" s="428" t="s">
        <v>313</v>
      </c>
      <c r="E1058" s="429" t="s">
        <v>2078</v>
      </c>
      <c r="F1058" s="430" t="s">
        <v>2079</v>
      </c>
      <c r="G1058" s="431" t="s">
        <v>1507</v>
      </c>
      <c r="H1058" s="432">
        <v>1</v>
      </c>
      <c r="I1058" s="22"/>
      <c r="J1058" s="415">
        <f t="shared" si="34"/>
        <v>0</v>
      </c>
      <c r="K1058" s="416"/>
      <c r="L1058" s="13"/>
      <c r="M1058" s="417" t="s">
        <v>1</v>
      </c>
      <c r="N1058" s="418" t="s">
        <v>41</v>
      </c>
      <c r="P1058" s="419">
        <f t="shared" si="35"/>
        <v>0</v>
      </c>
      <c r="Q1058" s="419">
        <v>6E-05</v>
      </c>
      <c r="R1058" s="419">
        <f t="shared" si="36"/>
        <v>6E-05</v>
      </c>
      <c r="S1058" s="419">
        <v>0</v>
      </c>
      <c r="T1058" s="420">
        <f t="shared" si="37"/>
        <v>0</v>
      </c>
      <c r="AR1058" s="421" t="s">
        <v>395</v>
      </c>
      <c r="AT1058" s="421" t="s">
        <v>313</v>
      </c>
      <c r="AU1058" s="421" t="s">
        <v>88</v>
      </c>
      <c r="AY1058" s="3" t="s">
        <v>311</v>
      </c>
      <c r="BE1058" s="422">
        <f t="shared" si="38"/>
        <v>0</v>
      </c>
      <c r="BF1058" s="422">
        <f t="shared" si="39"/>
        <v>0</v>
      </c>
      <c r="BG1058" s="422">
        <f t="shared" si="40"/>
        <v>0</v>
      </c>
      <c r="BH1058" s="422">
        <f t="shared" si="41"/>
        <v>0</v>
      </c>
      <c r="BI1058" s="422">
        <f t="shared" si="42"/>
        <v>0</v>
      </c>
      <c r="BJ1058" s="3" t="s">
        <v>88</v>
      </c>
      <c r="BK1058" s="422">
        <f t="shared" si="43"/>
        <v>0</v>
      </c>
      <c r="BL1058" s="3" t="s">
        <v>395</v>
      </c>
      <c r="BM1058" s="421" t="s">
        <v>2080</v>
      </c>
    </row>
    <row r="1059" spans="2:65" s="1" customFormat="1" ht="37.9" customHeight="1">
      <c r="B1059" s="13"/>
      <c r="C1059" s="428" t="s">
        <v>2081</v>
      </c>
      <c r="D1059" s="428" t="s">
        <v>313</v>
      </c>
      <c r="E1059" s="429" t="s">
        <v>2082</v>
      </c>
      <c r="F1059" s="430" t="s">
        <v>2083</v>
      </c>
      <c r="G1059" s="431" t="s">
        <v>1507</v>
      </c>
      <c r="H1059" s="432">
        <v>1</v>
      </c>
      <c r="I1059" s="22"/>
      <c r="J1059" s="415">
        <f t="shared" si="34"/>
        <v>0</v>
      </c>
      <c r="K1059" s="416"/>
      <c r="L1059" s="13"/>
      <c r="M1059" s="417" t="s">
        <v>1</v>
      </c>
      <c r="N1059" s="418" t="s">
        <v>41</v>
      </c>
      <c r="P1059" s="419">
        <f t="shared" si="35"/>
        <v>0</v>
      </c>
      <c r="Q1059" s="419">
        <v>6E-05</v>
      </c>
      <c r="R1059" s="419">
        <f t="shared" si="36"/>
        <v>6E-05</v>
      </c>
      <c r="S1059" s="419">
        <v>0</v>
      </c>
      <c r="T1059" s="420">
        <f t="shared" si="37"/>
        <v>0</v>
      </c>
      <c r="AR1059" s="421" t="s">
        <v>395</v>
      </c>
      <c r="AT1059" s="421" t="s">
        <v>313</v>
      </c>
      <c r="AU1059" s="421" t="s">
        <v>88</v>
      </c>
      <c r="AY1059" s="3" t="s">
        <v>311</v>
      </c>
      <c r="BE1059" s="422">
        <f t="shared" si="38"/>
        <v>0</v>
      </c>
      <c r="BF1059" s="422">
        <f t="shared" si="39"/>
        <v>0</v>
      </c>
      <c r="BG1059" s="422">
        <f t="shared" si="40"/>
        <v>0</v>
      </c>
      <c r="BH1059" s="422">
        <f t="shared" si="41"/>
        <v>0</v>
      </c>
      <c r="BI1059" s="422">
        <f t="shared" si="42"/>
        <v>0</v>
      </c>
      <c r="BJ1059" s="3" t="s">
        <v>88</v>
      </c>
      <c r="BK1059" s="422">
        <f t="shared" si="43"/>
        <v>0</v>
      </c>
      <c r="BL1059" s="3" t="s">
        <v>395</v>
      </c>
      <c r="BM1059" s="421" t="s">
        <v>2084</v>
      </c>
    </row>
    <row r="1060" spans="2:65" s="1" customFormat="1" ht="37.9" customHeight="1">
      <c r="B1060" s="13"/>
      <c r="C1060" s="428" t="s">
        <v>2085</v>
      </c>
      <c r="D1060" s="428" t="s">
        <v>313</v>
      </c>
      <c r="E1060" s="429" t="s">
        <v>2086</v>
      </c>
      <c r="F1060" s="430" t="s">
        <v>2087</v>
      </c>
      <c r="G1060" s="431" t="s">
        <v>1507</v>
      </c>
      <c r="H1060" s="432">
        <v>1</v>
      </c>
      <c r="I1060" s="22"/>
      <c r="J1060" s="415">
        <f t="shared" si="34"/>
        <v>0</v>
      </c>
      <c r="K1060" s="416"/>
      <c r="L1060" s="13"/>
      <c r="M1060" s="417" t="s">
        <v>1</v>
      </c>
      <c r="N1060" s="418" t="s">
        <v>41</v>
      </c>
      <c r="P1060" s="419">
        <f t="shared" si="35"/>
        <v>0</v>
      </c>
      <c r="Q1060" s="419">
        <v>6E-05</v>
      </c>
      <c r="R1060" s="419">
        <f t="shared" si="36"/>
        <v>6E-05</v>
      </c>
      <c r="S1060" s="419">
        <v>0</v>
      </c>
      <c r="T1060" s="420">
        <f t="shared" si="37"/>
        <v>0</v>
      </c>
      <c r="AR1060" s="421" t="s">
        <v>395</v>
      </c>
      <c r="AT1060" s="421" t="s">
        <v>313</v>
      </c>
      <c r="AU1060" s="421" t="s">
        <v>88</v>
      </c>
      <c r="AY1060" s="3" t="s">
        <v>311</v>
      </c>
      <c r="BE1060" s="422">
        <f t="shared" si="38"/>
        <v>0</v>
      </c>
      <c r="BF1060" s="422">
        <f t="shared" si="39"/>
        <v>0</v>
      </c>
      <c r="BG1060" s="422">
        <f t="shared" si="40"/>
        <v>0</v>
      </c>
      <c r="BH1060" s="422">
        <f t="shared" si="41"/>
        <v>0</v>
      </c>
      <c r="BI1060" s="422">
        <f t="shared" si="42"/>
        <v>0</v>
      </c>
      <c r="BJ1060" s="3" t="s">
        <v>88</v>
      </c>
      <c r="BK1060" s="422">
        <f t="shared" si="43"/>
        <v>0</v>
      </c>
      <c r="BL1060" s="3" t="s">
        <v>395</v>
      </c>
      <c r="BM1060" s="421" t="s">
        <v>2088</v>
      </c>
    </row>
    <row r="1061" spans="2:65" s="1" customFormat="1" ht="44.25" customHeight="1">
      <c r="B1061" s="13"/>
      <c r="C1061" s="428" t="s">
        <v>2089</v>
      </c>
      <c r="D1061" s="428" t="s">
        <v>313</v>
      </c>
      <c r="E1061" s="429" t="s">
        <v>2090</v>
      </c>
      <c r="F1061" s="430" t="s">
        <v>2091</v>
      </c>
      <c r="G1061" s="431" t="s">
        <v>1507</v>
      </c>
      <c r="H1061" s="432">
        <v>1</v>
      </c>
      <c r="I1061" s="22"/>
      <c r="J1061" s="415">
        <f t="shared" si="34"/>
        <v>0</v>
      </c>
      <c r="K1061" s="416"/>
      <c r="L1061" s="13"/>
      <c r="M1061" s="417" t="s">
        <v>1</v>
      </c>
      <c r="N1061" s="418" t="s">
        <v>41</v>
      </c>
      <c r="P1061" s="419">
        <f t="shared" si="35"/>
        <v>0</v>
      </c>
      <c r="Q1061" s="419">
        <v>6E-05</v>
      </c>
      <c r="R1061" s="419">
        <f t="shared" si="36"/>
        <v>6E-05</v>
      </c>
      <c r="S1061" s="419">
        <v>0</v>
      </c>
      <c r="T1061" s="420">
        <f t="shared" si="37"/>
        <v>0</v>
      </c>
      <c r="AR1061" s="421" t="s">
        <v>395</v>
      </c>
      <c r="AT1061" s="421" t="s">
        <v>313</v>
      </c>
      <c r="AU1061" s="421" t="s">
        <v>88</v>
      </c>
      <c r="AY1061" s="3" t="s">
        <v>311</v>
      </c>
      <c r="BE1061" s="422">
        <f t="shared" si="38"/>
        <v>0</v>
      </c>
      <c r="BF1061" s="422">
        <f t="shared" si="39"/>
        <v>0</v>
      </c>
      <c r="BG1061" s="422">
        <f t="shared" si="40"/>
        <v>0</v>
      </c>
      <c r="BH1061" s="422">
        <f t="shared" si="41"/>
        <v>0</v>
      </c>
      <c r="BI1061" s="422">
        <f t="shared" si="42"/>
        <v>0</v>
      </c>
      <c r="BJ1061" s="3" t="s">
        <v>88</v>
      </c>
      <c r="BK1061" s="422">
        <f t="shared" si="43"/>
        <v>0</v>
      </c>
      <c r="BL1061" s="3" t="s">
        <v>395</v>
      </c>
      <c r="BM1061" s="421" t="s">
        <v>2092</v>
      </c>
    </row>
    <row r="1062" spans="2:65" s="1" customFormat="1" ht="44.25" customHeight="1">
      <c r="B1062" s="13"/>
      <c r="C1062" s="428" t="s">
        <v>2093</v>
      </c>
      <c r="D1062" s="428" t="s">
        <v>313</v>
      </c>
      <c r="E1062" s="429" t="s">
        <v>2094</v>
      </c>
      <c r="F1062" s="430" t="s">
        <v>2095</v>
      </c>
      <c r="G1062" s="431" t="s">
        <v>1507</v>
      </c>
      <c r="H1062" s="432">
        <v>1</v>
      </c>
      <c r="I1062" s="22"/>
      <c r="J1062" s="415">
        <f t="shared" si="34"/>
        <v>0</v>
      </c>
      <c r="K1062" s="416"/>
      <c r="L1062" s="13"/>
      <c r="M1062" s="417" t="s">
        <v>1</v>
      </c>
      <c r="N1062" s="418" t="s">
        <v>41</v>
      </c>
      <c r="P1062" s="419">
        <f t="shared" si="35"/>
        <v>0</v>
      </c>
      <c r="Q1062" s="419">
        <v>6E-05</v>
      </c>
      <c r="R1062" s="419">
        <f t="shared" si="36"/>
        <v>6E-05</v>
      </c>
      <c r="S1062" s="419">
        <v>0</v>
      </c>
      <c r="T1062" s="420">
        <f t="shared" si="37"/>
        <v>0</v>
      </c>
      <c r="AR1062" s="421" t="s">
        <v>395</v>
      </c>
      <c r="AT1062" s="421" t="s">
        <v>313</v>
      </c>
      <c r="AU1062" s="421" t="s">
        <v>88</v>
      </c>
      <c r="AY1062" s="3" t="s">
        <v>311</v>
      </c>
      <c r="BE1062" s="422">
        <f t="shared" si="38"/>
        <v>0</v>
      </c>
      <c r="BF1062" s="422">
        <f t="shared" si="39"/>
        <v>0</v>
      </c>
      <c r="BG1062" s="422">
        <f t="shared" si="40"/>
        <v>0</v>
      </c>
      <c r="BH1062" s="422">
        <f t="shared" si="41"/>
        <v>0</v>
      </c>
      <c r="BI1062" s="422">
        <f t="shared" si="42"/>
        <v>0</v>
      </c>
      <c r="BJ1062" s="3" t="s">
        <v>88</v>
      </c>
      <c r="BK1062" s="422">
        <f t="shared" si="43"/>
        <v>0</v>
      </c>
      <c r="BL1062" s="3" t="s">
        <v>395</v>
      </c>
      <c r="BM1062" s="421" t="s">
        <v>2096</v>
      </c>
    </row>
    <row r="1063" spans="2:65" s="1" customFormat="1" ht="37.9" customHeight="1">
      <c r="B1063" s="13"/>
      <c r="C1063" s="428" t="s">
        <v>2097</v>
      </c>
      <c r="D1063" s="428" t="s">
        <v>313</v>
      </c>
      <c r="E1063" s="429" t="s">
        <v>2098</v>
      </c>
      <c r="F1063" s="430" t="s">
        <v>2099</v>
      </c>
      <c r="G1063" s="431" t="s">
        <v>1507</v>
      </c>
      <c r="H1063" s="432">
        <v>1</v>
      </c>
      <c r="I1063" s="22"/>
      <c r="J1063" s="415">
        <f t="shared" si="34"/>
        <v>0</v>
      </c>
      <c r="K1063" s="416"/>
      <c r="L1063" s="13"/>
      <c r="M1063" s="417" t="s">
        <v>1</v>
      </c>
      <c r="N1063" s="418" t="s">
        <v>41</v>
      </c>
      <c r="P1063" s="419">
        <f t="shared" si="35"/>
        <v>0</v>
      </c>
      <c r="Q1063" s="419">
        <v>6E-05</v>
      </c>
      <c r="R1063" s="419">
        <f t="shared" si="36"/>
        <v>6E-05</v>
      </c>
      <c r="S1063" s="419">
        <v>0</v>
      </c>
      <c r="T1063" s="420">
        <f t="shared" si="37"/>
        <v>0</v>
      </c>
      <c r="AR1063" s="421" t="s">
        <v>395</v>
      </c>
      <c r="AT1063" s="421" t="s">
        <v>313</v>
      </c>
      <c r="AU1063" s="421" t="s">
        <v>88</v>
      </c>
      <c r="AY1063" s="3" t="s">
        <v>311</v>
      </c>
      <c r="BE1063" s="422">
        <f t="shared" si="38"/>
        <v>0</v>
      </c>
      <c r="BF1063" s="422">
        <f t="shared" si="39"/>
        <v>0</v>
      </c>
      <c r="BG1063" s="422">
        <f t="shared" si="40"/>
        <v>0</v>
      </c>
      <c r="BH1063" s="422">
        <f t="shared" si="41"/>
        <v>0</v>
      </c>
      <c r="BI1063" s="422">
        <f t="shared" si="42"/>
        <v>0</v>
      </c>
      <c r="BJ1063" s="3" t="s">
        <v>88</v>
      </c>
      <c r="BK1063" s="422">
        <f t="shared" si="43"/>
        <v>0</v>
      </c>
      <c r="BL1063" s="3" t="s">
        <v>395</v>
      </c>
      <c r="BM1063" s="421" t="s">
        <v>2100</v>
      </c>
    </row>
    <row r="1064" spans="2:65" s="1" customFormat="1" ht="37.9" customHeight="1">
      <c r="B1064" s="13"/>
      <c r="C1064" s="428" t="s">
        <v>2101</v>
      </c>
      <c r="D1064" s="428" t="s">
        <v>313</v>
      </c>
      <c r="E1064" s="429" t="s">
        <v>2102</v>
      </c>
      <c r="F1064" s="430" t="s">
        <v>2103</v>
      </c>
      <c r="G1064" s="431" t="s">
        <v>1507</v>
      </c>
      <c r="H1064" s="432">
        <v>1</v>
      </c>
      <c r="I1064" s="22"/>
      <c r="J1064" s="415">
        <f t="shared" si="34"/>
        <v>0</v>
      </c>
      <c r="K1064" s="416"/>
      <c r="L1064" s="13"/>
      <c r="M1064" s="417" t="s">
        <v>1</v>
      </c>
      <c r="N1064" s="418" t="s">
        <v>41</v>
      </c>
      <c r="P1064" s="419">
        <f t="shared" si="35"/>
        <v>0</v>
      </c>
      <c r="Q1064" s="419">
        <v>6E-05</v>
      </c>
      <c r="R1064" s="419">
        <f t="shared" si="36"/>
        <v>6E-05</v>
      </c>
      <c r="S1064" s="419">
        <v>0</v>
      </c>
      <c r="T1064" s="420">
        <f t="shared" si="37"/>
        <v>0</v>
      </c>
      <c r="AR1064" s="421" t="s">
        <v>395</v>
      </c>
      <c r="AT1064" s="421" t="s">
        <v>313</v>
      </c>
      <c r="AU1064" s="421" t="s">
        <v>88</v>
      </c>
      <c r="AY1064" s="3" t="s">
        <v>311</v>
      </c>
      <c r="BE1064" s="422">
        <f t="shared" si="38"/>
        <v>0</v>
      </c>
      <c r="BF1064" s="422">
        <f t="shared" si="39"/>
        <v>0</v>
      </c>
      <c r="BG1064" s="422">
        <f t="shared" si="40"/>
        <v>0</v>
      </c>
      <c r="BH1064" s="422">
        <f t="shared" si="41"/>
        <v>0</v>
      </c>
      <c r="BI1064" s="422">
        <f t="shared" si="42"/>
        <v>0</v>
      </c>
      <c r="BJ1064" s="3" t="s">
        <v>88</v>
      </c>
      <c r="BK1064" s="422">
        <f t="shared" si="43"/>
        <v>0</v>
      </c>
      <c r="BL1064" s="3" t="s">
        <v>395</v>
      </c>
      <c r="BM1064" s="421" t="s">
        <v>2104</v>
      </c>
    </row>
    <row r="1065" spans="2:65" s="1" customFormat="1" ht="37.9" customHeight="1">
      <c r="B1065" s="13"/>
      <c r="C1065" s="428" t="s">
        <v>2105</v>
      </c>
      <c r="D1065" s="428" t="s">
        <v>313</v>
      </c>
      <c r="E1065" s="429" t="s">
        <v>2106</v>
      </c>
      <c r="F1065" s="430" t="s">
        <v>2107</v>
      </c>
      <c r="G1065" s="431" t="s">
        <v>1507</v>
      </c>
      <c r="H1065" s="432">
        <v>1</v>
      </c>
      <c r="I1065" s="22"/>
      <c r="J1065" s="415">
        <f t="shared" si="34"/>
        <v>0</v>
      </c>
      <c r="K1065" s="416"/>
      <c r="L1065" s="13"/>
      <c r="M1065" s="417" t="s">
        <v>1</v>
      </c>
      <c r="N1065" s="418" t="s">
        <v>41</v>
      </c>
      <c r="P1065" s="419">
        <f t="shared" si="35"/>
        <v>0</v>
      </c>
      <c r="Q1065" s="419">
        <v>6E-05</v>
      </c>
      <c r="R1065" s="419">
        <f t="shared" si="36"/>
        <v>6E-05</v>
      </c>
      <c r="S1065" s="419">
        <v>0</v>
      </c>
      <c r="T1065" s="420">
        <f t="shared" si="37"/>
        <v>0</v>
      </c>
      <c r="AR1065" s="421" t="s">
        <v>395</v>
      </c>
      <c r="AT1065" s="421" t="s">
        <v>313</v>
      </c>
      <c r="AU1065" s="421" t="s">
        <v>88</v>
      </c>
      <c r="AY1065" s="3" t="s">
        <v>311</v>
      </c>
      <c r="BE1065" s="422">
        <f t="shared" si="38"/>
        <v>0</v>
      </c>
      <c r="BF1065" s="422">
        <f t="shared" si="39"/>
        <v>0</v>
      </c>
      <c r="BG1065" s="422">
        <f t="shared" si="40"/>
        <v>0</v>
      </c>
      <c r="BH1065" s="422">
        <f t="shared" si="41"/>
        <v>0</v>
      </c>
      <c r="BI1065" s="422">
        <f t="shared" si="42"/>
        <v>0</v>
      </c>
      <c r="BJ1065" s="3" t="s">
        <v>88</v>
      </c>
      <c r="BK1065" s="422">
        <f t="shared" si="43"/>
        <v>0</v>
      </c>
      <c r="BL1065" s="3" t="s">
        <v>395</v>
      </c>
      <c r="BM1065" s="421" t="s">
        <v>2108</v>
      </c>
    </row>
    <row r="1066" spans="2:65" s="1" customFormat="1" ht="33" customHeight="1">
      <c r="B1066" s="13"/>
      <c r="C1066" s="428" t="s">
        <v>2109</v>
      </c>
      <c r="D1066" s="428" t="s">
        <v>313</v>
      </c>
      <c r="E1066" s="429" t="s">
        <v>2110</v>
      </c>
      <c r="F1066" s="430" t="s">
        <v>2111</v>
      </c>
      <c r="G1066" s="431" t="s">
        <v>1507</v>
      </c>
      <c r="H1066" s="432">
        <v>1</v>
      </c>
      <c r="I1066" s="22"/>
      <c r="J1066" s="415">
        <f t="shared" si="34"/>
        <v>0</v>
      </c>
      <c r="K1066" s="416"/>
      <c r="L1066" s="13"/>
      <c r="M1066" s="417" t="s">
        <v>1</v>
      </c>
      <c r="N1066" s="418" t="s">
        <v>41</v>
      </c>
      <c r="P1066" s="419">
        <f t="shared" si="35"/>
        <v>0</v>
      </c>
      <c r="Q1066" s="419">
        <v>6E-05</v>
      </c>
      <c r="R1066" s="419">
        <f t="shared" si="36"/>
        <v>6E-05</v>
      </c>
      <c r="S1066" s="419">
        <v>0</v>
      </c>
      <c r="T1066" s="420">
        <f t="shared" si="37"/>
        <v>0</v>
      </c>
      <c r="AR1066" s="421" t="s">
        <v>395</v>
      </c>
      <c r="AT1066" s="421" t="s">
        <v>313</v>
      </c>
      <c r="AU1066" s="421" t="s">
        <v>88</v>
      </c>
      <c r="AY1066" s="3" t="s">
        <v>311</v>
      </c>
      <c r="BE1066" s="422">
        <f t="shared" si="38"/>
        <v>0</v>
      </c>
      <c r="BF1066" s="422">
        <f t="shared" si="39"/>
        <v>0</v>
      </c>
      <c r="BG1066" s="422">
        <f t="shared" si="40"/>
        <v>0</v>
      </c>
      <c r="BH1066" s="422">
        <f t="shared" si="41"/>
        <v>0</v>
      </c>
      <c r="BI1066" s="422">
        <f t="shared" si="42"/>
        <v>0</v>
      </c>
      <c r="BJ1066" s="3" t="s">
        <v>88</v>
      </c>
      <c r="BK1066" s="422">
        <f t="shared" si="43"/>
        <v>0</v>
      </c>
      <c r="BL1066" s="3" t="s">
        <v>395</v>
      </c>
      <c r="BM1066" s="421" t="s">
        <v>2112</v>
      </c>
    </row>
    <row r="1067" spans="2:65" s="1" customFormat="1" ht="37.9" customHeight="1">
      <c r="B1067" s="13"/>
      <c r="C1067" s="428" t="s">
        <v>2113</v>
      </c>
      <c r="D1067" s="428" t="s">
        <v>313</v>
      </c>
      <c r="E1067" s="429" t="s">
        <v>2114</v>
      </c>
      <c r="F1067" s="430" t="s">
        <v>2115</v>
      </c>
      <c r="G1067" s="431" t="s">
        <v>1507</v>
      </c>
      <c r="H1067" s="432">
        <v>1</v>
      </c>
      <c r="I1067" s="22"/>
      <c r="J1067" s="415">
        <f t="shared" si="34"/>
        <v>0</v>
      </c>
      <c r="K1067" s="416"/>
      <c r="L1067" s="13"/>
      <c r="M1067" s="417" t="s">
        <v>1</v>
      </c>
      <c r="N1067" s="418" t="s">
        <v>41</v>
      </c>
      <c r="P1067" s="419">
        <f t="shared" si="35"/>
        <v>0</v>
      </c>
      <c r="Q1067" s="419">
        <v>6E-05</v>
      </c>
      <c r="R1067" s="419">
        <f t="shared" si="36"/>
        <v>6E-05</v>
      </c>
      <c r="S1067" s="419">
        <v>0</v>
      </c>
      <c r="T1067" s="420">
        <f t="shared" si="37"/>
        <v>0</v>
      </c>
      <c r="AR1067" s="421" t="s">
        <v>395</v>
      </c>
      <c r="AT1067" s="421" t="s">
        <v>313</v>
      </c>
      <c r="AU1067" s="421" t="s">
        <v>88</v>
      </c>
      <c r="AY1067" s="3" t="s">
        <v>311</v>
      </c>
      <c r="BE1067" s="422">
        <f t="shared" si="38"/>
        <v>0</v>
      </c>
      <c r="BF1067" s="422">
        <f t="shared" si="39"/>
        <v>0</v>
      </c>
      <c r="BG1067" s="422">
        <f t="shared" si="40"/>
        <v>0</v>
      </c>
      <c r="BH1067" s="422">
        <f t="shared" si="41"/>
        <v>0</v>
      </c>
      <c r="BI1067" s="422">
        <f t="shared" si="42"/>
        <v>0</v>
      </c>
      <c r="BJ1067" s="3" t="s">
        <v>88</v>
      </c>
      <c r="BK1067" s="422">
        <f t="shared" si="43"/>
        <v>0</v>
      </c>
      <c r="BL1067" s="3" t="s">
        <v>395</v>
      </c>
      <c r="BM1067" s="421" t="s">
        <v>2116</v>
      </c>
    </row>
    <row r="1068" spans="2:65" s="1" customFormat="1" ht="37.9" customHeight="1">
      <c r="B1068" s="13"/>
      <c r="C1068" s="428" t="s">
        <v>2117</v>
      </c>
      <c r="D1068" s="428" t="s">
        <v>313</v>
      </c>
      <c r="E1068" s="429" t="s">
        <v>2118</v>
      </c>
      <c r="F1068" s="430" t="s">
        <v>2119</v>
      </c>
      <c r="G1068" s="431" t="s">
        <v>1507</v>
      </c>
      <c r="H1068" s="432">
        <v>1</v>
      </c>
      <c r="I1068" s="22"/>
      <c r="J1068" s="415">
        <f t="shared" si="34"/>
        <v>0</v>
      </c>
      <c r="K1068" s="416"/>
      <c r="L1068" s="13"/>
      <c r="M1068" s="417" t="s">
        <v>1</v>
      </c>
      <c r="N1068" s="418" t="s">
        <v>41</v>
      </c>
      <c r="P1068" s="419">
        <f t="shared" si="35"/>
        <v>0</v>
      </c>
      <c r="Q1068" s="419">
        <v>6E-05</v>
      </c>
      <c r="R1068" s="419">
        <f t="shared" si="36"/>
        <v>6E-05</v>
      </c>
      <c r="S1068" s="419">
        <v>0</v>
      </c>
      <c r="T1068" s="420">
        <f t="shared" si="37"/>
        <v>0</v>
      </c>
      <c r="AR1068" s="421" t="s">
        <v>395</v>
      </c>
      <c r="AT1068" s="421" t="s">
        <v>313</v>
      </c>
      <c r="AU1068" s="421" t="s">
        <v>88</v>
      </c>
      <c r="AY1068" s="3" t="s">
        <v>311</v>
      </c>
      <c r="BE1068" s="422">
        <f t="shared" si="38"/>
        <v>0</v>
      </c>
      <c r="BF1068" s="422">
        <f t="shared" si="39"/>
        <v>0</v>
      </c>
      <c r="BG1068" s="422">
        <f t="shared" si="40"/>
        <v>0</v>
      </c>
      <c r="BH1068" s="422">
        <f t="shared" si="41"/>
        <v>0</v>
      </c>
      <c r="BI1068" s="422">
        <f t="shared" si="42"/>
        <v>0</v>
      </c>
      <c r="BJ1068" s="3" t="s">
        <v>88</v>
      </c>
      <c r="BK1068" s="422">
        <f t="shared" si="43"/>
        <v>0</v>
      </c>
      <c r="BL1068" s="3" t="s">
        <v>395</v>
      </c>
      <c r="BM1068" s="421" t="s">
        <v>2120</v>
      </c>
    </row>
    <row r="1069" spans="2:65" s="1" customFormat="1" ht="37.9" customHeight="1">
      <c r="B1069" s="13"/>
      <c r="C1069" s="428" t="s">
        <v>2121</v>
      </c>
      <c r="D1069" s="428" t="s">
        <v>313</v>
      </c>
      <c r="E1069" s="429" t="s">
        <v>2122</v>
      </c>
      <c r="F1069" s="430" t="s">
        <v>2123</v>
      </c>
      <c r="G1069" s="431" t="s">
        <v>1507</v>
      </c>
      <c r="H1069" s="432">
        <v>1</v>
      </c>
      <c r="I1069" s="22"/>
      <c r="J1069" s="415">
        <f t="shared" si="34"/>
        <v>0</v>
      </c>
      <c r="K1069" s="416"/>
      <c r="L1069" s="13"/>
      <c r="M1069" s="417" t="s">
        <v>1</v>
      </c>
      <c r="N1069" s="418" t="s">
        <v>41</v>
      </c>
      <c r="P1069" s="419">
        <f t="shared" si="35"/>
        <v>0</v>
      </c>
      <c r="Q1069" s="419">
        <v>6E-05</v>
      </c>
      <c r="R1069" s="419">
        <f t="shared" si="36"/>
        <v>6E-05</v>
      </c>
      <c r="S1069" s="419">
        <v>0</v>
      </c>
      <c r="T1069" s="420">
        <f t="shared" si="37"/>
        <v>0</v>
      </c>
      <c r="AR1069" s="421" t="s">
        <v>395</v>
      </c>
      <c r="AT1069" s="421" t="s">
        <v>313</v>
      </c>
      <c r="AU1069" s="421" t="s">
        <v>88</v>
      </c>
      <c r="AY1069" s="3" t="s">
        <v>311</v>
      </c>
      <c r="BE1069" s="422">
        <f t="shared" si="38"/>
        <v>0</v>
      </c>
      <c r="BF1069" s="422">
        <f t="shared" si="39"/>
        <v>0</v>
      </c>
      <c r="BG1069" s="422">
        <f t="shared" si="40"/>
        <v>0</v>
      </c>
      <c r="BH1069" s="422">
        <f t="shared" si="41"/>
        <v>0</v>
      </c>
      <c r="BI1069" s="422">
        <f t="shared" si="42"/>
        <v>0</v>
      </c>
      <c r="BJ1069" s="3" t="s">
        <v>88</v>
      </c>
      <c r="BK1069" s="422">
        <f t="shared" si="43"/>
        <v>0</v>
      </c>
      <c r="BL1069" s="3" t="s">
        <v>395</v>
      </c>
      <c r="BM1069" s="421" t="s">
        <v>2124</v>
      </c>
    </row>
    <row r="1070" spans="2:65" s="1" customFormat="1" ht="37.9" customHeight="1">
      <c r="B1070" s="13"/>
      <c r="C1070" s="428" t="s">
        <v>2125</v>
      </c>
      <c r="D1070" s="428" t="s">
        <v>313</v>
      </c>
      <c r="E1070" s="429" t="s">
        <v>2126</v>
      </c>
      <c r="F1070" s="430" t="s">
        <v>2127</v>
      </c>
      <c r="G1070" s="431" t="s">
        <v>1507</v>
      </c>
      <c r="H1070" s="432">
        <v>1</v>
      </c>
      <c r="I1070" s="22"/>
      <c r="J1070" s="415">
        <f aca="true" t="shared" si="44" ref="J1070:J1101">ROUND(I1070*H1070,2)</f>
        <v>0</v>
      </c>
      <c r="K1070" s="416"/>
      <c r="L1070" s="13"/>
      <c r="M1070" s="417" t="s">
        <v>1</v>
      </c>
      <c r="N1070" s="418" t="s">
        <v>41</v>
      </c>
      <c r="P1070" s="419">
        <f aca="true" t="shared" si="45" ref="P1070:P1101">O1070*H1070</f>
        <v>0</v>
      </c>
      <c r="Q1070" s="419">
        <v>6E-05</v>
      </c>
      <c r="R1070" s="419">
        <f aca="true" t="shared" si="46" ref="R1070:R1101">Q1070*H1070</f>
        <v>6E-05</v>
      </c>
      <c r="S1070" s="419">
        <v>0</v>
      </c>
      <c r="T1070" s="420">
        <f aca="true" t="shared" si="47" ref="T1070:T1101">S1070*H1070</f>
        <v>0</v>
      </c>
      <c r="AR1070" s="421" t="s">
        <v>395</v>
      </c>
      <c r="AT1070" s="421" t="s">
        <v>313</v>
      </c>
      <c r="AU1070" s="421" t="s">
        <v>88</v>
      </c>
      <c r="AY1070" s="3" t="s">
        <v>311</v>
      </c>
      <c r="BE1070" s="422">
        <f aca="true" t="shared" si="48" ref="BE1070:BE1101">IF(N1070="základní",J1070,0)</f>
        <v>0</v>
      </c>
      <c r="BF1070" s="422">
        <f aca="true" t="shared" si="49" ref="BF1070:BF1101">IF(N1070="snížená",J1070,0)</f>
        <v>0</v>
      </c>
      <c r="BG1070" s="422">
        <f aca="true" t="shared" si="50" ref="BG1070:BG1101">IF(N1070="zákl. přenesená",J1070,0)</f>
        <v>0</v>
      </c>
      <c r="BH1070" s="422">
        <f aca="true" t="shared" si="51" ref="BH1070:BH1101">IF(N1070="sníž. přenesená",J1070,0)</f>
        <v>0</v>
      </c>
      <c r="BI1070" s="422">
        <f aca="true" t="shared" si="52" ref="BI1070:BI1101">IF(N1070="nulová",J1070,0)</f>
        <v>0</v>
      </c>
      <c r="BJ1070" s="3" t="s">
        <v>88</v>
      </c>
      <c r="BK1070" s="422">
        <f aca="true" t="shared" si="53" ref="BK1070:BK1101">ROUND(I1070*H1070,2)</f>
        <v>0</v>
      </c>
      <c r="BL1070" s="3" t="s">
        <v>395</v>
      </c>
      <c r="BM1070" s="421" t="s">
        <v>2128</v>
      </c>
    </row>
    <row r="1071" spans="2:65" s="1" customFormat="1" ht="37.9" customHeight="1">
      <c r="B1071" s="13"/>
      <c r="C1071" s="428" t="s">
        <v>2129</v>
      </c>
      <c r="D1071" s="428" t="s">
        <v>313</v>
      </c>
      <c r="E1071" s="429" t="s">
        <v>2130</v>
      </c>
      <c r="F1071" s="430" t="s">
        <v>2131</v>
      </c>
      <c r="G1071" s="431" t="s">
        <v>1507</v>
      </c>
      <c r="H1071" s="432">
        <v>1</v>
      </c>
      <c r="I1071" s="22"/>
      <c r="J1071" s="415">
        <f t="shared" si="44"/>
        <v>0</v>
      </c>
      <c r="K1071" s="416"/>
      <c r="L1071" s="13"/>
      <c r="M1071" s="417" t="s">
        <v>1</v>
      </c>
      <c r="N1071" s="418" t="s">
        <v>41</v>
      </c>
      <c r="P1071" s="419">
        <f t="shared" si="45"/>
        <v>0</v>
      </c>
      <c r="Q1071" s="419">
        <v>6E-05</v>
      </c>
      <c r="R1071" s="419">
        <f t="shared" si="46"/>
        <v>6E-05</v>
      </c>
      <c r="S1071" s="419">
        <v>0</v>
      </c>
      <c r="T1071" s="420">
        <f t="shared" si="47"/>
        <v>0</v>
      </c>
      <c r="AR1071" s="421" t="s">
        <v>395</v>
      </c>
      <c r="AT1071" s="421" t="s">
        <v>313</v>
      </c>
      <c r="AU1071" s="421" t="s">
        <v>88</v>
      </c>
      <c r="AY1071" s="3" t="s">
        <v>311</v>
      </c>
      <c r="BE1071" s="422">
        <f t="shared" si="48"/>
        <v>0</v>
      </c>
      <c r="BF1071" s="422">
        <f t="shared" si="49"/>
        <v>0</v>
      </c>
      <c r="BG1071" s="422">
        <f t="shared" si="50"/>
        <v>0</v>
      </c>
      <c r="BH1071" s="422">
        <f t="shared" si="51"/>
        <v>0</v>
      </c>
      <c r="BI1071" s="422">
        <f t="shared" si="52"/>
        <v>0</v>
      </c>
      <c r="BJ1071" s="3" t="s">
        <v>88</v>
      </c>
      <c r="BK1071" s="422">
        <f t="shared" si="53"/>
        <v>0</v>
      </c>
      <c r="BL1071" s="3" t="s">
        <v>395</v>
      </c>
      <c r="BM1071" s="421" t="s">
        <v>2132</v>
      </c>
    </row>
    <row r="1072" spans="2:65" s="1" customFormat="1" ht="37.9" customHeight="1">
      <c r="B1072" s="13"/>
      <c r="C1072" s="428" t="s">
        <v>2133</v>
      </c>
      <c r="D1072" s="428" t="s">
        <v>313</v>
      </c>
      <c r="E1072" s="429" t="s">
        <v>2134</v>
      </c>
      <c r="F1072" s="430" t="s">
        <v>2135</v>
      </c>
      <c r="G1072" s="431" t="s">
        <v>1507</v>
      </c>
      <c r="H1072" s="432">
        <v>1</v>
      </c>
      <c r="I1072" s="22"/>
      <c r="J1072" s="415">
        <f t="shared" si="44"/>
        <v>0</v>
      </c>
      <c r="K1072" s="416"/>
      <c r="L1072" s="13"/>
      <c r="M1072" s="417" t="s">
        <v>1</v>
      </c>
      <c r="N1072" s="418" t="s">
        <v>41</v>
      </c>
      <c r="P1072" s="419">
        <f t="shared" si="45"/>
        <v>0</v>
      </c>
      <c r="Q1072" s="419">
        <v>6E-05</v>
      </c>
      <c r="R1072" s="419">
        <f t="shared" si="46"/>
        <v>6E-05</v>
      </c>
      <c r="S1072" s="419">
        <v>0</v>
      </c>
      <c r="T1072" s="420">
        <f t="shared" si="47"/>
        <v>0</v>
      </c>
      <c r="AR1072" s="421" t="s">
        <v>395</v>
      </c>
      <c r="AT1072" s="421" t="s">
        <v>313</v>
      </c>
      <c r="AU1072" s="421" t="s">
        <v>88</v>
      </c>
      <c r="AY1072" s="3" t="s">
        <v>311</v>
      </c>
      <c r="BE1072" s="422">
        <f t="shared" si="48"/>
        <v>0</v>
      </c>
      <c r="BF1072" s="422">
        <f t="shared" si="49"/>
        <v>0</v>
      </c>
      <c r="BG1072" s="422">
        <f t="shared" si="50"/>
        <v>0</v>
      </c>
      <c r="BH1072" s="422">
        <f t="shared" si="51"/>
        <v>0</v>
      </c>
      <c r="BI1072" s="422">
        <f t="shared" si="52"/>
        <v>0</v>
      </c>
      <c r="BJ1072" s="3" t="s">
        <v>88</v>
      </c>
      <c r="BK1072" s="422">
        <f t="shared" si="53"/>
        <v>0</v>
      </c>
      <c r="BL1072" s="3" t="s">
        <v>395</v>
      </c>
      <c r="BM1072" s="421" t="s">
        <v>2136</v>
      </c>
    </row>
    <row r="1073" spans="2:65" s="1" customFormat="1" ht="37.9" customHeight="1">
      <c r="B1073" s="13"/>
      <c r="C1073" s="428" t="s">
        <v>2137</v>
      </c>
      <c r="D1073" s="428" t="s">
        <v>313</v>
      </c>
      <c r="E1073" s="429" t="s">
        <v>2138</v>
      </c>
      <c r="F1073" s="430" t="s">
        <v>2139</v>
      </c>
      <c r="G1073" s="431" t="s">
        <v>1507</v>
      </c>
      <c r="H1073" s="432">
        <v>1</v>
      </c>
      <c r="I1073" s="22"/>
      <c r="J1073" s="415">
        <f t="shared" si="44"/>
        <v>0</v>
      </c>
      <c r="K1073" s="416"/>
      <c r="L1073" s="13"/>
      <c r="M1073" s="417" t="s">
        <v>1</v>
      </c>
      <c r="N1073" s="418" t="s">
        <v>41</v>
      </c>
      <c r="P1073" s="419">
        <f t="shared" si="45"/>
        <v>0</v>
      </c>
      <c r="Q1073" s="419">
        <v>6E-05</v>
      </c>
      <c r="R1073" s="419">
        <f t="shared" si="46"/>
        <v>6E-05</v>
      </c>
      <c r="S1073" s="419">
        <v>0</v>
      </c>
      <c r="T1073" s="420">
        <f t="shared" si="47"/>
        <v>0</v>
      </c>
      <c r="AR1073" s="421" t="s">
        <v>395</v>
      </c>
      <c r="AT1073" s="421" t="s">
        <v>313</v>
      </c>
      <c r="AU1073" s="421" t="s">
        <v>88</v>
      </c>
      <c r="AY1073" s="3" t="s">
        <v>311</v>
      </c>
      <c r="BE1073" s="422">
        <f t="shared" si="48"/>
        <v>0</v>
      </c>
      <c r="BF1073" s="422">
        <f t="shared" si="49"/>
        <v>0</v>
      </c>
      <c r="BG1073" s="422">
        <f t="shared" si="50"/>
        <v>0</v>
      </c>
      <c r="BH1073" s="422">
        <f t="shared" si="51"/>
        <v>0</v>
      </c>
      <c r="BI1073" s="422">
        <f t="shared" si="52"/>
        <v>0</v>
      </c>
      <c r="BJ1073" s="3" t="s">
        <v>88</v>
      </c>
      <c r="BK1073" s="422">
        <f t="shared" si="53"/>
        <v>0</v>
      </c>
      <c r="BL1073" s="3" t="s">
        <v>395</v>
      </c>
      <c r="BM1073" s="421" t="s">
        <v>2140</v>
      </c>
    </row>
    <row r="1074" spans="2:65" s="1" customFormat="1" ht="37.9" customHeight="1">
      <c r="B1074" s="13"/>
      <c r="C1074" s="428" t="s">
        <v>2141</v>
      </c>
      <c r="D1074" s="428" t="s">
        <v>313</v>
      </c>
      <c r="E1074" s="429" t="s">
        <v>2142</v>
      </c>
      <c r="F1074" s="430" t="s">
        <v>2143</v>
      </c>
      <c r="G1074" s="431" t="s">
        <v>1507</v>
      </c>
      <c r="H1074" s="432">
        <v>1</v>
      </c>
      <c r="I1074" s="22"/>
      <c r="J1074" s="415">
        <f t="shared" si="44"/>
        <v>0</v>
      </c>
      <c r="K1074" s="416"/>
      <c r="L1074" s="13"/>
      <c r="M1074" s="417" t="s">
        <v>1</v>
      </c>
      <c r="N1074" s="418" t="s">
        <v>41</v>
      </c>
      <c r="P1074" s="419">
        <f t="shared" si="45"/>
        <v>0</v>
      </c>
      <c r="Q1074" s="419">
        <v>6E-05</v>
      </c>
      <c r="R1074" s="419">
        <f t="shared" si="46"/>
        <v>6E-05</v>
      </c>
      <c r="S1074" s="419">
        <v>0</v>
      </c>
      <c r="T1074" s="420">
        <f t="shared" si="47"/>
        <v>0</v>
      </c>
      <c r="AR1074" s="421" t="s">
        <v>395</v>
      </c>
      <c r="AT1074" s="421" t="s">
        <v>313</v>
      </c>
      <c r="AU1074" s="421" t="s">
        <v>88</v>
      </c>
      <c r="AY1074" s="3" t="s">
        <v>311</v>
      </c>
      <c r="BE1074" s="422">
        <f t="shared" si="48"/>
        <v>0</v>
      </c>
      <c r="BF1074" s="422">
        <f t="shared" si="49"/>
        <v>0</v>
      </c>
      <c r="BG1074" s="422">
        <f t="shared" si="50"/>
        <v>0</v>
      </c>
      <c r="BH1074" s="422">
        <f t="shared" si="51"/>
        <v>0</v>
      </c>
      <c r="BI1074" s="422">
        <f t="shared" si="52"/>
        <v>0</v>
      </c>
      <c r="BJ1074" s="3" t="s">
        <v>88</v>
      </c>
      <c r="BK1074" s="422">
        <f t="shared" si="53"/>
        <v>0</v>
      </c>
      <c r="BL1074" s="3" t="s">
        <v>395</v>
      </c>
      <c r="BM1074" s="421" t="s">
        <v>2144</v>
      </c>
    </row>
    <row r="1075" spans="2:65" s="1" customFormat="1" ht="37.9" customHeight="1">
      <c r="B1075" s="13"/>
      <c r="C1075" s="428" t="s">
        <v>2145</v>
      </c>
      <c r="D1075" s="428" t="s">
        <v>313</v>
      </c>
      <c r="E1075" s="429" t="s">
        <v>2146</v>
      </c>
      <c r="F1075" s="430" t="s">
        <v>2147</v>
      </c>
      <c r="G1075" s="431" t="s">
        <v>1507</v>
      </c>
      <c r="H1075" s="432">
        <v>1</v>
      </c>
      <c r="I1075" s="22"/>
      <c r="J1075" s="415">
        <f t="shared" si="44"/>
        <v>0</v>
      </c>
      <c r="K1075" s="416"/>
      <c r="L1075" s="13"/>
      <c r="M1075" s="417" t="s">
        <v>1</v>
      </c>
      <c r="N1075" s="418" t="s">
        <v>41</v>
      </c>
      <c r="P1075" s="419">
        <f t="shared" si="45"/>
        <v>0</v>
      </c>
      <c r="Q1075" s="419">
        <v>6E-05</v>
      </c>
      <c r="R1075" s="419">
        <f t="shared" si="46"/>
        <v>6E-05</v>
      </c>
      <c r="S1075" s="419">
        <v>0</v>
      </c>
      <c r="T1075" s="420">
        <f t="shared" si="47"/>
        <v>0</v>
      </c>
      <c r="AR1075" s="421" t="s">
        <v>395</v>
      </c>
      <c r="AT1075" s="421" t="s">
        <v>313</v>
      </c>
      <c r="AU1075" s="421" t="s">
        <v>88</v>
      </c>
      <c r="AY1075" s="3" t="s">
        <v>311</v>
      </c>
      <c r="BE1075" s="422">
        <f t="shared" si="48"/>
        <v>0</v>
      </c>
      <c r="BF1075" s="422">
        <f t="shared" si="49"/>
        <v>0</v>
      </c>
      <c r="BG1075" s="422">
        <f t="shared" si="50"/>
        <v>0</v>
      </c>
      <c r="BH1075" s="422">
        <f t="shared" si="51"/>
        <v>0</v>
      </c>
      <c r="BI1075" s="422">
        <f t="shared" si="52"/>
        <v>0</v>
      </c>
      <c r="BJ1075" s="3" t="s">
        <v>88</v>
      </c>
      <c r="BK1075" s="422">
        <f t="shared" si="53"/>
        <v>0</v>
      </c>
      <c r="BL1075" s="3" t="s">
        <v>395</v>
      </c>
      <c r="BM1075" s="421" t="s">
        <v>2148</v>
      </c>
    </row>
    <row r="1076" spans="2:65" s="1" customFormat="1" ht="37.9" customHeight="1">
      <c r="B1076" s="13"/>
      <c r="C1076" s="428" t="s">
        <v>2149</v>
      </c>
      <c r="D1076" s="428" t="s">
        <v>313</v>
      </c>
      <c r="E1076" s="429" t="s">
        <v>2150</v>
      </c>
      <c r="F1076" s="430" t="s">
        <v>2151</v>
      </c>
      <c r="G1076" s="431" t="s">
        <v>1507</v>
      </c>
      <c r="H1076" s="432">
        <v>1</v>
      </c>
      <c r="I1076" s="22"/>
      <c r="J1076" s="415">
        <f t="shared" si="44"/>
        <v>0</v>
      </c>
      <c r="K1076" s="416"/>
      <c r="L1076" s="13"/>
      <c r="M1076" s="417" t="s">
        <v>1</v>
      </c>
      <c r="N1076" s="418" t="s">
        <v>41</v>
      </c>
      <c r="P1076" s="419">
        <f t="shared" si="45"/>
        <v>0</v>
      </c>
      <c r="Q1076" s="419">
        <v>6E-05</v>
      </c>
      <c r="R1076" s="419">
        <f t="shared" si="46"/>
        <v>6E-05</v>
      </c>
      <c r="S1076" s="419">
        <v>0</v>
      </c>
      <c r="T1076" s="420">
        <f t="shared" si="47"/>
        <v>0</v>
      </c>
      <c r="AR1076" s="421" t="s">
        <v>395</v>
      </c>
      <c r="AT1076" s="421" t="s">
        <v>313</v>
      </c>
      <c r="AU1076" s="421" t="s">
        <v>88</v>
      </c>
      <c r="AY1076" s="3" t="s">
        <v>311</v>
      </c>
      <c r="BE1076" s="422">
        <f t="shared" si="48"/>
        <v>0</v>
      </c>
      <c r="BF1076" s="422">
        <f t="shared" si="49"/>
        <v>0</v>
      </c>
      <c r="BG1076" s="422">
        <f t="shared" si="50"/>
        <v>0</v>
      </c>
      <c r="BH1076" s="422">
        <f t="shared" si="51"/>
        <v>0</v>
      </c>
      <c r="BI1076" s="422">
        <f t="shared" si="52"/>
        <v>0</v>
      </c>
      <c r="BJ1076" s="3" t="s">
        <v>88</v>
      </c>
      <c r="BK1076" s="422">
        <f t="shared" si="53"/>
        <v>0</v>
      </c>
      <c r="BL1076" s="3" t="s">
        <v>395</v>
      </c>
      <c r="BM1076" s="421" t="s">
        <v>2152</v>
      </c>
    </row>
    <row r="1077" spans="2:65" s="1" customFormat="1" ht="37.9" customHeight="1">
      <c r="B1077" s="13"/>
      <c r="C1077" s="428" t="s">
        <v>2153</v>
      </c>
      <c r="D1077" s="428" t="s">
        <v>313</v>
      </c>
      <c r="E1077" s="429" t="s">
        <v>2154</v>
      </c>
      <c r="F1077" s="430" t="s">
        <v>2155</v>
      </c>
      <c r="G1077" s="431" t="s">
        <v>1507</v>
      </c>
      <c r="H1077" s="432">
        <v>1</v>
      </c>
      <c r="I1077" s="22"/>
      <c r="J1077" s="415">
        <f t="shared" si="44"/>
        <v>0</v>
      </c>
      <c r="K1077" s="416"/>
      <c r="L1077" s="13"/>
      <c r="M1077" s="417" t="s">
        <v>1</v>
      </c>
      <c r="N1077" s="418" t="s">
        <v>41</v>
      </c>
      <c r="P1077" s="419">
        <f t="shared" si="45"/>
        <v>0</v>
      </c>
      <c r="Q1077" s="419">
        <v>6E-05</v>
      </c>
      <c r="R1077" s="419">
        <f t="shared" si="46"/>
        <v>6E-05</v>
      </c>
      <c r="S1077" s="419">
        <v>0</v>
      </c>
      <c r="T1077" s="420">
        <f t="shared" si="47"/>
        <v>0</v>
      </c>
      <c r="AR1077" s="421" t="s">
        <v>395</v>
      </c>
      <c r="AT1077" s="421" t="s">
        <v>313</v>
      </c>
      <c r="AU1077" s="421" t="s">
        <v>88</v>
      </c>
      <c r="AY1077" s="3" t="s">
        <v>311</v>
      </c>
      <c r="BE1077" s="422">
        <f t="shared" si="48"/>
        <v>0</v>
      </c>
      <c r="BF1077" s="422">
        <f t="shared" si="49"/>
        <v>0</v>
      </c>
      <c r="BG1077" s="422">
        <f t="shared" si="50"/>
        <v>0</v>
      </c>
      <c r="BH1077" s="422">
        <f t="shared" si="51"/>
        <v>0</v>
      </c>
      <c r="BI1077" s="422">
        <f t="shared" si="52"/>
        <v>0</v>
      </c>
      <c r="BJ1077" s="3" t="s">
        <v>88</v>
      </c>
      <c r="BK1077" s="422">
        <f t="shared" si="53"/>
        <v>0</v>
      </c>
      <c r="BL1077" s="3" t="s">
        <v>395</v>
      </c>
      <c r="BM1077" s="421" t="s">
        <v>2156</v>
      </c>
    </row>
    <row r="1078" spans="2:65" s="1" customFormat="1" ht="37.9" customHeight="1">
      <c r="B1078" s="13"/>
      <c r="C1078" s="428" t="s">
        <v>2157</v>
      </c>
      <c r="D1078" s="428" t="s">
        <v>313</v>
      </c>
      <c r="E1078" s="429" t="s">
        <v>2158</v>
      </c>
      <c r="F1078" s="430" t="s">
        <v>2159</v>
      </c>
      <c r="G1078" s="431" t="s">
        <v>1507</v>
      </c>
      <c r="H1078" s="432">
        <v>4</v>
      </c>
      <c r="I1078" s="22"/>
      <c r="J1078" s="415">
        <f t="shared" si="44"/>
        <v>0</v>
      </c>
      <c r="K1078" s="416"/>
      <c r="L1078" s="13"/>
      <c r="M1078" s="417" t="s">
        <v>1</v>
      </c>
      <c r="N1078" s="418" t="s">
        <v>41</v>
      </c>
      <c r="P1078" s="419">
        <f t="shared" si="45"/>
        <v>0</v>
      </c>
      <c r="Q1078" s="419">
        <v>6E-05</v>
      </c>
      <c r="R1078" s="419">
        <f t="shared" si="46"/>
        <v>0.00024</v>
      </c>
      <c r="S1078" s="419">
        <v>0</v>
      </c>
      <c r="T1078" s="420">
        <f t="shared" si="47"/>
        <v>0</v>
      </c>
      <c r="AR1078" s="421" t="s">
        <v>395</v>
      </c>
      <c r="AT1078" s="421" t="s">
        <v>313</v>
      </c>
      <c r="AU1078" s="421" t="s">
        <v>88</v>
      </c>
      <c r="AY1078" s="3" t="s">
        <v>311</v>
      </c>
      <c r="BE1078" s="422">
        <f t="shared" si="48"/>
        <v>0</v>
      </c>
      <c r="BF1078" s="422">
        <f t="shared" si="49"/>
        <v>0</v>
      </c>
      <c r="BG1078" s="422">
        <f t="shared" si="50"/>
        <v>0</v>
      </c>
      <c r="BH1078" s="422">
        <f t="shared" si="51"/>
        <v>0</v>
      </c>
      <c r="BI1078" s="422">
        <f t="shared" si="52"/>
        <v>0</v>
      </c>
      <c r="BJ1078" s="3" t="s">
        <v>88</v>
      </c>
      <c r="BK1078" s="422">
        <f t="shared" si="53"/>
        <v>0</v>
      </c>
      <c r="BL1078" s="3" t="s">
        <v>395</v>
      </c>
      <c r="BM1078" s="421" t="s">
        <v>2160</v>
      </c>
    </row>
    <row r="1079" spans="2:65" s="1" customFormat="1" ht="37.9" customHeight="1">
      <c r="B1079" s="13"/>
      <c r="C1079" s="428" t="s">
        <v>2161</v>
      </c>
      <c r="D1079" s="428" t="s">
        <v>313</v>
      </c>
      <c r="E1079" s="429" t="s">
        <v>2162</v>
      </c>
      <c r="F1079" s="430" t="s">
        <v>2163</v>
      </c>
      <c r="G1079" s="431" t="s">
        <v>1507</v>
      </c>
      <c r="H1079" s="432">
        <v>1</v>
      </c>
      <c r="I1079" s="22"/>
      <c r="J1079" s="415">
        <f t="shared" si="44"/>
        <v>0</v>
      </c>
      <c r="K1079" s="416"/>
      <c r="L1079" s="13"/>
      <c r="M1079" s="417" t="s">
        <v>1</v>
      </c>
      <c r="N1079" s="418" t="s">
        <v>41</v>
      </c>
      <c r="P1079" s="419">
        <f t="shared" si="45"/>
        <v>0</v>
      </c>
      <c r="Q1079" s="419">
        <v>6E-05</v>
      </c>
      <c r="R1079" s="419">
        <f t="shared" si="46"/>
        <v>6E-05</v>
      </c>
      <c r="S1079" s="419">
        <v>0</v>
      </c>
      <c r="T1079" s="420">
        <f t="shared" si="47"/>
        <v>0</v>
      </c>
      <c r="AR1079" s="421" t="s">
        <v>395</v>
      </c>
      <c r="AT1079" s="421" t="s">
        <v>313</v>
      </c>
      <c r="AU1079" s="421" t="s">
        <v>88</v>
      </c>
      <c r="AY1079" s="3" t="s">
        <v>311</v>
      </c>
      <c r="BE1079" s="422">
        <f t="shared" si="48"/>
        <v>0</v>
      </c>
      <c r="BF1079" s="422">
        <f t="shared" si="49"/>
        <v>0</v>
      </c>
      <c r="BG1079" s="422">
        <f t="shared" si="50"/>
        <v>0</v>
      </c>
      <c r="BH1079" s="422">
        <f t="shared" si="51"/>
        <v>0</v>
      </c>
      <c r="BI1079" s="422">
        <f t="shared" si="52"/>
        <v>0</v>
      </c>
      <c r="BJ1079" s="3" t="s">
        <v>88</v>
      </c>
      <c r="BK1079" s="422">
        <f t="shared" si="53"/>
        <v>0</v>
      </c>
      <c r="BL1079" s="3" t="s">
        <v>395</v>
      </c>
      <c r="BM1079" s="421" t="s">
        <v>2164</v>
      </c>
    </row>
    <row r="1080" spans="2:65" s="1" customFormat="1" ht="37.9" customHeight="1">
      <c r="B1080" s="13"/>
      <c r="C1080" s="428" t="s">
        <v>2165</v>
      </c>
      <c r="D1080" s="428" t="s">
        <v>313</v>
      </c>
      <c r="E1080" s="429" t="s">
        <v>2166</v>
      </c>
      <c r="F1080" s="430" t="s">
        <v>2167</v>
      </c>
      <c r="G1080" s="431" t="s">
        <v>1507</v>
      </c>
      <c r="H1080" s="432">
        <v>1</v>
      </c>
      <c r="I1080" s="22"/>
      <c r="J1080" s="415">
        <f t="shared" si="44"/>
        <v>0</v>
      </c>
      <c r="K1080" s="416"/>
      <c r="L1080" s="13"/>
      <c r="M1080" s="417" t="s">
        <v>1</v>
      </c>
      <c r="N1080" s="418" t="s">
        <v>41</v>
      </c>
      <c r="P1080" s="419">
        <f t="shared" si="45"/>
        <v>0</v>
      </c>
      <c r="Q1080" s="419">
        <v>6E-05</v>
      </c>
      <c r="R1080" s="419">
        <f t="shared" si="46"/>
        <v>6E-05</v>
      </c>
      <c r="S1080" s="419">
        <v>0</v>
      </c>
      <c r="T1080" s="420">
        <f t="shared" si="47"/>
        <v>0</v>
      </c>
      <c r="AR1080" s="421" t="s">
        <v>395</v>
      </c>
      <c r="AT1080" s="421" t="s">
        <v>313</v>
      </c>
      <c r="AU1080" s="421" t="s">
        <v>88</v>
      </c>
      <c r="AY1080" s="3" t="s">
        <v>311</v>
      </c>
      <c r="BE1080" s="422">
        <f t="shared" si="48"/>
        <v>0</v>
      </c>
      <c r="BF1080" s="422">
        <f t="shared" si="49"/>
        <v>0</v>
      </c>
      <c r="BG1080" s="422">
        <f t="shared" si="50"/>
        <v>0</v>
      </c>
      <c r="BH1080" s="422">
        <f t="shared" si="51"/>
        <v>0</v>
      </c>
      <c r="BI1080" s="422">
        <f t="shared" si="52"/>
        <v>0</v>
      </c>
      <c r="BJ1080" s="3" t="s">
        <v>88</v>
      </c>
      <c r="BK1080" s="422">
        <f t="shared" si="53"/>
        <v>0</v>
      </c>
      <c r="BL1080" s="3" t="s">
        <v>395</v>
      </c>
      <c r="BM1080" s="421" t="s">
        <v>2168</v>
      </c>
    </row>
    <row r="1081" spans="2:65" s="1" customFormat="1" ht="37.9" customHeight="1">
      <c r="B1081" s="13"/>
      <c r="C1081" s="428" t="s">
        <v>2169</v>
      </c>
      <c r="D1081" s="428" t="s">
        <v>313</v>
      </c>
      <c r="E1081" s="429" t="s">
        <v>2170</v>
      </c>
      <c r="F1081" s="430" t="s">
        <v>2171</v>
      </c>
      <c r="G1081" s="431" t="s">
        <v>1507</v>
      </c>
      <c r="H1081" s="432">
        <v>1</v>
      </c>
      <c r="I1081" s="22"/>
      <c r="J1081" s="415">
        <f t="shared" si="44"/>
        <v>0</v>
      </c>
      <c r="K1081" s="416"/>
      <c r="L1081" s="13"/>
      <c r="M1081" s="417" t="s">
        <v>1</v>
      </c>
      <c r="N1081" s="418" t="s">
        <v>41</v>
      </c>
      <c r="P1081" s="419">
        <f t="shared" si="45"/>
        <v>0</v>
      </c>
      <c r="Q1081" s="419">
        <v>6E-05</v>
      </c>
      <c r="R1081" s="419">
        <f t="shared" si="46"/>
        <v>6E-05</v>
      </c>
      <c r="S1081" s="419">
        <v>0</v>
      </c>
      <c r="T1081" s="420">
        <f t="shared" si="47"/>
        <v>0</v>
      </c>
      <c r="AR1081" s="421" t="s">
        <v>395</v>
      </c>
      <c r="AT1081" s="421" t="s">
        <v>313</v>
      </c>
      <c r="AU1081" s="421" t="s">
        <v>88</v>
      </c>
      <c r="AY1081" s="3" t="s">
        <v>311</v>
      </c>
      <c r="BE1081" s="422">
        <f t="shared" si="48"/>
        <v>0</v>
      </c>
      <c r="BF1081" s="422">
        <f t="shared" si="49"/>
        <v>0</v>
      </c>
      <c r="BG1081" s="422">
        <f t="shared" si="50"/>
        <v>0</v>
      </c>
      <c r="BH1081" s="422">
        <f t="shared" si="51"/>
        <v>0</v>
      </c>
      <c r="BI1081" s="422">
        <f t="shared" si="52"/>
        <v>0</v>
      </c>
      <c r="BJ1081" s="3" t="s">
        <v>88</v>
      </c>
      <c r="BK1081" s="422">
        <f t="shared" si="53"/>
        <v>0</v>
      </c>
      <c r="BL1081" s="3" t="s">
        <v>395</v>
      </c>
      <c r="BM1081" s="421" t="s">
        <v>2172</v>
      </c>
    </row>
    <row r="1082" spans="2:65" s="1" customFormat="1" ht="37.9" customHeight="1">
      <c r="B1082" s="13"/>
      <c r="C1082" s="428" t="s">
        <v>2173</v>
      </c>
      <c r="D1082" s="428" t="s">
        <v>313</v>
      </c>
      <c r="E1082" s="429" t="s">
        <v>2174</v>
      </c>
      <c r="F1082" s="430" t="s">
        <v>2175</v>
      </c>
      <c r="G1082" s="431" t="s">
        <v>1507</v>
      </c>
      <c r="H1082" s="432">
        <v>1</v>
      </c>
      <c r="I1082" s="22"/>
      <c r="J1082" s="415">
        <f t="shared" si="44"/>
        <v>0</v>
      </c>
      <c r="K1082" s="416"/>
      <c r="L1082" s="13"/>
      <c r="M1082" s="417" t="s">
        <v>1</v>
      </c>
      <c r="N1082" s="418" t="s">
        <v>41</v>
      </c>
      <c r="P1082" s="419">
        <f t="shared" si="45"/>
        <v>0</v>
      </c>
      <c r="Q1082" s="419">
        <v>6E-05</v>
      </c>
      <c r="R1082" s="419">
        <f t="shared" si="46"/>
        <v>6E-05</v>
      </c>
      <c r="S1082" s="419">
        <v>0</v>
      </c>
      <c r="T1082" s="420">
        <f t="shared" si="47"/>
        <v>0</v>
      </c>
      <c r="AR1082" s="421" t="s">
        <v>395</v>
      </c>
      <c r="AT1082" s="421" t="s">
        <v>313</v>
      </c>
      <c r="AU1082" s="421" t="s">
        <v>88</v>
      </c>
      <c r="AY1082" s="3" t="s">
        <v>311</v>
      </c>
      <c r="BE1082" s="422">
        <f t="shared" si="48"/>
        <v>0</v>
      </c>
      <c r="BF1082" s="422">
        <f t="shared" si="49"/>
        <v>0</v>
      </c>
      <c r="BG1082" s="422">
        <f t="shared" si="50"/>
        <v>0</v>
      </c>
      <c r="BH1082" s="422">
        <f t="shared" si="51"/>
        <v>0</v>
      </c>
      <c r="BI1082" s="422">
        <f t="shared" si="52"/>
        <v>0</v>
      </c>
      <c r="BJ1082" s="3" t="s">
        <v>88</v>
      </c>
      <c r="BK1082" s="422">
        <f t="shared" si="53"/>
        <v>0</v>
      </c>
      <c r="BL1082" s="3" t="s">
        <v>395</v>
      </c>
      <c r="BM1082" s="421" t="s">
        <v>2176</v>
      </c>
    </row>
    <row r="1083" spans="2:65" s="1" customFormat="1" ht="37.9" customHeight="1">
      <c r="B1083" s="13"/>
      <c r="C1083" s="428" t="s">
        <v>2177</v>
      </c>
      <c r="D1083" s="428" t="s">
        <v>313</v>
      </c>
      <c r="E1083" s="429" t="s">
        <v>2178</v>
      </c>
      <c r="F1083" s="430" t="s">
        <v>2179</v>
      </c>
      <c r="G1083" s="431" t="s">
        <v>1507</v>
      </c>
      <c r="H1083" s="432">
        <v>2</v>
      </c>
      <c r="I1083" s="22"/>
      <c r="J1083" s="415">
        <f t="shared" si="44"/>
        <v>0</v>
      </c>
      <c r="K1083" s="416"/>
      <c r="L1083" s="13"/>
      <c r="M1083" s="417" t="s">
        <v>1</v>
      </c>
      <c r="N1083" s="418" t="s">
        <v>41</v>
      </c>
      <c r="P1083" s="419">
        <f t="shared" si="45"/>
        <v>0</v>
      </c>
      <c r="Q1083" s="419">
        <v>6E-05</v>
      </c>
      <c r="R1083" s="419">
        <f t="shared" si="46"/>
        <v>0.00012</v>
      </c>
      <c r="S1083" s="419">
        <v>0</v>
      </c>
      <c r="T1083" s="420">
        <f t="shared" si="47"/>
        <v>0</v>
      </c>
      <c r="AR1083" s="421" t="s">
        <v>395</v>
      </c>
      <c r="AT1083" s="421" t="s">
        <v>313</v>
      </c>
      <c r="AU1083" s="421" t="s">
        <v>88</v>
      </c>
      <c r="AY1083" s="3" t="s">
        <v>311</v>
      </c>
      <c r="BE1083" s="422">
        <f t="shared" si="48"/>
        <v>0</v>
      </c>
      <c r="BF1083" s="422">
        <f t="shared" si="49"/>
        <v>0</v>
      </c>
      <c r="BG1083" s="422">
        <f t="shared" si="50"/>
        <v>0</v>
      </c>
      <c r="BH1083" s="422">
        <f t="shared" si="51"/>
        <v>0</v>
      </c>
      <c r="BI1083" s="422">
        <f t="shared" si="52"/>
        <v>0</v>
      </c>
      <c r="BJ1083" s="3" t="s">
        <v>88</v>
      </c>
      <c r="BK1083" s="422">
        <f t="shared" si="53"/>
        <v>0</v>
      </c>
      <c r="BL1083" s="3" t="s">
        <v>395</v>
      </c>
      <c r="BM1083" s="421" t="s">
        <v>2180</v>
      </c>
    </row>
    <row r="1084" spans="2:65" s="1" customFormat="1" ht="37.9" customHeight="1">
      <c r="B1084" s="13"/>
      <c r="C1084" s="428" t="s">
        <v>2181</v>
      </c>
      <c r="D1084" s="428" t="s">
        <v>313</v>
      </c>
      <c r="E1084" s="429" t="s">
        <v>2182</v>
      </c>
      <c r="F1084" s="430" t="s">
        <v>2183</v>
      </c>
      <c r="G1084" s="431" t="s">
        <v>1507</v>
      </c>
      <c r="H1084" s="432">
        <v>1</v>
      </c>
      <c r="I1084" s="22"/>
      <c r="J1084" s="415">
        <f t="shared" si="44"/>
        <v>0</v>
      </c>
      <c r="K1084" s="416"/>
      <c r="L1084" s="13"/>
      <c r="M1084" s="417" t="s">
        <v>1</v>
      </c>
      <c r="N1084" s="418" t="s">
        <v>41</v>
      </c>
      <c r="P1084" s="419">
        <f t="shared" si="45"/>
        <v>0</v>
      </c>
      <c r="Q1084" s="419">
        <v>6E-05</v>
      </c>
      <c r="R1084" s="419">
        <f t="shared" si="46"/>
        <v>6E-05</v>
      </c>
      <c r="S1084" s="419">
        <v>0</v>
      </c>
      <c r="T1084" s="420">
        <f t="shared" si="47"/>
        <v>0</v>
      </c>
      <c r="AR1084" s="421" t="s">
        <v>395</v>
      </c>
      <c r="AT1084" s="421" t="s">
        <v>313</v>
      </c>
      <c r="AU1084" s="421" t="s">
        <v>88</v>
      </c>
      <c r="AY1084" s="3" t="s">
        <v>311</v>
      </c>
      <c r="BE1084" s="422">
        <f t="shared" si="48"/>
        <v>0</v>
      </c>
      <c r="BF1084" s="422">
        <f t="shared" si="49"/>
        <v>0</v>
      </c>
      <c r="BG1084" s="422">
        <f t="shared" si="50"/>
        <v>0</v>
      </c>
      <c r="BH1084" s="422">
        <f t="shared" si="51"/>
        <v>0</v>
      </c>
      <c r="BI1084" s="422">
        <f t="shared" si="52"/>
        <v>0</v>
      </c>
      <c r="BJ1084" s="3" t="s">
        <v>88</v>
      </c>
      <c r="BK1084" s="422">
        <f t="shared" si="53"/>
        <v>0</v>
      </c>
      <c r="BL1084" s="3" t="s">
        <v>395</v>
      </c>
      <c r="BM1084" s="421" t="s">
        <v>2184</v>
      </c>
    </row>
    <row r="1085" spans="2:65" s="1" customFormat="1" ht="37.9" customHeight="1">
      <c r="B1085" s="13"/>
      <c r="C1085" s="428" t="s">
        <v>2185</v>
      </c>
      <c r="D1085" s="428" t="s">
        <v>313</v>
      </c>
      <c r="E1085" s="429" t="s">
        <v>2186</v>
      </c>
      <c r="F1085" s="430" t="s">
        <v>2187</v>
      </c>
      <c r="G1085" s="431" t="s">
        <v>1507</v>
      </c>
      <c r="H1085" s="432">
        <v>2</v>
      </c>
      <c r="I1085" s="22"/>
      <c r="J1085" s="415">
        <f t="shared" si="44"/>
        <v>0</v>
      </c>
      <c r="K1085" s="416"/>
      <c r="L1085" s="13"/>
      <c r="M1085" s="417" t="s">
        <v>1</v>
      </c>
      <c r="N1085" s="418" t="s">
        <v>41</v>
      </c>
      <c r="P1085" s="419">
        <f t="shared" si="45"/>
        <v>0</v>
      </c>
      <c r="Q1085" s="419">
        <v>6E-05</v>
      </c>
      <c r="R1085" s="419">
        <f t="shared" si="46"/>
        <v>0.00012</v>
      </c>
      <c r="S1085" s="419">
        <v>0</v>
      </c>
      <c r="T1085" s="420">
        <f t="shared" si="47"/>
        <v>0</v>
      </c>
      <c r="AR1085" s="421" t="s">
        <v>395</v>
      </c>
      <c r="AT1085" s="421" t="s">
        <v>313</v>
      </c>
      <c r="AU1085" s="421" t="s">
        <v>88</v>
      </c>
      <c r="AY1085" s="3" t="s">
        <v>311</v>
      </c>
      <c r="BE1085" s="422">
        <f t="shared" si="48"/>
        <v>0</v>
      </c>
      <c r="BF1085" s="422">
        <f t="shared" si="49"/>
        <v>0</v>
      </c>
      <c r="BG1085" s="422">
        <f t="shared" si="50"/>
        <v>0</v>
      </c>
      <c r="BH1085" s="422">
        <f t="shared" si="51"/>
        <v>0</v>
      </c>
      <c r="BI1085" s="422">
        <f t="shared" si="52"/>
        <v>0</v>
      </c>
      <c r="BJ1085" s="3" t="s">
        <v>88</v>
      </c>
      <c r="BK1085" s="422">
        <f t="shared" si="53"/>
        <v>0</v>
      </c>
      <c r="BL1085" s="3" t="s">
        <v>395</v>
      </c>
      <c r="BM1085" s="421" t="s">
        <v>2188</v>
      </c>
    </row>
    <row r="1086" spans="2:65" s="1" customFormat="1" ht="37.9" customHeight="1">
      <c r="B1086" s="13"/>
      <c r="C1086" s="428" t="s">
        <v>2189</v>
      </c>
      <c r="D1086" s="428" t="s">
        <v>313</v>
      </c>
      <c r="E1086" s="429" t="s">
        <v>2190</v>
      </c>
      <c r="F1086" s="430" t="s">
        <v>2191</v>
      </c>
      <c r="G1086" s="431" t="s">
        <v>1507</v>
      </c>
      <c r="H1086" s="432">
        <v>2</v>
      </c>
      <c r="I1086" s="22"/>
      <c r="J1086" s="415">
        <f t="shared" si="44"/>
        <v>0</v>
      </c>
      <c r="K1086" s="416"/>
      <c r="L1086" s="13"/>
      <c r="M1086" s="417" t="s">
        <v>1</v>
      </c>
      <c r="N1086" s="418" t="s">
        <v>41</v>
      </c>
      <c r="P1086" s="419">
        <f t="shared" si="45"/>
        <v>0</v>
      </c>
      <c r="Q1086" s="419">
        <v>6E-05</v>
      </c>
      <c r="R1086" s="419">
        <f t="shared" si="46"/>
        <v>0.00012</v>
      </c>
      <c r="S1086" s="419">
        <v>0</v>
      </c>
      <c r="T1086" s="420">
        <f t="shared" si="47"/>
        <v>0</v>
      </c>
      <c r="AR1086" s="421" t="s">
        <v>395</v>
      </c>
      <c r="AT1086" s="421" t="s">
        <v>313</v>
      </c>
      <c r="AU1086" s="421" t="s">
        <v>88</v>
      </c>
      <c r="AY1086" s="3" t="s">
        <v>311</v>
      </c>
      <c r="BE1086" s="422">
        <f t="shared" si="48"/>
        <v>0</v>
      </c>
      <c r="BF1086" s="422">
        <f t="shared" si="49"/>
        <v>0</v>
      </c>
      <c r="BG1086" s="422">
        <f t="shared" si="50"/>
        <v>0</v>
      </c>
      <c r="BH1086" s="422">
        <f t="shared" si="51"/>
        <v>0</v>
      </c>
      <c r="BI1086" s="422">
        <f t="shared" si="52"/>
        <v>0</v>
      </c>
      <c r="BJ1086" s="3" t="s">
        <v>88</v>
      </c>
      <c r="BK1086" s="422">
        <f t="shared" si="53"/>
        <v>0</v>
      </c>
      <c r="BL1086" s="3" t="s">
        <v>395</v>
      </c>
      <c r="BM1086" s="421" t="s">
        <v>2192</v>
      </c>
    </row>
    <row r="1087" spans="2:65" s="1" customFormat="1" ht="37.9" customHeight="1">
      <c r="B1087" s="13"/>
      <c r="C1087" s="428" t="s">
        <v>2193</v>
      </c>
      <c r="D1087" s="428" t="s">
        <v>313</v>
      </c>
      <c r="E1087" s="429" t="s">
        <v>2194</v>
      </c>
      <c r="F1087" s="430" t="s">
        <v>2195</v>
      </c>
      <c r="G1087" s="431" t="s">
        <v>1507</v>
      </c>
      <c r="H1087" s="432">
        <v>3</v>
      </c>
      <c r="I1087" s="22"/>
      <c r="J1087" s="415">
        <f t="shared" si="44"/>
        <v>0</v>
      </c>
      <c r="K1087" s="416"/>
      <c r="L1087" s="13"/>
      <c r="M1087" s="417" t="s">
        <v>1</v>
      </c>
      <c r="N1087" s="418" t="s">
        <v>41</v>
      </c>
      <c r="P1087" s="419">
        <f t="shared" si="45"/>
        <v>0</v>
      </c>
      <c r="Q1087" s="419">
        <v>6E-05</v>
      </c>
      <c r="R1087" s="419">
        <f t="shared" si="46"/>
        <v>0.00018</v>
      </c>
      <c r="S1087" s="419">
        <v>0</v>
      </c>
      <c r="T1087" s="420">
        <f t="shared" si="47"/>
        <v>0</v>
      </c>
      <c r="AR1087" s="421" t="s">
        <v>395</v>
      </c>
      <c r="AT1087" s="421" t="s">
        <v>313</v>
      </c>
      <c r="AU1087" s="421" t="s">
        <v>88</v>
      </c>
      <c r="AY1087" s="3" t="s">
        <v>311</v>
      </c>
      <c r="BE1087" s="422">
        <f t="shared" si="48"/>
        <v>0</v>
      </c>
      <c r="BF1087" s="422">
        <f t="shared" si="49"/>
        <v>0</v>
      </c>
      <c r="BG1087" s="422">
        <f t="shared" si="50"/>
        <v>0</v>
      </c>
      <c r="BH1087" s="422">
        <f t="shared" si="51"/>
        <v>0</v>
      </c>
      <c r="BI1087" s="422">
        <f t="shared" si="52"/>
        <v>0</v>
      </c>
      <c r="BJ1087" s="3" t="s">
        <v>88</v>
      </c>
      <c r="BK1087" s="422">
        <f t="shared" si="53"/>
        <v>0</v>
      </c>
      <c r="BL1087" s="3" t="s">
        <v>395</v>
      </c>
      <c r="BM1087" s="421" t="s">
        <v>2196</v>
      </c>
    </row>
    <row r="1088" spans="2:65" s="1" customFormat="1" ht="37.9" customHeight="1">
      <c r="B1088" s="13"/>
      <c r="C1088" s="428" t="s">
        <v>2197</v>
      </c>
      <c r="D1088" s="428" t="s">
        <v>313</v>
      </c>
      <c r="E1088" s="429" t="s">
        <v>2198</v>
      </c>
      <c r="F1088" s="430" t="s">
        <v>2199</v>
      </c>
      <c r="G1088" s="431" t="s">
        <v>1507</v>
      </c>
      <c r="H1088" s="432">
        <v>3</v>
      </c>
      <c r="I1088" s="22"/>
      <c r="J1088" s="415">
        <f t="shared" si="44"/>
        <v>0</v>
      </c>
      <c r="K1088" s="416"/>
      <c r="L1088" s="13"/>
      <c r="M1088" s="417" t="s">
        <v>1</v>
      </c>
      <c r="N1088" s="418" t="s">
        <v>41</v>
      </c>
      <c r="P1088" s="419">
        <f t="shared" si="45"/>
        <v>0</v>
      </c>
      <c r="Q1088" s="419">
        <v>6E-05</v>
      </c>
      <c r="R1088" s="419">
        <f t="shared" si="46"/>
        <v>0.00018</v>
      </c>
      <c r="S1088" s="419">
        <v>0</v>
      </c>
      <c r="T1088" s="420">
        <f t="shared" si="47"/>
        <v>0</v>
      </c>
      <c r="AR1088" s="421" t="s">
        <v>395</v>
      </c>
      <c r="AT1088" s="421" t="s">
        <v>313</v>
      </c>
      <c r="AU1088" s="421" t="s">
        <v>88</v>
      </c>
      <c r="AY1088" s="3" t="s">
        <v>311</v>
      </c>
      <c r="BE1088" s="422">
        <f t="shared" si="48"/>
        <v>0</v>
      </c>
      <c r="BF1088" s="422">
        <f t="shared" si="49"/>
        <v>0</v>
      </c>
      <c r="BG1088" s="422">
        <f t="shared" si="50"/>
        <v>0</v>
      </c>
      <c r="BH1088" s="422">
        <f t="shared" si="51"/>
        <v>0</v>
      </c>
      <c r="BI1088" s="422">
        <f t="shared" si="52"/>
        <v>0</v>
      </c>
      <c r="BJ1088" s="3" t="s">
        <v>88</v>
      </c>
      <c r="BK1088" s="422">
        <f t="shared" si="53"/>
        <v>0</v>
      </c>
      <c r="BL1088" s="3" t="s">
        <v>395</v>
      </c>
      <c r="BM1088" s="421" t="s">
        <v>2200</v>
      </c>
    </row>
    <row r="1089" spans="2:65" s="1" customFormat="1" ht="44.25" customHeight="1">
      <c r="B1089" s="13"/>
      <c r="C1089" s="428" t="s">
        <v>2201</v>
      </c>
      <c r="D1089" s="428" t="s">
        <v>313</v>
      </c>
      <c r="E1089" s="429" t="s">
        <v>2202</v>
      </c>
      <c r="F1089" s="430" t="s">
        <v>2203</v>
      </c>
      <c r="G1089" s="431" t="s">
        <v>1507</v>
      </c>
      <c r="H1089" s="432">
        <v>1</v>
      </c>
      <c r="I1089" s="22"/>
      <c r="J1089" s="415">
        <f t="shared" si="44"/>
        <v>0</v>
      </c>
      <c r="K1089" s="416"/>
      <c r="L1089" s="13"/>
      <c r="M1089" s="417" t="s">
        <v>1</v>
      </c>
      <c r="N1089" s="418" t="s">
        <v>41</v>
      </c>
      <c r="P1089" s="419">
        <f t="shared" si="45"/>
        <v>0</v>
      </c>
      <c r="Q1089" s="419">
        <v>6E-05</v>
      </c>
      <c r="R1089" s="419">
        <f t="shared" si="46"/>
        <v>6E-05</v>
      </c>
      <c r="S1089" s="419">
        <v>0</v>
      </c>
      <c r="T1089" s="420">
        <f t="shared" si="47"/>
        <v>0</v>
      </c>
      <c r="AR1089" s="421" t="s">
        <v>395</v>
      </c>
      <c r="AT1089" s="421" t="s">
        <v>313</v>
      </c>
      <c r="AU1089" s="421" t="s">
        <v>88</v>
      </c>
      <c r="AY1089" s="3" t="s">
        <v>311</v>
      </c>
      <c r="BE1089" s="422">
        <f t="shared" si="48"/>
        <v>0</v>
      </c>
      <c r="BF1089" s="422">
        <f t="shared" si="49"/>
        <v>0</v>
      </c>
      <c r="BG1089" s="422">
        <f t="shared" si="50"/>
        <v>0</v>
      </c>
      <c r="BH1089" s="422">
        <f t="shared" si="51"/>
        <v>0</v>
      </c>
      <c r="BI1089" s="422">
        <f t="shared" si="52"/>
        <v>0</v>
      </c>
      <c r="BJ1089" s="3" t="s">
        <v>88</v>
      </c>
      <c r="BK1089" s="422">
        <f t="shared" si="53"/>
        <v>0</v>
      </c>
      <c r="BL1089" s="3" t="s">
        <v>395</v>
      </c>
      <c r="BM1089" s="421" t="s">
        <v>2204</v>
      </c>
    </row>
    <row r="1090" spans="2:65" s="1" customFormat="1" ht="44.25" customHeight="1">
      <c r="B1090" s="13"/>
      <c r="C1090" s="428" t="s">
        <v>2205</v>
      </c>
      <c r="D1090" s="428" t="s">
        <v>313</v>
      </c>
      <c r="E1090" s="429" t="s">
        <v>2206</v>
      </c>
      <c r="F1090" s="430" t="s">
        <v>2207</v>
      </c>
      <c r="G1090" s="431" t="s">
        <v>1507</v>
      </c>
      <c r="H1090" s="432">
        <v>1</v>
      </c>
      <c r="I1090" s="22"/>
      <c r="J1090" s="415">
        <f t="shared" si="44"/>
        <v>0</v>
      </c>
      <c r="K1090" s="416"/>
      <c r="L1090" s="13"/>
      <c r="M1090" s="417" t="s">
        <v>1</v>
      </c>
      <c r="N1090" s="418" t="s">
        <v>41</v>
      </c>
      <c r="P1090" s="419">
        <f t="shared" si="45"/>
        <v>0</v>
      </c>
      <c r="Q1090" s="419">
        <v>6E-05</v>
      </c>
      <c r="R1090" s="419">
        <f t="shared" si="46"/>
        <v>6E-05</v>
      </c>
      <c r="S1090" s="419">
        <v>0</v>
      </c>
      <c r="T1090" s="420">
        <f t="shared" si="47"/>
        <v>0</v>
      </c>
      <c r="AR1090" s="421" t="s">
        <v>395</v>
      </c>
      <c r="AT1090" s="421" t="s">
        <v>313</v>
      </c>
      <c r="AU1090" s="421" t="s">
        <v>88</v>
      </c>
      <c r="AY1090" s="3" t="s">
        <v>311</v>
      </c>
      <c r="BE1090" s="422">
        <f t="shared" si="48"/>
        <v>0</v>
      </c>
      <c r="BF1090" s="422">
        <f t="shared" si="49"/>
        <v>0</v>
      </c>
      <c r="BG1090" s="422">
        <f t="shared" si="50"/>
        <v>0</v>
      </c>
      <c r="BH1090" s="422">
        <f t="shared" si="51"/>
        <v>0</v>
      </c>
      <c r="BI1090" s="422">
        <f t="shared" si="52"/>
        <v>0</v>
      </c>
      <c r="BJ1090" s="3" t="s">
        <v>88</v>
      </c>
      <c r="BK1090" s="422">
        <f t="shared" si="53"/>
        <v>0</v>
      </c>
      <c r="BL1090" s="3" t="s">
        <v>395</v>
      </c>
      <c r="BM1090" s="421" t="s">
        <v>2208</v>
      </c>
    </row>
    <row r="1091" spans="2:65" s="1" customFormat="1" ht="37.9" customHeight="1">
      <c r="B1091" s="13"/>
      <c r="C1091" s="428" t="s">
        <v>2209</v>
      </c>
      <c r="D1091" s="428" t="s">
        <v>313</v>
      </c>
      <c r="E1091" s="429" t="s">
        <v>2210</v>
      </c>
      <c r="F1091" s="430" t="s">
        <v>2211</v>
      </c>
      <c r="G1091" s="431" t="s">
        <v>1507</v>
      </c>
      <c r="H1091" s="432">
        <v>1</v>
      </c>
      <c r="I1091" s="22"/>
      <c r="J1091" s="415">
        <f t="shared" si="44"/>
        <v>0</v>
      </c>
      <c r="K1091" s="416"/>
      <c r="L1091" s="13"/>
      <c r="M1091" s="417" t="s">
        <v>1</v>
      </c>
      <c r="N1091" s="418" t="s">
        <v>41</v>
      </c>
      <c r="P1091" s="419">
        <f t="shared" si="45"/>
        <v>0</v>
      </c>
      <c r="Q1091" s="419">
        <v>6E-05</v>
      </c>
      <c r="R1091" s="419">
        <f t="shared" si="46"/>
        <v>6E-05</v>
      </c>
      <c r="S1091" s="419">
        <v>0</v>
      </c>
      <c r="T1091" s="420">
        <f t="shared" si="47"/>
        <v>0</v>
      </c>
      <c r="AR1091" s="421" t="s">
        <v>395</v>
      </c>
      <c r="AT1091" s="421" t="s">
        <v>313</v>
      </c>
      <c r="AU1091" s="421" t="s">
        <v>88</v>
      </c>
      <c r="AY1091" s="3" t="s">
        <v>311</v>
      </c>
      <c r="BE1091" s="422">
        <f t="shared" si="48"/>
        <v>0</v>
      </c>
      <c r="BF1091" s="422">
        <f t="shared" si="49"/>
        <v>0</v>
      </c>
      <c r="BG1091" s="422">
        <f t="shared" si="50"/>
        <v>0</v>
      </c>
      <c r="BH1091" s="422">
        <f t="shared" si="51"/>
        <v>0</v>
      </c>
      <c r="BI1091" s="422">
        <f t="shared" si="52"/>
        <v>0</v>
      </c>
      <c r="BJ1091" s="3" t="s">
        <v>88</v>
      </c>
      <c r="BK1091" s="422">
        <f t="shared" si="53"/>
        <v>0</v>
      </c>
      <c r="BL1091" s="3" t="s">
        <v>395</v>
      </c>
      <c r="BM1091" s="421" t="s">
        <v>2212</v>
      </c>
    </row>
    <row r="1092" spans="2:65" s="1" customFormat="1" ht="37.9" customHeight="1">
      <c r="B1092" s="13"/>
      <c r="C1092" s="428" t="s">
        <v>2213</v>
      </c>
      <c r="D1092" s="428" t="s">
        <v>313</v>
      </c>
      <c r="E1092" s="429" t="s">
        <v>2214</v>
      </c>
      <c r="F1092" s="430" t="s">
        <v>2215</v>
      </c>
      <c r="G1092" s="431" t="s">
        <v>1507</v>
      </c>
      <c r="H1092" s="432">
        <v>1</v>
      </c>
      <c r="I1092" s="22"/>
      <c r="J1092" s="415">
        <f t="shared" si="44"/>
        <v>0</v>
      </c>
      <c r="K1092" s="416"/>
      <c r="L1092" s="13"/>
      <c r="M1092" s="417" t="s">
        <v>1</v>
      </c>
      <c r="N1092" s="418" t="s">
        <v>41</v>
      </c>
      <c r="P1092" s="419">
        <f t="shared" si="45"/>
        <v>0</v>
      </c>
      <c r="Q1092" s="419">
        <v>6E-05</v>
      </c>
      <c r="R1092" s="419">
        <f t="shared" si="46"/>
        <v>6E-05</v>
      </c>
      <c r="S1092" s="419">
        <v>0</v>
      </c>
      <c r="T1092" s="420">
        <f t="shared" si="47"/>
        <v>0</v>
      </c>
      <c r="AR1092" s="421" t="s">
        <v>395</v>
      </c>
      <c r="AT1092" s="421" t="s">
        <v>313</v>
      </c>
      <c r="AU1092" s="421" t="s">
        <v>88</v>
      </c>
      <c r="AY1092" s="3" t="s">
        <v>311</v>
      </c>
      <c r="BE1092" s="422">
        <f t="shared" si="48"/>
        <v>0</v>
      </c>
      <c r="BF1092" s="422">
        <f t="shared" si="49"/>
        <v>0</v>
      </c>
      <c r="BG1092" s="422">
        <f t="shared" si="50"/>
        <v>0</v>
      </c>
      <c r="BH1092" s="422">
        <f t="shared" si="51"/>
        <v>0</v>
      </c>
      <c r="BI1092" s="422">
        <f t="shared" si="52"/>
        <v>0</v>
      </c>
      <c r="BJ1092" s="3" t="s">
        <v>88</v>
      </c>
      <c r="BK1092" s="422">
        <f t="shared" si="53"/>
        <v>0</v>
      </c>
      <c r="BL1092" s="3" t="s">
        <v>395</v>
      </c>
      <c r="BM1092" s="421" t="s">
        <v>2216</v>
      </c>
    </row>
    <row r="1093" spans="2:65" s="1" customFormat="1" ht="37.9" customHeight="1">
      <c r="B1093" s="13"/>
      <c r="C1093" s="428" t="s">
        <v>2217</v>
      </c>
      <c r="D1093" s="428" t="s">
        <v>313</v>
      </c>
      <c r="E1093" s="429" t="s">
        <v>2218</v>
      </c>
      <c r="F1093" s="430" t="s">
        <v>2219</v>
      </c>
      <c r="G1093" s="431" t="s">
        <v>1507</v>
      </c>
      <c r="H1093" s="432">
        <v>1</v>
      </c>
      <c r="I1093" s="22"/>
      <c r="J1093" s="415">
        <f t="shared" si="44"/>
        <v>0</v>
      </c>
      <c r="K1093" s="416"/>
      <c r="L1093" s="13"/>
      <c r="M1093" s="417" t="s">
        <v>1</v>
      </c>
      <c r="N1093" s="418" t="s">
        <v>41</v>
      </c>
      <c r="P1093" s="419">
        <f t="shared" si="45"/>
        <v>0</v>
      </c>
      <c r="Q1093" s="419">
        <v>6E-05</v>
      </c>
      <c r="R1093" s="419">
        <f t="shared" si="46"/>
        <v>6E-05</v>
      </c>
      <c r="S1093" s="419">
        <v>0</v>
      </c>
      <c r="T1093" s="420">
        <f t="shared" si="47"/>
        <v>0</v>
      </c>
      <c r="AR1093" s="421" t="s">
        <v>395</v>
      </c>
      <c r="AT1093" s="421" t="s">
        <v>313</v>
      </c>
      <c r="AU1093" s="421" t="s">
        <v>88</v>
      </c>
      <c r="AY1093" s="3" t="s">
        <v>311</v>
      </c>
      <c r="BE1093" s="422">
        <f t="shared" si="48"/>
        <v>0</v>
      </c>
      <c r="BF1093" s="422">
        <f t="shared" si="49"/>
        <v>0</v>
      </c>
      <c r="BG1093" s="422">
        <f t="shared" si="50"/>
        <v>0</v>
      </c>
      <c r="BH1093" s="422">
        <f t="shared" si="51"/>
        <v>0</v>
      </c>
      <c r="BI1093" s="422">
        <f t="shared" si="52"/>
        <v>0</v>
      </c>
      <c r="BJ1093" s="3" t="s">
        <v>88</v>
      </c>
      <c r="BK1093" s="422">
        <f t="shared" si="53"/>
        <v>0</v>
      </c>
      <c r="BL1093" s="3" t="s">
        <v>395</v>
      </c>
      <c r="BM1093" s="421" t="s">
        <v>2220</v>
      </c>
    </row>
    <row r="1094" spans="2:65" s="1" customFormat="1" ht="37.9" customHeight="1">
      <c r="B1094" s="13"/>
      <c r="C1094" s="428" t="s">
        <v>2221</v>
      </c>
      <c r="D1094" s="428" t="s">
        <v>313</v>
      </c>
      <c r="E1094" s="429" t="s">
        <v>2222</v>
      </c>
      <c r="F1094" s="430" t="s">
        <v>2223</v>
      </c>
      <c r="G1094" s="431" t="s">
        <v>1507</v>
      </c>
      <c r="H1094" s="432">
        <v>2</v>
      </c>
      <c r="I1094" s="22"/>
      <c r="J1094" s="415">
        <f t="shared" si="44"/>
        <v>0</v>
      </c>
      <c r="K1094" s="416"/>
      <c r="L1094" s="13"/>
      <c r="M1094" s="417" t="s">
        <v>1</v>
      </c>
      <c r="N1094" s="418" t="s">
        <v>41</v>
      </c>
      <c r="P1094" s="419">
        <f t="shared" si="45"/>
        <v>0</v>
      </c>
      <c r="Q1094" s="419">
        <v>6E-05</v>
      </c>
      <c r="R1094" s="419">
        <f t="shared" si="46"/>
        <v>0.00012</v>
      </c>
      <c r="S1094" s="419">
        <v>0</v>
      </c>
      <c r="T1094" s="420">
        <f t="shared" si="47"/>
        <v>0</v>
      </c>
      <c r="AR1094" s="421" t="s">
        <v>395</v>
      </c>
      <c r="AT1094" s="421" t="s">
        <v>313</v>
      </c>
      <c r="AU1094" s="421" t="s">
        <v>88</v>
      </c>
      <c r="AY1094" s="3" t="s">
        <v>311</v>
      </c>
      <c r="BE1094" s="422">
        <f t="shared" si="48"/>
        <v>0</v>
      </c>
      <c r="BF1094" s="422">
        <f t="shared" si="49"/>
        <v>0</v>
      </c>
      <c r="BG1094" s="422">
        <f t="shared" si="50"/>
        <v>0</v>
      </c>
      <c r="BH1094" s="422">
        <f t="shared" si="51"/>
        <v>0</v>
      </c>
      <c r="BI1094" s="422">
        <f t="shared" si="52"/>
        <v>0</v>
      </c>
      <c r="BJ1094" s="3" t="s">
        <v>88</v>
      </c>
      <c r="BK1094" s="422">
        <f t="shared" si="53"/>
        <v>0</v>
      </c>
      <c r="BL1094" s="3" t="s">
        <v>395</v>
      </c>
      <c r="BM1094" s="421" t="s">
        <v>2224</v>
      </c>
    </row>
    <row r="1095" spans="2:65" s="1" customFormat="1" ht="37.9" customHeight="1">
      <c r="B1095" s="13"/>
      <c r="C1095" s="428" t="s">
        <v>2225</v>
      </c>
      <c r="D1095" s="428" t="s">
        <v>313</v>
      </c>
      <c r="E1095" s="429" t="s">
        <v>2226</v>
      </c>
      <c r="F1095" s="430" t="s">
        <v>2227</v>
      </c>
      <c r="G1095" s="431" t="s">
        <v>1507</v>
      </c>
      <c r="H1095" s="432">
        <v>1</v>
      </c>
      <c r="I1095" s="22"/>
      <c r="J1095" s="415">
        <f t="shared" si="44"/>
        <v>0</v>
      </c>
      <c r="K1095" s="416"/>
      <c r="L1095" s="13"/>
      <c r="M1095" s="417" t="s">
        <v>1</v>
      </c>
      <c r="N1095" s="418" t="s">
        <v>41</v>
      </c>
      <c r="P1095" s="419">
        <f t="shared" si="45"/>
        <v>0</v>
      </c>
      <c r="Q1095" s="419">
        <v>6E-05</v>
      </c>
      <c r="R1095" s="419">
        <f t="shared" si="46"/>
        <v>6E-05</v>
      </c>
      <c r="S1095" s="419">
        <v>0</v>
      </c>
      <c r="T1095" s="420">
        <f t="shared" si="47"/>
        <v>0</v>
      </c>
      <c r="AR1095" s="421" t="s">
        <v>395</v>
      </c>
      <c r="AT1095" s="421" t="s">
        <v>313</v>
      </c>
      <c r="AU1095" s="421" t="s">
        <v>88</v>
      </c>
      <c r="AY1095" s="3" t="s">
        <v>311</v>
      </c>
      <c r="BE1095" s="422">
        <f t="shared" si="48"/>
        <v>0</v>
      </c>
      <c r="BF1095" s="422">
        <f t="shared" si="49"/>
        <v>0</v>
      </c>
      <c r="BG1095" s="422">
        <f t="shared" si="50"/>
        <v>0</v>
      </c>
      <c r="BH1095" s="422">
        <f t="shared" si="51"/>
        <v>0</v>
      </c>
      <c r="BI1095" s="422">
        <f t="shared" si="52"/>
        <v>0</v>
      </c>
      <c r="BJ1095" s="3" t="s">
        <v>88</v>
      </c>
      <c r="BK1095" s="422">
        <f t="shared" si="53"/>
        <v>0</v>
      </c>
      <c r="BL1095" s="3" t="s">
        <v>395</v>
      </c>
      <c r="BM1095" s="421" t="s">
        <v>2228</v>
      </c>
    </row>
    <row r="1096" spans="2:65" s="1" customFormat="1" ht="44.25" customHeight="1">
      <c r="B1096" s="13"/>
      <c r="C1096" s="428" t="s">
        <v>2229</v>
      </c>
      <c r="D1096" s="428" t="s">
        <v>313</v>
      </c>
      <c r="E1096" s="429" t="s">
        <v>2230</v>
      </c>
      <c r="F1096" s="430" t="s">
        <v>2231</v>
      </c>
      <c r="G1096" s="431" t="s">
        <v>1507</v>
      </c>
      <c r="H1096" s="432">
        <v>1</v>
      </c>
      <c r="I1096" s="22"/>
      <c r="J1096" s="415">
        <f t="shared" si="44"/>
        <v>0</v>
      </c>
      <c r="K1096" s="416"/>
      <c r="L1096" s="13"/>
      <c r="M1096" s="417" t="s">
        <v>1</v>
      </c>
      <c r="N1096" s="418" t="s">
        <v>41</v>
      </c>
      <c r="P1096" s="419">
        <f t="shared" si="45"/>
        <v>0</v>
      </c>
      <c r="Q1096" s="419">
        <v>6E-05</v>
      </c>
      <c r="R1096" s="419">
        <f t="shared" si="46"/>
        <v>6E-05</v>
      </c>
      <c r="S1096" s="419">
        <v>0</v>
      </c>
      <c r="T1096" s="420">
        <f t="shared" si="47"/>
        <v>0</v>
      </c>
      <c r="AR1096" s="421" t="s">
        <v>395</v>
      </c>
      <c r="AT1096" s="421" t="s">
        <v>313</v>
      </c>
      <c r="AU1096" s="421" t="s">
        <v>88</v>
      </c>
      <c r="AY1096" s="3" t="s">
        <v>311</v>
      </c>
      <c r="BE1096" s="422">
        <f t="shared" si="48"/>
        <v>0</v>
      </c>
      <c r="BF1096" s="422">
        <f t="shared" si="49"/>
        <v>0</v>
      </c>
      <c r="BG1096" s="422">
        <f t="shared" si="50"/>
        <v>0</v>
      </c>
      <c r="BH1096" s="422">
        <f t="shared" si="51"/>
        <v>0</v>
      </c>
      <c r="BI1096" s="422">
        <f t="shared" si="52"/>
        <v>0</v>
      </c>
      <c r="BJ1096" s="3" t="s">
        <v>88</v>
      </c>
      <c r="BK1096" s="422">
        <f t="shared" si="53"/>
        <v>0</v>
      </c>
      <c r="BL1096" s="3" t="s">
        <v>395</v>
      </c>
      <c r="BM1096" s="421" t="s">
        <v>2232</v>
      </c>
    </row>
    <row r="1097" spans="2:65" s="1" customFormat="1" ht="37.9" customHeight="1">
      <c r="B1097" s="13"/>
      <c r="C1097" s="428" t="s">
        <v>2233</v>
      </c>
      <c r="D1097" s="428" t="s">
        <v>313</v>
      </c>
      <c r="E1097" s="429" t="s">
        <v>2234</v>
      </c>
      <c r="F1097" s="430" t="s">
        <v>2235</v>
      </c>
      <c r="G1097" s="431" t="s">
        <v>1507</v>
      </c>
      <c r="H1097" s="432">
        <v>1</v>
      </c>
      <c r="I1097" s="22"/>
      <c r="J1097" s="415">
        <f t="shared" si="44"/>
        <v>0</v>
      </c>
      <c r="K1097" s="416"/>
      <c r="L1097" s="13"/>
      <c r="M1097" s="417" t="s">
        <v>1</v>
      </c>
      <c r="N1097" s="418" t="s">
        <v>41</v>
      </c>
      <c r="P1097" s="419">
        <f t="shared" si="45"/>
        <v>0</v>
      </c>
      <c r="Q1097" s="419">
        <v>6E-05</v>
      </c>
      <c r="R1097" s="419">
        <f t="shared" si="46"/>
        <v>6E-05</v>
      </c>
      <c r="S1097" s="419">
        <v>0</v>
      </c>
      <c r="T1097" s="420">
        <f t="shared" si="47"/>
        <v>0</v>
      </c>
      <c r="AR1097" s="421" t="s">
        <v>395</v>
      </c>
      <c r="AT1097" s="421" t="s">
        <v>313</v>
      </c>
      <c r="AU1097" s="421" t="s">
        <v>88</v>
      </c>
      <c r="AY1097" s="3" t="s">
        <v>311</v>
      </c>
      <c r="BE1097" s="422">
        <f t="shared" si="48"/>
        <v>0</v>
      </c>
      <c r="BF1097" s="422">
        <f t="shared" si="49"/>
        <v>0</v>
      </c>
      <c r="BG1097" s="422">
        <f t="shared" si="50"/>
        <v>0</v>
      </c>
      <c r="BH1097" s="422">
        <f t="shared" si="51"/>
        <v>0</v>
      </c>
      <c r="BI1097" s="422">
        <f t="shared" si="52"/>
        <v>0</v>
      </c>
      <c r="BJ1097" s="3" t="s">
        <v>88</v>
      </c>
      <c r="BK1097" s="422">
        <f t="shared" si="53"/>
        <v>0</v>
      </c>
      <c r="BL1097" s="3" t="s">
        <v>395</v>
      </c>
      <c r="BM1097" s="421" t="s">
        <v>2236</v>
      </c>
    </row>
    <row r="1098" spans="2:65" s="1" customFormat="1" ht="37.9" customHeight="1">
      <c r="B1098" s="13"/>
      <c r="C1098" s="428" t="s">
        <v>2237</v>
      </c>
      <c r="D1098" s="428" t="s">
        <v>313</v>
      </c>
      <c r="E1098" s="429" t="s">
        <v>2238</v>
      </c>
      <c r="F1098" s="430" t="s">
        <v>2239</v>
      </c>
      <c r="G1098" s="431" t="s">
        <v>1507</v>
      </c>
      <c r="H1098" s="432">
        <v>1</v>
      </c>
      <c r="I1098" s="22"/>
      <c r="J1098" s="415">
        <f t="shared" si="44"/>
        <v>0</v>
      </c>
      <c r="K1098" s="416"/>
      <c r="L1098" s="13"/>
      <c r="M1098" s="417" t="s">
        <v>1</v>
      </c>
      <c r="N1098" s="418" t="s">
        <v>41</v>
      </c>
      <c r="P1098" s="419">
        <f t="shared" si="45"/>
        <v>0</v>
      </c>
      <c r="Q1098" s="419">
        <v>6E-05</v>
      </c>
      <c r="R1098" s="419">
        <f t="shared" si="46"/>
        <v>6E-05</v>
      </c>
      <c r="S1098" s="419">
        <v>0</v>
      </c>
      <c r="T1098" s="420">
        <f t="shared" si="47"/>
        <v>0</v>
      </c>
      <c r="AR1098" s="421" t="s">
        <v>395</v>
      </c>
      <c r="AT1098" s="421" t="s">
        <v>313</v>
      </c>
      <c r="AU1098" s="421" t="s">
        <v>88</v>
      </c>
      <c r="AY1098" s="3" t="s">
        <v>311</v>
      </c>
      <c r="BE1098" s="422">
        <f t="shared" si="48"/>
        <v>0</v>
      </c>
      <c r="BF1098" s="422">
        <f t="shared" si="49"/>
        <v>0</v>
      </c>
      <c r="BG1098" s="422">
        <f t="shared" si="50"/>
        <v>0</v>
      </c>
      <c r="BH1098" s="422">
        <f t="shared" si="51"/>
        <v>0</v>
      </c>
      <c r="BI1098" s="422">
        <f t="shared" si="52"/>
        <v>0</v>
      </c>
      <c r="BJ1098" s="3" t="s">
        <v>88</v>
      </c>
      <c r="BK1098" s="422">
        <f t="shared" si="53"/>
        <v>0</v>
      </c>
      <c r="BL1098" s="3" t="s">
        <v>395</v>
      </c>
      <c r="BM1098" s="421" t="s">
        <v>2240</v>
      </c>
    </row>
    <row r="1099" spans="2:65" s="1" customFormat="1" ht="37.9" customHeight="1">
      <c r="B1099" s="13"/>
      <c r="C1099" s="428" t="s">
        <v>2241</v>
      </c>
      <c r="D1099" s="428" t="s">
        <v>313</v>
      </c>
      <c r="E1099" s="429" t="s">
        <v>2242</v>
      </c>
      <c r="F1099" s="430" t="s">
        <v>2243</v>
      </c>
      <c r="G1099" s="431" t="s">
        <v>1507</v>
      </c>
      <c r="H1099" s="432">
        <v>2</v>
      </c>
      <c r="I1099" s="22"/>
      <c r="J1099" s="415">
        <f t="shared" si="44"/>
        <v>0</v>
      </c>
      <c r="K1099" s="416"/>
      <c r="L1099" s="13"/>
      <c r="M1099" s="417" t="s">
        <v>1</v>
      </c>
      <c r="N1099" s="418" t="s">
        <v>41</v>
      </c>
      <c r="P1099" s="419">
        <f t="shared" si="45"/>
        <v>0</v>
      </c>
      <c r="Q1099" s="419">
        <v>6E-05</v>
      </c>
      <c r="R1099" s="419">
        <f t="shared" si="46"/>
        <v>0.00012</v>
      </c>
      <c r="S1099" s="419">
        <v>0</v>
      </c>
      <c r="T1099" s="420">
        <f t="shared" si="47"/>
        <v>0</v>
      </c>
      <c r="AR1099" s="421" t="s">
        <v>395</v>
      </c>
      <c r="AT1099" s="421" t="s">
        <v>313</v>
      </c>
      <c r="AU1099" s="421" t="s">
        <v>88</v>
      </c>
      <c r="AY1099" s="3" t="s">
        <v>311</v>
      </c>
      <c r="BE1099" s="422">
        <f t="shared" si="48"/>
        <v>0</v>
      </c>
      <c r="BF1099" s="422">
        <f t="shared" si="49"/>
        <v>0</v>
      </c>
      <c r="BG1099" s="422">
        <f t="shared" si="50"/>
        <v>0</v>
      </c>
      <c r="BH1099" s="422">
        <f t="shared" si="51"/>
        <v>0</v>
      </c>
      <c r="BI1099" s="422">
        <f t="shared" si="52"/>
        <v>0</v>
      </c>
      <c r="BJ1099" s="3" t="s">
        <v>88</v>
      </c>
      <c r="BK1099" s="422">
        <f t="shared" si="53"/>
        <v>0</v>
      </c>
      <c r="BL1099" s="3" t="s">
        <v>395</v>
      </c>
      <c r="BM1099" s="421" t="s">
        <v>2244</v>
      </c>
    </row>
    <row r="1100" spans="2:65" s="1" customFormat="1" ht="44.25" customHeight="1">
      <c r="B1100" s="13"/>
      <c r="C1100" s="428" t="s">
        <v>2245</v>
      </c>
      <c r="D1100" s="428" t="s">
        <v>313</v>
      </c>
      <c r="E1100" s="429" t="s">
        <v>2246</v>
      </c>
      <c r="F1100" s="430" t="s">
        <v>2247</v>
      </c>
      <c r="G1100" s="431" t="s">
        <v>1507</v>
      </c>
      <c r="H1100" s="432">
        <v>7</v>
      </c>
      <c r="I1100" s="22"/>
      <c r="J1100" s="415">
        <f t="shared" si="44"/>
        <v>0</v>
      </c>
      <c r="K1100" s="416"/>
      <c r="L1100" s="13"/>
      <c r="M1100" s="417" t="s">
        <v>1</v>
      </c>
      <c r="N1100" s="418" t="s">
        <v>41</v>
      </c>
      <c r="P1100" s="419">
        <f t="shared" si="45"/>
        <v>0</v>
      </c>
      <c r="Q1100" s="419">
        <v>6E-05</v>
      </c>
      <c r="R1100" s="419">
        <f t="shared" si="46"/>
        <v>0.00042</v>
      </c>
      <c r="S1100" s="419">
        <v>0</v>
      </c>
      <c r="T1100" s="420">
        <f t="shared" si="47"/>
        <v>0</v>
      </c>
      <c r="AR1100" s="421" t="s">
        <v>395</v>
      </c>
      <c r="AT1100" s="421" t="s">
        <v>313</v>
      </c>
      <c r="AU1100" s="421" t="s">
        <v>88</v>
      </c>
      <c r="AY1100" s="3" t="s">
        <v>311</v>
      </c>
      <c r="BE1100" s="422">
        <f t="shared" si="48"/>
        <v>0</v>
      </c>
      <c r="BF1100" s="422">
        <f t="shared" si="49"/>
        <v>0</v>
      </c>
      <c r="BG1100" s="422">
        <f t="shared" si="50"/>
        <v>0</v>
      </c>
      <c r="BH1100" s="422">
        <f t="shared" si="51"/>
        <v>0</v>
      </c>
      <c r="BI1100" s="422">
        <f t="shared" si="52"/>
        <v>0</v>
      </c>
      <c r="BJ1100" s="3" t="s">
        <v>88</v>
      </c>
      <c r="BK1100" s="422">
        <f t="shared" si="53"/>
        <v>0</v>
      </c>
      <c r="BL1100" s="3" t="s">
        <v>395</v>
      </c>
      <c r="BM1100" s="421" t="s">
        <v>2248</v>
      </c>
    </row>
    <row r="1101" spans="2:65" s="1" customFormat="1" ht="33" customHeight="1">
      <c r="B1101" s="13"/>
      <c r="C1101" s="428" t="s">
        <v>2249</v>
      </c>
      <c r="D1101" s="428" t="s">
        <v>313</v>
      </c>
      <c r="E1101" s="429" t="s">
        <v>2250</v>
      </c>
      <c r="F1101" s="430" t="s">
        <v>2251</v>
      </c>
      <c r="G1101" s="431" t="s">
        <v>1507</v>
      </c>
      <c r="H1101" s="432">
        <v>8</v>
      </c>
      <c r="I1101" s="22"/>
      <c r="J1101" s="415">
        <f t="shared" si="44"/>
        <v>0</v>
      </c>
      <c r="K1101" s="416"/>
      <c r="L1101" s="13"/>
      <c r="M1101" s="417" t="s">
        <v>1</v>
      </c>
      <c r="N1101" s="418" t="s">
        <v>41</v>
      </c>
      <c r="P1101" s="419">
        <f t="shared" si="45"/>
        <v>0</v>
      </c>
      <c r="Q1101" s="419">
        <v>6E-05</v>
      </c>
      <c r="R1101" s="419">
        <f t="shared" si="46"/>
        <v>0.00048</v>
      </c>
      <c r="S1101" s="419">
        <v>0</v>
      </c>
      <c r="T1101" s="420">
        <f t="shared" si="47"/>
        <v>0</v>
      </c>
      <c r="AR1101" s="421" t="s">
        <v>395</v>
      </c>
      <c r="AT1101" s="421" t="s">
        <v>313</v>
      </c>
      <c r="AU1101" s="421" t="s">
        <v>88</v>
      </c>
      <c r="AY1101" s="3" t="s">
        <v>311</v>
      </c>
      <c r="BE1101" s="422">
        <f t="shared" si="48"/>
        <v>0</v>
      </c>
      <c r="BF1101" s="422">
        <f t="shared" si="49"/>
        <v>0</v>
      </c>
      <c r="BG1101" s="422">
        <f t="shared" si="50"/>
        <v>0</v>
      </c>
      <c r="BH1101" s="422">
        <f t="shared" si="51"/>
        <v>0</v>
      </c>
      <c r="BI1101" s="422">
        <f t="shared" si="52"/>
        <v>0</v>
      </c>
      <c r="BJ1101" s="3" t="s">
        <v>88</v>
      </c>
      <c r="BK1101" s="422">
        <f t="shared" si="53"/>
        <v>0</v>
      </c>
      <c r="BL1101" s="3" t="s">
        <v>395</v>
      </c>
      <c r="BM1101" s="421" t="s">
        <v>2252</v>
      </c>
    </row>
    <row r="1102" spans="2:65" s="1" customFormat="1" ht="44.25" customHeight="1">
      <c r="B1102" s="13"/>
      <c r="C1102" s="428" t="s">
        <v>2253</v>
      </c>
      <c r="D1102" s="428" t="s">
        <v>313</v>
      </c>
      <c r="E1102" s="429" t="s">
        <v>2254</v>
      </c>
      <c r="F1102" s="430" t="s">
        <v>2255</v>
      </c>
      <c r="G1102" s="431" t="s">
        <v>1507</v>
      </c>
      <c r="H1102" s="432">
        <v>1</v>
      </c>
      <c r="I1102" s="22"/>
      <c r="J1102" s="415">
        <f aca="true" t="shared" si="54" ref="J1102:J1132">ROUND(I1102*H1102,2)</f>
        <v>0</v>
      </c>
      <c r="K1102" s="416"/>
      <c r="L1102" s="13"/>
      <c r="M1102" s="417" t="s">
        <v>1</v>
      </c>
      <c r="N1102" s="418" t="s">
        <v>41</v>
      </c>
      <c r="P1102" s="419">
        <f aca="true" t="shared" si="55" ref="P1102:P1132">O1102*H1102</f>
        <v>0</v>
      </c>
      <c r="Q1102" s="419">
        <v>6E-05</v>
      </c>
      <c r="R1102" s="419">
        <f aca="true" t="shared" si="56" ref="R1102:R1132">Q1102*H1102</f>
        <v>6E-05</v>
      </c>
      <c r="S1102" s="419">
        <v>0</v>
      </c>
      <c r="T1102" s="420">
        <f aca="true" t="shared" si="57" ref="T1102:T1132">S1102*H1102</f>
        <v>0</v>
      </c>
      <c r="AR1102" s="421" t="s">
        <v>395</v>
      </c>
      <c r="AT1102" s="421" t="s">
        <v>313</v>
      </c>
      <c r="AU1102" s="421" t="s">
        <v>88</v>
      </c>
      <c r="AY1102" s="3" t="s">
        <v>311</v>
      </c>
      <c r="BE1102" s="422">
        <f aca="true" t="shared" si="58" ref="BE1102:BE1132">IF(N1102="základní",J1102,0)</f>
        <v>0</v>
      </c>
      <c r="BF1102" s="422">
        <f aca="true" t="shared" si="59" ref="BF1102:BF1132">IF(N1102="snížená",J1102,0)</f>
        <v>0</v>
      </c>
      <c r="BG1102" s="422">
        <f aca="true" t="shared" si="60" ref="BG1102:BG1132">IF(N1102="zákl. přenesená",J1102,0)</f>
        <v>0</v>
      </c>
      <c r="BH1102" s="422">
        <f aca="true" t="shared" si="61" ref="BH1102:BH1132">IF(N1102="sníž. přenesená",J1102,0)</f>
        <v>0</v>
      </c>
      <c r="BI1102" s="422">
        <f aca="true" t="shared" si="62" ref="BI1102:BI1132">IF(N1102="nulová",J1102,0)</f>
        <v>0</v>
      </c>
      <c r="BJ1102" s="3" t="s">
        <v>88</v>
      </c>
      <c r="BK1102" s="422">
        <f aca="true" t="shared" si="63" ref="BK1102:BK1132">ROUND(I1102*H1102,2)</f>
        <v>0</v>
      </c>
      <c r="BL1102" s="3" t="s">
        <v>395</v>
      </c>
      <c r="BM1102" s="421" t="s">
        <v>2256</v>
      </c>
    </row>
    <row r="1103" spans="2:65" s="1" customFormat="1" ht="44.25" customHeight="1">
      <c r="B1103" s="13"/>
      <c r="C1103" s="428" t="s">
        <v>2257</v>
      </c>
      <c r="D1103" s="428" t="s">
        <v>313</v>
      </c>
      <c r="E1103" s="429" t="s">
        <v>2258</v>
      </c>
      <c r="F1103" s="430" t="s">
        <v>2259</v>
      </c>
      <c r="G1103" s="431" t="s">
        <v>1507</v>
      </c>
      <c r="H1103" s="432">
        <v>1</v>
      </c>
      <c r="I1103" s="22"/>
      <c r="J1103" s="415">
        <f t="shared" si="54"/>
        <v>0</v>
      </c>
      <c r="K1103" s="416"/>
      <c r="L1103" s="13"/>
      <c r="M1103" s="417" t="s">
        <v>1</v>
      </c>
      <c r="N1103" s="418" t="s">
        <v>41</v>
      </c>
      <c r="P1103" s="419">
        <f t="shared" si="55"/>
        <v>0</v>
      </c>
      <c r="Q1103" s="419">
        <v>6E-05</v>
      </c>
      <c r="R1103" s="419">
        <f t="shared" si="56"/>
        <v>6E-05</v>
      </c>
      <c r="S1103" s="419">
        <v>0</v>
      </c>
      <c r="T1103" s="420">
        <f t="shared" si="57"/>
        <v>0</v>
      </c>
      <c r="AR1103" s="421" t="s">
        <v>395</v>
      </c>
      <c r="AT1103" s="421" t="s">
        <v>313</v>
      </c>
      <c r="AU1103" s="421" t="s">
        <v>88</v>
      </c>
      <c r="AY1103" s="3" t="s">
        <v>311</v>
      </c>
      <c r="BE1103" s="422">
        <f t="shared" si="58"/>
        <v>0</v>
      </c>
      <c r="BF1103" s="422">
        <f t="shared" si="59"/>
        <v>0</v>
      </c>
      <c r="BG1103" s="422">
        <f t="shared" si="60"/>
        <v>0</v>
      </c>
      <c r="BH1103" s="422">
        <f t="shared" si="61"/>
        <v>0</v>
      </c>
      <c r="BI1103" s="422">
        <f t="shared" si="62"/>
        <v>0</v>
      </c>
      <c r="BJ1103" s="3" t="s">
        <v>88</v>
      </c>
      <c r="BK1103" s="422">
        <f t="shared" si="63"/>
        <v>0</v>
      </c>
      <c r="BL1103" s="3" t="s">
        <v>395</v>
      </c>
      <c r="BM1103" s="421" t="s">
        <v>2260</v>
      </c>
    </row>
    <row r="1104" spans="2:65" s="1" customFormat="1" ht="44.25" customHeight="1">
      <c r="B1104" s="13"/>
      <c r="C1104" s="428" t="s">
        <v>2261</v>
      </c>
      <c r="D1104" s="428" t="s">
        <v>313</v>
      </c>
      <c r="E1104" s="429" t="s">
        <v>2262</v>
      </c>
      <c r="F1104" s="430" t="s">
        <v>2263</v>
      </c>
      <c r="G1104" s="431" t="s">
        <v>1507</v>
      </c>
      <c r="H1104" s="432">
        <v>5</v>
      </c>
      <c r="I1104" s="22"/>
      <c r="J1104" s="415">
        <f t="shared" si="54"/>
        <v>0</v>
      </c>
      <c r="K1104" s="416"/>
      <c r="L1104" s="13"/>
      <c r="M1104" s="417" t="s">
        <v>1</v>
      </c>
      <c r="N1104" s="418" t="s">
        <v>41</v>
      </c>
      <c r="P1104" s="419">
        <f t="shared" si="55"/>
        <v>0</v>
      </c>
      <c r="Q1104" s="419">
        <v>6E-05</v>
      </c>
      <c r="R1104" s="419">
        <f t="shared" si="56"/>
        <v>0.00030000000000000003</v>
      </c>
      <c r="S1104" s="419">
        <v>0</v>
      </c>
      <c r="T1104" s="420">
        <f t="shared" si="57"/>
        <v>0</v>
      </c>
      <c r="AR1104" s="421" t="s">
        <v>395</v>
      </c>
      <c r="AT1104" s="421" t="s">
        <v>313</v>
      </c>
      <c r="AU1104" s="421" t="s">
        <v>88</v>
      </c>
      <c r="AY1104" s="3" t="s">
        <v>311</v>
      </c>
      <c r="BE1104" s="422">
        <f t="shared" si="58"/>
        <v>0</v>
      </c>
      <c r="BF1104" s="422">
        <f t="shared" si="59"/>
        <v>0</v>
      </c>
      <c r="BG1104" s="422">
        <f t="shared" si="60"/>
        <v>0</v>
      </c>
      <c r="BH1104" s="422">
        <f t="shared" si="61"/>
        <v>0</v>
      </c>
      <c r="BI1104" s="422">
        <f t="shared" si="62"/>
        <v>0</v>
      </c>
      <c r="BJ1104" s="3" t="s">
        <v>88</v>
      </c>
      <c r="BK1104" s="422">
        <f t="shared" si="63"/>
        <v>0</v>
      </c>
      <c r="BL1104" s="3" t="s">
        <v>395</v>
      </c>
      <c r="BM1104" s="421" t="s">
        <v>2264</v>
      </c>
    </row>
    <row r="1105" spans="2:65" s="1" customFormat="1" ht="44.25" customHeight="1">
      <c r="B1105" s="13"/>
      <c r="C1105" s="428" t="s">
        <v>2265</v>
      </c>
      <c r="D1105" s="428" t="s">
        <v>313</v>
      </c>
      <c r="E1105" s="429" t="s">
        <v>2266</v>
      </c>
      <c r="F1105" s="430" t="s">
        <v>2267</v>
      </c>
      <c r="G1105" s="431" t="s">
        <v>1507</v>
      </c>
      <c r="H1105" s="432">
        <v>5</v>
      </c>
      <c r="I1105" s="22"/>
      <c r="J1105" s="415">
        <f t="shared" si="54"/>
        <v>0</v>
      </c>
      <c r="K1105" s="416"/>
      <c r="L1105" s="13"/>
      <c r="M1105" s="417" t="s">
        <v>1</v>
      </c>
      <c r="N1105" s="418" t="s">
        <v>41</v>
      </c>
      <c r="P1105" s="419">
        <f t="shared" si="55"/>
        <v>0</v>
      </c>
      <c r="Q1105" s="419">
        <v>6E-05</v>
      </c>
      <c r="R1105" s="419">
        <f t="shared" si="56"/>
        <v>0.00030000000000000003</v>
      </c>
      <c r="S1105" s="419">
        <v>0</v>
      </c>
      <c r="T1105" s="420">
        <f t="shared" si="57"/>
        <v>0</v>
      </c>
      <c r="AR1105" s="421" t="s">
        <v>395</v>
      </c>
      <c r="AT1105" s="421" t="s">
        <v>313</v>
      </c>
      <c r="AU1105" s="421" t="s">
        <v>88</v>
      </c>
      <c r="AY1105" s="3" t="s">
        <v>311</v>
      </c>
      <c r="BE1105" s="422">
        <f t="shared" si="58"/>
        <v>0</v>
      </c>
      <c r="BF1105" s="422">
        <f t="shared" si="59"/>
        <v>0</v>
      </c>
      <c r="BG1105" s="422">
        <f t="shared" si="60"/>
        <v>0</v>
      </c>
      <c r="BH1105" s="422">
        <f t="shared" si="61"/>
        <v>0</v>
      </c>
      <c r="BI1105" s="422">
        <f t="shared" si="62"/>
        <v>0</v>
      </c>
      <c r="BJ1105" s="3" t="s">
        <v>88</v>
      </c>
      <c r="BK1105" s="422">
        <f t="shared" si="63"/>
        <v>0</v>
      </c>
      <c r="BL1105" s="3" t="s">
        <v>395</v>
      </c>
      <c r="BM1105" s="421" t="s">
        <v>2268</v>
      </c>
    </row>
    <row r="1106" spans="2:65" s="1" customFormat="1" ht="44.25" customHeight="1">
      <c r="B1106" s="13"/>
      <c r="C1106" s="428" t="s">
        <v>2269</v>
      </c>
      <c r="D1106" s="428" t="s">
        <v>313</v>
      </c>
      <c r="E1106" s="429" t="s">
        <v>2270</v>
      </c>
      <c r="F1106" s="430" t="s">
        <v>2271</v>
      </c>
      <c r="G1106" s="431" t="s">
        <v>1507</v>
      </c>
      <c r="H1106" s="432">
        <v>2</v>
      </c>
      <c r="I1106" s="22"/>
      <c r="J1106" s="415">
        <f t="shared" si="54"/>
        <v>0</v>
      </c>
      <c r="K1106" s="416"/>
      <c r="L1106" s="13"/>
      <c r="M1106" s="417" t="s">
        <v>1</v>
      </c>
      <c r="N1106" s="418" t="s">
        <v>41</v>
      </c>
      <c r="P1106" s="419">
        <f t="shared" si="55"/>
        <v>0</v>
      </c>
      <c r="Q1106" s="419">
        <v>6E-05</v>
      </c>
      <c r="R1106" s="419">
        <f t="shared" si="56"/>
        <v>0.00012</v>
      </c>
      <c r="S1106" s="419">
        <v>0</v>
      </c>
      <c r="T1106" s="420">
        <f t="shared" si="57"/>
        <v>0</v>
      </c>
      <c r="AR1106" s="421" t="s">
        <v>395</v>
      </c>
      <c r="AT1106" s="421" t="s">
        <v>313</v>
      </c>
      <c r="AU1106" s="421" t="s">
        <v>88</v>
      </c>
      <c r="AY1106" s="3" t="s">
        <v>311</v>
      </c>
      <c r="BE1106" s="422">
        <f t="shared" si="58"/>
        <v>0</v>
      </c>
      <c r="BF1106" s="422">
        <f t="shared" si="59"/>
        <v>0</v>
      </c>
      <c r="BG1106" s="422">
        <f t="shared" si="60"/>
        <v>0</v>
      </c>
      <c r="BH1106" s="422">
        <f t="shared" si="61"/>
        <v>0</v>
      </c>
      <c r="BI1106" s="422">
        <f t="shared" si="62"/>
        <v>0</v>
      </c>
      <c r="BJ1106" s="3" t="s">
        <v>88</v>
      </c>
      <c r="BK1106" s="422">
        <f t="shared" si="63"/>
        <v>0</v>
      </c>
      <c r="BL1106" s="3" t="s">
        <v>395</v>
      </c>
      <c r="BM1106" s="421" t="s">
        <v>2272</v>
      </c>
    </row>
    <row r="1107" spans="2:65" s="1" customFormat="1" ht="44.25" customHeight="1">
      <c r="B1107" s="13"/>
      <c r="C1107" s="428" t="s">
        <v>2273</v>
      </c>
      <c r="D1107" s="428" t="s">
        <v>313</v>
      </c>
      <c r="E1107" s="429" t="s">
        <v>2274</v>
      </c>
      <c r="F1107" s="430" t="s">
        <v>2275</v>
      </c>
      <c r="G1107" s="431" t="s">
        <v>1507</v>
      </c>
      <c r="H1107" s="432">
        <v>2</v>
      </c>
      <c r="I1107" s="22"/>
      <c r="J1107" s="415">
        <f t="shared" si="54"/>
        <v>0</v>
      </c>
      <c r="K1107" s="416"/>
      <c r="L1107" s="13"/>
      <c r="M1107" s="417" t="s">
        <v>1</v>
      </c>
      <c r="N1107" s="418" t="s">
        <v>41</v>
      </c>
      <c r="P1107" s="419">
        <f t="shared" si="55"/>
        <v>0</v>
      </c>
      <c r="Q1107" s="419">
        <v>6E-05</v>
      </c>
      <c r="R1107" s="419">
        <f t="shared" si="56"/>
        <v>0.00012</v>
      </c>
      <c r="S1107" s="419">
        <v>0</v>
      </c>
      <c r="T1107" s="420">
        <f t="shared" si="57"/>
        <v>0</v>
      </c>
      <c r="AR1107" s="421" t="s">
        <v>395</v>
      </c>
      <c r="AT1107" s="421" t="s">
        <v>313</v>
      </c>
      <c r="AU1107" s="421" t="s">
        <v>88</v>
      </c>
      <c r="AY1107" s="3" t="s">
        <v>311</v>
      </c>
      <c r="BE1107" s="422">
        <f t="shared" si="58"/>
        <v>0</v>
      </c>
      <c r="BF1107" s="422">
        <f t="shared" si="59"/>
        <v>0</v>
      </c>
      <c r="BG1107" s="422">
        <f t="shared" si="60"/>
        <v>0</v>
      </c>
      <c r="BH1107" s="422">
        <f t="shared" si="61"/>
        <v>0</v>
      </c>
      <c r="BI1107" s="422">
        <f t="shared" si="62"/>
        <v>0</v>
      </c>
      <c r="BJ1107" s="3" t="s">
        <v>88</v>
      </c>
      <c r="BK1107" s="422">
        <f t="shared" si="63"/>
        <v>0</v>
      </c>
      <c r="BL1107" s="3" t="s">
        <v>395</v>
      </c>
      <c r="BM1107" s="421" t="s">
        <v>2276</v>
      </c>
    </row>
    <row r="1108" spans="2:65" s="1" customFormat="1" ht="44.25" customHeight="1">
      <c r="B1108" s="13"/>
      <c r="C1108" s="428" t="s">
        <v>2277</v>
      </c>
      <c r="D1108" s="428" t="s">
        <v>313</v>
      </c>
      <c r="E1108" s="429" t="s">
        <v>2278</v>
      </c>
      <c r="F1108" s="430" t="s">
        <v>2279</v>
      </c>
      <c r="G1108" s="431" t="s">
        <v>1507</v>
      </c>
      <c r="H1108" s="432">
        <v>2</v>
      </c>
      <c r="I1108" s="22"/>
      <c r="J1108" s="415">
        <f t="shared" si="54"/>
        <v>0</v>
      </c>
      <c r="K1108" s="416"/>
      <c r="L1108" s="13"/>
      <c r="M1108" s="417" t="s">
        <v>1</v>
      </c>
      <c r="N1108" s="418" t="s">
        <v>41</v>
      </c>
      <c r="P1108" s="419">
        <f t="shared" si="55"/>
        <v>0</v>
      </c>
      <c r="Q1108" s="419">
        <v>6E-05</v>
      </c>
      <c r="R1108" s="419">
        <f t="shared" si="56"/>
        <v>0.00012</v>
      </c>
      <c r="S1108" s="419">
        <v>0</v>
      </c>
      <c r="T1108" s="420">
        <f t="shared" si="57"/>
        <v>0</v>
      </c>
      <c r="AR1108" s="421" t="s">
        <v>395</v>
      </c>
      <c r="AT1108" s="421" t="s">
        <v>313</v>
      </c>
      <c r="AU1108" s="421" t="s">
        <v>88</v>
      </c>
      <c r="AY1108" s="3" t="s">
        <v>311</v>
      </c>
      <c r="BE1108" s="422">
        <f t="shared" si="58"/>
        <v>0</v>
      </c>
      <c r="BF1108" s="422">
        <f t="shared" si="59"/>
        <v>0</v>
      </c>
      <c r="BG1108" s="422">
        <f t="shared" si="60"/>
        <v>0</v>
      </c>
      <c r="BH1108" s="422">
        <f t="shared" si="61"/>
        <v>0</v>
      </c>
      <c r="BI1108" s="422">
        <f t="shared" si="62"/>
        <v>0</v>
      </c>
      <c r="BJ1108" s="3" t="s">
        <v>88</v>
      </c>
      <c r="BK1108" s="422">
        <f t="shared" si="63"/>
        <v>0</v>
      </c>
      <c r="BL1108" s="3" t="s">
        <v>395</v>
      </c>
      <c r="BM1108" s="421" t="s">
        <v>2280</v>
      </c>
    </row>
    <row r="1109" spans="2:65" s="1" customFormat="1" ht="44.25" customHeight="1">
      <c r="B1109" s="13"/>
      <c r="C1109" s="428" t="s">
        <v>2281</v>
      </c>
      <c r="D1109" s="428" t="s">
        <v>313</v>
      </c>
      <c r="E1109" s="429" t="s">
        <v>2282</v>
      </c>
      <c r="F1109" s="430" t="s">
        <v>2283</v>
      </c>
      <c r="G1109" s="431" t="s">
        <v>1507</v>
      </c>
      <c r="H1109" s="432">
        <v>1</v>
      </c>
      <c r="I1109" s="22"/>
      <c r="J1109" s="415">
        <f t="shared" si="54"/>
        <v>0</v>
      </c>
      <c r="K1109" s="416"/>
      <c r="L1109" s="13"/>
      <c r="M1109" s="417" t="s">
        <v>1</v>
      </c>
      <c r="N1109" s="418" t="s">
        <v>41</v>
      </c>
      <c r="P1109" s="419">
        <f t="shared" si="55"/>
        <v>0</v>
      </c>
      <c r="Q1109" s="419">
        <v>6E-05</v>
      </c>
      <c r="R1109" s="419">
        <f t="shared" si="56"/>
        <v>6E-05</v>
      </c>
      <c r="S1109" s="419">
        <v>0</v>
      </c>
      <c r="T1109" s="420">
        <f t="shared" si="57"/>
        <v>0</v>
      </c>
      <c r="AR1109" s="421" t="s">
        <v>395</v>
      </c>
      <c r="AT1109" s="421" t="s">
        <v>313</v>
      </c>
      <c r="AU1109" s="421" t="s">
        <v>88</v>
      </c>
      <c r="AY1109" s="3" t="s">
        <v>311</v>
      </c>
      <c r="BE1109" s="422">
        <f t="shared" si="58"/>
        <v>0</v>
      </c>
      <c r="BF1109" s="422">
        <f t="shared" si="59"/>
        <v>0</v>
      </c>
      <c r="BG1109" s="422">
        <f t="shared" si="60"/>
        <v>0</v>
      </c>
      <c r="BH1109" s="422">
        <f t="shared" si="61"/>
        <v>0</v>
      </c>
      <c r="BI1109" s="422">
        <f t="shared" si="62"/>
        <v>0</v>
      </c>
      <c r="BJ1109" s="3" t="s">
        <v>88</v>
      </c>
      <c r="BK1109" s="422">
        <f t="shared" si="63"/>
        <v>0</v>
      </c>
      <c r="BL1109" s="3" t="s">
        <v>395</v>
      </c>
      <c r="BM1109" s="421" t="s">
        <v>2284</v>
      </c>
    </row>
    <row r="1110" spans="2:65" s="1" customFormat="1" ht="37.9" customHeight="1">
      <c r="B1110" s="13"/>
      <c r="C1110" s="428" t="s">
        <v>2285</v>
      </c>
      <c r="D1110" s="428" t="s">
        <v>313</v>
      </c>
      <c r="E1110" s="429" t="s">
        <v>2286</v>
      </c>
      <c r="F1110" s="430" t="s">
        <v>2287</v>
      </c>
      <c r="G1110" s="431" t="s">
        <v>1507</v>
      </c>
      <c r="H1110" s="432">
        <v>1</v>
      </c>
      <c r="I1110" s="22"/>
      <c r="J1110" s="415">
        <f t="shared" si="54"/>
        <v>0</v>
      </c>
      <c r="K1110" s="416"/>
      <c r="L1110" s="13"/>
      <c r="M1110" s="417" t="s">
        <v>1</v>
      </c>
      <c r="N1110" s="418" t="s">
        <v>41</v>
      </c>
      <c r="P1110" s="419">
        <f t="shared" si="55"/>
        <v>0</v>
      </c>
      <c r="Q1110" s="419">
        <v>6E-05</v>
      </c>
      <c r="R1110" s="419">
        <f t="shared" si="56"/>
        <v>6E-05</v>
      </c>
      <c r="S1110" s="419">
        <v>0</v>
      </c>
      <c r="T1110" s="420">
        <f t="shared" si="57"/>
        <v>0</v>
      </c>
      <c r="AR1110" s="421" t="s">
        <v>395</v>
      </c>
      <c r="AT1110" s="421" t="s">
        <v>313</v>
      </c>
      <c r="AU1110" s="421" t="s">
        <v>88</v>
      </c>
      <c r="AY1110" s="3" t="s">
        <v>311</v>
      </c>
      <c r="BE1110" s="422">
        <f t="shared" si="58"/>
        <v>0</v>
      </c>
      <c r="BF1110" s="422">
        <f t="shared" si="59"/>
        <v>0</v>
      </c>
      <c r="BG1110" s="422">
        <f t="shared" si="60"/>
        <v>0</v>
      </c>
      <c r="BH1110" s="422">
        <f t="shared" si="61"/>
        <v>0</v>
      </c>
      <c r="BI1110" s="422">
        <f t="shared" si="62"/>
        <v>0</v>
      </c>
      <c r="BJ1110" s="3" t="s">
        <v>88</v>
      </c>
      <c r="BK1110" s="422">
        <f t="shared" si="63"/>
        <v>0</v>
      </c>
      <c r="BL1110" s="3" t="s">
        <v>395</v>
      </c>
      <c r="BM1110" s="421" t="s">
        <v>2288</v>
      </c>
    </row>
    <row r="1111" spans="2:65" s="1" customFormat="1" ht="37.9" customHeight="1">
      <c r="B1111" s="13"/>
      <c r="C1111" s="428" t="s">
        <v>2289</v>
      </c>
      <c r="D1111" s="428" t="s">
        <v>313</v>
      </c>
      <c r="E1111" s="429" t="s">
        <v>2290</v>
      </c>
      <c r="F1111" s="430" t="s">
        <v>2291</v>
      </c>
      <c r="G1111" s="431" t="s">
        <v>1507</v>
      </c>
      <c r="H1111" s="432">
        <v>1</v>
      </c>
      <c r="I1111" s="22"/>
      <c r="J1111" s="415">
        <f t="shared" si="54"/>
        <v>0</v>
      </c>
      <c r="K1111" s="416"/>
      <c r="L1111" s="13"/>
      <c r="M1111" s="417" t="s">
        <v>1</v>
      </c>
      <c r="N1111" s="418" t="s">
        <v>41</v>
      </c>
      <c r="P1111" s="419">
        <f t="shared" si="55"/>
        <v>0</v>
      </c>
      <c r="Q1111" s="419">
        <v>6E-05</v>
      </c>
      <c r="R1111" s="419">
        <f t="shared" si="56"/>
        <v>6E-05</v>
      </c>
      <c r="S1111" s="419">
        <v>0</v>
      </c>
      <c r="T1111" s="420">
        <f t="shared" si="57"/>
        <v>0</v>
      </c>
      <c r="AR1111" s="421" t="s">
        <v>395</v>
      </c>
      <c r="AT1111" s="421" t="s">
        <v>313</v>
      </c>
      <c r="AU1111" s="421" t="s">
        <v>88</v>
      </c>
      <c r="AY1111" s="3" t="s">
        <v>311</v>
      </c>
      <c r="BE1111" s="422">
        <f t="shared" si="58"/>
        <v>0</v>
      </c>
      <c r="BF1111" s="422">
        <f t="shared" si="59"/>
        <v>0</v>
      </c>
      <c r="BG1111" s="422">
        <f t="shared" si="60"/>
        <v>0</v>
      </c>
      <c r="BH1111" s="422">
        <f t="shared" si="61"/>
        <v>0</v>
      </c>
      <c r="BI1111" s="422">
        <f t="shared" si="62"/>
        <v>0</v>
      </c>
      <c r="BJ1111" s="3" t="s">
        <v>88</v>
      </c>
      <c r="BK1111" s="422">
        <f t="shared" si="63"/>
        <v>0</v>
      </c>
      <c r="BL1111" s="3" t="s">
        <v>395</v>
      </c>
      <c r="BM1111" s="421" t="s">
        <v>2292</v>
      </c>
    </row>
    <row r="1112" spans="2:65" s="1" customFormat="1" ht="37.9" customHeight="1">
      <c r="B1112" s="13"/>
      <c r="C1112" s="428" t="s">
        <v>2293</v>
      </c>
      <c r="D1112" s="428" t="s">
        <v>313</v>
      </c>
      <c r="E1112" s="429" t="s">
        <v>2294</v>
      </c>
      <c r="F1112" s="430" t="s">
        <v>2295</v>
      </c>
      <c r="G1112" s="431" t="s">
        <v>1507</v>
      </c>
      <c r="H1112" s="432">
        <v>1</v>
      </c>
      <c r="I1112" s="22"/>
      <c r="J1112" s="415">
        <f t="shared" si="54"/>
        <v>0</v>
      </c>
      <c r="K1112" s="416"/>
      <c r="L1112" s="13"/>
      <c r="M1112" s="417" t="s">
        <v>1</v>
      </c>
      <c r="N1112" s="418" t="s">
        <v>41</v>
      </c>
      <c r="P1112" s="419">
        <f t="shared" si="55"/>
        <v>0</v>
      </c>
      <c r="Q1112" s="419">
        <v>6E-05</v>
      </c>
      <c r="R1112" s="419">
        <f t="shared" si="56"/>
        <v>6E-05</v>
      </c>
      <c r="S1112" s="419">
        <v>0</v>
      </c>
      <c r="T1112" s="420">
        <f t="shared" si="57"/>
        <v>0</v>
      </c>
      <c r="AR1112" s="421" t="s">
        <v>395</v>
      </c>
      <c r="AT1112" s="421" t="s">
        <v>313</v>
      </c>
      <c r="AU1112" s="421" t="s">
        <v>88</v>
      </c>
      <c r="AY1112" s="3" t="s">
        <v>311</v>
      </c>
      <c r="BE1112" s="422">
        <f t="shared" si="58"/>
        <v>0</v>
      </c>
      <c r="BF1112" s="422">
        <f t="shared" si="59"/>
        <v>0</v>
      </c>
      <c r="BG1112" s="422">
        <f t="shared" si="60"/>
        <v>0</v>
      </c>
      <c r="BH1112" s="422">
        <f t="shared" si="61"/>
        <v>0</v>
      </c>
      <c r="BI1112" s="422">
        <f t="shared" si="62"/>
        <v>0</v>
      </c>
      <c r="BJ1112" s="3" t="s">
        <v>88</v>
      </c>
      <c r="BK1112" s="422">
        <f t="shared" si="63"/>
        <v>0</v>
      </c>
      <c r="BL1112" s="3" t="s">
        <v>395</v>
      </c>
      <c r="BM1112" s="421" t="s">
        <v>2296</v>
      </c>
    </row>
    <row r="1113" spans="2:65" s="1" customFormat="1" ht="33" customHeight="1">
      <c r="B1113" s="13"/>
      <c r="C1113" s="428" t="s">
        <v>2297</v>
      </c>
      <c r="D1113" s="428" t="s">
        <v>313</v>
      </c>
      <c r="E1113" s="429" t="s">
        <v>2298</v>
      </c>
      <c r="F1113" s="430" t="s">
        <v>2299</v>
      </c>
      <c r="G1113" s="431" t="s">
        <v>1507</v>
      </c>
      <c r="H1113" s="432">
        <v>1</v>
      </c>
      <c r="I1113" s="22"/>
      <c r="J1113" s="415">
        <f t="shared" si="54"/>
        <v>0</v>
      </c>
      <c r="K1113" s="416"/>
      <c r="L1113" s="13"/>
      <c r="M1113" s="417" t="s">
        <v>1</v>
      </c>
      <c r="N1113" s="418" t="s">
        <v>41</v>
      </c>
      <c r="P1113" s="419">
        <f t="shared" si="55"/>
        <v>0</v>
      </c>
      <c r="Q1113" s="419">
        <v>6E-05</v>
      </c>
      <c r="R1113" s="419">
        <f t="shared" si="56"/>
        <v>6E-05</v>
      </c>
      <c r="S1113" s="419">
        <v>0</v>
      </c>
      <c r="T1113" s="420">
        <f t="shared" si="57"/>
        <v>0</v>
      </c>
      <c r="AR1113" s="421" t="s">
        <v>395</v>
      </c>
      <c r="AT1113" s="421" t="s">
        <v>313</v>
      </c>
      <c r="AU1113" s="421" t="s">
        <v>88</v>
      </c>
      <c r="AY1113" s="3" t="s">
        <v>311</v>
      </c>
      <c r="BE1113" s="422">
        <f t="shared" si="58"/>
        <v>0</v>
      </c>
      <c r="BF1113" s="422">
        <f t="shared" si="59"/>
        <v>0</v>
      </c>
      <c r="BG1113" s="422">
        <f t="shared" si="60"/>
        <v>0</v>
      </c>
      <c r="BH1113" s="422">
        <f t="shared" si="61"/>
        <v>0</v>
      </c>
      <c r="BI1113" s="422">
        <f t="shared" si="62"/>
        <v>0</v>
      </c>
      <c r="BJ1113" s="3" t="s">
        <v>88</v>
      </c>
      <c r="BK1113" s="422">
        <f t="shared" si="63"/>
        <v>0</v>
      </c>
      <c r="BL1113" s="3" t="s">
        <v>395</v>
      </c>
      <c r="BM1113" s="421" t="s">
        <v>2300</v>
      </c>
    </row>
    <row r="1114" spans="2:65" s="1" customFormat="1" ht="37.9" customHeight="1">
      <c r="B1114" s="13"/>
      <c r="C1114" s="428" t="s">
        <v>2301</v>
      </c>
      <c r="D1114" s="428" t="s">
        <v>313</v>
      </c>
      <c r="E1114" s="429" t="s">
        <v>2302</v>
      </c>
      <c r="F1114" s="430" t="s">
        <v>2303</v>
      </c>
      <c r="G1114" s="431" t="s">
        <v>1507</v>
      </c>
      <c r="H1114" s="432">
        <v>1</v>
      </c>
      <c r="I1114" s="22"/>
      <c r="J1114" s="415">
        <f t="shared" si="54"/>
        <v>0</v>
      </c>
      <c r="K1114" s="416"/>
      <c r="L1114" s="13"/>
      <c r="M1114" s="417" t="s">
        <v>1</v>
      </c>
      <c r="N1114" s="418" t="s">
        <v>41</v>
      </c>
      <c r="P1114" s="419">
        <f t="shared" si="55"/>
        <v>0</v>
      </c>
      <c r="Q1114" s="419">
        <v>6E-05</v>
      </c>
      <c r="R1114" s="419">
        <f t="shared" si="56"/>
        <v>6E-05</v>
      </c>
      <c r="S1114" s="419">
        <v>0</v>
      </c>
      <c r="T1114" s="420">
        <f t="shared" si="57"/>
        <v>0</v>
      </c>
      <c r="AR1114" s="421" t="s">
        <v>395</v>
      </c>
      <c r="AT1114" s="421" t="s">
        <v>313</v>
      </c>
      <c r="AU1114" s="421" t="s">
        <v>88</v>
      </c>
      <c r="AY1114" s="3" t="s">
        <v>311</v>
      </c>
      <c r="BE1114" s="422">
        <f t="shared" si="58"/>
        <v>0</v>
      </c>
      <c r="BF1114" s="422">
        <f t="shared" si="59"/>
        <v>0</v>
      </c>
      <c r="BG1114" s="422">
        <f t="shared" si="60"/>
        <v>0</v>
      </c>
      <c r="BH1114" s="422">
        <f t="shared" si="61"/>
        <v>0</v>
      </c>
      <c r="BI1114" s="422">
        <f t="shared" si="62"/>
        <v>0</v>
      </c>
      <c r="BJ1114" s="3" t="s">
        <v>88</v>
      </c>
      <c r="BK1114" s="422">
        <f t="shared" si="63"/>
        <v>0</v>
      </c>
      <c r="BL1114" s="3" t="s">
        <v>395</v>
      </c>
      <c r="BM1114" s="421" t="s">
        <v>2304</v>
      </c>
    </row>
    <row r="1115" spans="2:65" s="1" customFormat="1" ht="37.9" customHeight="1">
      <c r="B1115" s="13"/>
      <c r="C1115" s="428" t="s">
        <v>2305</v>
      </c>
      <c r="D1115" s="428" t="s">
        <v>313</v>
      </c>
      <c r="E1115" s="429" t="s">
        <v>2306</v>
      </c>
      <c r="F1115" s="430" t="s">
        <v>2307</v>
      </c>
      <c r="G1115" s="431" t="s">
        <v>1507</v>
      </c>
      <c r="H1115" s="432">
        <v>1</v>
      </c>
      <c r="I1115" s="22"/>
      <c r="J1115" s="415">
        <f t="shared" si="54"/>
        <v>0</v>
      </c>
      <c r="K1115" s="416"/>
      <c r="L1115" s="13"/>
      <c r="M1115" s="417" t="s">
        <v>1</v>
      </c>
      <c r="N1115" s="418" t="s">
        <v>41</v>
      </c>
      <c r="P1115" s="419">
        <f t="shared" si="55"/>
        <v>0</v>
      </c>
      <c r="Q1115" s="419">
        <v>6E-05</v>
      </c>
      <c r="R1115" s="419">
        <f t="shared" si="56"/>
        <v>6E-05</v>
      </c>
      <c r="S1115" s="419">
        <v>0</v>
      </c>
      <c r="T1115" s="420">
        <f t="shared" si="57"/>
        <v>0</v>
      </c>
      <c r="AR1115" s="421" t="s">
        <v>395</v>
      </c>
      <c r="AT1115" s="421" t="s">
        <v>313</v>
      </c>
      <c r="AU1115" s="421" t="s">
        <v>88</v>
      </c>
      <c r="AY1115" s="3" t="s">
        <v>311</v>
      </c>
      <c r="BE1115" s="422">
        <f t="shared" si="58"/>
        <v>0</v>
      </c>
      <c r="BF1115" s="422">
        <f t="shared" si="59"/>
        <v>0</v>
      </c>
      <c r="BG1115" s="422">
        <f t="shared" si="60"/>
        <v>0</v>
      </c>
      <c r="BH1115" s="422">
        <f t="shared" si="61"/>
        <v>0</v>
      </c>
      <c r="BI1115" s="422">
        <f t="shared" si="62"/>
        <v>0</v>
      </c>
      <c r="BJ1115" s="3" t="s">
        <v>88</v>
      </c>
      <c r="BK1115" s="422">
        <f t="shared" si="63"/>
        <v>0</v>
      </c>
      <c r="BL1115" s="3" t="s">
        <v>395</v>
      </c>
      <c r="BM1115" s="421" t="s">
        <v>2308</v>
      </c>
    </row>
    <row r="1116" spans="2:65" s="1" customFormat="1" ht="33" customHeight="1">
      <c r="B1116" s="13"/>
      <c r="C1116" s="428" t="s">
        <v>2309</v>
      </c>
      <c r="D1116" s="428" t="s">
        <v>313</v>
      </c>
      <c r="E1116" s="429" t="s">
        <v>2310</v>
      </c>
      <c r="F1116" s="430" t="s">
        <v>2311</v>
      </c>
      <c r="G1116" s="431" t="s">
        <v>1321</v>
      </c>
      <c r="H1116" s="432">
        <v>12</v>
      </c>
      <c r="I1116" s="22"/>
      <c r="J1116" s="415">
        <f t="shared" si="54"/>
        <v>0</v>
      </c>
      <c r="K1116" s="416"/>
      <c r="L1116" s="13"/>
      <c r="M1116" s="417" t="s">
        <v>1</v>
      </c>
      <c r="N1116" s="418" t="s">
        <v>41</v>
      </c>
      <c r="P1116" s="419">
        <f t="shared" si="55"/>
        <v>0</v>
      </c>
      <c r="Q1116" s="419">
        <v>6E-05</v>
      </c>
      <c r="R1116" s="419">
        <f t="shared" si="56"/>
        <v>0.00072</v>
      </c>
      <c r="S1116" s="419">
        <v>0</v>
      </c>
      <c r="T1116" s="420">
        <f t="shared" si="57"/>
        <v>0</v>
      </c>
      <c r="AR1116" s="421" t="s">
        <v>395</v>
      </c>
      <c r="AT1116" s="421" t="s">
        <v>313</v>
      </c>
      <c r="AU1116" s="421" t="s">
        <v>88</v>
      </c>
      <c r="AY1116" s="3" t="s">
        <v>311</v>
      </c>
      <c r="BE1116" s="422">
        <f t="shared" si="58"/>
        <v>0</v>
      </c>
      <c r="BF1116" s="422">
        <f t="shared" si="59"/>
        <v>0</v>
      </c>
      <c r="BG1116" s="422">
        <f t="shared" si="60"/>
        <v>0</v>
      </c>
      <c r="BH1116" s="422">
        <f t="shared" si="61"/>
        <v>0</v>
      </c>
      <c r="BI1116" s="422">
        <f t="shared" si="62"/>
        <v>0</v>
      </c>
      <c r="BJ1116" s="3" t="s">
        <v>88</v>
      </c>
      <c r="BK1116" s="422">
        <f t="shared" si="63"/>
        <v>0</v>
      </c>
      <c r="BL1116" s="3" t="s">
        <v>395</v>
      </c>
      <c r="BM1116" s="421" t="s">
        <v>2312</v>
      </c>
    </row>
    <row r="1117" spans="2:65" s="1" customFormat="1" ht="33" customHeight="1">
      <c r="B1117" s="13"/>
      <c r="C1117" s="428" t="s">
        <v>2313</v>
      </c>
      <c r="D1117" s="428" t="s">
        <v>313</v>
      </c>
      <c r="E1117" s="429" t="s">
        <v>2314</v>
      </c>
      <c r="F1117" s="430" t="s">
        <v>2315</v>
      </c>
      <c r="G1117" s="431" t="s">
        <v>1321</v>
      </c>
      <c r="H1117" s="432">
        <v>9</v>
      </c>
      <c r="I1117" s="22"/>
      <c r="J1117" s="415">
        <f t="shared" si="54"/>
        <v>0</v>
      </c>
      <c r="K1117" s="416"/>
      <c r="L1117" s="13"/>
      <c r="M1117" s="417" t="s">
        <v>1</v>
      </c>
      <c r="N1117" s="418" t="s">
        <v>41</v>
      </c>
      <c r="P1117" s="419">
        <f t="shared" si="55"/>
        <v>0</v>
      </c>
      <c r="Q1117" s="419">
        <v>6E-05</v>
      </c>
      <c r="R1117" s="419">
        <f t="shared" si="56"/>
        <v>0.00054</v>
      </c>
      <c r="S1117" s="419">
        <v>0</v>
      </c>
      <c r="T1117" s="420">
        <f t="shared" si="57"/>
        <v>0</v>
      </c>
      <c r="AR1117" s="421" t="s">
        <v>395</v>
      </c>
      <c r="AT1117" s="421" t="s">
        <v>313</v>
      </c>
      <c r="AU1117" s="421" t="s">
        <v>88</v>
      </c>
      <c r="AY1117" s="3" t="s">
        <v>311</v>
      </c>
      <c r="BE1117" s="422">
        <f t="shared" si="58"/>
        <v>0</v>
      </c>
      <c r="BF1117" s="422">
        <f t="shared" si="59"/>
        <v>0</v>
      </c>
      <c r="BG1117" s="422">
        <f t="shared" si="60"/>
        <v>0</v>
      </c>
      <c r="BH1117" s="422">
        <f t="shared" si="61"/>
        <v>0</v>
      </c>
      <c r="BI1117" s="422">
        <f t="shared" si="62"/>
        <v>0</v>
      </c>
      <c r="BJ1117" s="3" t="s">
        <v>88</v>
      </c>
      <c r="BK1117" s="422">
        <f t="shared" si="63"/>
        <v>0</v>
      </c>
      <c r="BL1117" s="3" t="s">
        <v>395</v>
      </c>
      <c r="BM1117" s="421" t="s">
        <v>2316</v>
      </c>
    </row>
    <row r="1118" spans="2:65" s="1" customFormat="1" ht="33" customHeight="1">
      <c r="B1118" s="13"/>
      <c r="C1118" s="428" t="s">
        <v>2317</v>
      </c>
      <c r="D1118" s="428" t="s">
        <v>313</v>
      </c>
      <c r="E1118" s="429" t="s">
        <v>2318</v>
      </c>
      <c r="F1118" s="430" t="s">
        <v>2319</v>
      </c>
      <c r="G1118" s="431" t="s">
        <v>1321</v>
      </c>
      <c r="H1118" s="432">
        <v>4</v>
      </c>
      <c r="I1118" s="22"/>
      <c r="J1118" s="415">
        <f t="shared" si="54"/>
        <v>0</v>
      </c>
      <c r="K1118" s="416"/>
      <c r="L1118" s="13"/>
      <c r="M1118" s="417" t="s">
        <v>1</v>
      </c>
      <c r="N1118" s="418" t="s">
        <v>41</v>
      </c>
      <c r="P1118" s="419">
        <f t="shared" si="55"/>
        <v>0</v>
      </c>
      <c r="Q1118" s="419">
        <v>6E-05</v>
      </c>
      <c r="R1118" s="419">
        <f t="shared" si="56"/>
        <v>0.00024</v>
      </c>
      <c r="S1118" s="419">
        <v>0</v>
      </c>
      <c r="T1118" s="420">
        <f t="shared" si="57"/>
        <v>0</v>
      </c>
      <c r="AR1118" s="421" t="s">
        <v>395</v>
      </c>
      <c r="AT1118" s="421" t="s">
        <v>313</v>
      </c>
      <c r="AU1118" s="421" t="s">
        <v>88</v>
      </c>
      <c r="AY1118" s="3" t="s">
        <v>311</v>
      </c>
      <c r="BE1118" s="422">
        <f t="shared" si="58"/>
        <v>0</v>
      </c>
      <c r="BF1118" s="422">
        <f t="shared" si="59"/>
        <v>0</v>
      </c>
      <c r="BG1118" s="422">
        <f t="shared" si="60"/>
        <v>0</v>
      </c>
      <c r="BH1118" s="422">
        <f t="shared" si="61"/>
        <v>0</v>
      </c>
      <c r="BI1118" s="422">
        <f t="shared" si="62"/>
        <v>0</v>
      </c>
      <c r="BJ1118" s="3" t="s">
        <v>88</v>
      </c>
      <c r="BK1118" s="422">
        <f t="shared" si="63"/>
        <v>0</v>
      </c>
      <c r="BL1118" s="3" t="s">
        <v>395</v>
      </c>
      <c r="BM1118" s="421" t="s">
        <v>2320</v>
      </c>
    </row>
    <row r="1119" spans="2:65" s="1" customFormat="1" ht="33" customHeight="1">
      <c r="B1119" s="13"/>
      <c r="C1119" s="428" t="s">
        <v>2321</v>
      </c>
      <c r="D1119" s="428" t="s">
        <v>313</v>
      </c>
      <c r="E1119" s="429" t="s">
        <v>2322</v>
      </c>
      <c r="F1119" s="430" t="s">
        <v>2323</v>
      </c>
      <c r="G1119" s="431" t="s">
        <v>1321</v>
      </c>
      <c r="H1119" s="432">
        <v>4</v>
      </c>
      <c r="I1119" s="22"/>
      <c r="J1119" s="415">
        <f t="shared" si="54"/>
        <v>0</v>
      </c>
      <c r="K1119" s="416"/>
      <c r="L1119" s="13"/>
      <c r="M1119" s="417" t="s">
        <v>1</v>
      </c>
      <c r="N1119" s="418" t="s">
        <v>41</v>
      </c>
      <c r="P1119" s="419">
        <f t="shared" si="55"/>
        <v>0</v>
      </c>
      <c r="Q1119" s="419">
        <v>6E-05</v>
      </c>
      <c r="R1119" s="419">
        <f t="shared" si="56"/>
        <v>0.00024</v>
      </c>
      <c r="S1119" s="419">
        <v>0</v>
      </c>
      <c r="T1119" s="420">
        <f t="shared" si="57"/>
        <v>0</v>
      </c>
      <c r="AR1119" s="421" t="s">
        <v>395</v>
      </c>
      <c r="AT1119" s="421" t="s">
        <v>313</v>
      </c>
      <c r="AU1119" s="421" t="s">
        <v>88</v>
      </c>
      <c r="AY1119" s="3" t="s">
        <v>311</v>
      </c>
      <c r="BE1119" s="422">
        <f t="shared" si="58"/>
        <v>0</v>
      </c>
      <c r="BF1119" s="422">
        <f t="shared" si="59"/>
        <v>0</v>
      </c>
      <c r="BG1119" s="422">
        <f t="shared" si="60"/>
        <v>0</v>
      </c>
      <c r="BH1119" s="422">
        <f t="shared" si="61"/>
        <v>0</v>
      </c>
      <c r="BI1119" s="422">
        <f t="shared" si="62"/>
        <v>0</v>
      </c>
      <c r="BJ1119" s="3" t="s">
        <v>88</v>
      </c>
      <c r="BK1119" s="422">
        <f t="shared" si="63"/>
        <v>0</v>
      </c>
      <c r="BL1119" s="3" t="s">
        <v>395</v>
      </c>
      <c r="BM1119" s="421" t="s">
        <v>2324</v>
      </c>
    </row>
    <row r="1120" spans="2:65" s="1" customFormat="1" ht="33" customHeight="1">
      <c r="B1120" s="13"/>
      <c r="C1120" s="428" t="s">
        <v>2325</v>
      </c>
      <c r="D1120" s="428" t="s">
        <v>313</v>
      </c>
      <c r="E1120" s="429" t="s">
        <v>2326</v>
      </c>
      <c r="F1120" s="430" t="s">
        <v>2327</v>
      </c>
      <c r="G1120" s="431" t="s">
        <v>1321</v>
      </c>
      <c r="H1120" s="432">
        <v>4</v>
      </c>
      <c r="I1120" s="22"/>
      <c r="J1120" s="415">
        <f t="shared" si="54"/>
        <v>0</v>
      </c>
      <c r="K1120" s="416"/>
      <c r="L1120" s="13"/>
      <c r="M1120" s="417" t="s">
        <v>1</v>
      </c>
      <c r="N1120" s="418" t="s">
        <v>41</v>
      </c>
      <c r="P1120" s="419">
        <f t="shared" si="55"/>
        <v>0</v>
      </c>
      <c r="Q1120" s="419">
        <v>6E-05</v>
      </c>
      <c r="R1120" s="419">
        <f t="shared" si="56"/>
        <v>0.00024</v>
      </c>
      <c r="S1120" s="419">
        <v>0</v>
      </c>
      <c r="T1120" s="420">
        <f t="shared" si="57"/>
        <v>0</v>
      </c>
      <c r="AR1120" s="421" t="s">
        <v>395</v>
      </c>
      <c r="AT1120" s="421" t="s">
        <v>313</v>
      </c>
      <c r="AU1120" s="421" t="s">
        <v>88</v>
      </c>
      <c r="AY1120" s="3" t="s">
        <v>311</v>
      </c>
      <c r="BE1120" s="422">
        <f t="shared" si="58"/>
        <v>0</v>
      </c>
      <c r="BF1120" s="422">
        <f t="shared" si="59"/>
        <v>0</v>
      </c>
      <c r="BG1120" s="422">
        <f t="shared" si="60"/>
        <v>0</v>
      </c>
      <c r="BH1120" s="422">
        <f t="shared" si="61"/>
        <v>0</v>
      </c>
      <c r="BI1120" s="422">
        <f t="shared" si="62"/>
        <v>0</v>
      </c>
      <c r="BJ1120" s="3" t="s">
        <v>88</v>
      </c>
      <c r="BK1120" s="422">
        <f t="shared" si="63"/>
        <v>0</v>
      </c>
      <c r="BL1120" s="3" t="s">
        <v>395</v>
      </c>
      <c r="BM1120" s="421" t="s">
        <v>2328</v>
      </c>
    </row>
    <row r="1121" spans="2:65" s="1" customFormat="1" ht="33" customHeight="1">
      <c r="B1121" s="13"/>
      <c r="C1121" s="428" t="s">
        <v>2329</v>
      </c>
      <c r="D1121" s="428" t="s">
        <v>313</v>
      </c>
      <c r="E1121" s="429" t="s">
        <v>2330</v>
      </c>
      <c r="F1121" s="430" t="s">
        <v>2331</v>
      </c>
      <c r="G1121" s="431" t="s">
        <v>1507</v>
      </c>
      <c r="H1121" s="432">
        <v>14</v>
      </c>
      <c r="I1121" s="22"/>
      <c r="J1121" s="415">
        <f t="shared" si="54"/>
        <v>0</v>
      </c>
      <c r="K1121" s="416"/>
      <c r="L1121" s="13"/>
      <c r="M1121" s="417" t="s">
        <v>1</v>
      </c>
      <c r="N1121" s="418" t="s">
        <v>41</v>
      </c>
      <c r="P1121" s="419">
        <f t="shared" si="55"/>
        <v>0</v>
      </c>
      <c r="Q1121" s="419">
        <v>6E-05</v>
      </c>
      <c r="R1121" s="419">
        <f t="shared" si="56"/>
        <v>0.00084</v>
      </c>
      <c r="S1121" s="419">
        <v>0</v>
      </c>
      <c r="T1121" s="420">
        <f t="shared" si="57"/>
        <v>0</v>
      </c>
      <c r="AR1121" s="421" t="s">
        <v>395</v>
      </c>
      <c r="AT1121" s="421" t="s">
        <v>313</v>
      </c>
      <c r="AU1121" s="421" t="s">
        <v>88</v>
      </c>
      <c r="AY1121" s="3" t="s">
        <v>311</v>
      </c>
      <c r="BE1121" s="422">
        <f t="shared" si="58"/>
        <v>0</v>
      </c>
      <c r="BF1121" s="422">
        <f t="shared" si="59"/>
        <v>0</v>
      </c>
      <c r="BG1121" s="422">
        <f t="shared" si="60"/>
        <v>0</v>
      </c>
      <c r="BH1121" s="422">
        <f t="shared" si="61"/>
        <v>0</v>
      </c>
      <c r="BI1121" s="422">
        <f t="shared" si="62"/>
        <v>0</v>
      </c>
      <c r="BJ1121" s="3" t="s">
        <v>88</v>
      </c>
      <c r="BK1121" s="422">
        <f t="shared" si="63"/>
        <v>0</v>
      </c>
      <c r="BL1121" s="3" t="s">
        <v>395</v>
      </c>
      <c r="BM1121" s="421" t="s">
        <v>2332</v>
      </c>
    </row>
    <row r="1122" spans="2:65" s="1" customFormat="1" ht="33" customHeight="1">
      <c r="B1122" s="13"/>
      <c r="C1122" s="428" t="s">
        <v>2333</v>
      </c>
      <c r="D1122" s="428" t="s">
        <v>313</v>
      </c>
      <c r="E1122" s="429" t="s">
        <v>2334</v>
      </c>
      <c r="F1122" s="430" t="s">
        <v>2335</v>
      </c>
      <c r="G1122" s="431" t="s">
        <v>1507</v>
      </c>
      <c r="H1122" s="432">
        <v>1</v>
      </c>
      <c r="I1122" s="22"/>
      <c r="J1122" s="415">
        <f t="shared" si="54"/>
        <v>0</v>
      </c>
      <c r="K1122" s="416"/>
      <c r="L1122" s="13"/>
      <c r="M1122" s="417" t="s">
        <v>1</v>
      </c>
      <c r="N1122" s="418" t="s">
        <v>41</v>
      </c>
      <c r="P1122" s="419">
        <f t="shared" si="55"/>
        <v>0</v>
      </c>
      <c r="Q1122" s="419">
        <v>6E-05</v>
      </c>
      <c r="R1122" s="419">
        <f t="shared" si="56"/>
        <v>6E-05</v>
      </c>
      <c r="S1122" s="419">
        <v>0</v>
      </c>
      <c r="T1122" s="420">
        <f t="shared" si="57"/>
        <v>0</v>
      </c>
      <c r="AR1122" s="421" t="s">
        <v>395</v>
      </c>
      <c r="AT1122" s="421" t="s">
        <v>313</v>
      </c>
      <c r="AU1122" s="421" t="s">
        <v>88</v>
      </c>
      <c r="AY1122" s="3" t="s">
        <v>311</v>
      </c>
      <c r="BE1122" s="422">
        <f t="shared" si="58"/>
        <v>0</v>
      </c>
      <c r="BF1122" s="422">
        <f t="shared" si="59"/>
        <v>0</v>
      </c>
      <c r="BG1122" s="422">
        <f t="shared" si="60"/>
        <v>0</v>
      </c>
      <c r="BH1122" s="422">
        <f t="shared" si="61"/>
        <v>0</v>
      </c>
      <c r="BI1122" s="422">
        <f t="shared" si="62"/>
        <v>0</v>
      </c>
      <c r="BJ1122" s="3" t="s">
        <v>88</v>
      </c>
      <c r="BK1122" s="422">
        <f t="shared" si="63"/>
        <v>0</v>
      </c>
      <c r="BL1122" s="3" t="s">
        <v>395</v>
      </c>
      <c r="BM1122" s="421" t="s">
        <v>2336</v>
      </c>
    </row>
    <row r="1123" spans="2:65" s="1" customFormat="1" ht="33" customHeight="1">
      <c r="B1123" s="13"/>
      <c r="C1123" s="428" t="s">
        <v>2337</v>
      </c>
      <c r="D1123" s="428" t="s">
        <v>313</v>
      </c>
      <c r="E1123" s="429" t="s">
        <v>2338</v>
      </c>
      <c r="F1123" s="430" t="s">
        <v>2339</v>
      </c>
      <c r="G1123" s="431" t="s">
        <v>1507</v>
      </c>
      <c r="H1123" s="432">
        <v>2</v>
      </c>
      <c r="I1123" s="22"/>
      <c r="J1123" s="415">
        <f t="shared" si="54"/>
        <v>0</v>
      </c>
      <c r="K1123" s="416"/>
      <c r="L1123" s="13"/>
      <c r="M1123" s="417" t="s">
        <v>1</v>
      </c>
      <c r="N1123" s="418" t="s">
        <v>41</v>
      </c>
      <c r="P1123" s="419">
        <f t="shared" si="55"/>
        <v>0</v>
      </c>
      <c r="Q1123" s="419">
        <v>6E-05</v>
      </c>
      <c r="R1123" s="419">
        <f t="shared" si="56"/>
        <v>0.00012</v>
      </c>
      <c r="S1123" s="419">
        <v>0</v>
      </c>
      <c r="T1123" s="420">
        <f t="shared" si="57"/>
        <v>0</v>
      </c>
      <c r="AR1123" s="421" t="s">
        <v>395</v>
      </c>
      <c r="AT1123" s="421" t="s">
        <v>313</v>
      </c>
      <c r="AU1123" s="421" t="s">
        <v>88</v>
      </c>
      <c r="AY1123" s="3" t="s">
        <v>311</v>
      </c>
      <c r="BE1123" s="422">
        <f t="shared" si="58"/>
        <v>0</v>
      </c>
      <c r="BF1123" s="422">
        <f t="shared" si="59"/>
        <v>0</v>
      </c>
      <c r="BG1123" s="422">
        <f t="shared" si="60"/>
        <v>0</v>
      </c>
      <c r="BH1123" s="422">
        <f t="shared" si="61"/>
        <v>0</v>
      </c>
      <c r="BI1123" s="422">
        <f t="shared" si="62"/>
        <v>0</v>
      </c>
      <c r="BJ1123" s="3" t="s">
        <v>88</v>
      </c>
      <c r="BK1123" s="422">
        <f t="shared" si="63"/>
        <v>0</v>
      </c>
      <c r="BL1123" s="3" t="s">
        <v>395</v>
      </c>
      <c r="BM1123" s="421" t="s">
        <v>2340</v>
      </c>
    </row>
    <row r="1124" spans="2:65" s="1" customFormat="1" ht="33" customHeight="1">
      <c r="B1124" s="13"/>
      <c r="C1124" s="428" t="s">
        <v>2341</v>
      </c>
      <c r="D1124" s="428" t="s">
        <v>313</v>
      </c>
      <c r="E1124" s="429" t="s">
        <v>2342</v>
      </c>
      <c r="F1124" s="430" t="s">
        <v>2343</v>
      </c>
      <c r="G1124" s="431" t="s">
        <v>1507</v>
      </c>
      <c r="H1124" s="432">
        <v>1</v>
      </c>
      <c r="I1124" s="22"/>
      <c r="J1124" s="415">
        <f t="shared" si="54"/>
        <v>0</v>
      </c>
      <c r="K1124" s="416"/>
      <c r="L1124" s="13"/>
      <c r="M1124" s="417" t="s">
        <v>1</v>
      </c>
      <c r="N1124" s="418" t="s">
        <v>41</v>
      </c>
      <c r="P1124" s="419">
        <f t="shared" si="55"/>
        <v>0</v>
      </c>
      <c r="Q1124" s="419">
        <v>6E-05</v>
      </c>
      <c r="R1124" s="419">
        <f t="shared" si="56"/>
        <v>6E-05</v>
      </c>
      <c r="S1124" s="419">
        <v>0</v>
      </c>
      <c r="T1124" s="420">
        <f t="shared" si="57"/>
        <v>0</v>
      </c>
      <c r="AR1124" s="421" t="s">
        <v>395</v>
      </c>
      <c r="AT1124" s="421" t="s">
        <v>313</v>
      </c>
      <c r="AU1124" s="421" t="s">
        <v>88</v>
      </c>
      <c r="AY1124" s="3" t="s">
        <v>311</v>
      </c>
      <c r="BE1124" s="422">
        <f t="shared" si="58"/>
        <v>0</v>
      </c>
      <c r="BF1124" s="422">
        <f t="shared" si="59"/>
        <v>0</v>
      </c>
      <c r="BG1124" s="422">
        <f t="shared" si="60"/>
        <v>0</v>
      </c>
      <c r="BH1124" s="422">
        <f t="shared" si="61"/>
        <v>0</v>
      </c>
      <c r="BI1124" s="422">
        <f t="shared" si="62"/>
        <v>0</v>
      </c>
      <c r="BJ1124" s="3" t="s">
        <v>88</v>
      </c>
      <c r="BK1124" s="422">
        <f t="shared" si="63"/>
        <v>0</v>
      </c>
      <c r="BL1124" s="3" t="s">
        <v>395</v>
      </c>
      <c r="BM1124" s="421" t="s">
        <v>2344</v>
      </c>
    </row>
    <row r="1125" spans="2:65" s="1" customFormat="1" ht="44.25" customHeight="1">
      <c r="B1125" s="13"/>
      <c r="C1125" s="428" t="s">
        <v>2345</v>
      </c>
      <c r="D1125" s="428" t="s">
        <v>313</v>
      </c>
      <c r="E1125" s="429" t="s">
        <v>2346</v>
      </c>
      <c r="F1125" s="430" t="s">
        <v>2347</v>
      </c>
      <c r="G1125" s="431" t="s">
        <v>1507</v>
      </c>
      <c r="H1125" s="432">
        <v>26</v>
      </c>
      <c r="I1125" s="22"/>
      <c r="J1125" s="415">
        <f t="shared" si="54"/>
        <v>0</v>
      </c>
      <c r="K1125" s="416"/>
      <c r="L1125" s="13"/>
      <c r="M1125" s="417" t="s">
        <v>1</v>
      </c>
      <c r="N1125" s="418" t="s">
        <v>41</v>
      </c>
      <c r="P1125" s="419">
        <f t="shared" si="55"/>
        <v>0</v>
      </c>
      <c r="Q1125" s="419">
        <v>6E-05</v>
      </c>
      <c r="R1125" s="419">
        <f t="shared" si="56"/>
        <v>0.00156</v>
      </c>
      <c r="S1125" s="419">
        <v>0</v>
      </c>
      <c r="T1125" s="420">
        <f t="shared" si="57"/>
        <v>0</v>
      </c>
      <c r="AR1125" s="421" t="s">
        <v>395</v>
      </c>
      <c r="AT1125" s="421" t="s">
        <v>313</v>
      </c>
      <c r="AU1125" s="421" t="s">
        <v>88</v>
      </c>
      <c r="AY1125" s="3" t="s">
        <v>311</v>
      </c>
      <c r="BE1125" s="422">
        <f t="shared" si="58"/>
        <v>0</v>
      </c>
      <c r="BF1125" s="422">
        <f t="shared" si="59"/>
        <v>0</v>
      </c>
      <c r="BG1125" s="422">
        <f t="shared" si="60"/>
        <v>0</v>
      </c>
      <c r="BH1125" s="422">
        <f t="shared" si="61"/>
        <v>0</v>
      </c>
      <c r="BI1125" s="422">
        <f t="shared" si="62"/>
        <v>0</v>
      </c>
      <c r="BJ1125" s="3" t="s">
        <v>88</v>
      </c>
      <c r="BK1125" s="422">
        <f t="shared" si="63"/>
        <v>0</v>
      </c>
      <c r="BL1125" s="3" t="s">
        <v>395</v>
      </c>
      <c r="BM1125" s="421" t="s">
        <v>2348</v>
      </c>
    </row>
    <row r="1126" spans="2:65" s="1" customFormat="1" ht="33" customHeight="1">
      <c r="B1126" s="13"/>
      <c r="C1126" s="428" t="s">
        <v>2349</v>
      </c>
      <c r="D1126" s="428" t="s">
        <v>313</v>
      </c>
      <c r="E1126" s="429" t="s">
        <v>2350</v>
      </c>
      <c r="F1126" s="430" t="s">
        <v>2351</v>
      </c>
      <c r="G1126" s="431" t="s">
        <v>1507</v>
      </c>
      <c r="H1126" s="432">
        <v>11</v>
      </c>
      <c r="I1126" s="22"/>
      <c r="J1126" s="415">
        <f t="shared" si="54"/>
        <v>0</v>
      </c>
      <c r="K1126" s="416"/>
      <c r="L1126" s="13"/>
      <c r="M1126" s="417" t="s">
        <v>1</v>
      </c>
      <c r="N1126" s="418" t="s">
        <v>41</v>
      </c>
      <c r="P1126" s="419">
        <f t="shared" si="55"/>
        <v>0</v>
      </c>
      <c r="Q1126" s="419">
        <v>6E-05</v>
      </c>
      <c r="R1126" s="419">
        <f t="shared" si="56"/>
        <v>0.00066</v>
      </c>
      <c r="S1126" s="419">
        <v>0</v>
      </c>
      <c r="T1126" s="420">
        <f t="shared" si="57"/>
        <v>0</v>
      </c>
      <c r="AR1126" s="421" t="s">
        <v>395</v>
      </c>
      <c r="AT1126" s="421" t="s">
        <v>313</v>
      </c>
      <c r="AU1126" s="421" t="s">
        <v>88</v>
      </c>
      <c r="AY1126" s="3" t="s">
        <v>311</v>
      </c>
      <c r="BE1126" s="422">
        <f t="shared" si="58"/>
        <v>0</v>
      </c>
      <c r="BF1126" s="422">
        <f t="shared" si="59"/>
        <v>0</v>
      </c>
      <c r="BG1126" s="422">
        <f t="shared" si="60"/>
        <v>0</v>
      </c>
      <c r="BH1126" s="422">
        <f t="shared" si="61"/>
        <v>0</v>
      </c>
      <c r="BI1126" s="422">
        <f t="shared" si="62"/>
        <v>0</v>
      </c>
      <c r="BJ1126" s="3" t="s">
        <v>88</v>
      </c>
      <c r="BK1126" s="422">
        <f t="shared" si="63"/>
        <v>0</v>
      </c>
      <c r="BL1126" s="3" t="s">
        <v>395</v>
      </c>
      <c r="BM1126" s="421" t="s">
        <v>2352</v>
      </c>
    </row>
    <row r="1127" spans="2:65" s="1" customFormat="1" ht="37.9" customHeight="1">
      <c r="B1127" s="13"/>
      <c r="C1127" s="428" t="s">
        <v>2353</v>
      </c>
      <c r="D1127" s="428" t="s">
        <v>313</v>
      </c>
      <c r="E1127" s="429" t="s">
        <v>2354</v>
      </c>
      <c r="F1127" s="430" t="s">
        <v>2355</v>
      </c>
      <c r="G1127" s="431" t="s">
        <v>1507</v>
      </c>
      <c r="H1127" s="432">
        <v>6</v>
      </c>
      <c r="I1127" s="22"/>
      <c r="J1127" s="415">
        <f t="shared" si="54"/>
        <v>0</v>
      </c>
      <c r="K1127" s="416"/>
      <c r="L1127" s="13"/>
      <c r="M1127" s="417" t="s">
        <v>1</v>
      </c>
      <c r="N1127" s="418" t="s">
        <v>41</v>
      </c>
      <c r="P1127" s="419">
        <f t="shared" si="55"/>
        <v>0</v>
      </c>
      <c r="Q1127" s="419">
        <v>6E-05</v>
      </c>
      <c r="R1127" s="419">
        <f t="shared" si="56"/>
        <v>0.00036</v>
      </c>
      <c r="S1127" s="419">
        <v>0</v>
      </c>
      <c r="T1127" s="420">
        <f t="shared" si="57"/>
        <v>0</v>
      </c>
      <c r="AR1127" s="421" t="s">
        <v>395</v>
      </c>
      <c r="AT1127" s="421" t="s">
        <v>313</v>
      </c>
      <c r="AU1127" s="421" t="s">
        <v>88</v>
      </c>
      <c r="AY1127" s="3" t="s">
        <v>311</v>
      </c>
      <c r="BE1127" s="422">
        <f t="shared" si="58"/>
        <v>0</v>
      </c>
      <c r="BF1127" s="422">
        <f t="shared" si="59"/>
        <v>0</v>
      </c>
      <c r="BG1127" s="422">
        <f t="shared" si="60"/>
        <v>0</v>
      </c>
      <c r="BH1127" s="422">
        <f t="shared" si="61"/>
        <v>0</v>
      </c>
      <c r="BI1127" s="422">
        <f t="shared" si="62"/>
        <v>0</v>
      </c>
      <c r="BJ1127" s="3" t="s">
        <v>88</v>
      </c>
      <c r="BK1127" s="422">
        <f t="shared" si="63"/>
        <v>0</v>
      </c>
      <c r="BL1127" s="3" t="s">
        <v>395</v>
      </c>
      <c r="BM1127" s="421" t="s">
        <v>2356</v>
      </c>
    </row>
    <row r="1128" spans="2:65" s="1" customFormat="1" ht="33" customHeight="1">
      <c r="B1128" s="13"/>
      <c r="C1128" s="428" t="s">
        <v>2357</v>
      </c>
      <c r="D1128" s="428" t="s">
        <v>313</v>
      </c>
      <c r="E1128" s="429" t="s">
        <v>2358</v>
      </c>
      <c r="F1128" s="430" t="s">
        <v>2359</v>
      </c>
      <c r="G1128" s="431" t="s">
        <v>1507</v>
      </c>
      <c r="H1128" s="432">
        <v>6</v>
      </c>
      <c r="I1128" s="22"/>
      <c r="J1128" s="415">
        <f t="shared" si="54"/>
        <v>0</v>
      </c>
      <c r="K1128" s="416"/>
      <c r="L1128" s="13"/>
      <c r="M1128" s="417" t="s">
        <v>1</v>
      </c>
      <c r="N1128" s="418" t="s">
        <v>41</v>
      </c>
      <c r="P1128" s="419">
        <f t="shared" si="55"/>
        <v>0</v>
      </c>
      <c r="Q1128" s="419">
        <v>6E-05</v>
      </c>
      <c r="R1128" s="419">
        <f t="shared" si="56"/>
        <v>0.00036</v>
      </c>
      <c r="S1128" s="419">
        <v>0</v>
      </c>
      <c r="T1128" s="420">
        <f t="shared" si="57"/>
        <v>0</v>
      </c>
      <c r="AR1128" s="421" t="s">
        <v>395</v>
      </c>
      <c r="AT1128" s="421" t="s">
        <v>313</v>
      </c>
      <c r="AU1128" s="421" t="s">
        <v>88</v>
      </c>
      <c r="AY1128" s="3" t="s">
        <v>311</v>
      </c>
      <c r="BE1128" s="422">
        <f t="shared" si="58"/>
        <v>0</v>
      </c>
      <c r="BF1128" s="422">
        <f t="shared" si="59"/>
        <v>0</v>
      </c>
      <c r="BG1128" s="422">
        <f t="shared" si="60"/>
        <v>0</v>
      </c>
      <c r="BH1128" s="422">
        <f t="shared" si="61"/>
        <v>0</v>
      </c>
      <c r="BI1128" s="422">
        <f t="shared" si="62"/>
        <v>0</v>
      </c>
      <c r="BJ1128" s="3" t="s">
        <v>88</v>
      </c>
      <c r="BK1128" s="422">
        <f t="shared" si="63"/>
        <v>0</v>
      </c>
      <c r="BL1128" s="3" t="s">
        <v>395</v>
      </c>
      <c r="BM1128" s="421" t="s">
        <v>2360</v>
      </c>
    </row>
    <row r="1129" spans="2:65" s="1" customFormat="1" ht="37.9" customHeight="1">
      <c r="B1129" s="13"/>
      <c r="C1129" s="428" t="s">
        <v>2361</v>
      </c>
      <c r="D1129" s="428" t="s">
        <v>313</v>
      </c>
      <c r="E1129" s="429" t="s">
        <v>2362</v>
      </c>
      <c r="F1129" s="430" t="s">
        <v>2363</v>
      </c>
      <c r="G1129" s="431" t="s">
        <v>1507</v>
      </c>
      <c r="H1129" s="432">
        <v>1</v>
      </c>
      <c r="I1129" s="22"/>
      <c r="J1129" s="415">
        <f t="shared" si="54"/>
        <v>0</v>
      </c>
      <c r="K1129" s="416"/>
      <c r="L1129" s="13"/>
      <c r="M1129" s="417" t="s">
        <v>1</v>
      </c>
      <c r="N1129" s="418" t="s">
        <v>41</v>
      </c>
      <c r="P1129" s="419">
        <f t="shared" si="55"/>
        <v>0</v>
      </c>
      <c r="Q1129" s="419">
        <v>6E-05</v>
      </c>
      <c r="R1129" s="419">
        <f t="shared" si="56"/>
        <v>6E-05</v>
      </c>
      <c r="S1129" s="419">
        <v>0</v>
      </c>
      <c r="T1129" s="420">
        <f t="shared" si="57"/>
        <v>0</v>
      </c>
      <c r="AR1129" s="421" t="s">
        <v>395</v>
      </c>
      <c r="AT1129" s="421" t="s">
        <v>313</v>
      </c>
      <c r="AU1129" s="421" t="s">
        <v>88</v>
      </c>
      <c r="AY1129" s="3" t="s">
        <v>311</v>
      </c>
      <c r="BE1129" s="422">
        <f t="shared" si="58"/>
        <v>0</v>
      </c>
      <c r="BF1129" s="422">
        <f t="shared" si="59"/>
        <v>0</v>
      </c>
      <c r="BG1129" s="422">
        <f t="shared" si="60"/>
        <v>0</v>
      </c>
      <c r="BH1129" s="422">
        <f t="shared" si="61"/>
        <v>0</v>
      </c>
      <c r="BI1129" s="422">
        <f t="shared" si="62"/>
        <v>0</v>
      </c>
      <c r="BJ1129" s="3" t="s">
        <v>88</v>
      </c>
      <c r="BK1129" s="422">
        <f t="shared" si="63"/>
        <v>0</v>
      </c>
      <c r="BL1129" s="3" t="s">
        <v>395</v>
      </c>
      <c r="BM1129" s="421" t="s">
        <v>2364</v>
      </c>
    </row>
    <row r="1130" spans="2:65" s="1" customFormat="1" ht="37.9" customHeight="1">
      <c r="B1130" s="13"/>
      <c r="C1130" s="428" t="s">
        <v>2365</v>
      </c>
      <c r="D1130" s="428" t="s">
        <v>313</v>
      </c>
      <c r="E1130" s="429" t="s">
        <v>2366</v>
      </c>
      <c r="F1130" s="430" t="s">
        <v>2367</v>
      </c>
      <c r="G1130" s="431" t="s">
        <v>1321</v>
      </c>
      <c r="H1130" s="432">
        <v>1</v>
      </c>
      <c r="I1130" s="22"/>
      <c r="J1130" s="415">
        <f t="shared" si="54"/>
        <v>0</v>
      </c>
      <c r="K1130" s="416"/>
      <c r="L1130" s="13"/>
      <c r="M1130" s="417" t="s">
        <v>1</v>
      </c>
      <c r="N1130" s="418" t="s">
        <v>41</v>
      </c>
      <c r="P1130" s="419">
        <f t="shared" si="55"/>
        <v>0</v>
      </c>
      <c r="Q1130" s="419">
        <v>6E-05</v>
      </c>
      <c r="R1130" s="419">
        <f t="shared" si="56"/>
        <v>6E-05</v>
      </c>
      <c r="S1130" s="419">
        <v>0</v>
      </c>
      <c r="T1130" s="420">
        <f t="shared" si="57"/>
        <v>0</v>
      </c>
      <c r="AR1130" s="421" t="s">
        <v>395</v>
      </c>
      <c r="AT1130" s="421" t="s">
        <v>313</v>
      </c>
      <c r="AU1130" s="421" t="s">
        <v>88</v>
      </c>
      <c r="AY1130" s="3" t="s">
        <v>311</v>
      </c>
      <c r="BE1130" s="422">
        <f t="shared" si="58"/>
        <v>0</v>
      </c>
      <c r="BF1130" s="422">
        <f t="shared" si="59"/>
        <v>0</v>
      </c>
      <c r="BG1130" s="422">
        <f t="shared" si="60"/>
        <v>0</v>
      </c>
      <c r="BH1130" s="422">
        <f t="shared" si="61"/>
        <v>0</v>
      </c>
      <c r="BI1130" s="422">
        <f t="shared" si="62"/>
        <v>0</v>
      </c>
      <c r="BJ1130" s="3" t="s">
        <v>88</v>
      </c>
      <c r="BK1130" s="422">
        <f t="shared" si="63"/>
        <v>0</v>
      </c>
      <c r="BL1130" s="3" t="s">
        <v>395</v>
      </c>
      <c r="BM1130" s="421" t="s">
        <v>2368</v>
      </c>
    </row>
    <row r="1131" spans="2:65" s="1" customFormat="1" ht="16.5" customHeight="1">
      <c r="B1131" s="13"/>
      <c r="C1131" s="428" t="s">
        <v>2369</v>
      </c>
      <c r="D1131" s="428" t="s">
        <v>313</v>
      </c>
      <c r="E1131" s="429" t="s">
        <v>2370</v>
      </c>
      <c r="F1131" s="430" t="s">
        <v>2371</v>
      </c>
      <c r="G1131" s="431" t="s">
        <v>1321</v>
      </c>
      <c r="H1131" s="432">
        <v>1</v>
      </c>
      <c r="I1131" s="22"/>
      <c r="J1131" s="415">
        <f t="shared" si="54"/>
        <v>0</v>
      </c>
      <c r="K1131" s="416"/>
      <c r="L1131" s="13"/>
      <c r="M1131" s="417" t="s">
        <v>1</v>
      </c>
      <c r="N1131" s="418" t="s">
        <v>41</v>
      </c>
      <c r="P1131" s="419">
        <f t="shared" si="55"/>
        <v>0</v>
      </c>
      <c r="Q1131" s="419">
        <v>6E-05</v>
      </c>
      <c r="R1131" s="419">
        <f t="shared" si="56"/>
        <v>6E-05</v>
      </c>
      <c r="S1131" s="419">
        <v>0</v>
      </c>
      <c r="T1131" s="420">
        <f t="shared" si="57"/>
        <v>0</v>
      </c>
      <c r="AR1131" s="421" t="s">
        <v>395</v>
      </c>
      <c r="AT1131" s="421" t="s">
        <v>313</v>
      </c>
      <c r="AU1131" s="421" t="s">
        <v>88</v>
      </c>
      <c r="AY1131" s="3" t="s">
        <v>311</v>
      </c>
      <c r="BE1131" s="422">
        <f t="shared" si="58"/>
        <v>0</v>
      </c>
      <c r="BF1131" s="422">
        <f t="shared" si="59"/>
        <v>0</v>
      </c>
      <c r="BG1131" s="422">
        <f t="shared" si="60"/>
        <v>0</v>
      </c>
      <c r="BH1131" s="422">
        <f t="shared" si="61"/>
        <v>0</v>
      </c>
      <c r="BI1131" s="422">
        <f t="shared" si="62"/>
        <v>0</v>
      </c>
      <c r="BJ1131" s="3" t="s">
        <v>88</v>
      </c>
      <c r="BK1131" s="422">
        <f t="shared" si="63"/>
        <v>0</v>
      </c>
      <c r="BL1131" s="3" t="s">
        <v>395</v>
      </c>
      <c r="BM1131" s="421" t="s">
        <v>2372</v>
      </c>
    </row>
    <row r="1132" spans="2:65" s="1" customFormat="1" ht="37.9" customHeight="1">
      <c r="B1132" s="13"/>
      <c r="C1132" s="428" t="s">
        <v>2373</v>
      </c>
      <c r="D1132" s="428" t="s">
        <v>313</v>
      </c>
      <c r="E1132" s="429" t="s">
        <v>2374</v>
      </c>
      <c r="F1132" s="430" t="s">
        <v>2375</v>
      </c>
      <c r="G1132" s="431" t="s">
        <v>316</v>
      </c>
      <c r="H1132" s="432">
        <v>40</v>
      </c>
      <c r="I1132" s="22"/>
      <c r="J1132" s="415">
        <f t="shared" si="54"/>
        <v>0</v>
      </c>
      <c r="K1132" s="416"/>
      <c r="L1132" s="13"/>
      <c r="M1132" s="417" t="s">
        <v>1</v>
      </c>
      <c r="N1132" s="418" t="s">
        <v>41</v>
      </c>
      <c r="P1132" s="419">
        <f t="shared" si="55"/>
        <v>0</v>
      </c>
      <c r="Q1132" s="419">
        <v>6E-05</v>
      </c>
      <c r="R1132" s="419">
        <f t="shared" si="56"/>
        <v>0.0024000000000000002</v>
      </c>
      <c r="S1132" s="419">
        <v>0</v>
      </c>
      <c r="T1132" s="420">
        <f t="shared" si="57"/>
        <v>0</v>
      </c>
      <c r="AR1132" s="421" t="s">
        <v>395</v>
      </c>
      <c r="AT1132" s="421" t="s">
        <v>313</v>
      </c>
      <c r="AU1132" s="421" t="s">
        <v>88</v>
      </c>
      <c r="AY1132" s="3" t="s">
        <v>311</v>
      </c>
      <c r="BE1132" s="422">
        <f t="shared" si="58"/>
        <v>0</v>
      </c>
      <c r="BF1132" s="422">
        <f t="shared" si="59"/>
        <v>0</v>
      </c>
      <c r="BG1132" s="422">
        <f t="shared" si="60"/>
        <v>0</v>
      </c>
      <c r="BH1132" s="422">
        <f t="shared" si="61"/>
        <v>0</v>
      </c>
      <c r="BI1132" s="422">
        <f t="shared" si="62"/>
        <v>0</v>
      </c>
      <c r="BJ1132" s="3" t="s">
        <v>88</v>
      </c>
      <c r="BK1132" s="422">
        <f t="shared" si="63"/>
        <v>0</v>
      </c>
      <c r="BL1132" s="3" t="s">
        <v>395</v>
      </c>
      <c r="BM1132" s="421" t="s">
        <v>2376</v>
      </c>
    </row>
    <row r="1133" spans="2:51" s="452" customFormat="1" ht="12">
      <c r="B1133" s="453"/>
      <c r="D1133" s="447" t="s">
        <v>319</v>
      </c>
      <c r="E1133" s="454" t="s">
        <v>1</v>
      </c>
      <c r="F1133" s="455" t="s">
        <v>2377</v>
      </c>
      <c r="H1133" s="456">
        <v>40</v>
      </c>
      <c r="L1133" s="453"/>
      <c r="M1133" s="457"/>
      <c r="T1133" s="458"/>
      <c r="AT1133" s="454" t="s">
        <v>319</v>
      </c>
      <c r="AU1133" s="454" t="s">
        <v>88</v>
      </c>
      <c r="AV1133" s="452" t="s">
        <v>88</v>
      </c>
      <c r="AW1133" s="452" t="s">
        <v>31</v>
      </c>
      <c r="AX1133" s="452" t="s">
        <v>83</v>
      </c>
      <c r="AY1133" s="454" t="s">
        <v>311</v>
      </c>
    </row>
    <row r="1134" spans="2:65" s="1" customFormat="1" ht="37.9" customHeight="1">
      <c r="B1134" s="13"/>
      <c r="C1134" s="428" t="s">
        <v>2378</v>
      </c>
      <c r="D1134" s="428" t="s">
        <v>313</v>
      </c>
      <c r="E1134" s="429" t="s">
        <v>2379</v>
      </c>
      <c r="F1134" s="430" t="s">
        <v>2380</v>
      </c>
      <c r="G1134" s="431" t="s">
        <v>1507</v>
      </c>
      <c r="H1134" s="432">
        <v>3</v>
      </c>
      <c r="I1134" s="22"/>
      <c r="J1134" s="415">
        <f aca="true" t="shared" si="64" ref="J1134:J1140">ROUND(I1134*H1134,2)</f>
        <v>0</v>
      </c>
      <c r="K1134" s="416"/>
      <c r="L1134" s="13"/>
      <c r="M1134" s="417" t="s">
        <v>1</v>
      </c>
      <c r="N1134" s="418" t="s">
        <v>41</v>
      </c>
      <c r="P1134" s="419">
        <f aca="true" t="shared" si="65" ref="P1134:P1140">O1134*H1134</f>
        <v>0</v>
      </c>
      <c r="Q1134" s="419">
        <v>6E-05</v>
      </c>
      <c r="R1134" s="419">
        <f aca="true" t="shared" si="66" ref="R1134:R1140">Q1134*H1134</f>
        <v>0.00018</v>
      </c>
      <c r="S1134" s="419">
        <v>0</v>
      </c>
      <c r="T1134" s="420">
        <f aca="true" t="shared" si="67" ref="T1134:T1140">S1134*H1134</f>
        <v>0</v>
      </c>
      <c r="AR1134" s="421" t="s">
        <v>395</v>
      </c>
      <c r="AT1134" s="421" t="s">
        <v>313</v>
      </c>
      <c r="AU1134" s="421" t="s">
        <v>88</v>
      </c>
      <c r="AY1134" s="3" t="s">
        <v>311</v>
      </c>
      <c r="BE1134" s="422">
        <f aca="true" t="shared" si="68" ref="BE1134:BE1140">IF(N1134="základní",J1134,0)</f>
        <v>0</v>
      </c>
      <c r="BF1134" s="422">
        <f aca="true" t="shared" si="69" ref="BF1134:BF1140">IF(N1134="snížená",J1134,0)</f>
        <v>0</v>
      </c>
      <c r="BG1134" s="422">
        <f aca="true" t="shared" si="70" ref="BG1134:BG1140">IF(N1134="zákl. přenesená",J1134,0)</f>
        <v>0</v>
      </c>
      <c r="BH1134" s="422">
        <f aca="true" t="shared" si="71" ref="BH1134:BH1140">IF(N1134="sníž. přenesená",J1134,0)</f>
        <v>0</v>
      </c>
      <c r="BI1134" s="422">
        <f aca="true" t="shared" si="72" ref="BI1134:BI1140">IF(N1134="nulová",J1134,0)</f>
        <v>0</v>
      </c>
      <c r="BJ1134" s="3" t="s">
        <v>88</v>
      </c>
      <c r="BK1134" s="422">
        <f aca="true" t="shared" si="73" ref="BK1134:BK1140">ROUND(I1134*H1134,2)</f>
        <v>0</v>
      </c>
      <c r="BL1134" s="3" t="s">
        <v>395</v>
      </c>
      <c r="BM1134" s="421" t="s">
        <v>2381</v>
      </c>
    </row>
    <row r="1135" spans="2:65" s="1" customFormat="1" ht="44.25" customHeight="1">
      <c r="B1135" s="13"/>
      <c r="C1135" s="428" t="s">
        <v>2382</v>
      </c>
      <c r="D1135" s="428" t="s">
        <v>313</v>
      </c>
      <c r="E1135" s="429" t="s">
        <v>2383</v>
      </c>
      <c r="F1135" s="430" t="s">
        <v>2384</v>
      </c>
      <c r="G1135" s="431" t="s">
        <v>1507</v>
      </c>
      <c r="H1135" s="432">
        <v>3</v>
      </c>
      <c r="I1135" s="22"/>
      <c r="J1135" s="415">
        <f t="shared" si="64"/>
        <v>0</v>
      </c>
      <c r="K1135" s="416"/>
      <c r="L1135" s="13"/>
      <c r="M1135" s="417" t="s">
        <v>1</v>
      </c>
      <c r="N1135" s="418" t="s">
        <v>41</v>
      </c>
      <c r="P1135" s="419">
        <f t="shared" si="65"/>
        <v>0</v>
      </c>
      <c r="Q1135" s="419">
        <v>6E-05</v>
      </c>
      <c r="R1135" s="419">
        <f t="shared" si="66"/>
        <v>0.00018</v>
      </c>
      <c r="S1135" s="419">
        <v>0</v>
      </c>
      <c r="T1135" s="420">
        <f t="shared" si="67"/>
        <v>0</v>
      </c>
      <c r="AR1135" s="421" t="s">
        <v>395</v>
      </c>
      <c r="AT1135" s="421" t="s">
        <v>313</v>
      </c>
      <c r="AU1135" s="421" t="s">
        <v>88</v>
      </c>
      <c r="AY1135" s="3" t="s">
        <v>311</v>
      </c>
      <c r="BE1135" s="422">
        <f t="shared" si="68"/>
        <v>0</v>
      </c>
      <c r="BF1135" s="422">
        <f t="shared" si="69"/>
        <v>0</v>
      </c>
      <c r="BG1135" s="422">
        <f t="shared" si="70"/>
        <v>0</v>
      </c>
      <c r="BH1135" s="422">
        <f t="shared" si="71"/>
        <v>0</v>
      </c>
      <c r="BI1135" s="422">
        <f t="shared" si="72"/>
        <v>0</v>
      </c>
      <c r="BJ1135" s="3" t="s">
        <v>88</v>
      </c>
      <c r="BK1135" s="422">
        <f t="shared" si="73"/>
        <v>0</v>
      </c>
      <c r="BL1135" s="3" t="s">
        <v>395</v>
      </c>
      <c r="BM1135" s="421" t="s">
        <v>2385</v>
      </c>
    </row>
    <row r="1136" spans="2:65" s="1" customFormat="1" ht="37.9" customHeight="1">
      <c r="B1136" s="13"/>
      <c r="C1136" s="428" t="s">
        <v>2386</v>
      </c>
      <c r="D1136" s="428" t="s">
        <v>313</v>
      </c>
      <c r="E1136" s="429" t="s">
        <v>2387</v>
      </c>
      <c r="F1136" s="430" t="s">
        <v>2388</v>
      </c>
      <c r="G1136" s="431" t="s">
        <v>1507</v>
      </c>
      <c r="H1136" s="432">
        <v>11</v>
      </c>
      <c r="I1136" s="22"/>
      <c r="J1136" s="415">
        <f t="shared" si="64"/>
        <v>0</v>
      </c>
      <c r="K1136" s="416"/>
      <c r="L1136" s="13"/>
      <c r="M1136" s="417" t="s">
        <v>1</v>
      </c>
      <c r="N1136" s="418" t="s">
        <v>41</v>
      </c>
      <c r="P1136" s="419">
        <f t="shared" si="65"/>
        <v>0</v>
      </c>
      <c r="Q1136" s="419">
        <v>6E-05</v>
      </c>
      <c r="R1136" s="419">
        <f t="shared" si="66"/>
        <v>0.00066</v>
      </c>
      <c r="S1136" s="419">
        <v>0</v>
      </c>
      <c r="T1136" s="420">
        <f t="shared" si="67"/>
        <v>0</v>
      </c>
      <c r="AR1136" s="421" t="s">
        <v>395</v>
      </c>
      <c r="AT1136" s="421" t="s">
        <v>313</v>
      </c>
      <c r="AU1136" s="421" t="s">
        <v>88</v>
      </c>
      <c r="AY1136" s="3" t="s">
        <v>311</v>
      </c>
      <c r="BE1136" s="422">
        <f t="shared" si="68"/>
        <v>0</v>
      </c>
      <c r="BF1136" s="422">
        <f t="shared" si="69"/>
        <v>0</v>
      </c>
      <c r="BG1136" s="422">
        <f t="shared" si="70"/>
        <v>0</v>
      </c>
      <c r="BH1136" s="422">
        <f t="shared" si="71"/>
        <v>0</v>
      </c>
      <c r="BI1136" s="422">
        <f t="shared" si="72"/>
        <v>0</v>
      </c>
      <c r="BJ1136" s="3" t="s">
        <v>88</v>
      </c>
      <c r="BK1136" s="422">
        <f t="shared" si="73"/>
        <v>0</v>
      </c>
      <c r="BL1136" s="3" t="s">
        <v>395</v>
      </c>
      <c r="BM1136" s="421" t="s">
        <v>2389</v>
      </c>
    </row>
    <row r="1137" spans="2:65" s="1" customFormat="1" ht="44.25" customHeight="1">
      <c r="B1137" s="13"/>
      <c r="C1137" s="428" t="s">
        <v>2390</v>
      </c>
      <c r="D1137" s="428" t="s">
        <v>313</v>
      </c>
      <c r="E1137" s="429" t="s">
        <v>2391</v>
      </c>
      <c r="F1137" s="430" t="s">
        <v>2392</v>
      </c>
      <c r="G1137" s="431" t="s">
        <v>1507</v>
      </c>
      <c r="H1137" s="432">
        <v>1</v>
      </c>
      <c r="I1137" s="22"/>
      <c r="J1137" s="415">
        <f t="shared" si="64"/>
        <v>0</v>
      </c>
      <c r="K1137" s="416"/>
      <c r="L1137" s="13"/>
      <c r="M1137" s="417" t="s">
        <v>1</v>
      </c>
      <c r="N1137" s="418" t="s">
        <v>41</v>
      </c>
      <c r="P1137" s="419">
        <f t="shared" si="65"/>
        <v>0</v>
      </c>
      <c r="Q1137" s="419">
        <v>6E-05</v>
      </c>
      <c r="R1137" s="419">
        <f t="shared" si="66"/>
        <v>6E-05</v>
      </c>
      <c r="S1137" s="419">
        <v>0</v>
      </c>
      <c r="T1137" s="420">
        <f t="shared" si="67"/>
        <v>0</v>
      </c>
      <c r="AR1137" s="421" t="s">
        <v>395</v>
      </c>
      <c r="AT1137" s="421" t="s">
        <v>313</v>
      </c>
      <c r="AU1137" s="421" t="s">
        <v>88</v>
      </c>
      <c r="AY1137" s="3" t="s">
        <v>311</v>
      </c>
      <c r="BE1137" s="422">
        <f t="shared" si="68"/>
        <v>0</v>
      </c>
      <c r="BF1137" s="422">
        <f t="shared" si="69"/>
        <v>0</v>
      </c>
      <c r="BG1137" s="422">
        <f t="shared" si="70"/>
        <v>0</v>
      </c>
      <c r="BH1137" s="422">
        <f t="shared" si="71"/>
        <v>0</v>
      </c>
      <c r="BI1137" s="422">
        <f t="shared" si="72"/>
        <v>0</v>
      </c>
      <c r="BJ1137" s="3" t="s">
        <v>88</v>
      </c>
      <c r="BK1137" s="422">
        <f t="shared" si="73"/>
        <v>0</v>
      </c>
      <c r="BL1137" s="3" t="s">
        <v>395</v>
      </c>
      <c r="BM1137" s="421" t="s">
        <v>2393</v>
      </c>
    </row>
    <row r="1138" spans="2:65" s="1" customFormat="1" ht="33" customHeight="1">
      <c r="B1138" s="13"/>
      <c r="C1138" s="428" t="s">
        <v>2394</v>
      </c>
      <c r="D1138" s="428" t="s">
        <v>313</v>
      </c>
      <c r="E1138" s="429" t="s">
        <v>2395</v>
      </c>
      <c r="F1138" s="430" t="s">
        <v>2396</v>
      </c>
      <c r="G1138" s="431" t="s">
        <v>1507</v>
      </c>
      <c r="H1138" s="432">
        <v>1</v>
      </c>
      <c r="I1138" s="22"/>
      <c r="J1138" s="415">
        <f t="shared" si="64"/>
        <v>0</v>
      </c>
      <c r="K1138" s="416"/>
      <c r="L1138" s="13"/>
      <c r="M1138" s="417" t="s">
        <v>1</v>
      </c>
      <c r="N1138" s="418" t="s">
        <v>41</v>
      </c>
      <c r="P1138" s="419">
        <f t="shared" si="65"/>
        <v>0</v>
      </c>
      <c r="Q1138" s="419">
        <v>6E-05</v>
      </c>
      <c r="R1138" s="419">
        <f t="shared" si="66"/>
        <v>6E-05</v>
      </c>
      <c r="S1138" s="419">
        <v>0</v>
      </c>
      <c r="T1138" s="420">
        <f t="shared" si="67"/>
        <v>0</v>
      </c>
      <c r="AR1138" s="421" t="s">
        <v>395</v>
      </c>
      <c r="AT1138" s="421" t="s">
        <v>313</v>
      </c>
      <c r="AU1138" s="421" t="s">
        <v>88</v>
      </c>
      <c r="AY1138" s="3" t="s">
        <v>311</v>
      </c>
      <c r="BE1138" s="422">
        <f t="shared" si="68"/>
        <v>0</v>
      </c>
      <c r="BF1138" s="422">
        <f t="shared" si="69"/>
        <v>0</v>
      </c>
      <c r="BG1138" s="422">
        <f t="shared" si="70"/>
        <v>0</v>
      </c>
      <c r="BH1138" s="422">
        <f t="shared" si="71"/>
        <v>0</v>
      </c>
      <c r="BI1138" s="422">
        <f t="shared" si="72"/>
        <v>0</v>
      </c>
      <c r="BJ1138" s="3" t="s">
        <v>88</v>
      </c>
      <c r="BK1138" s="422">
        <f t="shared" si="73"/>
        <v>0</v>
      </c>
      <c r="BL1138" s="3" t="s">
        <v>395</v>
      </c>
      <c r="BM1138" s="421" t="s">
        <v>2397</v>
      </c>
    </row>
    <row r="1139" spans="2:65" s="1" customFormat="1" ht="37.9" customHeight="1">
      <c r="B1139" s="13"/>
      <c r="C1139" s="428" t="s">
        <v>2398</v>
      </c>
      <c r="D1139" s="428" t="s">
        <v>313</v>
      </c>
      <c r="E1139" s="429" t="s">
        <v>2399</v>
      </c>
      <c r="F1139" s="430" t="s">
        <v>2400</v>
      </c>
      <c r="G1139" s="431" t="s">
        <v>1321</v>
      </c>
      <c r="H1139" s="432">
        <v>1</v>
      </c>
      <c r="I1139" s="22"/>
      <c r="J1139" s="415">
        <f t="shared" si="64"/>
        <v>0</v>
      </c>
      <c r="K1139" s="416"/>
      <c r="L1139" s="13"/>
      <c r="M1139" s="417" t="s">
        <v>1</v>
      </c>
      <c r="N1139" s="418" t="s">
        <v>41</v>
      </c>
      <c r="P1139" s="419">
        <f t="shared" si="65"/>
        <v>0</v>
      </c>
      <c r="Q1139" s="419">
        <v>6E-05</v>
      </c>
      <c r="R1139" s="419">
        <f t="shared" si="66"/>
        <v>6E-05</v>
      </c>
      <c r="S1139" s="419">
        <v>0</v>
      </c>
      <c r="T1139" s="420">
        <f t="shared" si="67"/>
        <v>0</v>
      </c>
      <c r="AR1139" s="421" t="s">
        <v>395</v>
      </c>
      <c r="AT1139" s="421" t="s">
        <v>313</v>
      </c>
      <c r="AU1139" s="421" t="s">
        <v>88</v>
      </c>
      <c r="AY1139" s="3" t="s">
        <v>311</v>
      </c>
      <c r="BE1139" s="422">
        <f t="shared" si="68"/>
        <v>0</v>
      </c>
      <c r="BF1139" s="422">
        <f t="shared" si="69"/>
        <v>0</v>
      </c>
      <c r="BG1139" s="422">
        <f t="shared" si="70"/>
        <v>0</v>
      </c>
      <c r="BH1139" s="422">
        <f t="shared" si="71"/>
        <v>0</v>
      </c>
      <c r="BI1139" s="422">
        <f t="shared" si="72"/>
        <v>0</v>
      </c>
      <c r="BJ1139" s="3" t="s">
        <v>88</v>
      </c>
      <c r="BK1139" s="422">
        <f t="shared" si="73"/>
        <v>0</v>
      </c>
      <c r="BL1139" s="3" t="s">
        <v>395</v>
      </c>
      <c r="BM1139" s="421" t="s">
        <v>2401</v>
      </c>
    </row>
    <row r="1140" spans="2:65" s="1" customFormat="1" ht="24.25" customHeight="1">
      <c r="B1140" s="13"/>
      <c r="C1140" s="428" t="s">
        <v>2402</v>
      </c>
      <c r="D1140" s="428" t="s">
        <v>313</v>
      </c>
      <c r="E1140" s="429" t="s">
        <v>2403</v>
      </c>
      <c r="F1140" s="430" t="s">
        <v>2404</v>
      </c>
      <c r="G1140" s="431" t="s">
        <v>1127</v>
      </c>
      <c r="H1140" s="24"/>
      <c r="I1140" s="22"/>
      <c r="J1140" s="415">
        <f t="shared" si="64"/>
        <v>0</v>
      </c>
      <c r="K1140" s="416"/>
      <c r="L1140" s="13"/>
      <c r="M1140" s="417" t="s">
        <v>1</v>
      </c>
      <c r="N1140" s="418" t="s">
        <v>41</v>
      </c>
      <c r="P1140" s="419">
        <f t="shared" si="65"/>
        <v>0</v>
      </c>
      <c r="Q1140" s="419">
        <v>0</v>
      </c>
      <c r="R1140" s="419">
        <f t="shared" si="66"/>
        <v>0</v>
      </c>
      <c r="S1140" s="419">
        <v>0</v>
      </c>
      <c r="T1140" s="420">
        <f t="shared" si="67"/>
        <v>0</v>
      </c>
      <c r="AR1140" s="421" t="s">
        <v>395</v>
      </c>
      <c r="AT1140" s="421" t="s">
        <v>313</v>
      </c>
      <c r="AU1140" s="421" t="s">
        <v>88</v>
      </c>
      <c r="AY1140" s="3" t="s">
        <v>311</v>
      </c>
      <c r="BE1140" s="422">
        <f t="shared" si="68"/>
        <v>0</v>
      </c>
      <c r="BF1140" s="422">
        <f t="shared" si="69"/>
        <v>0</v>
      </c>
      <c r="BG1140" s="422">
        <f t="shared" si="70"/>
        <v>0</v>
      </c>
      <c r="BH1140" s="422">
        <f t="shared" si="71"/>
        <v>0</v>
      </c>
      <c r="BI1140" s="422">
        <f t="shared" si="72"/>
        <v>0</v>
      </c>
      <c r="BJ1140" s="3" t="s">
        <v>88</v>
      </c>
      <c r="BK1140" s="422">
        <f t="shared" si="73"/>
        <v>0</v>
      </c>
      <c r="BL1140" s="3" t="s">
        <v>395</v>
      </c>
      <c r="BM1140" s="421" t="s">
        <v>2405</v>
      </c>
    </row>
    <row r="1141" spans="2:63" s="433" customFormat="1" ht="22.9" customHeight="1">
      <c r="B1141" s="434"/>
      <c r="D1141" s="435" t="s">
        <v>74</v>
      </c>
      <c r="E1141" s="443" t="s">
        <v>2406</v>
      </c>
      <c r="F1141" s="443" t="s">
        <v>2407</v>
      </c>
      <c r="J1141" s="444">
        <f>BK1141</f>
        <v>0</v>
      </c>
      <c r="L1141" s="434"/>
      <c r="M1141" s="438"/>
      <c r="P1141" s="439">
        <f>SUM(P1142:P1147)</f>
        <v>0</v>
      </c>
      <c r="R1141" s="439">
        <f>SUM(R1142:R1147)</f>
        <v>7.9990950000000005</v>
      </c>
      <c r="T1141" s="440">
        <f>SUM(T1142:T1147)</f>
        <v>0</v>
      </c>
      <c r="AR1141" s="435" t="s">
        <v>88</v>
      </c>
      <c r="AT1141" s="441" t="s">
        <v>74</v>
      </c>
      <c r="AU1141" s="441" t="s">
        <v>83</v>
      </c>
      <c r="AY1141" s="435" t="s">
        <v>311</v>
      </c>
      <c r="BK1141" s="442">
        <f>SUM(BK1142:BK1147)</f>
        <v>0</v>
      </c>
    </row>
    <row r="1142" spans="2:65" s="1" customFormat="1" ht="33" customHeight="1">
      <c r="B1142" s="13"/>
      <c r="C1142" s="428" t="s">
        <v>2408</v>
      </c>
      <c r="D1142" s="428" t="s">
        <v>313</v>
      </c>
      <c r="E1142" s="429" t="s">
        <v>2409</v>
      </c>
      <c r="F1142" s="430" t="s">
        <v>2410</v>
      </c>
      <c r="G1142" s="431" t="s">
        <v>371</v>
      </c>
      <c r="H1142" s="432">
        <v>241.3</v>
      </c>
      <c r="I1142" s="22"/>
      <c r="J1142" s="415">
        <f>ROUND(I1142*H1142,2)</f>
        <v>0</v>
      </c>
      <c r="K1142" s="416"/>
      <c r="L1142" s="13"/>
      <c r="M1142" s="417" t="s">
        <v>1</v>
      </c>
      <c r="N1142" s="418" t="s">
        <v>41</v>
      </c>
      <c r="P1142" s="419">
        <f>O1142*H1142</f>
        <v>0</v>
      </c>
      <c r="Q1142" s="419">
        <v>0.009</v>
      </c>
      <c r="R1142" s="419">
        <f>Q1142*H1142</f>
        <v>2.1717</v>
      </c>
      <c r="S1142" s="419">
        <v>0</v>
      </c>
      <c r="T1142" s="420">
        <f>S1142*H1142</f>
        <v>0</v>
      </c>
      <c r="AR1142" s="421" t="s">
        <v>395</v>
      </c>
      <c r="AT1142" s="421" t="s">
        <v>313</v>
      </c>
      <c r="AU1142" s="421" t="s">
        <v>88</v>
      </c>
      <c r="AY1142" s="3" t="s">
        <v>311</v>
      </c>
      <c r="BE1142" s="422">
        <f>IF(N1142="základní",J1142,0)</f>
        <v>0</v>
      </c>
      <c r="BF1142" s="422">
        <f>IF(N1142="snížená",J1142,0)</f>
        <v>0</v>
      </c>
      <c r="BG1142" s="422">
        <f>IF(N1142="zákl. přenesená",J1142,0)</f>
        <v>0</v>
      </c>
      <c r="BH1142" s="422">
        <f>IF(N1142="sníž. přenesená",J1142,0)</f>
        <v>0</v>
      </c>
      <c r="BI1142" s="422">
        <f>IF(N1142="nulová",J1142,0)</f>
        <v>0</v>
      </c>
      <c r="BJ1142" s="3" t="s">
        <v>88</v>
      </c>
      <c r="BK1142" s="422">
        <f>ROUND(I1142*H1142,2)</f>
        <v>0</v>
      </c>
      <c r="BL1142" s="3" t="s">
        <v>395</v>
      </c>
      <c r="BM1142" s="421" t="s">
        <v>2411</v>
      </c>
    </row>
    <row r="1143" spans="2:51" s="445" customFormat="1" ht="12">
      <c r="B1143" s="446"/>
      <c r="D1143" s="447" t="s">
        <v>319</v>
      </c>
      <c r="E1143" s="448" t="s">
        <v>1</v>
      </c>
      <c r="F1143" s="449" t="s">
        <v>2412</v>
      </c>
      <c r="H1143" s="448" t="s">
        <v>1</v>
      </c>
      <c r="L1143" s="446"/>
      <c r="M1143" s="450"/>
      <c r="T1143" s="451"/>
      <c r="AT1143" s="448" t="s">
        <v>319</v>
      </c>
      <c r="AU1143" s="448" t="s">
        <v>88</v>
      </c>
      <c r="AV1143" s="445" t="s">
        <v>83</v>
      </c>
      <c r="AW1143" s="445" t="s">
        <v>31</v>
      </c>
      <c r="AX1143" s="445" t="s">
        <v>75</v>
      </c>
      <c r="AY1143" s="448" t="s">
        <v>311</v>
      </c>
    </row>
    <row r="1144" spans="2:51" s="452" customFormat="1" ht="20">
      <c r="B1144" s="453"/>
      <c r="D1144" s="447" t="s">
        <v>319</v>
      </c>
      <c r="E1144" s="454" t="s">
        <v>156</v>
      </c>
      <c r="F1144" s="455" t="s">
        <v>2413</v>
      </c>
      <c r="H1144" s="456">
        <v>241.3</v>
      </c>
      <c r="L1144" s="453"/>
      <c r="M1144" s="457"/>
      <c r="T1144" s="458"/>
      <c r="AT1144" s="454" t="s">
        <v>319</v>
      </c>
      <c r="AU1144" s="454" t="s">
        <v>88</v>
      </c>
      <c r="AV1144" s="452" t="s">
        <v>88</v>
      </c>
      <c r="AW1144" s="452" t="s">
        <v>31</v>
      </c>
      <c r="AX1144" s="452" t="s">
        <v>83</v>
      </c>
      <c r="AY1144" s="454" t="s">
        <v>311</v>
      </c>
    </row>
    <row r="1145" spans="2:65" s="1" customFormat="1" ht="24.25" customHeight="1">
      <c r="B1145" s="13"/>
      <c r="C1145" s="471" t="s">
        <v>2414</v>
      </c>
      <c r="D1145" s="471" t="s">
        <v>330</v>
      </c>
      <c r="E1145" s="472" t="s">
        <v>2415</v>
      </c>
      <c r="F1145" s="473" t="s">
        <v>2416</v>
      </c>
      <c r="G1145" s="474" t="s">
        <v>371</v>
      </c>
      <c r="H1145" s="475">
        <v>253.365</v>
      </c>
      <c r="I1145" s="23"/>
      <c r="J1145" s="466">
        <f>ROUND(I1145*H1145,2)</f>
        <v>0</v>
      </c>
      <c r="K1145" s="467"/>
      <c r="L1145" s="468"/>
      <c r="M1145" s="469" t="s">
        <v>1</v>
      </c>
      <c r="N1145" s="470" t="s">
        <v>41</v>
      </c>
      <c r="P1145" s="419">
        <f>O1145*H1145</f>
        <v>0</v>
      </c>
      <c r="Q1145" s="419">
        <v>0.023</v>
      </c>
      <c r="R1145" s="419">
        <f>Q1145*H1145</f>
        <v>5.827395</v>
      </c>
      <c r="S1145" s="419">
        <v>0</v>
      </c>
      <c r="T1145" s="420">
        <f>S1145*H1145</f>
        <v>0</v>
      </c>
      <c r="AR1145" s="421" t="s">
        <v>488</v>
      </c>
      <c r="AT1145" s="421" t="s">
        <v>330</v>
      </c>
      <c r="AU1145" s="421" t="s">
        <v>88</v>
      </c>
      <c r="AY1145" s="3" t="s">
        <v>311</v>
      </c>
      <c r="BE1145" s="422">
        <f>IF(N1145="základní",J1145,0)</f>
        <v>0</v>
      </c>
      <c r="BF1145" s="422">
        <f>IF(N1145="snížená",J1145,0)</f>
        <v>0</v>
      </c>
      <c r="BG1145" s="422">
        <f>IF(N1145="zákl. přenesená",J1145,0)</f>
        <v>0</v>
      </c>
      <c r="BH1145" s="422">
        <f>IF(N1145="sníž. přenesená",J1145,0)</f>
        <v>0</v>
      </c>
      <c r="BI1145" s="422">
        <f>IF(N1145="nulová",J1145,0)</f>
        <v>0</v>
      </c>
      <c r="BJ1145" s="3" t="s">
        <v>88</v>
      </c>
      <c r="BK1145" s="422">
        <f>ROUND(I1145*H1145,2)</f>
        <v>0</v>
      </c>
      <c r="BL1145" s="3" t="s">
        <v>395</v>
      </c>
      <c r="BM1145" s="421" t="s">
        <v>2417</v>
      </c>
    </row>
    <row r="1146" spans="2:51" s="452" customFormat="1" ht="12">
      <c r="B1146" s="453"/>
      <c r="D1146" s="447" t="s">
        <v>319</v>
      </c>
      <c r="F1146" s="455" t="s">
        <v>2418</v>
      </c>
      <c r="H1146" s="456">
        <v>253.365</v>
      </c>
      <c r="L1146" s="453"/>
      <c r="M1146" s="457"/>
      <c r="T1146" s="458"/>
      <c r="AT1146" s="454" t="s">
        <v>319</v>
      </c>
      <c r="AU1146" s="454" t="s">
        <v>88</v>
      </c>
      <c r="AV1146" s="452" t="s">
        <v>88</v>
      </c>
      <c r="AW1146" s="452" t="s">
        <v>4</v>
      </c>
      <c r="AX1146" s="452" t="s">
        <v>83</v>
      </c>
      <c r="AY1146" s="454" t="s">
        <v>311</v>
      </c>
    </row>
    <row r="1147" spans="2:65" s="1" customFormat="1" ht="24.25" customHeight="1">
      <c r="B1147" s="13"/>
      <c r="C1147" s="428" t="s">
        <v>2419</v>
      </c>
      <c r="D1147" s="428" t="s">
        <v>313</v>
      </c>
      <c r="E1147" s="429" t="s">
        <v>2420</v>
      </c>
      <c r="F1147" s="430" t="s">
        <v>2421</v>
      </c>
      <c r="G1147" s="431" t="s">
        <v>1127</v>
      </c>
      <c r="H1147" s="24"/>
      <c r="I1147" s="22"/>
      <c r="J1147" s="415">
        <f>ROUND(I1147*H1147,2)</f>
        <v>0</v>
      </c>
      <c r="K1147" s="416"/>
      <c r="L1147" s="13"/>
      <c r="M1147" s="417" t="s">
        <v>1</v>
      </c>
      <c r="N1147" s="418" t="s">
        <v>41</v>
      </c>
      <c r="P1147" s="419">
        <f>O1147*H1147</f>
        <v>0</v>
      </c>
      <c r="Q1147" s="419">
        <v>0</v>
      </c>
      <c r="R1147" s="419">
        <f>Q1147*H1147</f>
        <v>0</v>
      </c>
      <c r="S1147" s="419">
        <v>0</v>
      </c>
      <c r="T1147" s="420">
        <f>S1147*H1147</f>
        <v>0</v>
      </c>
      <c r="AR1147" s="421" t="s">
        <v>395</v>
      </c>
      <c r="AT1147" s="421" t="s">
        <v>313</v>
      </c>
      <c r="AU1147" s="421" t="s">
        <v>88</v>
      </c>
      <c r="AY1147" s="3" t="s">
        <v>311</v>
      </c>
      <c r="BE1147" s="422">
        <f>IF(N1147="základní",J1147,0)</f>
        <v>0</v>
      </c>
      <c r="BF1147" s="422">
        <f>IF(N1147="snížená",J1147,0)</f>
        <v>0</v>
      </c>
      <c r="BG1147" s="422">
        <f>IF(N1147="zákl. přenesená",J1147,0)</f>
        <v>0</v>
      </c>
      <c r="BH1147" s="422">
        <f>IF(N1147="sníž. přenesená",J1147,0)</f>
        <v>0</v>
      </c>
      <c r="BI1147" s="422">
        <f>IF(N1147="nulová",J1147,0)</f>
        <v>0</v>
      </c>
      <c r="BJ1147" s="3" t="s">
        <v>88</v>
      </c>
      <c r="BK1147" s="422">
        <f>ROUND(I1147*H1147,2)</f>
        <v>0</v>
      </c>
      <c r="BL1147" s="3" t="s">
        <v>395</v>
      </c>
      <c r="BM1147" s="421" t="s">
        <v>2422</v>
      </c>
    </row>
    <row r="1148" spans="2:63" s="433" customFormat="1" ht="22.9" customHeight="1">
      <c r="B1148" s="434"/>
      <c r="D1148" s="435" t="s">
        <v>74</v>
      </c>
      <c r="E1148" s="443" t="s">
        <v>2423</v>
      </c>
      <c r="F1148" s="443" t="s">
        <v>2424</v>
      </c>
      <c r="J1148" s="444">
        <f>BK1148</f>
        <v>0</v>
      </c>
      <c r="L1148" s="434"/>
      <c r="M1148" s="438"/>
      <c r="P1148" s="439">
        <f>SUM(P1149:P1223)</f>
        <v>0</v>
      </c>
      <c r="R1148" s="439">
        <f>SUM(R1149:R1223)</f>
        <v>1.5630099900000005</v>
      </c>
      <c r="T1148" s="440">
        <f>SUM(T1149:T1223)</f>
        <v>0.1935</v>
      </c>
      <c r="AR1148" s="435" t="s">
        <v>88</v>
      </c>
      <c r="AT1148" s="441" t="s">
        <v>74</v>
      </c>
      <c r="AU1148" s="441" t="s">
        <v>83</v>
      </c>
      <c r="AY1148" s="435" t="s">
        <v>311</v>
      </c>
      <c r="BK1148" s="442">
        <f>SUM(BK1149:BK1223)</f>
        <v>0</v>
      </c>
    </row>
    <row r="1149" spans="2:65" s="1" customFormat="1" ht="24.25" customHeight="1">
      <c r="B1149" s="13"/>
      <c r="C1149" s="428" t="s">
        <v>2425</v>
      </c>
      <c r="D1149" s="428" t="s">
        <v>313</v>
      </c>
      <c r="E1149" s="429" t="s">
        <v>2426</v>
      </c>
      <c r="F1149" s="430" t="s">
        <v>2427</v>
      </c>
      <c r="G1149" s="431" t="s">
        <v>371</v>
      </c>
      <c r="H1149" s="432">
        <v>1694.643</v>
      </c>
      <c r="I1149" s="22"/>
      <c r="J1149" s="415">
        <f>ROUND(I1149*H1149,2)</f>
        <v>0</v>
      </c>
      <c r="K1149" s="416"/>
      <c r="L1149" s="13"/>
      <c r="M1149" s="417" t="s">
        <v>1</v>
      </c>
      <c r="N1149" s="418" t="s">
        <v>41</v>
      </c>
      <c r="P1149" s="419">
        <f>O1149*H1149</f>
        <v>0</v>
      </c>
      <c r="Q1149" s="419">
        <v>3E-05</v>
      </c>
      <c r="R1149" s="419">
        <f>Q1149*H1149</f>
        <v>0.05083929</v>
      </c>
      <c r="S1149" s="419">
        <v>0</v>
      </c>
      <c r="T1149" s="420">
        <f>S1149*H1149</f>
        <v>0</v>
      </c>
      <c r="AR1149" s="421" t="s">
        <v>395</v>
      </c>
      <c r="AT1149" s="421" t="s">
        <v>313</v>
      </c>
      <c r="AU1149" s="421" t="s">
        <v>88</v>
      </c>
      <c r="AY1149" s="3" t="s">
        <v>311</v>
      </c>
      <c r="BE1149" s="422">
        <f>IF(N1149="základní",J1149,0)</f>
        <v>0</v>
      </c>
      <c r="BF1149" s="422">
        <f>IF(N1149="snížená",J1149,0)</f>
        <v>0</v>
      </c>
      <c r="BG1149" s="422">
        <f>IF(N1149="zákl. přenesená",J1149,0)</f>
        <v>0</v>
      </c>
      <c r="BH1149" s="422">
        <f>IF(N1149="sníž. přenesená",J1149,0)</f>
        <v>0</v>
      </c>
      <c r="BI1149" s="422">
        <f>IF(N1149="nulová",J1149,0)</f>
        <v>0</v>
      </c>
      <c r="BJ1149" s="3" t="s">
        <v>88</v>
      </c>
      <c r="BK1149" s="422">
        <f>ROUND(I1149*H1149,2)</f>
        <v>0</v>
      </c>
      <c r="BL1149" s="3" t="s">
        <v>395</v>
      </c>
      <c r="BM1149" s="421" t="s">
        <v>2428</v>
      </c>
    </row>
    <row r="1150" spans="2:51" s="452" customFormat="1" ht="20">
      <c r="B1150" s="453"/>
      <c r="D1150" s="447" t="s">
        <v>319</v>
      </c>
      <c r="E1150" s="454" t="s">
        <v>1</v>
      </c>
      <c r="F1150" s="455" t="s">
        <v>2429</v>
      </c>
      <c r="H1150" s="456">
        <v>1694.643</v>
      </c>
      <c r="L1150" s="453"/>
      <c r="M1150" s="457"/>
      <c r="T1150" s="458"/>
      <c r="AT1150" s="454" t="s">
        <v>319</v>
      </c>
      <c r="AU1150" s="454" t="s">
        <v>88</v>
      </c>
      <c r="AV1150" s="452" t="s">
        <v>88</v>
      </c>
      <c r="AW1150" s="452" t="s">
        <v>31</v>
      </c>
      <c r="AX1150" s="452" t="s">
        <v>83</v>
      </c>
      <c r="AY1150" s="454" t="s">
        <v>311</v>
      </c>
    </row>
    <row r="1151" spans="2:65" s="1" customFormat="1" ht="33" customHeight="1">
      <c r="B1151" s="13"/>
      <c r="C1151" s="428" t="s">
        <v>2430</v>
      </c>
      <c r="D1151" s="428" t="s">
        <v>313</v>
      </c>
      <c r="E1151" s="429" t="s">
        <v>2431</v>
      </c>
      <c r="F1151" s="430" t="s">
        <v>2432</v>
      </c>
      <c r="G1151" s="431" t="s">
        <v>371</v>
      </c>
      <c r="H1151" s="432">
        <v>65.043</v>
      </c>
      <c r="I1151" s="22"/>
      <c r="J1151" s="415">
        <f>ROUND(I1151*H1151,2)</f>
        <v>0</v>
      </c>
      <c r="K1151" s="416"/>
      <c r="L1151" s="13"/>
      <c r="M1151" s="417" t="s">
        <v>1</v>
      </c>
      <c r="N1151" s="418" t="s">
        <v>41</v>
      </c>
      <c r="P1151" s="419">
        <f>O1151*H1151</f>
        <v>0</v>
      </c>
      <c r="Q1151" s="419">
        <v>0.0165</v>
      </c>
      <c r="R1151" s="419">
        <f>Q1151*H1151</f>
        <v>1.0732095000000001</v>
      </c>
      <c r="S1151" s="419">
        <v>0</v>
      </c>
      <c r="T1151" s="420">
        <f>S1151*H1151</f>
        <v>0</v>
      </c>
      <c r="AR1151" s="421" t="s">
        <v>395</v>
      </c>
      <c r="AT1151" s="421" t="s">
        <v>313</v>
      </c>
      <c r="AU1151" s="421" t="s">
        <v>88</v>
      </c>
      <c r="AY1151" s="3" t="s">
        <v>311</v>
      </c>
      <c r="BE1151" s="422">
        <f>IF(N1151="základní",J1151,0)</f>
        <v>0</v>
      </c>
      <c r="BF1151" s="422">
        <f>IF(N1151="snížená",J1151,0)</f>
        <v>0</v>
      </c>
      <c r="BG1151" s="422">
        <f>IF(N1151="zákl. přenesená",J1151,0)</f>
        <v>0</v>
      </c>
      <c r="BH1151" s="422">
        <f>IF(N1151="sníž. přenesená",J1151,0)</f>
        <v>0</v>
      </c>
      <c r="BI1151" s="422">
        <f>IF(N1151="nulová",J1151,0)</f>
        <v>0</v>
      </c>
      <c r="BJ1151" s="3" t="s">
        <v>88</v>
      </c>
      <c r="BK1151" s="422">
        <f>ROUND(I1151*H1151,2)</f>
        <v>0</v>
      </c>
      <c r="BL1151" s="3" t="s">
        <v>395</v>
      </c>
      <c r="BM1151" s="421" t="s">
        <v>2433</v>
      </c>
    </row>
    <row r="1152" spans="2:51" s="452" customFormat="1" ht="12">
      <c r="B1152" s="453"/>
      <c r="D1152" s="447" t="s">
        <v>319</v>
      </c>
      <c r="E1152" s="454" t="s">
        <v>1</v>
      </c>
      <c r="F1152" s="455" t="s">
        <v>2434</v>
      </c>
      <c r="H1152" s="456">
        <v>65.043</v>
      </c>
      <c r="L1152" s="453"/>
      <c r="M1152" s="457"/>
      <c r="T1152" s="458"/>
      <c r="AT1152" s="454" t="s">
        <v>319</v>
      </c>
      <c r="AU1152" s="454" t="s">
        <v>88</v>
      </c>
      <c r="AV1152" s="452" t="s">
        <v>88</v>
      </c>
      <c r="AW1152" s="452" t="s">
        <v>31</v>
      </c>
      <c r="AX1152" s="452" t="s">
        <v>83</v>
      </c>
      <c r="AY1152" s="454" t="s">
        <v>311</v>
      </c>
    </row>
    <row r="1153" spans="2:65" s="1" customFormat="1" ht="24.25" customHeight="1">
      <c r="B1153" s="13"/>
      <c r="C1153" s="428" t="s">
        <v>2435</v>
      </c>
      <c r="D1153" s="428" t="s">
        <v>313</v>
      </c>
      <c r="E1153" s="429" t="s">
        <v>2436</v>
      </c>
      <c r="F1153" s="430" t="s">
        <v>2437</v>
      </c>
      <c r="G1153" s="431" t="s">
        <v>371</v>
      </c>
      <c r="H1153" s="432">
        <v>77.4</v>
      </c>
      <c r="I1153" s="22"/>
      <c r="J1153" s="415">
        <f>ROUND(I1153*H1153,2)</f>
        <v>0</v>
      </c>
      <c r="K1153" s="416"/>
      <c r="L1153" s="13"/>
      <c r="M1153" s="417" t="s">
        <v>1</v>
      </c>
      <c r="N1153" s="418" t="s">
        <v>41</v>
      </c>
      <c r="P1153" s="419">
        <f>O1153*H1153</f>
        <v>0</v>
      </c>
      <c r="Q1153" s="419">
        <v>0</v>
      </c>
      <c r="R1153" s="419">
        <f>Q1153*H1153</f>
        <v>0</v>
      </c>
      <c r="S1153" s="419">
        <v>0.0025</v>
      </c>
      <c r="T1153" s="420">
        <f>S1153*H1153</f>
        <v>0.1935</v>
      </c>
      <c r="AR1153" s="421" t="s">
        <v>395</v>
      </c>
      <c r="AT1153" s="421" t="s">
        <v>313</v>
      </c>
      <c r="AU1153" s="421" t="s">
        <v>88</v>
      </c>
      <c r="AY1153" s="3" t="s">
        <v>311</v>
      </c>
      <c r="BE1153" s="422">
        <f>IF(N1153="základní",J1153,0)</f>
        <v>0</v>
      </c>
      <c r="BF1153" s="422">
        <f>IF(N1153="snížená",J1153,0)</f>
        <v>0</v>
      </c>
      <c r="BG1153" s="422">
        <f>IF(N1153="zákl. přenesená",J1153,0)</f>
        <v>0</v>
      </c>
      <c r="BH1153" s="422">
        <f>IF(N1153="sníž. přenesená",J1153,0)</f>
        <v>0</v>
      </c>
      <c r="BI1153" s="422">
        <f>IF(N1153="nulová",J1153,0)</f>
        <v>0</v>
      </c>
      <c r="BJ1153" s="3" t="s">
        <v>88</v>
      </c>
      <c r="BK1153" s="422">
        <f>ROUND(I1153*H1153,2)</f>
        <v>0</v>
      </c>
      <c r="BL1153" s="3" t="s">
        <v>395</v>
      </c>
      <c r="BM1153" s="421" t="s">
        <v>2438</v>
      </c>
    </row>
    <row r="1154" spans="2:51" s="452" customFormat="1" ht="12">
      <c r="B1154" s="453"/>
      <c r="D1154" s="447" t="s">
        <v>319</v>
      </c>
      <c r="E1154" s="454" t="s">
        <v>1</v>
      </c>
      <c r="F1154" s="455" t="s">
        <v>1199</v>
      </c>
      <c r="H1154" s="456">
        <v>77.4</v>
      </c>
      <c r="L1154" s="453"/>
      <c r="M1154" s="457"/>
      <c r="T1154" s="458"/>
      <c r="AT1154" s="454" t="s">
        <v>319</v>
      </c>
      <c r="AU1154" s="454" t="s">
        <v>88</v>
      </c>
      <c r="AV1154" s="452" t="s">
        <v>88</v>
      </c>
      <c r="AW1154" s="452" t="s">
        <v>31</v>
      </c>
      <c r="AX1154" s="452" t="s">
        <v>83</v>
      </c>
      <c r="AY1154" s="454" t="s">
        <v>311</v>
      </c>
    </row>
    <row r="1155" spans="2:65" s="1" customFormat="1" ht="16.5" customHeight="1">
      <c r="B1155" s="13"/>
      <c r="C1155" s="428" t="s">
        <v>2439</v>
      </c>
      <c r="D1155" s="428" t="s">
        <v>313</v>
      </c>
      <c r="E1155" s="429" t="s">
        <v>2440</v>
      </c>
      <c r="F1155" s="430" t="s">
        <v>2441</v>
      </c>
      <c r="G1155" s="431" t="s">
        <v>371</v>
      </c>
      <c r="H1155" s="432">
        <v>1310.476</v>
      </c>
      <c r="I1155" s="22"/>
      <c r="J1155" s="415">
        <f>ROUND(I1155*H1155,2)</f>
        <v>0</v>
      </c>
      <c r="K1155" s="416"/>
      <c r="L1155" s="13"/>
      <c r="M1155" s="417" t="s">
        <v>1</v>
      </c>
      <c r="N1155" s="418" t="s">
        <v>41</v>
      </c>
      <c r="P1155" s="419">
        <f>O1155*H1155</f>
        <v>0</v>
      </c>
      <c r="Q1155" s="419">
        <v>0.0003</v>
      </c>
      <c r="R1155" s="419">
        <f>Q1155*H1155</f>
        <v>0.3931428</v>
      </c>
      <c r="S1155" s="419">
        <v>0</v>
      </c>
      <c r="T1155" s="420">
        <f>S1155*H1155</f>
        <v>0</v>
      </c>
      <c r="AR1155" s="421" t="s">
        <v>395</v>
      </c>
      <c r="AT1155" s="421" t="s">
        <v>313</v>
      </c>
      <c r="AU1155" s="421" t="s">
        <v>88</v>
      </c>
      <c r="AY1155" s="3" t="s">
        <v>311</v>
      </c>
      <c r="BE1155" s="422">
        <f>IF(N1155="základní",J1155,0)</f>
        <v>0</v>
      </c>
      <c r="BF1155" s="422">
        <f>IF(N1155="snížená",J1155,0)</f>
        <v>0</v>
      </c>
      <c r="BG1155" s="422">
        <f>IF(N1155="zákl. přenesená",J1155,0)</f>
        <v>0</v>
      </c>
      <c r="BH1155" s="422">
        <f>IF(N1155="sníž. přenesená",J1155,0)</f>
        <v>0</v>
      </c>
      <c r="BI1155" s="422">
        <f>IF(N1155="nulová",J1155,0)</f>
        <v>0</v>
      </c>
      <c r="BJ1155" s="3" t="s">
        <v>88</v>
      </c>
      <c r="BK1155" s="422">
        <f>ROUND(I1155*H1155,2)</f>
        <v>0</v>
      </c>
      <c r="BL1155" s="3" t="s">
        <v>395</v>
      </c>
      <c r="BM1155" s="421" t="s">
        <v>2442</v>
      </c>
    </row>
    <row r="1156" spans="2:51" s="445" customFormat="1" ht="12">
      <c r="B1156" s="446"/>
      <c r="D1156" s="447" t="s">
        <v>319</v>
      </c>
      <c r="E1156" s="448" t="s">
        <v>1</v>
      </c>
      <c r="F1156" s="449" t="s">
        <v>2443</v>
      </c>
      <c r="H1156" s="448" t="s">
        <v>1</v>
      </c>
      <c r="L1156" s="446"/>
      <c r="M1156" s="450"/>
      <c r="T1156" s="451"/>
      <c r="AT1156" s="448" t="s">
        <v>319</v>
      </c>
      <c r="AU1156" s="448" t="s">
        <v>88</v>
      </c>
      <c r="AV1156" s="445" t="s">
        <v>83</v>
      </c>
      <c r="AW1156" s="445" t="s">
        <v>31</v>
      </c>
      <c r="AX1156" s="445" t="s">
        <v>75</v>
      </c>
      <c r="AY1156" s="448" t="s">
        <v>311</v>
      </c>
    </row>
    <row r="1157" spans="2:51" s="445" customFormat="1" ht="12">
      <c r="B1157" s="446"/>
      <c r="D1157" s="447" t="s">
        <v>319</v>
      </c>
      <c r="E1157" s="448" t="s">
        <v>1</v>
      </c>
      <c r="F1157" s="449" t="s">
        <v>2444</v>
      </c>
      <c r="H1157" s="448" t="s">
        <v>1</v>
      </c>
      <c r="L1157" s="446"/>
      <c r="M1157" s="450"/>
      <c r="T1157" s="451"/>
      <c r="AT1157" s="448" t="s">
        <v>319</v>
      </c>
      <c r="AU1157" s="448" t="s">
        <v>88</v>
      </c>
      <c r="AV1157" s="445" t="s">
        <v>83</v>
      </c>
      <c r="AW1157" s="445" t="s">
        <v>31</v>
      </c>
      <c r="AX1157" s="445" t="s">
        <v>75</v>
      </c>
      <c r="AY1157" s="448" t="s">
        <v>311</v>
      </c>
    </row>
    <row r="1158" spans="2:51" s="452" customFormat="1" ht="12">
      <c r="B1158" s="453"/>
      <c r="D1158" s="447" t="s">
        <v>319</v>
      </c>
      <c r="E1158" s="454" t="s">
        <v>150</v>
      </c>
      <c r="F1158" s="455" t="s">
        <v>2445</v>
      </c>
      <c r="H1158" s="456">
        <v>454.7</v>
      </c>
      <c r="L1158" s="453"/>
      <c r="M1158" s="457"/>
      <c r="T1158" s="458"/>
      <c r="AT1158" s="454" t="s">
        <v>319</v>
      </c>
      <c r="AU1158" s="454" t="s">
        <v>88</v>
      </c>
      <c r="AV1158" s="452" t="s">
        <v>88</v>
      </c>
      <c r="AW1158" s="452" t="s">
        <v>31</v>
      </c>
      <c r="AX1158" s="452" t="s">
        <v>75</v>
      </c>
      <c r="AY1158" s="454" t="s">
        <v>311</v>
      </c>
    </row>
    <row r="1159" spans="2:51" s="445" customFormat="1" ht="12">
      <c r="B1159" s="446"/>
      <c r="D1159" s="447" t="s">
        <v>319</v>
      </c>
      <c r="E1159" s="448" t="s">
        <v>1</v>
      </c>
      <c r="F1159" s="449" t="s">
        <v>2446</v>
      </c>
      <c r="H1159" s="448" t="s">
        <v>1</v>
      </c>
      <c r="L1159" s="446"/>
      <c r="M1159" s="450"/>
      <c r="T1159" s="451"/>
      <c r="AT1159" s="448" t="s">
        <v>319</v>
      </c>
      <c r="AU1159" s="448" t="s">
        <v>88</v>
      </c>
      <c r="AV1159" s="445" t="s">
        <v>83</v>
      </c>
      <c r="AW1159" s="445" t="s">
        <v>31</v>
      </c>
      <c r="AX1159" s="445" t="s">
        <v>75</v>
      </c>
      <c r="AY1159" s="448" t="s">
        <v>311</v>
      </c>
    </row>
    <row r="1160" spans="2:51" s="452" customFormat="1" ht="20">
      <c r="B1160" s="453"/>
      <c r="D1160" s="447" t="s">
        <v>319</v>
      </c>
      <c r="E1160" s="454" t="s">
        <v>153</v>
      </c>
      <c r="F1160" s="455" t="s">
        <v>2447</v>
      </c>
      <c r="H1160" s="456">
        <v>101.4</v>
      </c>
      <c r="L1160" s="453"/>
      <c r="M1160" s="457"/>
      <c r="T1160" s="458"/>
      <c r="AT1160" s="454" t="s">
        <v>319</v>
      </c>
      <c r="AU1160" s="454" t="s">
        <v>88</v>
      </c>
      <c r="AV1160" s="452" t="s">
        <v>88</v>
      </c>
      <c r="AW1160" s="452" t="s">
        <v>31</v>
      </c>
      <c r="AX1160" s="452" t="s">
        <v>75</v>
      </c>
      <c r="AY1160" s="454" t="s">
        <v>311</v>
      </c>
    </row>
    <row r="1161" spans="2:51" s="445" customFormat="1" ht="12">
      <c r="B1161" s="446"/>
      <c r="D1161" s="447" t="s">
        <v>319</v>
      </c>
      <c r="E1161" s="448" t="s">
        <v>1</v>
      </c>
      <c r="F1161" s="449" t="s">
        <v>2448</v>
      </c>
      <c r="H1161" s="448" t="s">
        <v>1</v>
      </c>
      <c r="L1161" s="446"/>
      <c r="M1161" s="450"/>
      <c r="T1161" s="451"/>
      <c r="AT1161" s="448" t="s">
        <v>319</v>
      </c>
      <c r="AU1161" s="448" t="s">
        <v>88</v>
      </c>
      <c r="AV1161" s="445" t="s">
        <v>83</v>
      </c>
      <c r="AW1161" s="445" t="s">
        <v>31</v>
      </c>
      <c r="AX1161" s="445" t="s">
        <v>75</v>
      </c>
      <c r="AY1161" s="448" t="s">
        <v>311</v>
      </c>
    </row>
    <row r="1162" spans="2:51" s="452" customFormat="1" ht="20">
      <c r="B1162" s="453"/>
      <c r="D1162" s="447" t="s">
        <v>319</v>
      </c>
      <c r="E1162" s="454" t="s">
        <v>180</v>
      </c>
      <c r="F1162" s="455" t="s">
        <v>2449</v>
      </c>
      <c r="H1162" s="456">
        <v>541.7</v>
      </c>
      <c r="L1162" s="453"/>
      <c r="M1162" s="457"/>
      <c r="T1162" s="458"/>
      <c r="AT1162" s="454" t="s">
        <v>319</v>
      </c>
      <c r="AU1162" s="454" t="s">
        <v>88</v>
      </c>
      <c r="AV1162" s="452" t="s">
        <v>88</v>
      </c>
      <c r="AW1162" s="452" t="s">
        <v>31</v>
      </c>
      <c r="AX1162" s="452" t="s">
        <v>75</v>
      </c>
      <c r="AY1162" s="454" t="s">
        <v>311</v>
      </c>
    </row>
    <row r="1163" spans="2:51" s="445" customFormat="1" ht="12">
      <c r="B1163" s="446"/>
      <c r="D1163" s="447" t="s">
        <v>319</v>
      </c>
      <c r="E1163" s="448" t="s">
        <v>1</v>
      </c>
      <c r="F1163" s="449" t="s">
        <v>184</v>
      </c>
      <c r="H1163" s="448" t="s">
        <v>1</v>
      </c>
      <c r="L1163" s="446"/>
      <c r="M1163" s="450"/>
      <c r="T1163" s="451"/>
      <c r="AT1163" s="448" t="s">
        <v>319</v>
      </c>
      <c r="AU1163" s="448" t="s">
        <v>88</v>
      </c>
      <c r="AV1163" s="445" t="s">
        <v>83</v>
      </c>
      <c r="AW1163" s="445" t="s">
        <v>31</v>
      </c>
      <c r="AX1163" s="445" t="s">
        <v>75</v>
      </c>
      <c r="AY1163" s="448" t="s">
        <v>311</v>
      </c>
    </row>
    <row r="1164" spans="2:51" s="452" customFormat="1" ht="12">
      <c r="B1164" s="453"/>
      <c r="D1164" s="447" t="s">
        <v>319</v>
      </c>
      <c r="E1164" s="454" t="s">
        <v>183</v>
      </c>
      <c r="F1164" s="455" t="s">
        <v>2450</v>
      </c>
      <c r="H1164" s="456">
        <v>96.6</v>
      </c>
      <c r="L1164" s="453"/>
      <c r="M1164" s="457"/>
      <c r="T1164" s="458"/>
      <c r="AT1164" s="454" t="s">
        <v>319</v>
      </c>
      <c r="AU1164" s="454" t="s">
        <v>88</v>
      </c>
      <c r="AV1164" s="452" t="s">
        <v>88</v>
      </c>
      <c r="AW1164" s="452" t="s">
        <v>31</v>
      </c>
      <c r="AX1164" s="452" t="s">
        <v>75</v>
      </c>
      <c r="AY1164" s="454" t="s">
        <v>311</v>
      </c>
    </row>
    <row r="1165" spans="2:51" s="445" customFormat="1" ht="12">
      <c r="B1165" s="446"/>
      <c r="D1165" s="447" t="s">
        <v>319</v>
      </c>
      <c r="E1165" s="448" t="s">
        <v>1</v>
      </c>
      <c r="F1165" s="449" t="s">
        <v>172</v>
      </c>
      <c r="H1165" s="448" t="s">
        <v>1</v>
      </c>
      <c r="L1165" s="446"/>
      <c r="M1165" s="450"/>
      <c r="T1165" s="451"/>
      <c r="AT1165" s="448" t="s">
        <v>319</v>
      </c>
      <c r="AU1165" s="448" t="s">
        <v>88</v>
      </c>
      <c r="AV1165" s="445" t="s">
        <v>83</v>
      </c>
      <c r="AW1165" s="445" t="s">
        <v>31</v>
      </c>
      <c r="AX1165" s="445" t="s">
        <v>75</v>
      </c>
      <c r="AY1165" s="448" t="s">
        <v>311</v>
      </c>
    </row>
    <row r="1166" spans="2:51" s="452" customFormat="1" ht="12">
      <c r="B1166" s="453"/>
      <c r="D1166" s="447" t="s">
        <v>319</v>
      </c>
      <c r="E1166" s="454" t="s">
        <v>171</v>
      </c>
      <c r="F1166" s="455" t="s">
        <v>173</v>
      </c>
      <c r="H1166" s="456">
        <v>30</v>
      </c>
      <c r="L1166" s="453"/>
      <c r="M1166" s="457"/>
      <c r="T1166" s="458"/>
      <c r="AT1166" s="454" t="s">
        <v>319</v>
      </c>
      <c r="AU1166" s="454" t="s">
        <v>88</v>
      </c>
      <c r="AV1166" s="452" t="s">
        <v>88</v>
      </c>
      <c r="AW1166" s="452" t="s">
        <v>31</v>
      </c>
      <c r="AX1166" s="452" t="s">
        <v>75</v>
      </c>
      <c r="AY1166" s="454" t="s">
        <v>311</v>
      </c>
    </row>
    <row r="1167" spans="2:51" s="445" customFormat="1" ht="12">
      <c r="B1167" s="446"/>
      <c r="D1167" s="447" t="s">
        <v>319</v>
      </c>
      <c r="E1167" s="448" t="s">
        <v>1</v>
      </c>
      <c r="F1167" s="449" t="s">
        <v>175</v>
      </c>
      <c r="H1167" s="448" t="s">
        <v>1</v>
      </c>
      <c r="L1167" s="446"/>
      <c r="M1167" s="450"/>
      <c r="T1167" s="451"/>
      <c r="AT1167" s="448" t="s">
        <v>319</v>
      </c>
      <c r="AU1167" s="448" t="s">
        <v>88</v>
      </c>
      <c r="AV1167" s="445" t="s">
        <v>83</v>
      </c>
      <c r="AW1167" s="445" t="s">
        <v>31</v>
      </c>
      <c r="AX1167" s="445" t="s">
        <v>75</v>
      </c>
      <c r="AY1167" s="448" t="s">
        <v>311</v>
      </c>
    </row>
    <row r="1168" spans="2:51" s="452" customFormat="1" ht="12">
      <c r="B1168" s="453"/>
      <c r="D1168" s="447" t="s">
        <v>319</v>
      </c>
      <c r="E1168" s="454" t="s">
        <v>174</v>
      </c>
      <c r="F1168" s="455" t="s">
        <v>176</v>
      </c>
      <c r="H1168" s="456">
        <v>78.7</v>
      </c>
      <c r="L1168" s="453"/>
      <c r="M1168" s="457"/>
      <c r="T1168" s="458"/>
      <c r="AT1168" s="454" t="s">
        <v>319</v>
      </c>
      <c r="AU1168" s="454" t="s">
        <v>88</v>
      </c>
      <c r="AV1168" s="452" t="s">
        <v>88</v>
      </c>
      <c r="AW1168" s="452" t="s">
        <v>31</v>
      </c>
      <c r="AX1168" s="452" t="s">
        <v>75</v>
      </c>
      <c r="AY1168" s="454" t="s">
        <v>311</v>
      </c>
    </row>
    <row r="1169" spans="2:51" s="445" customFormat="1" ht="12">
      <c r="B1169" s="446"/>
      <c r="D1169" s="447" t="s">
        <v>319</v>
      </c>
      <c r="E1169" s="448" t="s">
        <v>1</v>
      </c>
      <c r="F1169" s="449" t="s">
        <v>2451</v>
      </c>
      <c r="H1169" s="448" t="s">
        <v>1</v>
      </c>
      <c r="L1169" s="446"/>
      <c r="M1169" s="450"/>
      <c r="T1169" s="451"/>
      <c r="AT1169" s="448" t="s">
        <v>319</v>
      </c>
      <c r="AU1169" s="448" t="s">
        <v>88</v>
      </c>
      <c r="AV1169" s="445" t="s">
        <v>83</v>
      </c>
      <c r="AW1169" s="445" t="s">
        <v>31</v>
      </c>
      <c r="AX1169" s="445" t="s">
        <v>75</v>
      </c>
      <c r="AY1169" s="448" t="s">
        <v>311</v>
      </c>
    </row>
    <row r="1170" spans="2:51" s="452" customFormat="1" ht="12">
      <c r="B1170" s="453"/>
      <c r="D1170" s="447" t="s">
        <v>319</v>
      </c>
      <c r="E1170" s="454" t="s">
        <v>246</v>
      </c>
      <c r="F1170" s="455" t="s">
        <v>2452</v>
      </c>
      <c r="H1170" s="456">
        <v>7.376</v>
      </c>
      <c r="L1170" s="453"/>
      <c r="M1170" s="457"/>
      <c r="T1170" s="458"/>
      <c r="AT1170" s="454" t="s">
        <v>319</v>
      </c>
      <c r="AU1170" s="454" t="s">
        <v>88</v>
      </c>
      <c r="AV1170" s="452" t="s">
        <v>88</v>
      </c>
      <c r="AW1170" s="452" t="s">
        <v>31</v>
      </c>
      <c r="AX1170" s="452" t="s">
        <v>75</v>
      </c>
      <c r="AY1170" s="454" t="s">
        <v>311</v>
      </c>
    </row>
    <row r="1171" spans="2:51" s="459" customFormat="1" ht="12">
      <c r="B1171" s="460"/>
      <c r="D1171" s="447" t="s">
        <v>319</v>
      </c>
      <c r="E1171" s="461" t="s">
        <v>1</v>
      </c>
      <c r="F1171" s="462" t="s">
        <v>388</v>
      </c>
      <c r="H1171" s="463">
        <v>1310.476</v>
      </c>
      <c r="L1171" s="460"/>
      <c r="M1171" s="464"/>
      <c r="T1171" s="465"/>
      <c r="AT1171" s="461" t="s">
        <v>319</v>
      </c>
      <c r="AU1171" s="461" t="s">
        <v>88</v>
      </c>
      <c r="AV1171" s="459" t="s">
        <v>317</v>
      </c>
      <c r="AW1171" s="459" t="s">
        <v>31</v>
      </c>
      <c r="AX1171" s="459" t="s">
        <v>83</v>
      </c>
      <c r="AY1171" s="461" t="s">
        <v>311</v>
      </c>
    </row>
    <row r="1172" spans="2:65" s="1" customFormat="1" ht="16.5" customHeight="1">
      <c r="B1172" s="13"/>
      <c r="C1172" s="471" t="s">
        <v>2453</v>
      </c>
      <c r="D1172" s="471" t="s">
        <v>330</v>
      </c>
      <c r="E1172" s="472" t="s">
        <v>2454</v>
      </c>
      <c r="F1172" s="473" t="s">
        <v>2455</v>
      </c>
      <c r="G1172" s="474" t="s">
        <v>371</v>
      </c>
      <c r="H1172" s="475">
        <v>477.435</v>
      </c>
      <c r="I1172" s="23"/>
      <c r="J1172" s="466">
        <f>ROUND(I1172*H1172,2)</f>
        <v>0</v>
      </c>
      <c r="K1172" s="467"/>
      <c r="L1172" s="468"/>
      <c r="M1172" s="469" t="s">
        <v>1</v>
      </c>
      <c r="N1172" s="470" t="s">
        <v>41</v>
      </c>
      <c r="P1172" s="419">
        <f>O1172*H1172</f>
        <v>0</v>
      </c>
      <c r="Q1172" s="419">
        <v>0</v>
      </c>
      <c r="R1172" s="419">
        <f>Q1172*H1172</f>
        <v>0</v>
      </c>
      <c r="S1172" s="419">
        <v>0</v>
      </c>
      <c r="T1172" s="420">
        <f>S1172*H1172</f>
        <v>0</v>
      </c>
      <c r="AR1172" s="421" t="s">
        <v>488</v>
      </c>
      <c r="AT1172" s="421" t="s">
        <v>330</v>
      </c>
      <c r="AU1172" s="421" t="s">
        <v>88</v>
      </c>
      <c r="AY1172" s="3" t="s">
        <v>311</v>
      </c>
      <c r="BE1172" s="422">
        <f>IF(N1172="základní",J1172,0)</f>
        <v>0</v>
      </c>
      <c r="BF1172" s="422">
        <f>IF(N1172="snížená",J1172,0)</f>
        <v>0</v>
      </c>
      <c r="BG1172" s="422">
        <f>IF(N1172="zákl. přenesená",J1172,0)</f>
        <v>0</v>
      </c>
      <c r="BH1172" s="422">
        <f>IF(N1172="sníž. přenesená",J1172,0)</f>
        <v>0</v>
      </c>
      <c r="BI1172" s="422">
        <f>IF(N1172="nulová",J1172,0)</f>
        <v>0</v>
      </c>
      <c r="BJ1172" s="3" t="s">
        <v>88</v>
      </c>
      <c r="BK1172" s="422">
        <f>ROUND(I1172*H1172,2)</f>
        <v>0</v>
      </c>
      <c r="BL1172" s="3" t="s">
        <v>395</v>
      </c>
      <c r="BM1172" s="421" t="s">
        <v>2456</v>
      </c>
    </row>
    <row r="1173" spans="2:51" s="452" customFormat="1" ht="12">
      <c r="B1173" s="453"/>
      <c r="D1173" s="447" t="s">
        <v>319</v>
      </c>
      <c r="E1173" s="454" t="s">
        <v>1</v>
      </c>
      <c r="F1173" s="455" t="s">
        <v>150</v>
      </c>
      <c r="H1173" s="456">
        <v>454.7</v>
      </c>
      <c r="L1173" s="453"/>
      <c r="M1173" s="457"/>
      <c r="T1173" s="458"/>
      <c r="AT1173" s="454" t="s">
        <v>319</v>
      </c>
      <c r="AU1173" s="454" t="s">
        <v>88</v>
      </c>
      <c r="AV1173" s="452" t="s">
        <v>88</v>
      </c>
      <c r="AW1173" s="452" t="s">
        <v>31</v>
      </c>
      <c r="AX1173" s="452" t="s">
        <v>83</v>
      </c>
      <c r="AY1173" s="454" t="s">
        <v>311</v>
      </c>
    </row>
    <row r="1174" spans="2:51" s="452" customFormat="1" ht="12">
      <c r="B1174" s="453"/>
      <c r="D1174" s="447" t="s">
        <v>319</v>
      </c>
      <c r="F1174" s="455" t="s">
        <v>2457</v>
      </c>
      <c r="H1174" s="456">
        <v>477.435</v>
      </c>
      <c r="L1174" s="453"/>
      <c r="M1174" s="457"/>
      <c r="T1174" s="458"/>
      <c r="AT1174" s="454" t="s">
        <v>319</v>
      </c>
      <c r="AU1174" s="454" t="s">
        <v>88</v>
      </c>
      <c r="AV1174" s="452" t="s">
        <v>88</v>
      </c>
      <c r="AW1174" s="452" t="s">
        <v>4</v>
      </c>
      <c r="AX1174" s="452" t="s">
        <v>83</v>
      </c>
      <c r="AY1174" s="454" t="s">
        <v>311</v>
      </c>
    </row>
    <row r="1175" spans="2:65" s="1" customFormat="1" ht="16.5" customHeight="1">
      <c r="B1175" s="13"/>
      <c r="C1175" s="471" t="s">
        <v>2458</v>
      </c>
      <c r="D1175" s="471" t="s">
        <v>330</v>
      </c>
      <c r="E1175" s="472" t="s">
        <v>2459</v>
      </c>
      <c r="F1175" s="473" t="s">
        <v>2460</v>
      </c>
      <c r="G1175" s="474" t="s">
        <v>371</v>
      </c>
      <c r="H1175" s="475">
        <v>106.47</v>
      </c>
      <c r="I1175" s="23"/>
      <c r="J1175" s="466">
        <f>ROUND(I1175*H1175,2)</f>
        <v>0</v>
      </c>
      <c r="K1175" s="467"/>
      <c r="L1175" s="468"/>
      <c r="M1175" s="469" t="s">
        <v>1</v>
      </c>
      <c r="N1175" s="470" t="s">
        <v>41</v>
      </c>
      <c r="P1175" s="419">
        <f>O1175*H1175</f>
        <v>0</v>
      </c>
      <c r="Q1175" s="419">
        <v>0</v>
      </c>
      <c r="R1175" s="419">
        <f>Q1175*H1175</f>
        <v>0</v>
      </c>
      <c r="S1175" s="419">
        <v>0</v>
      </c>
      <c r="T1175" s="420">
        <f>S1175*H1175</f>
        <v>0</v>
      </c>
      <c r="AR1175" s="421" t="s">
        <v>488</v>
      </c>
      <c r="AT1175" s="421" t="s">
        <v>330</v>
      </c>
      <c r="AU1175" s="421" t="s">
        <v>88</v>
      </c>
      <c r="AY1175" s="3" t="s">
        <v>311</v>
      </c>
      <c r="BE1175" s="422">
        <f>IF(N1175="základní",J1175,0)</f>
        <v>0</v>
      </c>
      <c r="BF1175" s="422">
        <f>IF(N1175="snížená",J1175,0)</f>
        <v>0</v>
      </c>
      <c r="BG1175" s="422">
        <f>IF(N1175="zákl. přenesená",J1175,0)</f>
        <v>0</v>
      </c>
      <c r="BH1175" s="422">
        <f>IF(N1175="sníž. přenesená",J1175,0)</f>
        <v>0</v>
      </c>
      <c r="BI1175" s="422">
        <f>IF(N1175="nulová",J1175,0)</f>
        <v>0</v>
      </c>
      <c r="BJ1175" s="3" t="s">
        <v>88</v>
      </c>
      <c r="BK1175" s="422">
        <f>ROUND(I1175*H1175,2)</f>
        <v>0</v>
      </c>
      <c r="BL1175" s="3" t="s">
        <v>395</v>
      </c>
      <c r="BM1175" s="421" t="s">
        <v>2461</v>
      </c>
    </row>
    <row r="1176" spans="2:51" s="452" customFormat="1" ht="12">
      <c r="B1176" s="453"/>
      <c r="D1176" s="447" t="s">
        <v>319</v>
      </c>
      <c r="E1176" s="454" t="s">
        <v>1</v>
      </c>
      <c r="F1176" s="455" t="s">
        <v>153</v>
      </c>
      <c r="H1176" s="456">
        <v>101.4</v>
      </c>
      <c r="L1176" s="453"/>
      <c r="M1176" s="457"/>
      <c r="T1176" s="458"/>
      <c r="AT1176" s="454" t="s">
        <v>319</v>
      </c>
      <c r="AU1176" s="454" t="s">
        <v>88</v>
      </c>
      <c r="AV1176" s="452" t="s">
        <v>88</v>
      </c>
      <c r="AW1176" s="452" t="s">
        <v>31</v>
      </c>
      <c r="AX1176" s="452" t="s">
        <v>83</v>
      </c>
      <c r="AY1176" s="454" t="s">
        <v>311</v>
      </c>
    </row>
    <row r="1177" spans="2:51" s="452" customFormat="1" ht="12">
      <c r="B1177" s="453"/>
      <c r="D1177" s="447" t="s">
        <v>319</v>
      </c>
      <c r="F1177" s="455" t="s">
        <v>2462</v>
      </c>
      <c r="H1177" s="456">
        <v>106.47</v>
      </c>
      <c r="L1177" s="453"/>
      <c r="M1177" s="457"/>
      <c r="T1177" s="458"/>
      <c r="AT1177" s="454" t="s">
        <v>319</v>
      </c>
      <c r="AU1177" s="454" t="s">
        <v>88</v>
      </c>
      <c r="AV1177" s="452" t="s">
        <v>88</v>
      </c>
      <c r="AW1177" s="452" t="s">
        <v>4</v>
      </c>
      <c r="AX1177" s="452" t="s">
        <v>83</v>
      </c>
      <c r="AY1177" s="454" t="s">
        <v>311</v>
      </c>
    </row>
    <row r="1178" spans="2:65" s="1" customFormat="1" ht="16.5" customHeight="1">
      <c r="B1178" s="13"/>
      <c r="C1178" s="471" t="s">
        <v>2463</v>
      </c>
      <c r="D1178" s="471" t="s">
        <v>330</v>
      </c>
      <c r="E1178" s="472" t="s">
        <v>2464</v>
      </c>
      <c r="F1178" s="473" t="s">
        <v>2465</v>
      </c>
      <c r="G1178" s="474" t="s">
        <v>371</v>
      </c>
      <c r="H1178" s="475">
        <v>568.785</v>
      </c>
      <c r="I1178" s="23"/>
      <c r="J1178" s="466">
        <f>ROUND(I1178*H1178,2)</f>
        <v>0</v>
      </c>
      <c r="K1178" s="467"/>
      <c r="L1178" s="468"/>
      <c r="M1178" s="469" t="s">
        <v>1</v>
      </c>
      <c r="N1178" s="470" t="s">
        <v>41</v>
      </c>
      <c r="P1178" s="419">
        <f>O1178*H1178</f>
        <v>0</v>
      </c>
      <c r="Q1178" s="419">
        <v>0</v>
      </c>
      <c r="R1178" s="419">
        <f>Q1178*H1178</f>
        <v>0</v>
      </c>
      <c r="S1178" s="419">
        <v>0</v>
      </c>
      <c r="T1178" s="420">
        <f>S1178*H1178</f>
        <v>0</v>
      </c>
      <c r="AR1178" s="421" t="s">
        <v>488</v>
      </c>
      <c r="AT1178" s="421" t="s">
        <v>330</v>
      </c>
      <c r="AU1178" s="421" t="s">
        <v>88</v>
      </c>
      <c r="AY1178" s="3" t="s">
        <v>311</v>
      </c>
      <c r="BE1178" s="422">
        <f>IF(N1178="základní",J1178,0)</f>
        <v>0</v>
      </c>
      <c r="BF1178" s="422">
        <f>IF(N1178="snížená",J1178,0)</f>
        <v>0</v>
      </c>
      <c r="BG1178" s="422">
        <f>IF(N1178="zákl. přenesená",J1178,0)</f>
        <v>0</v>
      </c>
      <c r="BH1178" s="422">
        <f>IF(N1178="sníž. přenesená",J1178,0)</f>
        <v>0</v>
      </c>
      <c r="BI1178" s="422">
        <f>IF(N1178="nulová",J1178,0)</f>
        <v>0</v>
      </c>
      <c r="BJ1178" s="3" t="s">
        <v>88</v>
      </c>
      <c r="BK1178" s="422">
        <f>ROUND(I1178*H1178,2)</f>
        <v>0</v>
      </c>
      <c r="BL1178" s="3" t="s">
        <v>395</v>
      </c>
      <c r="BM1178" s="421" t="s">
        <v>2466</v>
      </c>
    </row>
    <row r="1179" spans="2:51" s="452" customFormat="1" ht="12">
      <c r="B1179" s="453"/>
      <c r="D1179" s="447" t="s">
        <v>319</v>
      </c>
      <c r="E1179" s="454" t="s">
        <v>1</v>
      </c>
      <c r="F1179" s="455" t="s">
        <v>180</v>
      </c>
      <c r="H1179" s="456">
        <v>541.7</v>
      </c>
      <c r="L1179" s="453"/>
      <c r="M1179" s="457"/>
      <c r="T1179" s="458"/>
      <c r="AT1179" s="454" t="s">
        <v>319</v>
      </c>
      <c r="AU1179" s="454" t="s">
        <v>88</v>
      </c>
      <c r="AV1179" s="452" t="s">
        <v>88</v>
      </c>
      <c r="AW1179" s="452" t="s">
        <v>31</v>
      </c>
      <c r="AX1179" s="452" t="s">
        <v>83</v>
      </c>
      <c r="AY1179" s="454" t="s">
        <v>311</v>
      </c>
    </row>
    <row r="1180" spans="2:51" s="452" customFormat="1" ht="12">
      <c r="B1180" s="453"/>
      <c r="D1180" s="447" t="s">
        <v>319</v>
      </c>
      <c r="F1180" s="455" t="s">
        <v>2467</v>
      </c>
      <c r="H1180" s="456">
        <v>568.785</v>
      </c>
      <c r="L1180" s="453"/>
      <c r="M1180" s="457"/>
      <c r="T1180" s="458"/>
      <c r="AT1180" s="454" t="s">
        <v>319</v>
      </c>
      <c r="AU1180" s="454" t="s">
        <v>88</v>
      </c>
      <c r="AV1180" s="452" t="s">
        <v>88</v>
      </c>
      <c r="AW1180" s="452" t="s">
        <v>4</v>
      </c>
      <c r="AX1180" s="452" t="s">
        <v>83</v>
      </c>
      <c r="AY1180" s="454" t="s">
        <v>311</v>
      </c>
    </row>
    <row r="1181" spans="2:65" s="1" customFormat="1" ht="16.5" customHeight="1">
      <c r="B1181" s="13"/>
      <c r="C1181" s="471" t="s">
        <v>2468</v>
      </c>
      <c r="D1181" s="471" t="s">
        <v>330</v>
      </c>
      <c r="E1181" s="472" t="s">
        <v>2469</v>
      </c>
      <c r="F1181" s="473" t="s">
        <v>2470</v>
      </c>
      <c r="G1181" s="474" t="s">
        <v>371</v>
      </c>
      <c r="H1181" s="475">
        <v>101.43</v>
      </c>
      <c r="I1181" s="23"/>
      <c r="J1181" s="466">
        <f>ROUND(I1181*H1181,2)</f>
        <v>0</v>
      </c>
      <c r="K1181" s="467"/>
      <c r="L1181" s="468"/>
      <c r="M1181" s="469" t="s">
        <v>1</v>
      </c>
      <c r="N1181" s="470" t="s">
        <v>41</v>
      </c>
      <c r="P1181" s="419">
        <f>O1181*H1181</f>
        <v>0</v>
      </c>
      <c r="Q1181" s="419">
        <v>0</v>
      </c>
      <c r="R1181" s="419">
        <f>Q1181*H1181</f>
        <v>0</v>
      </c>
      <c r="S1181" s="419">
        <v>0</v>
      </c>
      <c r="T1181" s="420">
        <f>S1181*H1181</f>
        <v>0</v>
      </c>
      <c r="AR1181" s="421" t="s">
        <v>488</v>
      </c>
      <c r="AT1181" s="421" t="s">
        <v>330</v>
      </c>
      <c r="AU1181" s="421" t="s">
        <v>88</v>
      </c>
      <c r="AY1181" s="3" t="s">
        <v>311</v>
      </c>
      <c r="BE1181" s="422">
        <f>IF(N1181="základní",J1181,0)</f>
        <v>0</v>
      </c>
      <c r="BF1181" s="422">
        <f>IF(N1181="snížená",J1181,0)</f>
        <v>0</v>
      </c>
      <c r="BG1181" s="422">
        <f>IF(N1181="zákl. přenesená",J1181,0)</f>
        <v>0</v>
      </c>
      <c r="BH1181" s="422">
        <f>IF(N1181="sníž. přenesená",J1181,0)</f>
        <v>0</v>
      </c>
      <c r="BI1181" s="422">
        <f>IF(N1181="nulová",J1181,0)</f>
        <v>0</v>
      </c>
      <c r="BJ1181" s="3" t="s">
        <v>88</v>
      </c>
      <c r="BK1181" s="422">
        <f>ROUND(I1181*H1181,2)</f>
        <v>0</v>
      </c>
      <c r="BL1181" s="3" t="s">
        <v>395</v>
      </c>
      <c r="BM1181" s="421" t="s">
        <v>2471</v>
      </c>
    </row>
    <row r="1182" spans="2:51" s="452" customFormat="1" ht="12">
      <c r="B1182" s="453"/>
      <c r="D1182" s="447" t="s">
        <v>319</v>
      </c>
      <c r="E1182" s="454" t="s">
        <v>1</v>
      </c>
      <c r="F1182" s="455" t="s">
        <v>183</v>
      </c>
      <c r="H1182" s="456">
        <v>96.6</v>
      </c>
      <c r="L1182" s="453"/>
      <c r="M1182" s="457"/>
      <c r="T1182" s="458"/>
      <c r="AT1182" s="454" t="s">
        <v>319</v>
      </c>
      <c r="AU1182" s="454" t="s">
        <v>88</v>
      </c>
      <c r="AV1182" s="452" t="s">
        <v>88</v>
      </c>
      <c r="AW1182" s="452" t="s">
        <v>31</v>
      </c>
      <c r="AX1182" s="452" t="s">
        <v>83</v>
      </c>
      <c r="AY1182" s="454" t="s">
        <v>311</v>
      </c>
    </row>
    <row r="1183" spans="2:51" s="452" customFormat="1" ht="12">
      <c r="B1183" s="453"/>
      <c r="D1183" s="447" t="s">
        <v>319</v>
      </c>
      <c r="F1183" s="455" t="s">
        <v>2472</v>
      </c>
      <c r="H1183" s="456">
        <v>101.43</v>
      </c>
      <c r="L1183" s="453"/>
      <c r="M1183" s="457"/>
      <c r="T1183" s="458"/>
      <c r="AT1183" s="454" t="s">
        <v>319</v>
      </c>
      <c r="AU1183" s="454" t="s">
        <v>88</v>
      </c>
      <c r="AV1183" s="452" t="s">
        <v>88</v>
      </c>
      <c r="AW1183" s="452" t="s">
        <v>4</v>
      </c>
      <c r="AX1183" s="452" t="s">
        <v>83</v>
      </c>
      <c r="AY1183" s="454" t="s">
        <v>311</v>
      </c>
    </row>
    <row r="1184" spans="2:65" s="1" customFormat="1" ht="16.5" customHeight="1">
      <c r="B1184" s="13"/>
      <c r="C1184" s="471" t="s">
        <v>2473</v>
      </c>
      <c r="D1184" s="471" t="s">
        <v>330</v>
      </c>
      <c r="E1184" s="472" t="s">
        <v>2474</v>
      </c>
      <c r="F1184" s="473" t="s">
        <v>2475</v>
      </c>
      <c r="G1184" s="474" t="s">
        <v>371</v>
      </c>
      <c r="H1184" s="475">
        <v>31.5</v>
      </c>
      <c r="I1184" s="23"/>
      <c r="J1184" s="466">
        <f>ROUND(I1184*H1184,2)</f>
        <v>0</v>
      </c>
      <c r="K1184" s="467"/>
      <c r="L1184" s="468"/>
      <c r="M1184" s="469" t="s">
        <v>1</v>
      </c>
      <c r="N1184" s="470" t="s">
        <v>41</v>
      </c>
      <c r="P1184" s="419">
        <f>O1184*H1184</f>
        <v>0</v>
      </c>
      <c r="Q1184" s="419">
        <v>0</v>
      </c>
      <c r="R1184" s="419">
        <f>Q1184*H1184</f>
        <v>0</v>
      </c>
      <c r="S1184" s="419">
        <v>0</v>
      </c>
      <c r="T1184" s="420">
        <f>S1184*H1184</f>
        <v>0</v>
      </c>
      <c r="AR1184" s="421" t="s">
        <v>488</v>
      </c>
      <c r="AT1184" s="421" t="s">
        <v>330</v>
      </c>
      <c r="AU1184" s="421" t="s">
        <v>88</v>
      </c>
      <c r="AY1184" s="3" t="s">
        <v>311</v>
      </c>
      <c r="BE1184" s="422">
        <f>IF(N1184="základní",J1184,0)</f>
        <v>0</v>
      </c>
      <c r="BF1184" s="422">
        <f>IF(N1184="snížená",J1184,0)</f>
        <v>0</v>
      </c>
      <c r="BG1184" s="422">
        <f>IF(N1184="zákl. přenesená",J1184,0)</f>
        <v>0</v>
      </c>
      <c r="BH1184" s="422">
        <f>IF(N1184="sníž. přenesená",J1184,0)</f>
        <v>0</v>
      </c>
      <c r="BI1184" s="422">
        <f>IF(N1184="nulová",J1184,0)</f>
        <v>0</v>
      </c>
      <c r="BJ1184" s="3" t="s">
        <v>88</v>
      </c>
      <c r="BK1184" s="422">
        <f>ROUND(I1184*H1184,2)</f>
        <v>0</v>
      </c>
      <c r="BL1184" s="3" t="s">
        <v>395</v>
      </c>
      <c r="BM1184" s="421" t="s">
        <v>2476</v>
      </c>
    </row>
    <row r="1185" spans="2:51" s="452" customFormat="1" ht="12">
      <c r="B1185" s="453"/>
      <c r="D1185" s="447" t="s">
        <v>319</v>
      </c>
      <c r="E1185" s="454" t="s">
        <v>1</v>
      </c>
      <c r="F1185" s="455" t="s">
        <v>171</v>
      </c>
      <c r="H1185" s="456">
        <v>30</v>
      </c>
      <c r="L1185" s="453"/>
      <c r="M1185" s="457"/>
      <c r="T1185" s="458"/>
      <c r="AT1185" s="454" t="s">
        <v>319</v>
      </c>
      <c r="AU1185" s="454" t="s">
        <v>88</v>
      </c>
      <c r="AV1185" s="452" t="s">
        <v>88</v>
      </c>
      <c r="AW1185" s="452" t="s">
        <v>31</v>
      </c>
      <c r="AX1185" s="452" t="s">
        <v>83</v>
      </c>
      <c r="AY1185" s="454" t="s">
        <v>311</v>
      </c>
    </row>
    <row r="1186" spans="2:51" s="452" customFormat="1" ht="12">
      <c r="B1186" s="453"/>
      <c r="D1186" s="447" t="s">
        <v>319</v>
      </c>
      <c r="F1186" s="455" t="s">
        <v>2477</v>
      </c>
      <c r="H1186" s="456">
        <v>31.5</v>
      </c>
      <c r="L1186" s="453"/>
      <c r="M1186" s="457"/>
      <c r="T1186" s="458"/>
      <c r="AT1186" s="454" t="s">
        <v>319</v>
      </c>
      <c r="AU1186" s="454" t="s">
        <v>88</v>
      </c>
      <c r="AV1186" s="452" t="s">
        <v>88</v>
      </c>
      <c r="AW1186" s="452" t="s">
        <v>4</v>
      </c>
      <c r="AX1186" s="452" t="s">
        <v>83</v>
      </c>
      <c r="AY1186" s="454" t="s">
        <v>311</v>
      </c>
    </row>
    <row r="1187" spans="2:65" s="1" customFormat="1" ht="16.5" customHeight="1">
      <c r="B1187" s="13"/>
      <c r="C1187" s="471" t="s">
        <v>2478</v>
      </c>
      <c r="D1187" s="471" t="s">
        <v>330</v>
      </c>
      <c r="E1187" s="472" t="s">
        <v>2479</v>
      </c>
      <c r="F1187" s="473" t="s">
        <v>2480</v>
      </c>
      <c r="G1187" s="474" t="s">
        <v>371</v>
      </c>
      <c r="H1187" s="475">
        <v>82.635</v>
      </c>
      <c r="I1187" s="23"/>
      <c r="J1187" s="466">
        <f>ROUND(I1187*H1187,2)</f>
        <v>0</v>
      </c>
      <c r="K1187" s="467"/>
      <c r="L1187" s="468"/>
      <c r="M1187" s="469" t="s">
        <v>1</v>
      </c>
      <c r="N1187" s="470" t="s">
        <v>41</v>
      </c>
      <c r="P1187" s="419">
        <f>O1187*H1187</f>
        <v>0</v>
      </c>
      <c r="Q1187" s="419">
        <v>0</v>
      </c>
      <c r="R1187" s="419">
        <f>Q1187*H1187</f>
        <v>0</v>
      </c>
      <c r="S1187" s="419">
        <v>0</v>
      </c>
      <c r="T1187" s="420">
        <f>S1187*H1187</f>
        <v>0</v>
      </c>
      <c r="AR1187" s="421" t="s">
        <v>488</v>
      </c>
      <c r="AT1187" s="421" t="s">
        <v>330</v>
      </c>
      <c r="AU1187" s="421" t="s">
        <v>88</v>
      </c>
      <c r="AY1187" s="3" t="s">
        <v>311</v>
      </c>
      <c r="BE1187" s="422">
        <f>IF(N1187="základní",J1187,0)</f>
        <v>0</v>
      </c>
      <c r="BF1187" s="422">
        <f>IF(N1187="snížená",J1187,0)</f>
        <v>0</v>
      </c>
      <c r="BG1187" s="422">
        <f>IF(N1187="zákl. přenesená",J1187,0)</f>
        <v>0</v>
      </c>
      <c r="BH1187" s="422">
        <f>IF(N1187="sníž. přenesená",J1187,0)</f>
        <v>0</v>
      </c>
      <c r="BI1187" s="422">
        <f>IF(N1187="nulová",J1187,0)</f>
        <v>0</v>
      </c>
      <c r="BJ1187" s="3" t="s">
        <v>88</v>
      </c>
      <c r="BK1187" s="422">
        <f>ROUND(I1187*H1187,2)</f>
        <v>0</v>
      </c>
      <c r="BL1187" s="3" t="s">
        <v>395</v>
      </c>
      <c r="BM1187" s="421" t="s">
        <v>2481</v>
      </c>
    </row>
    <row r="1188" spans="2:51" s="452" customFormat="1" ht="12">
      <c r="B1188" s="453"/>
      <c r="D1188" s="447" t="s">
        <v>319</v>
      </c>
      <c r="E1188" s="454" t="s">
        <v>1</v>
      </c>
      <c r="F1188" s="455" t="s">
        <v>174</v>
      </c>
      <c r="H1188" s="456">
        <v>78.7</v>
      </c>
      <c r="L1188" s="453"/>
      <c r="M1188" s="457"/>
      <c r="T1188" s="458"/>
      <c r="AT1188" s="454" t="s">
        <v>319</v>
      </c>
      <c r="AU1188" s="454" t="s">
        <v>88</v>
      </c>
      <c r="AV1188" s="452" t="s">
        <v>88</v>
      </c>
      <c r="AW1188" s="452" t="s">
        <v>31</v>
      </c>
      <c r="AX1188" s="452" t="s">
        <v>83</v>
      </c>
      <c r="AY1188" s="454" t="s">
        <v>311</v>
      </c>
    </row>
    <row r="1189" spans="2:51" s="452" customFormat="1" ht="12">
      <c r="B1189" s="453"/>
      <c r="D1189" s="447" t="s">
        <v>319</v>
      </c>
      <c r="F1189" s="455" t="s">
        <v>2482</v>
      </c>
      <c r="H1189" s="456">
        <v>82.635</v>
      </c>
      <c r="L1189" s="453"/>
      <c r="M1189" s="457"/>
      <c r="T1189" s="458"/>
      <c r="AT1189" s="454" t="s">
        <v>319</v>
      </c>
      <c r="AU1189" s="454" t="s">
        <v>88</v>
      </c>
      <c r="AV1189" s="452" t="s">
        <v>88</v>
      </c>
      <c r="AW1189" s="452" t="s">
        <v>4</v>
      </c>
      <c r="AX1189" s="452" t="s">
        <v>83</v>
      </c>
      <c r="AY1189" s="454" t="s">
        <v>311</v>
      </c>
    </row>
    <row r="1190" spans="2:65" s="1" customFormat="1" ht="16.5" customHeight="1">
      <c r="B1190" s="13"/>
      <c r="C1190" s="471" t="s">
        <v>2483</v>
      </c>
      <c r="D1190" s="471" t="s">
        <v>330</v>
      </c>
      <c r="E1190" s="472" t="s">
        <v>2484</v>
      </c>
      <c r="F1190" s="473" t="s">
        <v>2485</v>
      </c>
      <c r="G1190" s="474" t="s">
        <v>371</v>
      </c>
      <c r="H1190" s="475">
        <v>7.745</v>
      </c>
      <c r="I1190" s="23"/>
      <c r="J1190" s="466">
        <f>ROUND(I1190*H1190,2)</f>
        <v>0</v>
      </c>
      <c r="K1190" s="467"/>
      <c r="L1190" s="468"/>
      <c r="M1190" s="469" t="s">
        <v>1</v>
      </c>
      <c r="N1190" s="470" t="s">
        <v>41</v>
      </c>
      <c r="P1190" s="419">
        <f>O1190*H1190</f>
        <v>0</v>
      </c>
      <c r="Q1190" s="419">
        <v>0</v>
      </c>
      <c r="R1190" s="419">
        <f>Q1190*H1190</f>
        <v>0</v>
      </c>
      <c r="S1190" s="419">
        <v>0</v>
      </c>
      <c r="T1190" s="420">
        <f>S1190*H1190</f>
        <v>0</v>
      </c>
      <c r="AR1190" s="421" t="s">
        <v>488</v>
      </c>
      <c r="AT1190" s="421" t="s">
        <v>330</v>
      </c>
      <c r="AU1190" s="421" t="s">
        <v>88</v>
      </c>
      <c r="AY1190" s="3" t="s">
        <v>311</v>
      </c>
      <c r="BE1190" s="422">
        <f>IF(N1190="základní",J1190,0)</f>
        <v>0</v>
      </c>
      <c r="BF1190" s="422">
        <f>IF(N1190="snížená",J1190,0)</f>
        <v>0</v>
      </c>
      <c r="BG1190" s="422">
        <f>IF(N1190="zákl. přenesená",J1190,0)</f>
        <v>0</v>
      </c>
      <c r="BH1190" s="422">
        <f>IF(N1190="sníž. přenesená",J1190,0)</f>
        <v>0</v>
      </c>
      <c r="BI1190" s="422">
        <f>IF(N1190="nulová",J1190,0)</f>
        <v>0</v>
      </c>
      <c r="BJ1190" s="3" t="s">
        <v>88</v>
      </c>
      <c r="BK1190" s="422">
        <f>ROUND(I1190*H1190,2)</f>
        <v>0</v>
      </c>
      <c r="BL1190" s="3" t="s">
        <v>395</v>
      </c>
      <c r="BM1190" s="421" t="s">
        <v>2486</v>
      </c>
    </row>
    <row r="1191" spans="2:51" s="452" customFormat="1" ht="12">
      <c r="B1191" s="453"/>
      <c r="D1191" s="447" t="s">
        <v>319</v>
      </c>
      <c r="E1191" s="454" t="s">
        <v>1</v>
      </c>
      <c r="F1191" s="455" t="s">
        <v>246</v>
      </c>
      <c r="H1191" s="456">
        <v>7.376</v>
      </c>
      <c r="L1191" s="453"/>
      <c r="M1191" s="457"/>
      <c r="T1191" s="458"/>
      <c r="AT1191" s="454" t="s">
        <v>319</v>
      </c>
      <c r="AU1191" s="454" t="s">
        <v>88</v>
      </c>
      <c r="AV1191" s="452" t="s">
        <v>88</v>
      </c>
      <c r="AW1191" s="452" t="s">
        <v>31</v>
      </c>
      <c r="AX1191" s="452" t="s">
        <v>83</v>
      </c>
      <c r="AY1191" s="454" t="s">
        <v>311</v>
      </c>
    </row>
    <row r="1192" spans="2:51" s="452" customFormat="1" ht="12">
      <c r="B1192" s="453"/>
      <c r="D1192" s="447" t="s">
        <v>319</v>
      </c>
      <c r="F1192" s="455" t="s">
        <v>2487</v>
      </c>
      <c r="H1192" s="456">
        <v>7.745</v>
      </c>
      <c r="L1192" s="453"/>
      <c r="M1192" s="457"/>
      <c r="T1192" s="458"/>
      <c r="AT1192" s="454" t="s">
        <v>319</v>
      </c>
      <c r="AU1192" s="454" t="s">
        <v>88</v>
      </c>
      <c r="AV1192" s="452" t="s">
        <v>88</v>
      </c>
      <c r="AW1192" s="452" t="s">
        <v>4</v>
      </c>
      <c r="AX1192" s="452" t="s">
        <v>83</v>
      </c>
      <c r="AY1192" s="454" t="s">
        <v>311</v>
      </c>
    </row>
    <row r="1193" spans="2:65" s="1" customFormat="1" ht="16.5" customHeight="1">
      <c r="B1193" s="13"/>
      <c r="C1193" s="471" t="s">
        <v>2488</v>
      </c>
      <c r="D1193" s="471" t="s">
        <v>330</v>
      </c>
      <c r="E1193" s="472" t="s">
        <v>2489</v>
      </c>
      <c r="F1193" s="473" t="s">
        <v>2490</v>
      </c>
      <c r="G1193" s="474" t="s">
        <v>356</v>
      </c>
      <c r="H1193" s="475">
        <v>1.1</v>
      </c>
      <c r="I1193" s="23"/>
      <c r="J1193" s="466">
        <f>ROUND(I1193*H1193,2)</f>
        <v>0</v>
      </c>
      <c r="K1193" s="467"/>
      <c r="L1193" s="468"/>
      <c r="M1193" s="469" t="s">
        <v>1</v>
      </c>
      <c r="N1193" s="470" t="s">
        <v>41</v>
      </c>
      <c r="P1193" s="419">
        <f>O1193*H1193</f>
        <v>0</v>
      </c>
      <c r="Q1193" s="419">
        <v>0</v>
      </c>
      <c r="R1193" s="419">
        <f>Q1193*H1193</f>
        <v>0</v>
      </c>
      <c r="S1193" s="419">
        <v>0</v>
      </c>
      <c r="T1193" s="420">
        <f>S1193*H1193</f>
        <v>0</v>
      </c>
      <c r="AR1193" s="421" t="s">
        <v>488</v>
      </c>
      <c r="AT1193" s="421" t="s">
        <v>330</v>
      </c>
      <c r="AU1193" s="421" t="s">
        <v>88</v>
      </c>
      <c r="AY1193" s="3" t="s">
        <v>311</v>
      </c>
      <c r="BE1193" s="422">
        <f>IF(N1193="základní",J1193,0)</f>
        <v>0</v>
      </c>
      <c r="BF1193" s="422">
        <f>IF(N1193="snížená",J1193,0)</f>
        <v>0</v>
      </c>
      <c r="BG1193" s="422">
        <f>IF(N1193="zákl. přenesená",J1193,0)</f>
        <v>0</v>
      </c>
      <c r="BH1193" s="422">
        <f>IF(N1193="sníž. přenesená",J1193,0)</f>
        <v>0</v>
      </c>
      <c r="BI1193" s="422">
        <f>IF(N1193="nulová",J1193,0)</f>
        <v>0</v>
      </c>
      <c r="BJ1193" s="3" t="s">
        <v>88</v>
      </c>
      <c r="BK1193" s="422">
        <f>ROUND(I1193*H1193,2)</f>
        <v>0</v>
      </c>
      <c r="BL1193" s="3" t="s">
        <v>395</v>
      </c>
      <c r="BM1193" s="421" t="s">
        <v>2491</v>
      </c>
    </row>
    <row r="1194" spans="2:51" s="445" customFormat="1" ht="12">
      <c r="B1194" s="446"/>
      <c r="D1194" s="447" t="s">
        <v>319</v>
      </c>
      <c r="E1194" s="448" t="s">
        <v>1</v>
      </c>
      <c r="F1194" s="449" t="s">
        <v>2492</v>
      </c>
      <c r="H1194" s="448" t="s">
        <v>1</v>
      </c>
      <c r="L1194" s="446"/>
      <c r="M1194" s="450"/>
      <c r="T1194" s="451"/>
      <c r="AT1194" s="448" t="s">
        <v>319</v>
      </c>
      <c r="AU1194" s="448" t="s">
        <v>88</v>
      </c>
      <c r="AV1194" s="445" t="s">
        <v>83</v>
      </c>
      <c r="AW1194" s="445" t="s">
        <v>31</v>
      </c>
      <c r="AX1194" s="445" t="s">
        <v>75</v>
      </c>
      <c r="AY1194" s="448" t="s">
        <v>311</v>
      </c>
    </row>
    <row r="1195" spans="2:51" s="452" customFormat="1" ht="12">
      <c r="B1195" s="453"/>
      <c r="D1195" s="447" t="s">
        <v>319</v>
      </c>
      <c r="E1195" s="454" t="s">
        <v>1</v>
      </c>
      <c r="F1195" s="455" t="s">
        <v>83</v>
      </c>
      <c r="H1195" s="456">
        <v>1</v>
      </c>
      <c r="L1195" s="453"/>
      <c r="M1195" s="457"/>
      <c r="T1195" s="458"/>
      <c r="AT1195" s="454" t="s">
        <v>319</v>
      </c>
      <c r="AU1195" s="454" t="s">
        <v>88</v>
      </c>
      <c r="AV1195" s="452" t="s">
        <v>88</v>
      </c>
      <c r="AW1195" s="452" t="s">
        <v>31</v>
      </c>
      <c r="AX1195" s="452" t="s">
        <v>83</v>
      </c>
      <c r="AY1195" s="454" t="s">
        <v>311</v>
      </c>
    </row>
    <row r="1196" spans="2:51" s="452" customFormat="1" ht="12">
      <c r="B1196" s="453"/>
      <c r="D1196" s="447" t="s">
        <v>319</v>
      </c>
      <c r="F1196" s="455" t="s">
        <v>2493</v>
      </c>
      <c r="H1196" s="456">
        <v>1.1</v>
      </c>
      <c r="L1196" s="453"/>
      <c r="M1196" s="457"/>
      <c r="T1196" s="458"/>
      <c r="AT1196" s="454" t="s">
        <v>319</v>
      </c>
      <c r="AU1196" s="454" t="s">
        <v>88</v>
      </c>
      <c r="AV1196" s="452" t="s">
        <v>88</v>
      </c>
      <c r="AW1196" s="452" t="s">
        <v>4</v>
      </c>
      <c r="AX1196" s="452" t="s">
        <v>83</v>
      </c>
      <c r="AY1196" s="454" t="s">
        <v>311</v>
      </c>
    </row>
    <row r="1197" spans="2:65" s="1" customFormat="1" ht="16.5" customHeight="1">
      <c r="B1197" s="13"/>
      <c r="C1197" s="428" t="s">
        <v>2494</v>
      </c>
      <c r="D1197" s="428" t="s">
        <v>313</v>
      </c>
      <c r="E1197" s="429" t="s">
        <v>2495</v>
      </c>
      <c r="F1197" s="430" t="s">
        <v>2496</v>
      </c>
      <c r="G1197" s="431" t="s">
        <v>371</v>
      </c>
      <c r="H1197" s="432">
        <v>55.4</v>
      </c>
      <c r="I1197" s="22"/>
      <c r="J1197" s="415">
        <f>ROUND(I1197*H1197,2)</f>
        <v>0</v>
      </c>
      <c r="K1197" s="416"/>
      <c r="L1197" s="13"/>
      <c r="M1197" s="417" t="s">
        <v>1</v>
      </c>
      <c r="N1197" s="418" t="s">
        <v>41</v>
      </c>
      <c r="P1197" s="419">
        <f>O1197*H1197</f>
        <v>0</v>
      </c>
      <c r="Q1197" s="419">
        <v>0.0003</v>
      </c>
      <c r="R1197" s="419">
        <f>Q1197*H1197</f>
        <v>0.01662</v>
      </c>
      <c r="S1197" s="419">
        <v>0</v>
      </c>
      <c r="T1197" s="420">
        <f>S1197*H1197</f>
        <v>0</v>
      </c>
      <c r="AR1197" s="421" t="s">
        <v>395</v>
      </c>
      <c r="AT1197" s="421" t="s">
        <v>313</v>
      </c>
      <c r="AU1197" s="421" t="s">
        <v>88</v>
      </c>
      <c r="AY1197" s="3" t="s">
        <v>311</v>
      </c>
      <c r="BE1197" s="422">
        <f>IF(N1197="základní",J1197,0)</f>
        <v>0</v>
      </c>
      <c r="BF1197" s="422">
        <f>IF(N1197="snížená",J1197,0)</f>
        <v>0</v>
      </c>
      <c r="BG1197" s="422">
        <f>IF(N1197="zákl. přenesená",J1197,0)</f>
        <v>0</v>
      </c>
      <c r="BH1197" s="422">
        <f>IF(N1197="sníž. přenesená",J1197,0)</f>
        <v>0</v>
      </c>
      <c r="BI1197" s="422">
        <f>IF(N1197="nulová",J1197,0)</f>
        <v>0</v>
      </c>
      <c r="BJ1197" s="3" t="s">
        <v>88</v>
      </c>
      <c r="BK1197" s="422">
        <f>ROUND(I1197*H1197,2)</f>
        <v>0</v>
      </c>
      <c r="BL1197" s="3" t="s">
        <v>395</v>
      </c>
      <c r="BM1197" s="421" t="s">
        <v>2497</v>
      </c>
    </row>
    <row r="1198" spans="2:51" s="445" customFormat="1" ht="12">
      <c r="B1198" s="446"/>
      <c r="D1198" s="447" t="s">
        <v>319</v>
      </c>
      <c r="E1198" s="448" t="s">
        <v>1</v>
      </c>
      <c r="F1198" s="449" t="s">
        <v>2443</v>
      </c>
      <c r="H1198" s="448" t="s">
        <v>1</v>
      </c>
      <c r="L1198" s="446"/>
      <c r="M1198" s="450"/>
      <c r="T1198" s="451"/>
      <c r="AT1198" s="448" t="s">
        <v>319</v>
      </c>
      <c r="AU1198" s="448" t="s">
        <v>88</v>
      </c>
      <c r="AV1198" s="445" t="s">
        <v>83</v>
      </c>
      <c r="AW1198" s="445" t="s">
        <v>31</v>
      </c>
      <c r="AX1198" s="445" t="s">
        <v>75</v>
      </c>
      <c r="AY1198" s="448" t="s">
        <v>311</v>
      </c>
    </row>
    <row r="1199" spans="2:51" s="445" customFormat="1" ht="12">
      <c r="B1199" s="446"/>
      <c r="D1199" s="447" t="s">
        <v>319</v>
      </c>
      <c r="E1199" s="448" t="s">
        <v>1</v>
      </c>
      <c r="F1199" s="449" t="s">
        <v>166</v>
      </c>
      <c r="H1199" s="448" t="s">
        <v>1</v>
      </c>
      <c r="L1199" s="446"/>
      <c r="M1199" s="450"/>
      <c r="T1199" s="451"/>
      <c r="AT1199" s="448" t="s">
        <v>319</v>
      </c>
      <c r="AU1199" s="448" t="s">
        <v>88</v>
      </c>
      <c r="AV1199" s="445" t="s">
        <v>83</v>
      </c>
      <c r="AW1199" s="445" t="s">
        <v>31</v>
      </c>
      <c r="AX1199" s="445" t="s">
        <v>75</v>
      </c>
      <c r="AY1199" s="448" t="s">
        <v>311</v>
      </c>
    </row>
    <row r="1200" spans="2:51" s="452" customFormat="1" ht="12">
      <c r="B1200" s="453"/>
      <c r="D1200" s="447" t="s">
        <v>319</v>
      </c>
      <c r="E1200" s="454" t="s">
        <v>165</v>
      </c>
      <c r="F1200" s="455" t="s">
        <v>2498</v>
      </c>
      <c r="H1200" s="456">
        <v>31.9</v>
      </c>
      <c r="L1200" s="453"/>
      <c r="M1200" s="457"/>
      <c r="T1200" s="458"/>
      <c r="AT1200" s="454" t="s">
        <v>319</v>
      </c>
      <c r="AU1200" s="454" t="s">
        <v>88</v>
      </c>
      <c r="AV1200" s="452" t="s">
        <v>88</v>
      </c>
      <c r="AW1200" s="452" t="s">
        <v>31</v>
      </c>
      <c r="AX1200" s="452" t="s">
        <v>75</v>
      </c>
      <c r="AY1200" s="454" t="s">
        <v>311</v>
      </c>
    </row>
    <row r="1201" spans="2:51" s="445" customFormat="1" ht="12">
      <c r="B1201" s="446"/>
      <c r="D1201" s="447" t="s">
        <v>319</v>
      </c>
      <c r="E1201" s="448" t="s">
        <v>1</v>
      </c>
      <c r="F1201" s="449" t="s">
        <v>169</v>
      </c>
      <c r="H1201" s="448" t="s">
        <v>1</v>
      </c>
      <c r="L1201" s="446"/>
      <c r="M1201" s="450"/>
      <c r="T1201" s="451"/>
      <c r="AT1201" s="448" t="s">
        <v>319</v>
      </c>
      <c r="AU1201" s="448" t="s">
        <v>88</v>
      </c>
      <c r="AV1201" s="445" t="s">
        <v>83</v>
      </c>
      <c r="AW1201" s="445" t="s">
        <v>31</v>
      </c>
      <c r="AX1201" s="445" t="s">
        <v>75</v>
      </c>
      <c r="AY1201" s="448" t="s">
        <v>311</v>
      </c>
    </row>
    <row r="1202" spans="2:51" s="452" customFormat="1" ht="12">
      <c r="B1202" s="453"/>
      <c r="D1202" s="447" t="s">
        <v>319</v>
      </c>
      <c r="E1202" s="454" t="s">
        <v>168</v>
      </c>
      <c r="F1202" s="455" t="s">
        <v>170</v>
      </c>
      <c r="H1202" s="456">
        <v>6.5</v>
      </c>
      <c r="L1202" s="453"/>
      <c r="M1202" s="457"/>
      <c r="T1202" s="458"/>
      <c r="AT1202" s="454" t="s">
        <v>319</v>
      </c>
      <c r="AU1202" s="454" t="s">
        <v>88</v>
      </c>
      <c r="AV1202" s="452" t="s">
        <v>88</v>
      </c>
      <c r="AW1202" s="452" t="s">
        <v>31</v>
      </c>
      <c r="AX1202" s="452" t="s">
        <v>75</v>
      </c>
      <c r="AY1202" s="454" t="s">
        <v>311</v>
      </c>
    </row>
    <row r="1203" spans="2:51" s="445" customFormat="1" ht="12">
      <c r="B1203" s="446"/>
      <c r="D1203" s="447" t="s">
        <v>319</v>
      </c>
      <c r="E1203" s="448" t="s">
        <v>1</v>
      </c>
      <c r="F1203" s="449" t="s">
        <v>178</v>
      </c>
      <c r="H1203" s="448" t="s">
        <v>1</v>
      </c>
      <c r="L1203" s="446"/>
      <c r="M1203" s="450"/>
      <c r="T1203" s="451"/>
      <c r="AT1203" s="448" t="s">
        <v>319</v>
      </c>
      <c r="AU1203" s="448" t="s">
        <v>88</v>
      </c>
      <c r="AV1203" s="445" t="s">
        <v>83</v>
      </c>
      <c r="AW1203" s="445" t="s">
        <v>31</v>
      </c>
      <c r="AX1203" s="445" t="s">
        <v>75</v>
      </c>
      <c r="AY1203" s="448" t="s">
        <v>311</v>
      </c>
    </row>
    <row r="1204" spans="2:51" s="452" customFormat="1" ht="12">
      <c r="B1204" s="453"/>
      <c r="D1204" s="447" t="s">
        <v>319</v>
      </c>
      <c r="E1204" s="454" t="s">
        <v>177</v>
      </c>
      <c r="F1204" s="455" t="s">
        <v>179</v>
      </c>
      <c r="H1204" s="456">
        <v>17</v>
      </c>
      <c r="L1204" s="453"/>
      <c r="M1204" s="457"/>
      <c r="T1204" s="458"/>
      <c r="AT1204" s="454" t="s">
        <v>319</v>
      </c>
      <c r="AU1204" s="454" t="s">
        <v>88</v>
      </c>
      <c r="AV1204" s="452" t="s">
        <v>88</v>
      </c>
      <c r="AW1204" s="452" t="s">
        <v>31</v>
      </c>
      <c r="AX1204" s="452" t="s">
        <v>75</v>
      </c>
      <c r="AY1204" s="454" t="s">
        <v>311</v>
      </c>
    </row>
    <row r="1205" spans="2:51" s="459" customFormat="1" ht="12">
      <c r="B1205" s="460"/>
      <c r="D1205" s="447" t="s">
        <v>319</v>
      </c>
      <c r="E1205" s="461" t="s">
        <v>1</v>
      </c>
      <c r="F1205" s="462" t="s">
        <v>388</v>
      </c>
      <c r="H1205" s="463">
        <v>55.4</v>
      </c>
      <c r="L1205" s="460"/>
      <c r="M1205" s="464"/>
      <c r="T1205" s="465"/>
      <c r="AT1205" s="461" t="s">
        <v>319</v>
      </c>
      <c r="AU1205" s="461" t="s">
        <v>88</v>
      </c>
      <c r="AV1205" s="459" t="s">
        <v>317</v>
      </c>
      <c r="AW1205" s="459" t="s">
        <v>31</v>
      </c>
      <c r="AX1205" s="459" t="s">
        <v>83</v>
      </c>
      <c r="AY1205" s="461" t="s">
        <v>311</v>
      </c>
    </row>
    <row r="1206" spans="2:65" s="1" customFormat="1" ht="21.75" customHeight="1">
      <c r="B1206" s="13"/>
      <c r="C1206" s="471" t="s">
        <v>2499</v>
      </c>
      <c r="D1206" s="471" t="s">
        <v>330</v>
      </c>
      <c r="E1206" s="472" t="s">
        <v>2500</v>
      </c>
      <c r="F1206" s="473" t="s">
        <v>2501</v>
      </c>
      <c r="G1206" s="474" t="s">
        <v>371</v>
      </c>
      <c r="H1206" s="475">
        <v>33.495</v>
      </c>
      <c r="I1206" s="23"/>
      <c r="J1206" s="466">
        <f>ROUND(I1206*H1206,2)</f>
        <v>0</v>
      </c>
      <c r="K1206" s="467"/>
      <c r="L1206" s="468"/>
      <c r="M1206" s="469" t="s">
        <v>1</v>
      </c>
      <c r="N1206" s="470" t="s">
        <v>41</v>
      </c>
      <c r="P1206" s="419">
        <f>O1206*H1206</f>
        <v>0</v>
      </c>
      <c r="Q1206" s="419">
        <v>0</v>
      </c>
      <c r="R1206" s="419">
        <f>Q1206*H1206</f>
        <v>0</v>
      </c>
      <c r="S1206" s="419">
        <v>0</v>
      </c>
      <c r="T1206" s="420">
        <f>S1206*H1206</f>
        <v>0</v>
      </c>
      <c r="AR1206" s="421" t="s">
        <v>488</v>
      </c>
      <c r="AT1206" s="421" t="s">
        <v>330</v>
      </c>
      <c r="AU1206" s="421" t="s">
        <v>88</v>
      </c>
      <c r="AY1206" s="3" t="s">
        <v>311</v>
      </c>
      <c r="BE1206" s="422">
        <f>IF(N1206="základní",J1206,0)</f>
        <v>0</v>
      </c>
      <c r="BF1206" s="422">
        <f>IF(N1206="snížená",J1206,0)</f>
        <v>0</v>
      </c>
      <c r="BG1206" s="422">
        <f>IF(N1206="zákl. přenesená",J1206,0)</f>
        <v>0</v>
      </c>
      <c r="BH1206" s="422">
        <f>IF(N1206="sníž. přenesená",J1206,0)</f>
        <v>0</v>
      </c>
      <c r="BI1206" s="422">
        <f>IF(N1206="nulová",J1206,0)</f>
        <v>0</v>
      </c>
      <c r="BJ1206" s="3" t="s">
        <v>88</v>
      </c>
      <c r="BK1206" s="422">
        <f>ROUND(I1206*H1206,2)</f>
        <v>0</v>
      </c>
      <c r="BL1206" s="3" t="s">
        <v>395</v>
      </c>
      <c r="BM1206" s="421" t="s">
        <v>2502</v>
      </c>
    </row>
    <row r="1207" spans="2:51" s="452" customFormat="1" ht="12">
      <c r="B1207" s="453"/>
      <c r="D1207" s="447" t="s">
        <v>319</v>
      </c>
      <c r="E1207" s="454" t="s">
        <v>1</v>
      </c>
      <c r="F1207" s="455" t="s">
        <v>165</v>
      </c>
      <c r="H1207" s="456">
        <v>31.9</v>
      </c>
      <c r="L1207" s="453"/>
      <c r="M1207" s="457"/>
      <c r="T1207" s="458"/>
      <c r="AT1207" s="454" t="s">
        <v>319</v>
      </c>
      <c r="AU1207" s="454" t="s">
        <v>88</v>
      </c>
      <c r="AV1207" s="452" t="s">
        <v>88</v>
      </c>
      <c r="AW1207" s="452" t="s">
        <v>31</v>
      </c>
      <c r="AX1207" s="452" t="s">
        <v>83</v>
      </c>
      <c r="AY1207" s="454" t="s">
        <v>311</v>
      </c>
    </row>
    <row r="1208" spans="2:51" s="452" customFormat="1" ht="12">
      <c r="B1208" s="453"/>
      <c r="D1208" s="447" t="s">
        <v>319</v>
      </c>
      <c r="F1208" s="455" t="s">
        <v>1222</v>
      </c>
      <c r="H1208" s="456">
        <v>33.495</v>
      </c>
      <c r="L1208" s="453"/>
      <c r="M1208" s="457"/>
      <c r="T1208" s="458"/>
      <c r="AT1208" s="454" t="s">
        <v>319</v>
      </c>
      <c r="AU1208" s="454" t="s">
        <v>88</v>
      </c>
      <c r="AV1208" s="452" t="s">
        <v>88</v>
      </c>
      <c r="AW1208" s="452" t="s">
        <v>4</v>
      </c>
      <c r="AX1208" s="452" t="s">
        <v>83</v>
      </c>
      <c r="AY1208" s="454" t="s">
        <v>311</v>
      </c>
    </row>
    <row r="1209" spans="2:65" s="1" customFormat="1" ht="21.75" customHeight="1">
      <c r="B1209" s="13"/>
      <c r="C1209" s="471" t="s">
        <v>2503</v>
      </c>
      <c r="D1209" s="471" t="s">
        <v>330</v>
      </c>
      <c r="E1209" s="472" t="s">
        <v>2504</v>
      </c>
      <c r="F1209" s="473" t="s">
        <v>2505</v>
      </c>
      <c r="G1209" s="474" t="s">
        <v>371</v>
      </c>
      <c r="H1209" s="475">
        <v>6.825</v>
      </c>
      <c r="I1209" s="23"/>
      <c r="J1209" s="466">
        <f>ROUND(I1209*H1209,2)</f>
        <v>0</v>
      </c>
      <c r="K1209" s="467"/>
      <c r="L1209" s="468"/>
      <c r="M1209" s="469" t="s">
        <v>1</v>
      </c>
      <c r="N1209" s="470" t="s">
        <v>41</v>
      </c>
      <c r="P1209" s="419">
        <f>O1209*H1209</f>
        <v>0</v>
      </c>
      <c r="Q1209" s="419">
        <v>0</v>
      </c>
      <c r="R1209" s="419">
        <f>Q1209*H1209</f>
        <v>0</v>
      </c>
      <c r="S1209" s="419">
        <v>0</v>
      </c>
      <c r="T1209" s="420">
        <f>S1209*H1209</f>
        <v>0</v>
      </c>
      <c r="AR1209" s="421" t="s">
        <v>488</v>
      </c>
      <c r="AT1209" s="421" t="s">
        <v>330</v>
      </c>
      <c r="AU1209" s="421" t="s">
        <v>88</v>
      </c>
      <c r="AY1209" s="3" t="s">
        <v>311</v>
      </c>
      <c r="BE1209" s="422">
        <f>IF(N1209="základní",J1209,0)</f>
        <v>0</v>
      </c>
      <c r="BF1209" s="422">
        <f>IF(N1209="snížená",J1209,0)</f>
        <v>0</v>
      </c>
      <c r="BG1209" s="422">
        <f>IF(N1209="zákl. přenesená",J1209,0)</f>
        <v>0</v>
      </c>
      <c r="BH1209" s="422">
        <f>IF(N1209="sníž. přenesená",J1209,0)</f>
        <v>0</v>
      </c>
      <c r="BI1209" s="422">
        <f>IF(N1209="nulová",J1209,0)</f>
        <v>0</v>
      </c>
      <c r="BJ1209" s="3" t="s">
        <v>88</v>
      </c>
      <c r="BK1209" s="422">
        <f>ROUND(I1209*H1209,2)</f>
        <v>0</v>
      </c>
      <c r="BL1209" s="3" t="s">
        <v>395</v>
      </c>
      <c r="BM1209" s="421" t="s">
        <v>2506</v>
      </c>
    </row>
    <row r="1210" spans="2:51" s="452" customFormat="1" ht="12">
      <c r="B1210" s="453"/>
      <c r="D1210" s="447" t="s">
        <v>319</v>
      </c>
      <c r="E1210" s="454" t="s">
        <v>1</v>
      </c>
      <c r="F1210" s="455" t="s">
        <v>168</v>
      </c>
      <c r="H1210" s="456">
        <v>6.5</v>
      </c>
      <c r="L1210" s="453"/>
      <c r="M1210" s="457"/>
      <c r="T1210" s="458"/>
      <c r="AT1210" s="454" t="s">
        <v>319</v>
      </c>
      <c r="AU1210" s="454" t="s">
        <v>88</v>
      </c>
      <c r="AV1210" s="452" t="s">
        <v>88</v>
      </c>
      <c r="AW1210" s="452" t="s">
        <v>31</v>
      </c>
      <c r="AX1210" s="452" t="s">
        <v>83</v>
      </c>
      <c r="AY1210" s="454" t="s">
        <v>311</v>
      </c>
    </row>
    <row r="1211" spans="2:51" s="452" customFormat="1" ht="12">
      <c r="B1211" s="453"/>
      <c r="D1211" s="447" t="s">
        <v>319</v>
      </c>
      <c r="F1211" s="455" t="s">
        <v>2507</v>
      </c>
      <c r="H1211" s="456">
        <v>6.825</v>
      </c>
      <c r="L1211" s="453"/>
      <c r="M1211" s="457"/>
      <c r="T1211" s="458"/>
      <c r="AT1211" s="454" t="s">
        <v>319</v>
      </c>
      <c r="AU1211" s="454" t="s">
        <v>88</v>
      </c>
      <c r="AV1211" s="452" t="s">
        <v>88</v>
      </c>
      <c r="AW1211" s="452" t="s">
        <v>4</v>
      </c>
      <c r="AX1211" s="452" t="s">
        <v>83</v>
      </c>
      <c r="AY1211" s="454" t="s">
        <v>311</v>
      </c>
    </row>
    <row r="1212" spans="2:65" s="1" customFormat="1" ht="21.75" customHeight="1">
      <c r="B1212" s="13"/>
      <c r="C1212" s="471" t="s">
        <v>2508</v>
      </c>
      <c r="D1212" s="471" t="s">
        <v>330</v>
      </c>
      <c r="E1212" s="472" t="s">
        <v>2509</v>
      </c>
      <c r="F1212" s="473" t="s">
        <v>2505</v>
      </c>
      <c r="G1212" s="474" t="s">
        <v>371</v>
      </c>
      <c r="H1212" s="475">
        <v>17.85</v>
      </c>
      <c r="I1212" s="23"/>
      <c r="J1212" s="466">
        <f>ROUND(I1212*H1212,2)</f>
        <v>0</v>
      </c>
      <c r="K1212" s="467"/>
      <c r="L1212" s="468"/>
      <c r="M1212" s="469" t="s">
        <v>1</v>
      </c>
      <c r="N1212" s="470" t="s">
        <v>41</v>
      </c>
      <c r="P1212" s="419">
        <f>O1212*H1212</f>
        <v>0</v>
      </c>
      <c r="Q1212" s="419">
        <v>0</v>
      </c>
      <c r="R1212" s="419">
        <f>Q1212*H1212</f>
        <v>0</v>
      </c>
      <c r="S1212" s="419">
        <v>0</v>
      </c>
      <c r="T1212" s="420">
        <f>S1212*H1212</f>
        <v>0</v>
      </c>
      <c r="AR1212" s="421" t="s">
        <v>488</v>
      </c>
      <c r="AT1212" s="421" t="s">
        <v>330</v>
      </c>
      <c r="AU1212" s="421" t="s">
        <v>88</v>
      </c>
      <c r="AY1212" s="3" t="s">
        <v>311</v>
      </c>
      <c r="BE1212" s="422">
        <f>IF(N1212="základní",J1212,0)</f>
        <v>0</v>
      </c>
      <c r="BF1212" s="422">
        <f>IF(N1212="snížená",J1212,0)</f>
        <v>0</v>
      </c>
      <c r="BG1212" s="422">
        <f>IF(N1212="zákl. přenesená",J1212,0)</f>
        <v>0</v>
      </c>
      <c r="BH1212" s="422">
        <f>IF(N1212="sníž. přenesená",J1212,0)</f>
        <v>0</v>
      </c>
      <c r="BI1212" s="422">
        <f>IF(N1212="nulová",J1212,0)</f>
        <v>0</v>
      </c>
      <c r="BJ1212" s="3" t="s">
        <v>88</v>
      </c>
      <c r="BK1212" s="422">
        <f>ROUND(I1212*H1212,2)</f>
        <v>0</v>
      </c>
      <c r="BL1212" s="3" t="s">
        <v>395</v>
      </c>
      <c r="BM1212" s="421" t="s">
        <v>2510</v>
      </c>
    </row>
    <row r="1213" spans="2:51" s="452" customFormat="1" ht="12">
      <c r="B1213" s="453"/>
      <c r="D1213" s="447" t="s">
        <v>319</v>
      </c>
      <c r="E1213" s="454" t="s">
        <v>1</v>
      </c>
      <c r="F1213" s="455" t="s">
        <v>177</v>
      </c>
      <c r="H1213" s="456">
        <v>17</v>
      </c>
      <c r="L1213" s="453"/>
      <c r="M1213" s="457"/>
      <c r="T1213" s="458"/>
      <c r="AT1213" s="454" t="s">
        <v>319</v>
      </c>
      <c r="AU1213" s="454" t="s">
        <v>88</v>
      </c>
      <c r="AV1213" s="452" t="s">
        <v>88</v>
      </c>
      <c r="AW1213" s="452" t="s">
        <v>31</v>
      </c>
      <c r="AX1213" s="452" t="s">
        <v>83</v>
      </c>
      <c r="AY1213" s="454" t="s">
        <v>311</v>
      </c>
    </row>
    <row r="1214" spans="2:51" s="452" customFormat="1" ht="12">
      <c r="B1214" s="453"/>
      <c r="D1214" s="447" t="s">
        <v>319</v>
      </c>
      <c r="F1214" s="455" t="s">
        <v>1232</v>
      </c>
      <c r="H1214" s="456">
        <v>17.85</v>
      </c>
      <c r="L1214" s="453"/>
      <c r="M1214" s="457"/>
      <c r="T1214" s="458"/>
      <c r="AT1214" s="454" t="s">
        <v>319</v>
      </c>
      <c r="AU1214" s="454" t="s">
        <v>88</v>
      </c>
      <c r="AV1214" s="452" t="s">
        <v>88</v>
      </c>
      <c r="AW1214" s="452" t="s">
        <v>4</v>
      </c>
      <c r="AX1214" s="452" t="s">
        <v>83</v>
      </c>
      <c r="AY1214" s="454" t="s">
        <v>311</v>
      </c>
    </row>
    <row r="1215" spans="2:65" s="1" customFormat="1" ht="16.5" customHeight="1">
      <c r="B1215" s="13"/>
      <c r="C1215" s="471" t="s">
        <v>2511</v>
      </c>
      <c r="D1215" s="471" t="s">
        <v>330</v>
      </c>
      <c r="E1215" s="472" t="s">
        <v>2512</v>
      </c>
      <c r="F1215" s="473" t="s">
        <v>2513</v>
      </c>
      <c r="G1215" s="474" t="s">
        <v>356</v>
      </c>
      <c r="H1215" s="475">
        <v>1</v>
      </c>
      <c r="I1215" s="23"/>
      <c r="J1215" s="466">
        <f>ROUND(I1215*H1215,2)</f>
        <v>0</v>
      </c>
      <c r="K1215" s="467"/>
      <c r="L1215" s="468"/>
      <c r="M1215" s="469" t="s">
        <v>1</v>
      </c>
      <c r="N1215" s="470" t="s">
        <v>41</v>
      </c>
      <c r="P1215" s="419">
        <f>O1215*H1215</f>
        <v>0</v>
      </c>
      <c r="Q1215" s="419">
        <v>0</v>
      </c>
      <c r="R1215" s="419">
        <f>Q1215*H1215</f>
        <v>0</v>
      </c>
      <c r="S1215" s="419">
        <v>0</v>
      </c>
      <c r="T1215" s="420">
        <f>S1215*H1215</f>
        <v>0</v>
      </c>
      <c r="AR1215" s="421" t="s">
        <v>488</v>
      </c>
      <c r="AT1215" s="421" t="s">
        <v>330</v>
      </c>
      <c r="AU1215" s="421" t="s">
        <v>88</v>
      </c>
      <c r="AY1215" s="3" t="s">
        <v>311</v>
      </c>
      <c r="BE1215" s="422">
        <f>IF(N1215="základní",J1215,0)</f>
        <v>0</v>
      </c>
      <c r="BF1215" s="422">
        <f>IF(N1215="snížená",J1215,0)</f>
        <v>0</v>
      </c>
      <c r="BG1215" s="422">
        <f>IF(N1215="zákl. přenesená",J1215,0)</f>
        <v>0</v>
      </c>
      <c r="BH1215" s="422">
        <f>IF(N1215="sníž. přenesená",J1215,0)</f>
        <v>0</v>
      </c>
      <c r="BI1215" s="422">
        <f>IF(N1215="nulová",J1215,0)</f>
        <v>0</v>
      </c>
      <c r="BJ1215" s="3" t="s">
        <v>88</v>
      </c>
      <c r="BK1215" s="422">
        <f>ROUND(I1215*H1215,2)</f>
        <v>0</v>
      </c>
      <c r="BL1215" s="3" t="s">
        <v>395</v>
      </c>
      <c r="BM1215" s="421" t="s">
        <v>2514</v>
      </c>
    </row>
    <row r="1216" spans="2:65" s="1" customFormat="1" ht="24.25" customHeight="1">
      <c r="B1216" s="13"/>
      <c r="C1216" s="428" t="s">
        <v>2515</v>
      </c>
      <c r="D1216" s="428" t="s">
        <v>313</v>
      </c>
      <c r="E1216" s="429" t="s">
        <v>2516</v>
      </c>
      <c r="F1216" s="430" t="s">
        <v>2517</v>
      </c>
      <c r="G1216" s="431" t="s">
        <v>316</v>
      </c>
      <c r="H1216" s="432">
        <v>121.66</v>
      </c>
      <c r="I1216" s="22"/>
      <c r="J1216" s="415">
        <f>ROUND(I1216*H1216,2)</f>
        <v>0</v>
      </c>
      <c r="K1216" s="416"/>
      <c r="L1216" s="13"/>
      <c r="M1216" s="417" t="s">
        <v>1</v>
      </c>
      <c r="N1216" s="418" t="s">
        <v>41</v>
      </c>
      <c r="P1216" s="419">
        <f>O1216*H1216</f>
        <v>0</v>
      </c>
      <c r="Q1216" s="419">
        <v>0.00016</v>
      </c>
      <c r="R1216" s="419">
        <f>Q1216*H1216</f>
        <v>0.0194656</v>
      </c>
      <c r="S1216" s="419">
        <v>0</v>
      </c>
      <c r="T1216" s="420">
        <f>S1216*H1216</f>
        <v>0</v>
      </c>
      <c r="AR1216" s="421" t="s">
        <v>395</v>
      </c>
      <c r="AT1216" s="421" t="s">
        <v>313</v>
      </c>
      <c r="AU1216" s="421" t="s">
        <v>88</v>
      </c>
      <c r="AY1216" s="3" t="s">
        <v>311</v>
      </c>
      <c r="BE1216" s="422">
        <f>IF(N1216="základní",J1216,0)</f>
        <v>0</v>
      </c>
      <c r="BF1216" s="422">
        <f>IF(N1216="snížená",J1216,0)</f>
        <v>0</v>
      </c>
      <c r="BG1216" s="422">
        <f>IF(N1216="zákl. přenesená",J1216,0)</f>
        <v>0</v>
      </c>
      <c r="BH1216" s="422">
        <f>IF(N1216="sníž. přenesená",J1216,0)</f>
        <v>0</v>
      </c>
      <c r="BI1216" s="422">
        <f>IF(N1216="nulová",J1216,0)</f>
        <v>0</v>
      </c>
      <c r="BJ1216" s="3" t="s">
        <v>88</v>
      </c>
      <c r="BK1216" s="422">
        <f>ROUND(I1216*H1216,2)</f>
        <v>0</v>
      </c>
      <c r="BL1216" s="3" t="s">
        <v>395</v>
      </c>
      <c r="BM1216" s="421" t="s">
        <v>2518</v>
      </c>
    </row>
    <row r="1217" spans="2:51" s="452" customFormat="1" ht="12">
      <c r="B1217" s="453"/>
      <c r="D1217" s="447" t="s">
        <v>319</v>
      </c>
      <c r="E1217" s="454" t="s">
        <v>1</v>
      </c>
      <c r="F1217" s="455" t="s">
        <v>2519</v>
      </c>
      <c r="H1217" s="456">
        <v>121.66</v>
      </c>
      <c r="L1217" s="453"/>
      <c r="M1217" s="457"/>
      <c r="T1217" s="458"/>
      <c r="AT1217" s="454" t="s">
        <v>319</v>
      </c>
      <c r="AU1217" s="454" t="s">
        <v>88</v>
      </c>
      <c r="AV1217" s="452" t="s">
        <v>88</v>
      </c>
      <c r="AW1217" s="452" t="s">
        <v>31</v>
      </c>
      <c r="AX1217" s="452" t="s">
        <v>83</v>
      </c>
      <c r="AY1217" s="454" t="s">
        <v>311</v>
      </c>
    </row>
    <row r="1218" spans="2:65" s="1" customFormat="1" ht="16.5" customHeight="1">
      <c r="B1218" s="13"/>
      <c r="C1218" s="471" t="s">
        <v>2520</v>
      </c>
      <c r="D1218" s="471" t="s">
        <v>330</v>
      </c>
      <c r="E1218" s="472" t="s">
        <v>2521</v>
      </c>
      <c r="F1218" s="473" t="s">
        <v>2522</v>
      </c>
      <c r="G1218" s="474" t="s">
        <v>371</v>
      </c>
      <c r="H1218" s="475">
        <v>48.664</v>
      </c>
      <c r="I1218" s="23"/>
      <c r="J1218" s="466">
        <f>ROUND(I1218*H1218,2)</f>
        <v>0</v>
      </c>
      <c r="K1218" s="467"/>
      <c r="L1218" s="468"/>
      <c r="M1218" s="469" t="s">
        <v>1</v>
      </c>
      <c r="N1218" s="470" t="s">
        <v>41</v>
      </c>
      <c r="P1218" s="419">
        <f>O1218*H1218</f>
        <v>0</v>
      </c>
      <c r="Q1218" s="419">
        <v>0</v>
      </c>
      <c r="R1218" s="419">
        <f>Q1218*H1218</f>
        <v>0</v>
      </c>
      <c r="S1218" s="419">
        <v>0</v>
      </c>
      <c r="T1218" s="420">
        <f>S1218*H1218</f>
        <v>0</v>
      </c>
      <c r="AR1218" s="421" t="s">
        <v>488</v>
      </c>
      <c r="AT1218" s="421" t="s">
        <v>330</v>
      </c>
      <c r="AU1218" s="421" t="s">
        <v>88</v>
      </c>
      <c r="AY1218" s="3" t="s">
        <v>311</v>
      </c>
      <c r="BE1218" s="422">
        <f>IF(N1218="základní",J1218,0)</f>
        <v>0</v>
      </c>
      <c r="BF1218" s="422">
        <f>IF(N1218="snížená",J1218,0)</f>
        <v>0</v>
      </c>
      <c r="BG1218" s="422">
        <f>IF(N1218="zákl. přenesená",J1218,0)</f>
        <v>0</v>
      </c>
      <c r="BH1218" s="422">
        <f>IF(N1218="sníž. přenesená",J1218,0)</f>
        <v>0</v>
      </c>
      <c r="BI1218" s="422">
        <f>IF(N1218="nulová",J1218,0)</f>
        <v>0</v>
      </c>
      <c r="BJ1218" s="3" t="s">
        <v>88</v>
      </c>
      <c r="BK1218" s="422">
        <f>ROUND(I1218*H1218,2)</f>
        <v>0</v>
      </c>
      <c r="BL1218" s="3" t="s">
        <v>395</v>
      </c>
      <c r="BM1218" s="421" t="s">
        <v>2523</v>
      </c>
    </row>
    <row r="1219" spans="2:51" s="452" customFormat="1" ht="12">
      <c r="B1219" s="453"/>
      <c r="D1219" s="447" t="s">
        <v>319</v>
      </c>
      <c r="F1219" s="455" t="s">
        <v>2524</v>
      </c>
      <c r="H1219" s="456">
        <v>48.664</v>
      </c>
      <c r="L1219" s="453"/>
      <c r="M1219" s="457"/>
      <c r="T1219" s="458"/>
      <c r="AT1219" s="454" t="s">
        <v>319</v>
      </c>
      <c r="AU1219" s="454" t="s">
        <v>88</v>
      </c>
      <c r="AV1219" s="452" t="s">
        <v>88</v>
      </c>
      <c r="AW1219" s="452" t="s">
        <v>4</v>
      </c>
      <c r="AX1219" s="452" t="s">
        <v>83</v>
      </c>
      <c r="AY1219" s="454" t="s">
        <v>311</v>
      </c>
    </row>
    <row r="1220" spans="2:65" s="1" customFormat="1" ht="24.25" customHeight="1">
      <c r="B1220" s="13"/>
      <c r="C1220" s="428" t="s">
        <v>2525</v>
      </c>
      <c r="D1220" s="428" t="s">
        <v>313</v>
      </c>
      <c r="E1220" s="429" t="s">
        <v>2526</v>
      </c>
      <c r="F1220" s="430" t="s">
        <v>2527</v>
      </c>
      <c r="G1220" s="431" t="s">
        <v>316</v>
      </c>
      <c r="H1220" s="432">
        <v>121.66</v>
      </c>
      <c r="I1220" s="22"/>
      <c r="J1220" s="415">
        <f>ROUND(I1220*H1220,2)</f>
        <v>0</v>
      </c>
      <c r="K1220" s="416"/>
      <c r="L1220" s="13"/>
      <c r="M1220" s="417" t="s">
        <v>1</v>
      </c>
      <c r="N1220" s="418" t="s">
        <v>41</v>
      </c>
      <c r="P1220" s="419">
        <f>O1220*H1220</f>
        <v>0</v>
      </c>
      <c r="Q1220" s="419">
        <v>8E-05</v>
      </c>
      <c r="R1220" s="419">
        <f>Q1220*H1220</f>
        <v>0.0097328</v>
      </c>
      <c r="S1220" s="419">
        <v>0</v>
      </c>
      <c r="T1220" s="420">
        <f>S1220*H1220</f>
        <v>0</v>
      </c>
      <c r="AR1220" s="421" t="s">
        <v>395</v>
      </c>
      <c r="AT1220" s="421" t="s">
        <v>313</v>
      </c>
      <c r="AU1220" s="421" t="s">
        <v>88</v>
      </c>
      <c r="AY1220" s="3" t="s">
        <v>311</v>
      </c>
      <c r="BE1220" s="422">
        <f>IF(N1220="základní",J1220,0)</f>
        <v>0</v>
      </c>
      <c r="BF1220" s="422">
        <f>IF(N1220="snížená",J1220,0)</f>
        <v>0</v>
      </c>
      <c r="BG1220" s="422">
        <f>IF(N1220="zákl. přenesená",J1220,0)</f>
        <v>0</v>
      </c>
      <c r="BH1220" s="422">
        <f>IF(N1220="sníž. přenesená",J1220,0)</f>
        <v>0</v>
      </c>
      <c r="BI1220" s="422">
        <f>IF(N1220="nulová",J1220,0)</f>
        <v>0</v>
      </c>
      <c r="BJ1220" s="3" t="s">
        <v>88</v>
      </c>
      <c r="BK1220" s="422">
        <f>ROUND(I1220*H1220,2)</f>
        <v>0</v>
      </c>
      <c r="BL1220" s="3" t="s">
        <v>395</v>
      </c>
      <c r="BM1220" s="421" t="s">
        <v>2528</v>
      </c>
    </row>
    <row r="1221" spans="2:51" s="452" customFormat="1" ht="12">
      <c r="B1221" s="453"/>
      <c r="D1221" s="447" t="s">
        <v>319</v>
      </c>
      <c r="E1221" s="454" t="s">
        <v>1</v>
      </c>
      <c r="F1221" s="455" t="s">
        <v>2529</v>
      </c>
      <c r="H1221" s="456">
        <v>121.66</v>
      </c>
      <c r="L1221" s="453"/>
      <c r="M1221" s="457"/>
      <c r="T1221" s="458"/>
      <c r="AT1221" s="454" t="s">
        <v>319</v>
      </c>
      <c r="AU1221" s="454" t="s">
        <v>88</v>
      </c>
      <c r="AV1221" s="452" t="s">
        <v>88</v>
      </c>
      <c r="AW1221" s="452" t="s">
        <v>31</v>
      </c>
      <c r="AX1221" s="452" t="s">
        <v>83</v>
      </c>
      <c r="AY1221" s="454" t="s">
        <v>311</v>
      </c>
    </row>
    <row r="1222" spans="2:65" s="1" customFormat="1" ht="16.5" customHeight="1">
      <c r="B1222" s="13"/>
      <c r="C1222" s="471" t="s">
        <v>2530</v>
      </c>
      <c r="D1222" s="471" t="s">
        <v>330</v>
      </c>
      <c r="E1222" s="472" t="s">
        <v>2531</v>
      </c>
      <c r="F1222" s="473" t="s">
        <v>2532</v>
      </c>
      <c r="G1222" s="474" t="s">
        <v>371</v>
      </c>
      <c r="H1222" s="475">
        <v>26.765</v>
      </c>
      <c r="I1222" s="23"/>
      <c r="J1222" s="466">
        <f>ROUND(I1222*H1222,2)</f>
        <v>0</v>
      </c>
      <c r="K1222" s="467"/>
      <c r="L1222" s="468"/>
      <c r="M1222" s="469" t="s">
        <v>1</v>
      </c>
      <c r="N1222" s="470" t="s">
        <v>41</v>
      </c>
      <c r="P1222" s="419">
        <f>O1222*H1222</f>
        <v>0</v>
      </c>
      <c r="Q1222" s="419">
        <v>0</v>
      </c>
      <c r="R1222" s="419">
        <f>Q1222*H1222</f>
        <v>0</v>
      </c>
      <c r="S1222" s="419">
        <v>0</v>
      </c>
      <c r="T1222" s="420">
        <f>S1222*H1222</f>
        <v>0</v>
      </c>
      <c r="AR1222" s="421" t="s">
        <v>488</v>
      </c>
      <c r="AT1222" s="421" t="s">
        <v>330</v>
      </c>
      <c r="AU1222" s="421" t="s">
        <v>88</v>
      </c>
      <c r="AY1222" s="3" t="s">
        <v>311</v>
      </c>
      <c r="BE1222" s="422">
        <f>IF(N1222="základní",J1222,0)</f>
        <v>0</v>
      </c>
      <c r="BF1222" s="422">
        <f>IF(N1222="snížená",J1222,0)</f>
        <v>0</v>
      </c>
      <c r="BG1222" s="422">
        <f>IF(N1222="zákl. přenesená",J1222,0)</f>
        <v>0</v>
      </c>
      <c r="BH1222" s="422">
        <f>IF(N1222="sníž. přenesená",J1222,0)</f>
        <v>0</v>
      </c>
      <c r="BI1222" s="422">
        <f>IF(N1222="nulová",J1222,0)</f>
        <v>0</v>
      </c>
      <c r="BJ1222" s="3" t="s">
        <v>88</v>
      </c>
      <c r="BK1222" s="422">
        <f>ROUND(I1222*H1222,2)</f>
        <v>0</v>
      </c>
      <c r="BL1222" s="3" t="s">
        <v>395</v>
      </c>
      <c r="BM1222" s="421" t="s">
        <v>2533</v>
      </c>
    </row>
    <row r="1223" spans="2:51" s="452" customFormat="1" ht="12">
      <c r="B1223" s="453"/>
      <c r="D1223" s="447" t="s">
        <v>319</v>
      </c>
      <c r="F1223" s="455" t="s">
        <v>2534</v>
      </c>
      <c r="H1223" s="456">
        <v>26.765</v>
      </c>
      <c r="L1223" s="453"/>
      <c r="M1223" s="457"/>
      <c r="T1223" s="458"/>
      <c r="AT1223" s="454" t="s">
        <v>319</v>
      </c>
      <c r="AU1223" s="454" t="s">
        <v>88</v>
      </c>
      <c r="AV1223" s="452" t="s">
        <v>88</v>
      </c>
      <c r="AW1223" s="452" t="s">
        <v>4</v>
      </c>
      <c r="AX1223" s="452" t="s">
        <v>83</v>
      </c>
      <c r="AY1223" s="454" t="s">
        <v>311</v>
      </c>
    </row>
    <row r="1224" spans="2:63" s="433" customFormat="1" ht="22.9" customHeight="1">
      <c r="B1224" s="434"/>
      <c r="D1224" s="435" t="s">
        <v>74</v>
      </c>
      <c r="E1224" s="443" t="s">
        <v>2535</v>
      </c>
      <c r="F1224" s="443" t="s">
        <v>2536</v>
      </c>
      <c r="J1224" s="444">
        <f>BK1224</f>
        <v>0</v>
      </c>
      <c r="L1224" s="434"/>
      <c r="M1224" s="438"/>
      <c r="P1224" s="439">
        <f>SUM(P1225:P1301)</f>
        <v>0</v>
      </c>
      <c r="R1224" s="439">
        <f>SUM(R1225:R1301)</f>
        <v>34.29377380000001</v>
      </c>
      <c r="T1224" s="440">
        <f>SUM(T1225:T1301)</f>
        <v>0</v>
      </c>
      <c r="AR1224" s="435" t="s">
        <v>88</v>
      </c>
      <c r="AT1224" s="441" t="s">
        <v>74</v>
      </c>
      <c r="AU1224" s="441" t="s">
        <v>83</v>
      </c>
      <c r="AY1224" s="435" t="s">
        <v>311</v>
      </c>
      <c r="BK1224" s="442">
        <f>SUM(BK1225:BK1301)</f>
        <v>0</v>
      </c>
    </row>
    <row r="1225" spans="2:65" s="1" customFormat="1" ht="16.5" customHeight="1">
      <c r="B1225" s="13"/>
      <c r="C1225" s="428" t="s">
        <v>2537</v>
      </c>
      <c r="D1225" s="428" t="s">
        <v>313</v>
      </c>
      <c r="E1225" s="429" t="s">
        <v>2538</v>
      </c>
      <c r="F1225" s="430" t="s">
        <v>2539</v>
      </c>
      <c r="G1225" s="431" t="s">
        <v>371</v>
      </c>
      <c r="H1225" s="432">
        <v>1134.361</v>
      </c>
      <c r="I1225" s="22"/>
      <c r="J1225" s="415">
        <f>ROUND(I1225*H1225,2)</f>
        <v>0</v>
      </c>
      <c r="K1225" s="416"/>
      <c r="L1225" s="13"/>
      <c r="M1225" s="417" t="s">
        <v>1</v>
      </c>
      <c r="N1225" s="418" t="s">
        <v>41</v>
      </c>
      <c r="P1225" s="419">
        <f>O1225*H1225</f>
        <v>0</v>
      </c>
      <c r="Q1225" s="419">
        <v>0.0003</v>
      </c>
      <c r="R1225" s="419">
        <f>Q1225*H1225</f>
        <v>0.3403083</v>
      </c>
      <c r="S1225" s="419">
        <v>0</v>
      </c>
      <c r="T1225" s="420">
        <f>S1225*H1225</f>
        <v>0</v>
      </c>
      <c r="AR1225" s="421" t="s">
        <v>395</v>
      </c>
      <c r="AT1225" s="421" t="s">
        <v>313</v>
      </c>
      <c r="AU1225" s="421" t="s">
        <v>88</v>
      </c>
      <c r="AY1225" s="3" t="s">
        <v>311</v>
      </c>
      <c r="BE1225" s="422">
        <f>IF(N1225="základní",J1225,0)</f>
        <v>0</v>
      </c>
      <c r="BF1225" s="422">
        <f>IF(N1225="snížená",J1225,0)</f>
        <v>0</v>
      </c>
      <c r="BG1225" s="422">
        <f>IF(N1225="zákl. přenesená",J1225,0)</f>
        <v>0</v>
      </c>
      <c r="BH1225" s="422">
        <f>IF(N1225="sníž. přenesená",J1225,0)</f>
        <v>0</v>
      </c>
      <c r="BI1225" s="422">
        <f>IF(N1225="nulová",J1225,0)</f>
        <v>0</v>
      </c>
      <c r="BJ1225" s="3" t="s">
        <v>88</v>
      </c>
      <c r="BK1225" s="422">
        <f>ROUND(I1225*H1225,2)</f>
        <v>0</v>
      </c>
      <c r="BL1225" s="3" t="s">
        <v>395</v>
      </c>
      <c r="BM1225" s="421" t="s">
        <v>2540</v>
      </c>
    </row>
    <row r="1226" spans="2:51" s="452" customFormat="1" ht="12">
      <c r="B1226" s="453"/>
      <c r="D1226" s="447" t="s">
        <v>319</v>
      </c>
      <c r="E1226" s="454" t="s">
        <v>1</v>
      </c>
      <c r="F1226" s="455" t="s">
        <v>2541</v>
      </c>
      <c r="H1226" s="456">
        <v>1134.361</v>
      </c>
      <c r="L1226" s="453"/>
      <c r="M1226" s="457"/>
      <c r="T1226" s="458"/>
      <c r="AT1226" s="454" t="s">
        <v>319</v>
      </c>
      <c r="AU1226" s="454" t="s">
        <v>88</v>
      </c>
      <c r="AV1226" s="452" t="s">
        <v>88</v>
      </c>
      <c r="AW1226" s="452" t="s">
        <v>31</v>
      </c>
      <c r="AX1226" s="452" t="s">
        <v>83</v>
      </c>
      <c r="AY1226" s="454" t="s">
        <v>311</v>
      </c>
    </row>
    <row r="1227" spans="2:65" s="1" customFormat="1" ht="24.25" customHeight="1">
      <c r="B1227" s="13"/>
      <c r="C1227" s="428" t="s">
        <v>2542</v>
      </c>
      <c r="D1227" s="428" t="s">
        <v>313</v>
      </c>
      <c r="E1227" s="429" t="s">
        <v>2543</v>
      </c>
      <c r="F1227" s="430" t="s">
        <v>2544</v>
      </c>
      <c r="G1227" s="431" t="s">
        <v>371</v>
      </c>
      <c r="H1227" s="432">
        <v>1118.629</v>
      </c>
      <c r="I1227" s="22"/>
      <c r="J1227" s="415">
        <f>ROUND(I1227*H1227,2)</f>
        <v>0</v>
      </c>
      <c r="K1227" s="416"/>
      <c r="L1227" s="13"/>
      <c r="M1227" s="417" t="s">
        <v>1</v>
      </c>
      <c r="N1227" s="418" t="s">
        <v>41</v>
      </c>
      <c r="P1227" s="419">
        <f>O1227*H1227</f>
        <v>0</v>
      </c>
      <c r="Q1227" s="419">
        <v>0.0015</v>
      </c>
      <c r="R1227" s="419">
        <f>Q1227*H1227</f>
        <v>1.6779434999999998</v>
      </c>
      <c r="S1227" s="419">
        <v>0</v>
      </c>
      <c r="T1227" s="420">
        <f>S1227*H1227</f>
        <v>0</v>
      </c>
      <c r="AR1227" s="421" t="s">
        <v>395</v>
      </c>
      <c r="AT1227" s="421" t="s">
        <v>313</v>
      </c>
      <c r="AU1227" s="421" t="s">
        <v>88</v>
      </c>
      <c r="AY1227" s="3" t="s">
        <v>311</v>
      </c>
      <c r="BE1227" s="422">
        <f>IF(N1227="základní",J1227,0)</f>
        <v>0</v>
      </c>
      <c r="BF1227" s="422">
        <f>IF(N1227="snížená",J1227,0)</f>
        <v>0</v>
      </c>
      <c r="BG1227" s="422">
        <f>IF(N1227="zákl. přenesená",J1227,0)</f>
        <v>0</v>
      </c>
      <c r="BH1227" s="422">
        <f>IF(N1227="sníž. přenesená",J1227,0)</f>
        <v>0</v>
      </c>
      <c r="BI1227" s="422">
        <f>IF(N1227="nulová",J1227,0)</f>
        <v>0</v>
      </c>
      <c r="BJ1227" s="3" t="s">
        <v>88</v>
      </c>
      <c r="BK1227" s="422">
        <f>ROUND(I1227*H1227,2)</f>
        <v>0</v>
      </c>
      <c r="BL1227" s="3" t="s">
        <v>395</v>
      </c>
      <c r="BM1227" s="421" t="s">
        <v>2545</v>
      </c>
    </row>
    <row r="1228" spans="2:51" s="445" customFormat="1" ht="12">
      <c r="B1228" s="446"/>
      <c r="D1228" s="447" t="s">
        <v>319</v>
      </c>
      <c r="E1228" s="448" t="s">
        <v>1</v>
      </c>
      <c r="F1228" s="449" t="s">
        <v>2546</v>
      </c>
      <c r="H1228" s="448" t="s">
        <v>1</v>
      </c>
      <c r="L1228" s="446"/>
      <c r="M1228" s="450"/>
      <c r="T1228" s="451"/>
      <c r="AT1228" s="448" t="s">
        <v>319</v>
      </c>
      <c r="AU1228" s="448" t="s">
        <v>88</v>
      </c>
      <c r="AV1228" s="445" t="s">
        <v>83</v>
      </c>
      <c r="AW1228" s="445" t="s">
        <v>31</v>
      </c>
      <c r="AX1228" s="445" t="s">
        <v>75</v>
      </c>
      <c r="AY1228" s="448" t="s">
        <v>311</v>
      </c>
    </row>
    <row r="1229" spans="2:51" s="452" customFormat="1" ht="12">
      <c r="B1229" s="453"/>
      <c r="D1229" s="447" t="s">
        <v>319</v>
      </c>
      <c r="E1229" s="454" t="s">
        <v>1</v>
      </c>
      <c r="F1229" s="455" t="s">
        <v>2547</v>
      </c>
      <c r="H1229" s="456">
        <v>1118.629</v>
      </c>
      <c r="L1229" s="453"/>
      <c r="M1229" s="457"/>
      <c r="T1229" s="458"/>
      <c r="AT1229" s="454" t="s">
        <v>319</v>
      </c>
      <c r="AU1229" s="454" t="s">
        <v>88</v>
      </c>
      <c r="AV1229" s="452" t="s">
        <v>88</v>
      </c>
      <c r="AW1229" s="452" t="s">
        <v>31</v>
      </c>
      <c r="AX1229" s="452" t="s">
        <v>83</v>
      </c>
      <c r="AY1229" s="454" t="s">
        <v>311</v>
      </c>
    </row>
    <row r="1230" spans="2:65" s="1" customFormat="1" ht="37.9" customHeight="1">
      <c r="B1230" s="13"/>
      <c r="C1230" s="428" t="s">
        <v>2548</v>
      </c>
      <c r="D1230" s="428" t="s">
        <v>313</v>
      </c>
      <c r="E1230" s="429" t="s">
        <v>2549</v>
      </c>
      <c r="F1230" s="430" t="s">
        <v>2550</v>
      </c>
      <c r="G1230" s="431" t="s">
        <v>371</v>
      </c>
      <c r="H1230" s="432">
        <v>9.614</v>
      </c>
      <c r="I1230" s="22"/>
      <c r="J1230" s="415">
        <f>ROUND(I1230*H1230,2)</f>
        <v>0</v>
      </c>
      <c r="K1230" s="416"/>
      <c r="L1230" s="13"/>
      <c r="M1230" s="417" t="s">
        <v>1</v>
      </c>
      <c r="N1230" s="418" t="s">
        <v>41</v>
      </c>
      <c r="P1230" s="419">
        <f>O1230*H1230</f>
        <v>0</v>
      </c>
      <c r="Q1230" s="419">
        <v>0.009</v>
      </c>
      <c r="R1230" s="419">
        <f>Q1230*H1230</f>
        <v>0.086526</v>
      </c>
      <c r="S1230" s="419">
        <v>0</v>
      </c>
      <c r="T1230" s="420">
        <f>S1230*H1230</f>
        <v>0</v>
      </c>
      <c r="AR1230" s="421" t="s">
        <v>395</v>
      </c>
      <c r="AT1230" s="421" t="s">
        <v>313</v>
      </c>
      <c r="AU1230" s="421" t="s">
        <v>88</v>
      </c>
      <c r="AY1230" s="3" t="s">
        <v>311</v>
      </c>
      <c r="BE1230" s="422">
        <f>IF(N1230="základní",J1230,0)</f>
        <v>0</v>
      </c>
      <c r="BF1230" s="422">
        <f>IF(N1230="snížená",J1230,0)</f>
        <v>0</v>
      </c>
      <c r="BG1230" s="422">
        <f>IF(N1230="zákl. přenesená",J1230,0)</f>
        <v>0</v>
      </c>
      <c r="BH1230" s="422">
        <f>IF(N1230="sníž. přenesená",J1230,0)</f>
        <v>0</v>
      </c>
      <c r="BI1230" s="422">
        <f>IF(N1230="nulová",J1230,0)</f>
        <v>0</v>
      </c>
      <c r="BJ1230" s="3" t="s">
        <v>88</v>
      </c>
      <c r="BK1230" s="422">
        <f>ROUND(I1230*H1230,2)</f>
        <v>0</v>
      </c>
      <c r="BL1230" s="3" t="s">
        <v>395</v>
      </c>
      <c r="BM1230" s="421" t="s">
        <v>2551</v>
      </c>
    </row>
    <row r="1231" spans="2:51" s="445" customFormat="1" ht="12">
      <c r="B1231" s="446"/>
      <c r="D1231" s="447" t="s">
        <v>319</v>
      </c>
      <c r="E1231" s="448" t="s">
        <v>1</v>
      </c>
      <c r="F1231" s="449" t="s">
        <v>114</v>
      </c>
      <c r="H1231" s="448" t="s">
        <v>1</v>
      </c>
      <c r="L1231" s="446"/>
      <c r="M1231" s="450"/>
      <c r="T1231" s="451"/>
      <c r="AT1231" s="448" t="s">
        <v>319</v>
      </c>
      <c r="AU1231" s="448" t="s">
        <v>88</v>
      </c>
      <c r="AV1231" s="445" t="s">
        <v>83</v>
      </c>
      <c r="AW1231" s="445" t="s">
        <v>31</v>
      </c>
      <c r="AX1231" s="445" t="s">
        <v>75</v>
      </c>
      <c r="AY1231" s="448" t="s">
        <v>311</v>
      </c>
    </row>
    <row r="1232" spans="2:51" s="452" customFormat="1" ht="12">
      <c r="B1232" s="453"/>
      <c r="D1232" s="447" t="s">
        <v>319</v>
      </c>
      <c r="E1232" s="454" t="s">
        <v>113</v>
      </c>
      <c r="F1232" s="455" t="s">
        <v>2552</v>
      </c>
      <c r="H1232" s="456">
        <v>9.614</v>
      </c>
      <c r="L1232" s="453"/>
      <c r="M1232" s="457"/>
      <c r="T1232" s="458"/>
      <c r="AT1232" s="454" t="s">
        <v>319</v>
      </c>
      <c r="AU1232" s="454" t="s">
        <v>88</v>
      </c>
      <c r="AV1232" s="452" t="s">
        <v>88</v>
      </c>
      <c r="AW1232" s="452" t="s">
        <v>31</v>
      </c>
      <c r="AX1232" s="452" t="s">
        <v>83</v>
      </c>
      <c r="AY1232" s="454" t="s">
        <v>311</v>
      </c>
    </row>
    <row r="1233" spans="2:65" s="1" customFormat="1" ht="16.5" customHeight="1">
      <c r="B1233" s="13"/>
      <c r="C1233" s="471" t="s">
        <v>2553</v>
      </c>
      <c r="D1233" s="471" t="s">
        <v>330</v>
      </c>
      <c r="E1233" s="472" t="s">
        <v>2554</v>
      </c>
      <c r="F1233" s="473" t="s">
        <v>2555</v>
      </c>
      <c r="G1233" s="474" t="s">
        <v>371</v>
      </c>
      <c r="H1233" s="475">
        <v>11.056</v>
      </c>
      <c r="I1233" s="23"/>
      <c r="J1233" s="466">
        <f>ROUND(I1233*H1233,2)</f>
        <v>0</v>
      </c>
      <c r="K1233" s="467"/>
      <c r="L1233" s="468"/>
      <c r="M1233" s="469" t="s">
        <v>1</v>
      </c>
      <c r="N1233" s="470" t="s">
        <v>41</v>
      </c>
      <c r="P1233" s="419">
        <f>O1233*H1233</f>
        <v>0</v>
      </c>
      <c r="Q1233" s="419">
        <v>0</v>
      </c>
      <c r="R1233" s="419">
        <f>Q1233*H1233</f>
        <v>0</v>
      </c>
      <c r="S1233" s="419">
        <v>0</v>
      </c>
      <c r="T1233" s="420">
        <f>S1233*H1233</f>
        <v>0</v>
      </c>
      <c r="AR1233" s="421" t="s">
        <v>488</v>
      </c>
      <c r="AT1233" s="421" t="s">
        <v>330</v>
      </c>
      <c r="AU1233" s="421" t="s">
        <v>88</v>
      </c>
      <c r="AY1233" s="3" t="s">
        <v>311</v>
      </c>
      <c r="BE1233" s="422">
        <f>IF(N1233="základní",J1233,0)</f>
        <v>0</v>
      </c>
      <c r="BF1233" s="422">
        <f>IF(N1233="snížená",J1233,0)</f>
        <v>0</v>
      </c>
      <c r="BG1233" s="422">
        <f>IF(N1233="zákl. přenesená",J1233,0)</f>
        <v>0</v>
      </c>
      <c r="BH1233" s="422">
        <f>IF(N1233="sníž. přenesená",J1233,0)</f>
        <v>0</v>
      </c>
      <c r="BI1233" s="422">
        <f>IF(N1233="nulová",J1233,0)</f>
        <v>0</v>
      </c>
      <c r="BJ1233" s="3" t="s">
        <v>88</v>
      </c>
      <c r="BK1233" s="422">
        <f>ROUND(I1233*H1233,2)</f>
        <v>0</v>
      </c>
      <c r="BL1233" s="3" t="s">
        <v>395</v>
      </c>
      <c r="BM1233" s="421" t="s">
        <v>2556</v>
      </c>
    </row>
    <row r="1234" spans="2:51" s="452" customFormat="1" ht="12">
      <c r="B1234" s="453"/>
      <c r="D1234" s="447" t="s">
        <v>319</v>
      </c>
      <c r="F1234" s="455" t="s">
        <v>2557</v>
      </c>
      <c r="H1234" s="456">
        <v>11.056</v>
      </c>
      <c r="L1234" s="453"/>
      <c r="M1234" s="457"/>
      <c r="T1234" s="458"/>
      <c r="AT1234" s="454" t="s">
        <v>319</v>
      </c>
      <c r="AU1234" s="454" t="s">
        <v>88</v>
      </c>
      <c r="AV1234" s="452" t="s">
        <v>88</v>
      </c>
      <c r="AW1234" s="452" t="s">
        <v>4</v>
      </c>
      <c r="AX1234" s="452" t="s">
        <v>83</v>
      </c>
      <c r="AY1234" s="454" t="s">
        <v>311</v>
      </c>
    </row>
    <row r="1235" spans="2:65" s="1" customFormat="1" ht="37.9" customHeight="1">
      <c r="B1235" s="13"/>
      <c r="C1235" s="428" t="s">
        <v>2558</v>
      </c>
      <c r="D1235" s="428" t="s">
        <v>313</v>
      </c>
      <c r="E1235" s="429" t="s">
        <v>2559</v>
      </c>
      <c r="F1235" s="430" t="s">
        <v>2560</v>
      </c>
      <c r="G1235" s="431" t="s">
        <v>371</v>
      </c>
      <c r="H1235" s="432">
        <v>1109.015</v>
      </c>
      <c r="I1235" s="22"/>
      <c r="J1235" s="415">
        <f>ROUND(I1235*H1235,2)</f>
        <v>0</v>
      </c>
      <c r="K1235" s="416"/>
      <c r="L1235" s="13"/>
      <c r="M1235" s="417" t="s">
        <v>1</v>
      </c>
      <c r="N1235" s="418" t="s">
        <v>41</v>
      </c>
      <c r="P1235" s="419">
        <f>O1235*H1235</f>
        <v>0</v>
      </c>
      <c r="Q1235" s="419">
        <v>0.009</v>
      </c>
      <c r="R1235" s="419">
        <f>Q1235*H1235</f>
        <v>9.981135</v>
      </c>
      <c r="S1235" s="419">
        <v>0</v>
      </c>
      <c r="T1235" s="420">
        <f>S1235*H1235</f>
        <v>0</v>
      </c>
      <c r="AR1235" s="421" t="s">
        <v>395</v>
      </c>
      <c r="AT1235" s="421" t="s">
        <v>313</v>
      </c>
      <c r="AU1235" s="421" t="s">
        <v>88</v>
      </c>
      <c r="AY1235" s="3" t="s">
        <v>311</v>
      </c>
      <c r="BE1235" s="422">
        <f>IF(N1235="základní",J1235,0)</f>
        <v>0</v>
      </c>
      <c r="BF1235" s="422">
        <f>IF(N1235="snížená",J1235,0)</f>
        <v>0</v>
      </c>
      <c r="BG1235" s="422">
        <f>IF(N1235="zákl. přenesená",J1235,0)</f>
        <v>0</v>
      </c>
      <c r="BH1235" s="422">
        <f>IF(N1235="sníž. přenesená",J1235,0)</f>
        <v>0</v>
      </c>
      <c r="BI1235" s="422">
        <f>IF(N1235="nulová",J1235,0)</f>
        <v>0</v>
      </c>
      <c r="BJ1235" s="3" t="s">
        <v>88</v>
      </c>
      <c r="BK1235" s="422">
        <f>ROUND(I1235*H1235,2)</f>
        <v>0</v>
      </c>
      <c r="BL1235" s="3" t="s">
        <v>395</v>
      </c>
      <c r="BM1235" s="421" t="s">
        <v>2561</v>
      </c>
    </row>
    <row r="1236" spans="2:51" s="452" customFormat="1" ht="12">
      <c r="B1236" s="453"/>
      <c r="D1236" s="447" t="s">
        <v>319</v>
      </c>
      <c r="E1236" s="454" t="s">
        <v>1</v>
      </c>
      <c r="F1236" s="455" t="s">
        <v>2562</v>
      </c>
      <c r="H1236" s="456">
        <v>21.472</v>
      </c>
      <c r="L1236" s="453"/>
      <c r="M1236" s="457"/>
      <c r="T1236" s="458"/>
      <c r="AT1236" s="454" t="s">
        <v>319</v>
      </c>
      <c r="AU1236" s="454" t="s">
        <v>88</v>
      </c>
      <c r="AV1236" s="452" t="s">
        <v>88</v>
      </c>
      <c r="AW1236" s="452" t="s">
        <v>31</v>
      </c>
      <c r="AX1236" s="452" t="s">
        <v>75</v>
      </c>
      <c r="AY1236" s="454" t="s">
        <v>311</v>
      </c>
    </row>
    <row r="1237" spans="2:51" s="452" customFormat="1" ht="12">
      <c r="B1237" s="453"/>
      <c r="D1237" s="447" t="s">
        <v>319</v>
      </c>
      <c r="E1237" s="454" t="s">
        <v>1</v>
      </c>
      <c r="F1237" s="455" t="s">
        <v>2563</v>
      </c>
      <c r="H1237" s="456">
        <v>18.26</v>
      </c>
      <c r="L1237" s="453"/>
      <c r="M1237" s="457"/>
      <c r="T1237" s="458"/>
      <c r="AT1237" s="454" t="s">
        <v>319</v>
      </c>
      <c r="AU1237" s="454" t="s">
        <v>88</v>
      </c>
      <c r="AV1237" s="452" t="s">
        <v>88</v>
      </c>
      <c r="AW1237" s="452" t="s">
        <v>31</v>
      </c>
      <c r="AX1237" s="452" t="s">
        <v>75</v>
      </c>
      <c r="AY1237" s="454" t="s">
        <v>311</v>
      </c>
    </row>
    <row r="1238" spans="2:51" s="452" customFormat="1" ht="12">
      <c r="B1238" s="453"/>
      <c r="D1238" s="447" t="s">
        <v>319</v>
      </c>
      <c r="E1238" s="454" t="s">
        <v>1</v>
      </c>
      <c r="F1238" s="455" t="s">
        <v>2564</v>
      </c>
      <c r="H1238" s="456">
        <v>18.26</v>
      </c>
      <c r="L1238" s="453"/>
      <c r="M1238" s="457"/>
      <c r="T1238" s="458"/>
      <c r="AT1238" s="454" t="s">
        <v>319</v>
      </c>
      <c r="AU1238" s="454" t="s">
        <v>88</v>
      </c>
      <c r="AV1238" s="452" t="s">
        <v>88</v>
      </c>
      <c r="AW1238" s="452" t="s">
        <v>31</v>
      </c>
      <c r="AX1238" s="452" t="s">
        <v>75</v>
      </c>
      <c r="AY1238" s="454" t="s">
        <v>311</v>
      </c>
    </row>
    <row r="1239" spans="2:51" s="452" customFormat="1" ht="12">
      <c r="B1239" s="453"/>
      <c r="D1239" s="447" t="s">
        <v>319</v>
      </c>
      <c r="E1239" s="454" t="s">
        <v>1</v>
      </c>
      <c r="F1239" s="455" t="s">
        <v>2565</v>
      </c>
      <c r="H1239" s="456">
        <v>8.228</v>
      </c>
      <c r="L1239" s="453"/>
      <c r="M1239" s="457"/>
      <c r="T1239" s="458"/>
      <c r="AT1239" s="454" t="s">
        <v>319</v>
      </c>
      <c r="AU1239" s="454" t="s">
        <v>88</v>
      </c>
      <c r="AV1239" s="452" t="s">
        <v>88</v>
      </c>
      <c r="AW1239" s="452" t="s">
        <v>31</v>
      </c>
      <c r="AX1239" s="452" t="s">
        <v>75</v>
      </c>
      <c r="AY1239" s="454" t="s">
        <v>311</v>
      </c>
    </row>
    <row r="1240" spans="2:51" s="452" customFormat="1" ht="12">
      <c r="B1240" s="453"/>
      <c r="D1240" s="447" t="s">
        <v>319</v>
      </c>
      <c r="E1240" s="454" t="s">
        <v>1</v>
      </c>
      <c r="F1240" s="455" t="s">
        <v>2566</v>
      </c>
      <c r="H1240" s="456">
        <v>10.208</v>
      </c>
      <c r="L1240" s="453"/>
      <c r="M1240" s="457"/>
      <c r="T1240" s="458"/>
      <c r="AT1240" s="454" t="s">
        <v>319</v>
      </c>
      <c r="AU1240" s="454" t="s">
        <v>88</v>
      </c>
      <c r="AV1240" s="452" t="s">
        <v>88</v>
      </c>
      <c r="AW1240" s="452" t="s">
        <v>31</v>
      </c>
      <c r="AX1240" s="452" t="s">
        <v>75</v>
      </c>
      <c r="AY1240" s="454" t="s">
        <v>311</v>
      </c>
    </row>
    <row r="1241" spans="2:51" s="452" customFormat="1" ht="12">
      <c r="B1241" s="453"/>
      <c r="D1241" s="447" t="s">
        <v>319</v>
      </c>
      <c r="E1241" s="454" t="s">
        <v>1</v>
      </c>
      <c r="F1241" s="455" t="s">
        <v>2567</v>
      </c>
      <c r="H1241" s="456">
        <v>8.228</v>
      </c>
      <c r="L1241" s="453"/>
      <c r="M1241" s="457"/>
      <c r="T1241" s="458"/>
      <c r="AT1241" s="454" t="s">
        <v>319</v>
      </c>
      <c r="AU1241" s="454" t="s">
        <v>88</v>
      </c>
      <c r="AV1241" s="452" t="s">
        <v>88</v>
      </c>
      <c r="AW1241" s="452" t="s">
        <v>31</v>
      </c>
      <c r="AX1241" s="452" t="s">
        <v>75</v>
      </c>
      <c r="AY1241" s="454" t="s">
        <v>311</v>
      </c>
    </row>
    <row r="1242" spans="2:51" s="452" customFormat="1" ht="12">
      <c r="B1242" s="453"/>
      <c r="D1242" s="447" t="s">
        <v>319</v>
      </c>
      <c r="E1242" s="454" t="s">
        <v>1</v>
      </c>
      <c r="F1242" s="455" t="s">
        <v>2568</v>
      </c>
      <c r="H1242" s="456">
        <v>10.208</v>
      </c>
      <c r="L1242" s="453"/>
      <c r="M1242" s="457"/>
      <c r="T1242" s="458"/>
      <c r="AT1242" s="454" t="s">
        <v>319</v>
      </c>
      <c r="AU1242" s="454" t="s">
        <v>88</v>
      </c>
      <c r="AV1242" s="452" t="s">
        <v>88</v>
      </c>
      <c r="AW1242" s="452" t="s">
        <v>31</v>
      </c>
      <c r="AX1242" s="452" t="s">
        <v>75</v>
      </c>
      <c r="AY1242" s="454" t="s">
        <v>311</v>
      </c>
    </row>
    <row r="1243" spans="2:51" s="452" customFormat="1" ht="12">
      <c r="B1243" s="453"/>
      <c r="D1243" s="447" t="s">
        <v>319</v>
      </c>
      <c r="E1243" s="454" t="s">
        <v>1</v>
      </c>
      <c r="F1243" s="455" t="s">
        <v>2569</v>
      </c>
      <c r="H1243" s="456">
        <v>36.968</v>
      </c>
      <c r="L1243" s="453"/>
      <c r="M1243" s="457"/>
      <c r="T1243" s="458"/>
      <c r="AT1243" s="454" t="s">
        <v>319</v>
      </c>
      <c r="AU1243" s="454" t="s">
        <v>88</v>
      </c>
      <c r="AV1243" s="452" t="s">
        <v>88</v>
      </c>
      <c r="AW1243" s="452" t="s">
        <v>31</v>
      </c>
      <c r="AX1243" s="452" t="s">
        <v>75</v>
      </c>
      <c r="AY1243" s="454" t="s">
        <v>311</v>
      </c>
    </row>
    <row r="1244" spans="2:51" s="452" customFormat="1" ht="12">
      <c r="B1244" s="453"/>
      <c r="D1244" s="447" t="s">
        <v>319</v>
      </c>
      <c r="E1244" s="454" t="s">
        <v>1</v>
      </c>
      <c r="F1244" s="455" t="s">
        <v>2570</v>
      </c>
      <c r="H1244" s="456">
        <v>25.7</v>
      </c>
      <c r="L1244" s="453"/>
      <c r="M1244" s="457"/>
      <c r="T1244" s="458"/>
      <c r="AT1244" s="454" t="s">
        <v>319</v>
      </c>
      <c r="AU1244" s="454" t="s">
        <v>88</v>
      </c>
      <c r="AV1244" s="452" t="s">
        <v>88</v>
      </c>
      <c r="AW1244" s="452" t="s">
        <v>31</v>
      </c>
      <c r="AX1244" s="452" t="s">
        <v>75</v>
      </c>
      <c r="AY1244" s="454" t="s">
        <v>311</v>
      </c>
    </row>
    <row r="1245" spans="2:51" s="452" customFormat="1" ht="12">
      <c r="B1245" s="453"/>
      <c r="D1245" s="447" t="s">
        <v>319</v>
      </c>
      <c r="E1245" s="454" t="s">
        <v>1</v>
      </c>
      <c r="F1245" s="455" t="s">
        <v>2571</v>
      </c>
      <c r="H1245" s="456">
        <v>25.7</v>
      </c>
      <c r="L1245" s="453"/>
      <c r="M1245" s="457"/>
      <c r="T1245" s="458"/>
      <c r="AT1245" s="454" t="s">
        <v>319</v>
      </c>
      <c r="AU1245" s="454" t="s">
        <v>88</v>
      </c>
      <c r="AV1245" s="452" t="s">
        <v>88</v>
      </c>
      <c r="AW1245" s="452" t="s">
        <v>31</v>
      </c>
      <c r="AX1245" s="452" t="s">
        <v>75</v>
      </c>
      <c r="AY1245" s="454" t="s">
        <v>311</v>
      </c>
    </row>
    <row r="1246" spans="2:51" s="452" customFormat="1" ht="12">
      <c r="B1246" s="453"/>
      <c r="D1246" s="447" t="s">
        <v>319</v>
      </c>
      <c r="E1246" s="454" t="s">
        <v>1</v>
      </c>
      <c r="F1246" s="455" t="s">
        <v>2572</v>
      </c>
      <c r="H1246" s="456">
        <v>25.7</v>
      </c>
      <c r="L1246" s="453"/>
      <c r="M1246" s="457"/>
      <c r="T1246" s="458"/>
      <c r="AT1246" s="454" t="s">
        <v>319</v>
      </c>
      <c r="AU1246" s="454" t="s">
        <v>88</v>
      </c>
      <c r="AV1246" s="452" t="s">
        <v>88</v>
      </c>
      <c r="AW1246" s="452" t="s">
        <v>31</v>
      </c>
      <c r="AX1246" s="452" t="s">
        <v>75</v>
      </c>
      <c r="AY1246" s="454" t="s">
        <v>311</v>
      </c>
    </row>
    <row r="1247" spans="2:51" s="452" customFormat="1" ht="12">
      <c r="B1247" s="453"/>
      <c r="D1247" s="447" t="s">
        <v>319</v>
      </c>
      <c r="E1247" s="454" t="s">
        <v>1</v>
      </c>
      <c r="F1247" s="455" t="s">
        <v>2573</v>
      </c>
      <c r="H1247" s="456">
        <v>25.7</v>
      </c>
      <c r="L1247" s="453"/>
      <c r="M1247" s="457"/>
      <c r="T1247" s="458"/>
      <c r="AT1247" s="454" t="s">
        <v>319</v>
      </c>
      <c r="AU1247" s="454" t="s">
        <v>88</v>
      </c>
      <c r="AV1247" s="452" t="s">
        <v>88</v>
      </c>
      <c r="AW1247" s="452" t="s">
        <v>31</v>
      </c>
      <c r="AX1247" s="452" t="s">
        <v>75</v>
      </c>
      <c r="AY1247" s="454" t="s">
        <v>311</v>
      </c>
    </row>
    <row r="1248" spans="2:51" s="452" customFormat="1" ht="12">
      <c r="B1248" s="453"/>
      <c r="D1248" s="447" t="s">
        <v>319</v>
      </c>
      <c r="E1248" s="454" t="s">
        <v>1</v>
      </c>
      <c r="F1248" s="455" t="s">
        <v>2574</v>
      </c>
      <c r="H1248" s="456">
        <v>27.76</v>
      </c>
      <c r="L1248" s="453"/>
      <c r="M1248" s="457"/>
      <c r="T1248" s="458"/>
      <c r="AT1248" s="454" t="s">
        <v>319</v>
      </c>
      <c r="AU1248" s="454" t="s">
        <v>88</v>
      </c>
      <c r="AV1248" s="452" t="s">
        <v>88</v>
      </c>
      <c r="AW1248" s="452" t="s">
        <v>31</v>
      </c>
      <c r="AX1248" s="452" t="s">
        <v>75</v>
      </c>
      <c r="AY1248" s="454" t="s">
        <v>311</v>
      </c>
    </row>
    <row r="1249" spans="2:51" s="452" customFormat="1" ht="12">
      <c r="B1249" s="453"/>
      <c r="D1249" s="447" t="s">
        <v>319</v>
      </c>
      <c r="E1249" s="454" t="s">
        <v>1</v>
      </c>
      <c r="F1249" s="455" t="s">
        <v>2575</v>
      </c>
      <c r="H1249" s="456">
        <v>9.24</v>
      </c>
      <c r="L1249" s="453"/>
      <c r="M1249" s="457"/>
      <c r="T1249" s="458"/>
      <c r="AT1249" s="454" t="s">
        <v>319</v>
      </c>
      <c r="AU1249" s="454" t="s">
        <v>88</v>
      </c>
      <c r="AV1249" s="452" t="s">
        <v>88</v>
      </c>
      <c r="AW1249" s="452" t="s">
        <v>31</v>
      </c>
      <c r="AX1249" s="452" t="s">
        <v>75</v>
      </c>
      <c r="AY1249" s="454" t="s">
        <v>311</v>
      </c>
    </row>
    <row r="1250" spans="2:51" s="452" customFormat="1" ht="12">
      <c r="B1250" s="453"/>
      <c r="D1250" s="447" t="s">
        <v>319</v>
      </c>
      <c r="E1250" s="454" t="s">
        <v>1</v>
      </c>
      <c r="F1250" s="455" t="s">
        <v>2576</v>
      </c>
      <c r="H1250" s="456">
        <v>10.12</v>
      </c>
      <c r="L1250" s="453"/>
      <c r="M1250" s="457"/>
      <c r="T1250" s="458"/>
      <c r="AT1250" s="454" t="s">
        <v>319</v>
      </c>
      <c r="AU1250" s="454" t="s">
        <v>88</v>
      </c>
      <c r="AV1250" s="452" t="s">
        <v>88</v>
      </c>
      <c r="AW1250" s="452" t="s">
        <v>31</v>
      </c>
      <c r="AX1250" s="452" t="s">
        <v>75</v>
      </c>
      <c r="AY1250" s="454" t="s">
        <v>311</v>
      </c>
    </row>
    <row r="1251" spans="2:51" s="452" customFormat="1" ht="12">
      <c r="B1251" s="453"/>
      <c r="D1251" s="447" t="s">
        <v>319</v>
      </c>
      <c r="E1251" s="454" t="s">
        <v>1</v>
      </c>
      <c r="F1251" s="455" t="s">
        <v>2577</v>
      </c>
      <c r="H1251" s="456">
        <v>9.24</v>
      </c>
      <c r="L1251" s="453"/>
      <c r="M1251" s="457"/>
      <c r="T1251" s="458"/>
      <c r="AT1251" s="454" t="s">
        <v>319</v>
      </c>
      <c r="AU1251" s="454" t="s">
        <v>88</v>
      </c>
      <c r="AV1251" s="452" t="s">
        <v>88</v>
      </c>
      <c r="AW1251" s="452" t="s">
        <v>31</v>
      </c>
      <c r="AX1251" s="452" t="s">
        <v>75</v>
      </c>
      <c r="AY1251" s="454" t="s">
        <v>311</v>
      </c>
    </row>
    <row r="1252" spans="2:51" s="452" customFormat="1" ht="12">
      <c r="B1252" s="453"/>
      <c r="D1252" s="447" t="s">
        <v>319</v>
      </c>
      <c r="E1252" s="454" t="s">
        <v>1</v>
      </c>
      <c r="F1252" s="455" t="s">
        <v>2578</v>
      </c>
      <c r="H1252" s="456">
        <v>10.12</v>
      </c>
      <c r="L1252" s="453"/>
      <c r="M1252" s="457"/>
      <c r="T1252" s="458"/>
      <c r="AT1252" s="454" t="s">
        <v>319</v>
      </c>
      <c r="AU1252" s="454" t="s">
        <v>88</v>
      </c>
      <c r="AV1252" s="452" t="s">
        <v>88</v>
      </c>
      <c r="AW1252" s="452" t="s">
        <v>31</v>
      </c>
      <c r="AX1252" s="452" t="s">
        <v>75</v>
      </c>
      <c r="AY1252" s="454" t="s">
        <v>311</v>
      </c>
    </row>
    <row r="1253" spans="2:51" s="452" customFormat="1" ht="12">
      <c r="B1253" s="453"/>
      <c r="D1253" s="447" t="s">
        <v>319</v>
      </c>
      <c r="E1253" s="454" t="s">
        <v>1</v>
      </c>
      <c r="F1253" s="455" t="s">
        <v>2579</v>
      </c>
      <c r="H1253" s="456">
        <v>18.48</v>
      </c>
      <c r="L1253" s="453"/>
      <c r="M1253" s="457"/>
      <c r="T1253" s="458"/>
      <c r="AT1253" s="454" t="s">
        <v>319</v>
      </c>
      <c r="AU1253" s="454" t="s">
        <v>88</v>
      </c>
      <c r="AV1253" s="452" t="s">
        <v>88</v>
      </c>
      <c r="AW1253" s="452" t="s">
        <v>31</v>
      </c>
      <c r="AX1253" s="452" t="s">
        <v>75</v>
      </c>
      <c r="AY1253" s="454" t="s">
        <v>311</v>
      </c>
    </row>
    <row r="1254" spans="2:51" s="452" customFormat="1" ht="12">
      <c r="B1254" s="453"/>
      <c r="D1254" s="447" t="s">
        <v>319</v>
      </c>
      <c r="E1254" s="454" t="s">
        <v>1</v>
      </c>
      <c r="F1254" s="455" t="s">
        <v>2580</v>
      </c>
      <c r="H1254" s="456">
        <v>16.28</v>
      </c>
      <c r="L1254" s="453"/>
      <c r="M1254" s="457"/>
      <c r="T1254" s="458"/>
      <c r="AT1254" s="454" t="s">
        <v>319</v>
      </c>
      <c r="AU1254" s="454" t="s">
        <v>88</v>
      </c>
      <c r="AV1254" s="452" t="s">
        <v>88</v>
      </c>
      <c r="AW1254" s="452" t="s">
        <v>31</v>
      </c>
      <c r="AX1254" s="452" t="s">
        <v>75</v>
      </c>
      <c r="AY1254" s="454" t="s">
        <v>311</v>
      </c>
    </row>
    <row r="1255" spans="2:51" s="452" customFormat="1" ht="12">
      <c r="B1255" s="453"/>
      <c r="D1255" s="447" t="s">
        <v>319</v>
      </c>
      <c r="E1255" s="454" t="s">
        <v>1</v>
      </c>
      <c r="F1255" s="455" t="s">
        <v>2581</v>
      </c>
      <c r="H1255" s="456">
        <v>16.28</v>
      </c>
      <c r="L1255" s="453"/>
      <c r="M1255" s="457"/>
      <c r="T1255" s="458"/>
      <c r="AT1255" s="454" t="s">
        <v>319</v>
      </c>
      <c r="AU1255" s="454" t="s">
        <v>88</v>
      </c>
      <c r="AV1255" s="452" t="s">
        <v>88</v>
      </c>
      <c r="AW1255" s="452" t="s">
        <v>31</v>
      </c>
      <c r="AX1255" s="452" t="s">
        <v>75</v>
      </c>
      <c r="AY1255" s="454" t="s">
        <v>311</v>
      </c>
    </row>
    <row r="1256" spans="2:51" s="452" customFormat="1" ht="12">
      <c r="B1256" s="453"/>
      <c r="D1256" s="447" t="s">
        <v>319</v>
      </c>
      <c r="E1256" s="454" t="s">
        <v>1</v>
      </c>
      <c r="F1256" s="455" t="s">
        <v>2582</v>
      </c>
      <c r="H1256" s="456">
        <v>23.298</v>
      </c>
      <c r="L1256" s="453"/>
      <c r="M1256" s="457"/>
      <c r="T1256" s="458"/>
      <c r="AT1256" s="454" t="s">
        <v>319</v>
      </c>
      <c r="AU1256" s="454" t="s">
        <v>88</v>
      </c>
      <c r="AV1256" s="452" t="s">
        <v>88</v>
      </c>
      <c r="AW1256" s="452" t="s">
        <v>31</v>
      </c>
      <c r="AX1256" s="452" t="s">
        <v>75</v>
      </c>
      <c r="AY1256" s="454" t="s">
        <v>311</v>
      </c>
    </row>
    <row r="1257" spans="2:51" s="452" customFormat="1" ht="20">
      <c r="B1257" s="453"/>
      <c r="D1257" s="447" t="s">
        <v>319</v>
      </c>
      <c r="E1257" s="454" t="s">
        <v>1</v>
      </c>
      <c r="F1257" s="455" t="s">
        <v>2583</v>
      </c>
      <c r="H1257" s="456">
        <v>21.077</v>
      </c>
      <c r="L1257" s="453"/>
      <c r="M1257" s="457"/>
      <c r="T1257" s="458"/>
      <c r="AT1257" s="454" t="s">
        <v>319</v>
      </c>
      <c r="AU1257" s="454" t="s">
        <v>88</v>
      </c>
      <c r="AV1257" s="452" t="s">
        <v>88</v>
      </c>
      <c r="AW1257" s="452" t="s">
        <v>31</v>
      </c>
      <c r="AX1257" s="452" t="s">
        <v>75</v>
      </c>
      <c r="AY1257" s="454" t="s">
        <v>311</v>
      </c>
    </row>
    <row r="1258" spans="2:51" s="452" customFormat="1" ht="40">
      <c r="B1258" s="453"/>
      <c r="D1258" s="447" t="s">
        <v>319</v>
      </c>
      <c r="E1258" s="454" t="s">
        <v>1</v>
      </c>
      <c r="F1258" s="455" t="s">
        <v>2584</v>
      </c>
      <c r="H1258" s="456">
        <v>76.134</v>
      </c>
      <c r="L1258" s="453"/>
      <c r="M1258" s="457"/>
      <c r="T1258" s="458"/>
      <c r="AT1258" s="454" t="s">
        <v>319</v>
      </c>
      <c r="AU1258" s="454" t="s">
        <v>88</v>
      </c>
      <c r="AV1258" s="452" t="s">
        <v>88</v>
      </c>
      <c r="AW1258" s="452" t="s">
        <v>31</v>
      </c>
      <c r="AX1258" s="452" t="s">
        <v>75</v>
      </c>
      <c r="AY1258" s="454" t="s">
        <v>311</v>
      </c>
    </row>
    <row r="1259" spans="2:51" s="452" customFormat="1" ht="40">
      <c r="B1259" s="453"/>
      <c r="D1259" s="447" t="s">
        <v>319</v>
      </c>
      <c r="E1259" s="454" t="s">
        <v>1</v>
      </c>
      <c r="F1259" s="455" t="s">
        <v>2585</v>
      </c>
      <c r="H1259" s="456">
        <v>32.718</v>
      </c>
      <c r="L1259" s="453"/>
      <c r="M1259" s="457"/>
      <c r="T1259" s="458"/>
      <c r="AT1259" s="454" t="s">
        <v>319</v>
      </c>
      <c r="AU1259" s="454" t="s">
        <v>88</v>
      </c>
      <c r="AV1259" s="452" t="s">
        <v>88</v>
      </c>
      <c r="AW1259" s="452" t="s">
        <v>31</v>
      </c>
      <c r="AX1259" s="452" t="s">
        <v>75</v>
      </c>
      <c r="AY1259" s="454" t="s">
        <v>311</v>
      </c>
    </row>
    <row r="1260" spans="2:51" s="452" customFormat="1" ht="12">
      <c r="B1260" s="453"/>
      <c r="D1260" s="447" t="s">
        <v>319</v>
      </c>
      <c r="E1260" s="454" t="s">
        <v>1</v>
      </c>
      <c r="F1260" s="455" t="s">
        <v>2586</v>
      </c>
      <c r="H1260" s="456">
        <v>19.052</v>
      </c>
      <c r="L1260" s="453"/>
      <c r="M1260" s="457"/>
      <c r="T1260" s="458"/>
      <c r="AT1260" s="454" t="s">
        <v>319</v>
      </c>
      <c r="AU1260" s="454" t="s">
        <v>88</v>
      </c>
      <c r="AV1260" s="452" t="s">
        <v>88</v>
      </c>
      <c r="AW1260" s="452" t="s">
        <v>31</v>
      </c>
      <c r="AX1260" s="452" t="s">
        <v>75</v>
      </c>
      <c r="AY1260" s="454" t="s">
        <v>311</v>
      </c>
    </row>
    <row r="1261" spans="2:51" s="452" customFormat="1" ht="12">
      <c r="B1261" s="453"/>
      <c r="D1261" s="447" t="s">
        <v>319</v>
      </c>
      <c r="E1261" s="454" t="s">
        <v>1</v>
      </c>
      <c r="F1261" s="455" t="s">
        <v>2587</v>
      </c>
      <c r="H1261" s="456">
        <v>1.524</v>
      </c>
      <c r="L1261" s="453"/>
      <c r="M1261" s="457"/>
      <c r="T1261" s="458"/>
      <c r="AT1261" s="454" t="s">
        <v>319</v>
      </c>
      <c r="AU1261" s="454" t="s">
        <v>88</v>
      </c>
      <c r="AV1261" s="452" t="s">
        <v>88</v>
      </c>
      <c r="AW1261" s="452" t="s">
        <v>31</v>
      </c>
      <c r="AX1261" s="452" t="s">
        <v>75</v>
      </c>
      <c r="AY1261" s="454" t="s">
        <v>311</v>
      </c>
    </row>
    <row r="1262" spans="2:51" s="452" customFormat="1" ht="20">
      <c r="B1262" s="453"/>
      <c r="D1262" s="447" t="s">
        <v>319</v>
      </c>
      <c r="E1262" s="454" t="s">
        <v>1</v>
      </c>
      <c r="F1262" s="455" t="s">
        <v>2588</v>
      </c>
      <c r="H1262" s="456">
        <v>22.883</v>
      </c>
      <c r="L1262" s="453"/>
      <c r="M1262" s="457"/>
      <c r="T1262" s="458"/>
      <c r="AT1262" s="454" t="s">
        <v>319</v>
      </c>
      <c r="AU1262" s="454" t="s">
        <v>88</v>
      </c>
      <c r="AV1262" s="452" t="s">
        <v>88</v>
      </c>
      <c r="AW1262" s="452" t="s">
        <v>31</v>
      </c>
      <c r="AX1262" s="452" t="s">
        <v>75</v>
      </c>
      <c r="AY1262" s="454" t="s">
        <v>311</v>
      </c>
    </row>
    <row r="1263" spans="2:51" s="452" customFormat="1" ht="12">
      <c r="B1263" s="453"/>
      <c r="D1263" s="447" t="s">
        <v>319</v>
      </c>
      <c r="E1263" s="454" t="s">
        <v>1</v>
      </c>
      <c r="F1263" s="455" t="s">
        <v>2589</v>
      </c>
      <c r="H1263" s="456">
        <v>19.686</v>
      </c>
      <c r="L1263" s="453"/>
      <c r="M1263" s="457"/>
      <c r="T1263" s="458"/>
      <c r="AT1263" s="454" t="s">
        <v>319</v>
      </c>
      <c r="AU1263" s="454" t="s">
        <v>88</v>
      </c>
      <c r="AV1263" s="452" t="s">
        <v>88</v>
      </c>
      <c r="AW1263" s="452" t="s">
        <v>31</v>
      </c>
      <c r="AX1263" s="452" t="s">
        <v>75</v>
      </c>
      <c r="AY1263" s="454" t="s">
        <v>311</v>
      </c>
    </row>
    <row r="1264" spans="2:51" s="452" customFormat="1" ht="12">
      <c r="B1264" s="453"/>
      <c r="D1264" s="447" t="s">
        <v>319</v>
      </c>
      <c r="E1264" s="454" t="s">
        <v>1</v>
      </c>
      <c r="F1264" s="455" t="s">
        <v>2590</v>
      </c>
      <c r="H1264" s="456">
        <v>11.11</v>
      </c>
      <c r="L1264" s="453"/>
      <c r="M1264" s="457"/>
      <c r="T1264" s="458"/>
      <c r="AT1264" s="454" t="s">
        <v>319</v>
      </c>
      <c r="AU1264" s="454" t="s">
        <v>88</v>
      </c>
      <c r="AV1264" s="452" t="s">
        <v>88</v>
      </c>
      <c r="AW1264" s="452" t="s">
        <v>31</v>
      </c>
      <c r="AX1264" s="452" t="s">
        <v>75</v>
      </c>
      <c r="AY1264" s="454" t="s">
        <v>311</v>
      </c>
    </row>
    <row r="1265" spans="2:51" s="452" customFormat="1" ht="20">
      <c r="B1265" s="453"/>
      <c r="D1265" s="447" t="s">
        <v>319</v>
      </c>
      <c r="E1265" s="454" t="s">
        <v>1</v>
      </c>
      <c r="F1265" s="455" t="s">
        <v>2591</v>
      </c>
      <c r="H1265" s="456">
        <v>14.47</v>
      </c>
      <c r="L1265" s="453"/>
      <c r="M1265" s="457"/>
      <c r="T1265" s="458"/>
      <c r="AT1265" s="454" t="s">
        <v>319</v>
      </c>
      <c r="AU1265" s="454" t="s">
        <v>88</v>
      </c>
      <c r="AV1265" s="452" t="s">
        <v>88</v>
      </c>
      <c r="AW1265" s="452" t="s">
        <v>31</v>
      </c>
      <c r="AX1265" s="452" t="s">
        <v>75</v>
      </c>
      <c r="AY1265" s="454" t="s">
        <v>311</v>
      </c>
    </row>
    <row r="1266" spans="2:51" s="452" customFormat="1" ht="12">
      <c r="B1266" s="453"/>
      <c r="D1266" s="447" t="s">
        <v>319</v>
      </c>
      <c r="E1266" s="454" t="s">
        <v>1</v>
      </c>
      <c r="F1266" s="455" t="s">
        <v>2592</v>
      </c>
      <c r="H1266" s="456">
        <v>21.887</v>
      </c>
      <c r="L1266" s="453"/>
      <c r="M1266" s="457"/>
      <c r="T1266" s="458"/>
      <c r="AT1266" s="454" t="s">
        <v>319</v>
      </c>
      <c r="AU1266" s="454" t="s">
        <v>88</v>
      </c>
      <c r="AV1266" s="452" t="s">
        <v>88</v>
      </c>
      <c r="AW1266" s="452" t="s">
        <v>31</v>
      </c>
      <c r="AX1266" s="452" t="s">
        <v>75</v>
      </c>
      <c r="AY1266" s="454" t="s">
        <v>311</v>
      </c>
    </row>
    <row r="1267" spans="2:51" s="452" customFormat="1" ht="12">
      <c r="B1267" s="453"/>
      <c r="D1267" s="447" t="s">
        <v>319</v>
      </c>
      <c r="E1267" s="454" t="s">
        <v>1</v>
      </c>
      <c r="F1267" s="455" t="s">
        <v>2593</v>
      </c>
      <c r="H1267" s="456">
        <v>8.799</v>
      </c>
      <c r="L1267" s="453"/>
      <c r="M1267" s="457"/>
      <c r="T1267" s="458"/>
      <c r="AT1267" s="454" t="s">
        <v>319</v>
      </c>
      <c r="AU1267" s="454" t="s">
        <v>88</v>
      </c>
      <c r="AV1267" s="452" t="s">
        <v>88</v>
      </c>
      <c r="AW1267" s="452" t="s">
        <v>31</v>
      </c>
      <c r="AX1267" s="452" t="s">
        <v>75</v>
      </c>
      <c r="AY1267" s="454" t="s">
        <v>311</v>
      </c>
    </row>
    <row r="1268" spans="2:51" s="452" customFormat="1" ht="12">
      <c r="B1268" s="453"/>
      <c r="D1268" s="447" t="s">
        <v>319</v>
      </c>
      <c r="E1268" s="454" t="s">
        <v>1</v>
      </c>
      <c r="F1268" s="455" t="s">
        <v>2594</v>
      </c>
      <c r="H1268" s="456">
        <v>9.292</v>
      </c>
      <c r="L1268" s="453"/>
      <c r="M1268" s="457"/>
      <c r="T1268" s="458"/>
      <c r="AT1268" s="454" t="s">
        <v>319</v>
      </c>
      <c r="AU1268" s="454" t="s">
        <v>88</v>
      </c>
      <c r="AV1268" s="452" t="s">
        <v>88</v>
      </c>
      <c r="AW1268" s="452" t="s">
        <v>31</v>
      </c>
      <c r="AX1268" s="452" t="s">
        <v>75</v>
      </c>
      <c r="AY1268" s="454" t="s">
        <v>311</v>
      </c>
    </row>
    <row r="1269" spans="2:51" s="452" customFormat="1" ht="12">
      <c r="B1269" s="453"/>
      <c r="D1269" s="447" t="s">
        <v>319</v>
      </c>
      <c r="E1269" s="454" t="s">
        <v>1</v>
      </c>
      <c r="F1269" s="455" t="s">
        <v>2595</v>
      </c>
      <c r="H1269" s="456">
        <v>20.564</v>
      </c>
      <c r="L1269" s="453"/>
      <c r="M1269" s="457"/>
      <c r="T1269" s="458"/>
      <c r="AT1269" s="454" t="s">
        <v>319</v>
      </c>
      <c r="AU1269" s="454" t="s">
        <v>88</v>
      </c>
      <c r="AV1269" s="452" t="s">
        <v>88</v>
      </c>
      <c r="AW1269" s="452" t="s">
        <v>31</v>
      </c>
      <c r="AX1269" s="452" t="s">
        <v>75</v>
      </c>
      <c r="AY1269" s="454" t="s">
        <v>311</v>
      </c>
    </row>
    <row r="1270" spans="2:51" s="452" customFormat="1" ht="12">
      <c r="B1270" s="453"/>
      <c r="D1270" s="447" t="s">
        <v>319</v>
      </c>
      <c r="E1270" s="454" t="s">
        <v>1</v>
      </c>
      <c r="F1270" s="455" t="s">
        <v>2596</v>
      </c>
      <c r="H1270" s="456">
        <v>13.534</v>
      </c>
      <c r="L1270" s="453"/>
      <c r="M1270" s="457"/>
      <c r="T1270" s="458"/>
      <c r="AT1270" s="454" t="s">
        <v>319</v>
      </c>
      <c r="AU1270" s="454" t="s">
        <v>88</v>
      </c>
      <c r="AV1270" s="452" t="s">
        <v>88</v>
      </c>
      <c r="AW1270" s="452" t="s">
        <v>31</v>
      </c>
      <c r="AX1270" s="452" t="s">
        <v>75</v>
      </c>
      <c r="AY1270" s="454" t="s">
        <v>311</v>
      </c>
    </row>
    <row r="1271" spans="2:51" s="452" customFormat="1" ht="12">
      <c r="B1271" s="453"/>
      <c r="D1271" s="447" t="s">
        <v>319</v>
      </c>
      <c r="E1271" s="454" t="s">
        <v>1</v>
      </c>
      <c r="F1271" s="455" t="s">
        <v>2597</v>
      </c>
      <c r="H1271" s="456">
        <v>19.352</v>
      </c>
      <c r="L1271" s="453"/>
      <c r="M1271" s="457"/>
      <c r="T1271" s="458"/>
      <c r="AT1271" s="454" t="s">
        <v>319</v>
      </c>
      <c r="AU1271" s="454" t="s">
        <v>88</v>
      </c>
      <c r="AV1271" s="452" t="s">
        <v>88</v>
      </c>
      <c r="AW1271" s="452" t="s">
        <v>31</v>
      </c>
      <c r="AX1271" s="452" t="s">
        <v>75</v>
      </c>
      <c r="AY1271" s="454" t="s">
        <v>311</v>
      </c>
    </row>
    <row r="1272" spans="2:51" s="452" customFormat="1" ht="12">
      <c r="B1272" s="453"/>
      <c r="D1272" s="447" t="s">
        <v>319</v>
      </c>
      <c r="E1272" s="454" t="s">
        <v>1</v>
      </c>
      <c r="F1272" s="455" t="s">
        <v>2598</v>
      </c>
      <c r="H1272" s="456">
        <v>26.928</v>
      </c>
      <c r="L1272" s="453"/>
      <c r="M1272" s="457"/>
      <c r="T1272" s="458"/>
      <c r="AT1272" s="454" t="s">
        <v>319</v>
      </c>
      <c r="AU1272" s="454" t="s">
        <v>88</v>
      </c>
      <c r="AV1272" s="452" t="s">
        <v>88</v>
      </c>
      <c r="AW1272" s="452" t="s">
        <v>31</v>
      </c>
      <c r="AX1272" s="452" t="s">
        <v>75</v>
      </c>
      <c r="AY1272" s="454" t="s">
        <v>311</v>
      </c>
    </row>
    <row r="1273" spans="2:51" s="452" customFormat="1" ht="12">
      <c r="B1273" s="453"/>
      <c r="D1273" s="447" t="s">
        <v>319</v>
      </c>
      <c r="E1273" s="454" t="s">
        <v>1</v>
      </c>
      <c r="F1273" s="455" t="s">
        <v>2599</v>
      </c>
      <c r="H1273" s="456">
        <v>19.624</v>
      </c>
      <c r="L1273" s="453"/>
      <c r="M1273" s="457"/>
      <c r="T1273" s="458"/>
      <c r="AT1273" s="454" t="s">
        <v>319</v>
      </c>
      <c r="AU1273" s="454" t="s">
        <v>88</v>
      </c>
      <c r="AV1273" s="452" t="s">
        <v>88</v>
      </c>
      <c r="AW1273" s="452" t="s">
        <v>31</v>
      </c>
      <c r="AX1273" s="452" t="s">
        <v>75</v>
      </c>
      <c r="AY1273" s="454" t="s">
        <v>311</v>
      </c>
    </row>
    <row r="1274" spans="2:51" s="452" customFormat="1" ht="12">
      <c r="B1274" s="453"/>
      <c r="D1274" s="447" t="s">
        <v>319</v>
      </c>
      <c r="E1274" s="454" t="s">
        <v>1</v>
      </c>
      <c r="F1274" s="455" t="s">
        <v>2600</v>
      </c>
      <c r="H1274" s="456">
        <v>36.836</v>
      </c>
      <c r="L1274" s="453"/>
      <c r="M1274" s="457"/>
      <c r="T1274" s="458"/>
      <c r="AT1274" s="454" t="s">
        <v>319</v>
      </c>
      <c r="AU1274" s="454" t="s">
        <v>88</v>
      </c>
      <c r="AV1274" s="452" t="s">
        <v>88</v>
      </c>
      <c r="AW1274" s="452" t="s">
        <v>31</v>
      </c>
      <c r="AX1274" s="452" t="s">
        <v>75</v>
      </c>
      <c r="AY1274" s="454" t="s">
        <v>311</v>
      </c>
    </row>
    <row r="1275" spans="2:51" s="452" customFormat="1" ht="12">
      <c r="B1275" s="453"/>
      <c r="D1275" s="447" t="s">
        <v>319</v>
      </c>
      <c r="E1275" s="454" t="s">
        <v>1</v>
      </c>
      <c r="F1275" s="455" t="s">
        <v>2601</v>
      </c>
      <c r="H1275" s="456">
        <v>24.618</v>
      </c>
      <c r="L1275" s="453"/>
      <c r="M1275" s="457"/>
      <c r="T1275" s="458"/>
      <c r="AT1275" s="454" t="s">
        <v>319</v>
      </c>
      <c r="AU1275" s="454" t="s">
        <v>88</v>
      </c>
      <c r="AV1275" s="452" t="s">
        <v>88</v>
      </c>
      <c r="AW1275" s="452" t="s">
        <v>31</v>
      </c>
      <c r="AX1275" s="452" t="s">
        <v>75</v>
      </c>
      <c r="AY1275" s="454" t="s">
        <v>311</v>
      </c>
    </row>
    <row r="1276" spans="2:51" s="452" customFormat="1" ht="12">
      <c r="B1276" s="453"/>
      <c r="D1276" s="447" t="s">
        <v>319</v>
      </c>
      <c r="E1276" s="454" t="s">
        <v>1</v>
      </c>
      <c r="F1276" s="455" t="s">
        <v>2602</v>
      </c>
      <c r="H1276" s="456">
        <v>24.618</v>
      </c>
      <c r="L1276" s="453"/>
      <c r="M1276" s="457"/>
      <c r="T1276" s="458"/>
      <c r="AT1276" s="454" t="s">
        <v>319</v>
      </c>
      <c r="AU1276" s="454" t="s">
        <v>88</v>
      </c>
      <c r="AV1276" s="452" t="s">
        <v>88</v>
      </c>
      <c r="AW1276" s="452" t="s">
        <v>31</v>
      </c>
      <c r="AX1276" s="452" t="s">
        <v>75</v>
      </c>
      <c r="AY1276" s="454" t="s">
        <v>311</v>
      </c>
    </row>
    <row r="1277" spans="2:51" s="452" customFormat="1" ht="12">
      <c r="B1277" s="453"/>
      <c r="D1277" s="447" t="s">
        <v>319</v>
      </c>
      <c r="E1277" s="454" t="s">
        <v>1</v>
      </c>
      <c r="F1277" s="455" t="s">
        <v>2603</v>
      </c>
      <c r="H1277" s="456">
        <v>24.618</v>
      </c>
      <c r="L1277" s="453"/>
      <c r="M1277" s="457"/>
      <c r="T1277" s="458"/>
      <c r="AT1277" s="454" t="s">
        <v>319</v>
      </c>
      <c r="AU1277" s="454" t="s">
        <v>88</v>
      </c>
      <c r="AV1277" s="452" t="s">
        <v>88</v>
      </c>
      <c r="AW1277" s="452" t="s">
        <v>31</v>
      </c>
      <c r="AX1277" s="452" t="s">
        <v>75</v>
      </c>
      <c r="AY1277" s="454" t="s">
        <v>311</v>
      </c>
    </row>
    <row r="1278" spans="2:51" s="452" customFormat="1" ht="12">
      <c r="B1278" s="453"/>
      <c r="D1278" s="447" t="s">
        <v>319</v>
      </c>
      <c r="E1278" s="454" t="s">
        <v>1</v>
      </c>
      <c r="F1278" s="455" t="s">
        <v>2604</v>
      </c>
      <c r="H1278" s="456">
        <v>24.618</v>
      </c>
      <c r="L1278" s="453"/>
      <c r="M1278" s="457"/>
      <c r="T1278" s="458"/>
      <c r="AT1278" s="454" t="s">
        <v>319</v>
      </c>
      <c r="AU1278" s="454" t="s">
        <v>88</v>
      </c>
      <c r="AV1278" s="452" t="s">
        <v>88</v>
      </c>
      <c r="AW1278" s="452" t="s">
        <v>31</v>
      </c>
      <c r="AX1278" s="452" t="s">
        <v>75</v>
      </c>
      <c r="AY1278" s="454" t="s">
        <v>311</v>
      </c>
    </row>
    <row r="1279" spans="2:51" s="452" customFormat="1" ht="12">
      <c r="B1279" s="453"/>
      <c r="D1279" s="447" t="s">
        <v>319</v>
      </c>
      <c r="E1279" s="454" t="s">
        <v>1</v>
      </c>
      <c r="F1279" s="455" t="s">
        <v>2605</v>
      </c>
      <c r="H1279" s="456">
        <v>24.088</v>
      </c>
      <c r="L1279" s="453"/>
      <c r="M1279" s="457"/>
      <c r="T1279" s="458"/>
      <c r="AT1279" s="454" t="s">
        <v>319</v>
      </c>
      <c r="AU1279" s="454" t="s">
        <v>88</v>
      </c>
      <c r="AV1279" s="452" t="s">
        <v>88</v>
      </c>
      <c r="AW1279" s="452" t="s">
        <v>31</v>
      </c>
      <c r="AX1279" s="452" t="s">
        <v>75</v>
      </c>
      <c r="AY1279" s="454" t="s">
        <v>311</v>
      </c>
    </row>
    <row r="1280" spans="2:51" s="452" customFormat="1" ht="12">
      <c r="B1280" s="453"/>
      <c r="D1280" s="447" t="s">
        <v>319</v>
      </c>
      <c r="E1280" s="454" t="s">
        <v>1</v>
      </c>
      <c r="F1280" s="455" t="s">
        <v>2606</v>
      </c>
      <c r="H1280" s="456">
        <v>24.088</v>
      </c>
      <c r="L1280" s="453"/>
      <c r="M1280" s="457"/>
      <c r="T1280" s="458"/>
      <c r="AT1280" s="454" t="s">
        <v>319</v>
      </c>
      <c r="AU1280" s="454" t="s">
        <v>88</v>
      </c>
      <c r="AV1280" s="452" t="s">
        <v>88</v>
      </c>
      <c r="AW1280" s="452" t="s">
        <v>31</v>
      </c>
      <c r="AX1280" s="452" t="s">
        <v>75</v>
      </c>
      <c r="AY1280" s="454" t="s">
        <v>311</v>
      </c>
    </row>
    <row r="1281" spans="2:51" s="452" customFormat="1" ht="12">
      <c r="B1281" s="453"/>
      <c r="D1281" s="447" t="s">
        <v>319</v>
      </c>
      <c r="E1281" s="454" t="s">
        <v>1</v>
      </c>
      <c r="F1281" s="455" t="s">
        <v>2607</v>
      </c>
      <c r="H1281" s="456">
        <v>23.77</v>
      </c>
      <c r="L1281" s="453"/>
      <c r="M1281" s="457"/>
      <c r="T1281" s="458"/>
      <c r="AT1281" s="454" t="s">
        <v>319</v>
      </c>
      <c r="AU1281" s="454" t="s">
        <v>88</v>
      </c>
      <c r="AV1281" s="452" t="s">
        <v>88</v>
      </c>
      <c r="AW1281" s="452" t="s">
        <v>31</v>
      </c>
      <c r="AX1281" s="452" t="s">
        <v>75</v>
      </c>
      <c r="AY1281" s="454" t="s">
        <v>311</v>
      </c>
    </row>
    <row r="1282" spans="2:51" s="452" customFormat="1" ht="12">
      <c r="B1282" s="453"/>
      <c r="D1282" s="447" t="s">
        <v>319</v>
      </c>
      <c r="E1282" s="454" t="s">
        <v>1</v>
      </c>
      <c r="F1282" s="455" t="s">
        <v>2608</v>
      </c>
      <c r="H1282" s="456">
        <v>32.56</v>
      </c>
      <c r="L1282" s="453"/>
      <c r="M1282" s="457"/>
      <c r="T1282" s="458"/>
      <c r="AT1282" s="454" t="s">
        <v>319</v>
      </c>
      <c r="AU1282" s="454" t="s">
        <v>88</v>
      </c>
      <c r="AV1282" s="452" t="s">
        <v>88</v>
      </c>
      <c r="AW1282" s="452" t="s">
        <v>31</v>
      </c>
      <c r="AX1282" s="452" t="s">
        <v>75</v>
      </c>
      <c r="AY1282" s="454" t="s">
        <v>311</v>
      </c>
    </row>
    <row r="1283" spans="2:51" s="452" customFormat="1" ht="12">
      <c r="B1283" s="453"/>
      <c r="D1283" s="447" t="s">
        <v>319</v>
      </c>
      <c r="E1283" s="454" t="s">
        <v>1</v>
      </c>
      <c r="F1283" s="455" t="s">
        <v>2609</v>
      </c>
      <c r="H1283" s="456">
        <v>21.89</v>
      </c>
      <c r="L1283" s="453"/>
      <c r="M1283" s="457"/>
      <c r="T1283" s="458"/>
      <c r="AT1283" s="454" t="s">
        <v>319</v>
      </c>
      <c r="AU1283" s="454" t="s">
        <v>88</v>
      </c>
      <c r="AV1283" s="452" t="s">
        <v>88</v>
      </c>
      <c r="AW1283" s="452" t="s">
        <v>31</v>
      </c>
      <c r="AX1283" s="452" t="s">
        <v>75</v>
      </c>
      <c r="AY1283" s="454" t="s">
        <v>311</v>
      </c>
    </row>
    <row r="1284" spans="2:51" s="452" customFormat="1" ht="12">
      <c r="B1284" s="453"/>
      <c r="D1284" s="447" t="s">
        <v>319</v>
      </c>
      <c r="E1284" s="454" t="s">
        <v>1</v>
      </c>
      <c r="F1284" s="455" t="s">
        <v>2610</v>
      </c>
      <c r="H1284" s="456">
        <v>9.24</v>
      </c>
      <c r="L1284" s="453"/>
      <c r="M1284" s="457"/>
      <c r="T1284" s="458"/>
      <c r="AT1284" s="454" t="s">
        <v>319</v>
      </c>
      <c r="AU1284" s="454" t="s">
        <v>88</v>
      </c>
      <c r="AV1284" s="452" t="s">
        <v>88</v>
      </c>
      <c r="AW1284" s="452" t="s">
        <v>31</v>
      </c>
      <c r="AX1284" s="452" t="s">
        <v>75</v>
      </c>
      <c r="AY1284" s="454" t="s">
        <v>311</v>
      </c>
    </row>
    <row r="1285" spans="2:51" s="452" customFormat="1" ht="12">
      <c r="B1285" s="453"/>
      <c r="D1285" s="447" t="s">
        <v>319</v>
      </c>
      <c r="E1285" s="454" t="s">
        <v>1</v>
      </c>
      <c r="F1285" s="455" t="s">
        <v>2611</v>
      </c>
      <c r="H1285" s="456">
        <v>10.34</v>
      </c>
      <c r="L1285" s="453"/>
      <c r="M1285" s="457"/>
      <c r="T1285" s="458"/>
      <c r="AT1285" s="454" t="s">
        <v>319</v>
      </c>
      <c r="AU1285" s="454" t="s">
        <v>88</v>
      </c>
      <c r="AV1285" s="452" t="s">
        <v>88</v>
      </c>
      <c r="AW1285" s="452" t="s">
        <v>31</v>
      </c>
      <c r="AX1285" s="452" t="s">
        <v>75</v>
      </c>
      <c r="AY1285" s="454" t="s">
        <v>311</v>
      </c>
    </row>
    <row r="1286" spans="2:51" s="452" customFormat="1" ht="12">
      <c r="B1286" s="453"/>
      <c r="D1286" s="447" t="s">
        <v>319</v>
      </c>
      <c r="E1286" s="454" t="s">
        <v>1</v>
      </c>
      <c r="F1286" s="455" t="s">
        <v>2612</v>
      </c>
      <c r="H1286" s="456">
        <v>9.24</v>
      </c>
      <c r="L1286" s="453"/>
      <c r="M1286" s="457"/>
      <c r="T1286" s="458"/>
      <c r="AT1286" s="454" t="s">
        <v>319</v>
      </c>
      <c r="AU1286" s="454" t="s">
        <v>88</v>
      </c>
      <c r="AV1286" s="452" t="s">
        <v>88</v>
      </c>
      <c r="AW1286" s="452" t="s">
        <v>31</v>
      </c>
      <c r="AX1286" s="452" t="s">
        <v>75</v>
      </c>
      <c r="AY1286" s="454" t="s">
        <v>311</v>
      </c>
    </row>
    <row r="1287" spans="2:51" s="452" customFormat="1" ht="12">
      <c r="B1287" s="453"/>
      <c r="D1287" s="447" t="s">
        <v>319</v>
      </c>
      <c r="E1287" s="454" t="s">
        <v>1</v>
      </c>
      <c r="F1287" s="455" t="s">
        <v>2613</v>
      </c>
      <c r="H1287" s="456">
        <v>10.34</v>
      </c>
      <c r="L1287" s="453"/>
      <c r="M1287" s="457"/>
      <c r="T1287" s="458"/>
      <c r="AT1287" s="454" t="s">
        <v>319</v>
      </c>
      <c r="AU1287" s="454" t="s">
        <v>88</v>
      </c>
      <c r="AV1287" s="452" t="s">
        <v>88</v>
      </c>
      <c r="AW1287" s="452" t="s">
        <v>31</v>
      </c>
      <c r="AX1287" s="452" t="s">
        <v>75</v>
      </c>
      <c r="AY1287" s="454" t="s">
        <v>311</v>
      </c>
    </row>
    <row r="1288" spans="2:51" s="452" customFormat="1" ht="12">
      <c r="B1288" s="453"/>
      <c r="D1288" s="447" t="s">
        <v>319</v>
      </c>
      <c r="E1288" s="454" t="s">
        <v>1</v>
      </c>
      <c r="F1288" s="455" t="s">
        <v>2614</v>
      </c>
      <c r="H1288" s="456">
        <v>2.82</v>
      </c>
      <c r="L1288" s="453"/>
      <c r="M1288" s="457"/>
      <c r="T1288" s="458"/>
      <c r="AT1288" s="454" t="s">
        <v>319</v>
      </c>
      <c r="AU1288" s="454" t="s">
        <v>88</v>
      </c>
      <c r="AV1288" s="452" t="s">
        <v>88</v>
      </c>
      <c r="AW1288" s="452" t="s">
        <v>31</v>
      </c>
      <c r="AX1288" s="452" t="s">
        <v>75</v>
      </c>
      <c r="AY1288" s="454" t="s">
        <v>311</v>
      </c>
    </row>
    <row r="1289" spans="2:51" s="452" customFormat="1" ht="12">
      <c r="B1289" s="453"/>
      <c r="D1289" s="447" t="s">
        <v>319</v>
      </c>
      <c r="E1289" s="454" t="s">
        <v>1</v>
      </c>
      <c r="F1289" s="455" t="s">
        <v>2615</v>
      </c>
      <c r="H1289" s="456">
        <v>17.82</v>
      </c>
      <c r="L1289" s="453"/>
      <c r="M1289" s="457"/>
      <c r="T1289" s="458"/>
      <c r="AT1289" s="454" t="s">
        <v>319</v>
      </c>
      <c r="AU1289" s="454" t="s">
        <v>88</v>
      </c>
      <c r="AV1289" s="452" t="s">
        <v>88</v>
      </c>
      <c r="AW1289" s="452" t="s">
        <v>31</v>
      </c>
      <c r="AX1289" s="452" t="s">
        <v>75</v>
      </c>
      <c r="AY1289" s="454" t="s">
        <v>311</v>
      </c>
    </row>
    <row r="1290" spans="2:51" s="452" customFormat="1" ht="12">
      <c r="B1290" s="453"/>
      <c r="D1290" s="447" t="s">
        <v>319</v>
      </c>
      <c r="E1290" s="454" t="s">
        <v>1</v>
      </c>
      <c r="F1290" s="455" t="s">
        <v>2616</v>
      </c>
      <c r="H1290" s="456">
        <v>14.047</v>
      </c>
      <c r="L1290" s="453"/>
      <c r="M1290" s="457"/>
      <c r="T1290" s="458"/>
      <c r="AT1290" s="454" t="s">
        <v>319</v>
      </c>
      <c r="AU1290" s="454" t="s">
        <v>88</v>
      </c>
      <c r="AV1290" s="452" t="s">
        <v>88</v>
      </c>
      <c r="AW1290" s="452" t="s">
        <v>31</v>
      </c>
      <c r="AX1290" s="452" t="s">
        <v>75</v>
      </c>
      <c r="AY1290" s="454" t="s">
        <v>311</v>
      </c>
    </row>
    <row r="1291" spans="2:51" s="452" customFormat="1" ht="12">
      <c r="B1291" s="453"/>
      <c r="D1291" s="447" t="s">
        <v>319</v>
      </c>
      <c r="E1291" s="454" t="s">
        <v>1</v>
      </c>
      <c r="F1291" s="455" t="s">
        <v>2617</v>
      </c>
      <c r="H1291" s="456">
        <v>9.46</v>
      </c>
      <c r="L1291" s="453"/>
      <c r="M1291" s="457"/>
      <c r="T1291" s="458"/>
      <c r="AT1291" s="454" t="s">
        <v>319</v>
      </c>
      <c r="AU1291" s="454" t="s">
        <v>88</v>
      </c>
      <c r="AV1291" s="452" t="s">
        <v>88</v>
      </c>
      <c r="AW1291" s="452" t="s">
        <v>31</v>
      </c>
      <c r="AX1291" s="452" t="s">
        <v>75</v>
      </c>
      <c r="AY1291" s="454" t="s">
        <v>311</v>
      </c>
    </row>
    <row r="1292" spans="2:51" s="452" customFormat="1" ht="12">
      <c r="B1292" s="453"/>
      <c r="D1292" s="447" t="s">
        <v>319</v>
      </c>
      <c r="E1292" s="454" t="s">
        <v>1</v>
      </c>
      <c r="F1292" s="455" t="s">
        <v>2618</v>
      </c>
      <c r="H1292" s="456">
        <v>10.12</v>
      </c>
      <c r="L1292" s="453"/>
      <c r="M1292" s="457"/>
      <c r="T1292" s="458"/>
      <c r="AT1292" s="454" t="s">
        <v>319</v>
      </c>
      <c r="AU1292" s="454" t="s">
        <v>88</v>
      </c>
      <c r="AV1292" s="452" t="s">
        <v>88</v>
      </c>
      <c r="AW1292" s="452" t="s">
        <v>31</v>
      </c>
      <c r="AX1292" s="452" t="s">
        <v>75</v>
      </c>
      <c r="AY1292" s="454" t="s">
        <v>311</v>
      </c>
    </row>
    <row r="1293" spans="2:51" s="452" customFormat="1" ht="12">
      <c r="B1293" s="453"/>
      <c r="D1293" s="447" t="s">
        <v>319</v>
      </c>
      <c r="E1293" s="454" t="s">
        <v>1</v>
      </c>
      <c r="F1293" s="455" t="s">
        <v>2619</v>
      </c>
      <c r="H1293" s="456">
        <v>9.57</v>
      </c>
      <c r="L1293" s="453"/>
      <c r="M1293" s="457"/>
      <c r="T1293" s="458"/>
      <c r="AT1293" s="454" t="s">
        <v>319</v>
      </c>
      <c r="AU1293" s="454" t="s">
        <v>88</v>
      </c>
      <c r="AV1293" s="452" t="s">
        <v>88</v>
      </c>
      <c r="AW1293" s="452" t="s">
        <v>31</v>
      </c>
      <c r="AX1293" s="452" t="s">
        <v>75</v>
      </c>
      <c r="AY1293" s="454" t="s">
        <v>311</v>
      </c>
    </row>
    <row r="1294" spans="2:51" s="452" customFormat="1" ht="12">
      <c r="B1294" s="453"/>
      <c r="D1294" s="447" t="s">
        <v>319</v>
      </c>
      <c r="E1294" s="454" t="s">
        <v>1</v>
      </c>
      <c r="F1294" s="455" t="s">
        <v>2620</v>
      </c>
      <c r="H1294" s="456">
        <v>10.23</v>
      </c>
      <c r="L1294" s="453"/>
      <c r="M1294" s="457"/>
      <c r="T1294" s="458"/>
      <c r="AT1294" s="454" t="s">
        <v>319</v>
      </c>
      <c r="AU1294" s="454" t="s">
        <v>88</v>
      </c>
      <c r="AV1294" s="452" t="s">
        <v>88</v>
      </c>
      <c r="AW1294" s="452" t="s">
        <v>31</v>
      </c>
      <c r="AX1294" s="452" t="s">
        <v>75</v>
      </c>
      <c r="AY1294" s="454" t="s">
        <v>311</v>
      </c>
    </row>
    <row r="1295" spans="2:51" s="459" customFormat="1" ht="12">
      <c r="B1295" s="460"/>
      <c r="D1295" s="447" t="s">
        <v>319</v>
      </c>
      <c r="E1295" s="461" t="s">
        <v>249</v>
      </c>
      <c r="F1295" s="462" t="s">
        <v>388</v>
      </c>
      <c r="H1295" s="463">
        <v>1109.015</v>
      </c>
      <c r="L1295" s="460"/>
      <c r="M1295" s="464"/>
      <c r="T1295" s="465"/>
      <c r="AT1295" s="461" t="s">
        <v>319</v>
      </c>
      <c r="AU1295" s="461" t="s">
        <v>88</v>
      </c>
      <c r="AV1295" s="459" t="s">
        <v>317</v>
      </c>
      <c r="AW1295" s="459" t="s">
        <v>31</v>
      </c>
      <c r="AX1295" s="459" t="s">
        <v>83</v>
      </c>
      <c r="AY1295" s="461" t="s">
        <v>311</v>
      </c>
    </row>
    <row r="1296" spans="2:65" s="1" customFormat="1" ht="16.5" customHeight="1">
      <c r="B1296" s="13"/>
      <c r="C1296" s="471" t="s">
        <v>2621</v>
      </c>
      <c r="D1296" s="471" t="s">
        <v>330</v>
      </c>
      <c r="E1296" s="472" t="s">
        <v>2622</v>
      </c>
      <c r="F1296" s="473" t="s">
        <v>2623</v>
      </c>
      <c r="G1296" s="474" t="s">
        <v>371</v>
      </c>
      <c r="H1296" s="475">
        <v>1109.015</v>
      </c>
      <c r="I1296" s="23"/>
      <c r="J1296" s="466">
        <f>ROUND(I1296*H1296,2)</f>
        <v>0</v>
      </c>
      <c r="K1296" s="467"/>
      <c r="L1296" s="468"/>
      <c r="M1296" s="469" t="s">
        <v>1</v>
      </c>
      <c r="N1296" s="470" t="s">
        <v>41</v>
      </c>
      <c r="P1296" s="419">
        <f>O1296*H1296</f>
        <v>0</v>
      </c>
      <c r="Q1296" s="419">
        <v>0.02</v>
      </c>
      <c r="R1296" s="419">
        <f>Q1296*H1296</f>
        <v>22.180300000000003</v>
      </c>
      <c r="S1296" s="419">
        <v>0</v>
      </c>
      <c r="T1296" s="420">
        <f>S1296*H1296</f>
        <v>0</v>
      </c>
      <c r="AR1296" s="421" t="s">
        <v>488</v>
      </c>
      <c r="AT1296" s="421" t="s">
        <v>330</v>
      </c>
      <c r="AU1296" s="421" t="s">
        <v>88</v>
      </c>
      <c r="AY1296" s="3" t="s">
        <v>311</v>
      </c>
      <c r="BE1296" s="422">
        <f>IF(N1296="základní",J1296,0)</f>
        <v>0</v>
      </c>
      <c r="BF1296" s="422">
        <f>IF(N1296="snížená",J1296,0)</f>
        <v>0</v>
      </c>
      <c r="BG1296" s="422">
        <f>IF(N1296="zákl. přenesená",J1296,0)</f>
        <v>0</v>
      </c>
      <c r="BH1296" s="422">
        <f>IF(N1296="sníž. přenesená",J1296,0)</f>
        <v>0</v>
      </c>
      <c r="BI1296" s="422">
        <f>IF(N1296="nulová",J1296,0)</f>
        <v>0</v>
      </c>
      <c r="BJ1296" s="3" t="s">
        <v>88</v>
      </c>
      <c r="BK1296" s="422">
        <f>ROUND(I1296*H1296,2)</f>
        <v>0</v>
      </c>
      <c r="BL1296" s="3" t="s">
        <v>395</v>
      </c>
      <c r="BM1296" s="421" t="s">
        <v>2624</v>
      </c>
    </row>
    <row r="1297" spans="2:65" s="1" customFormat="1" ht="16.5" customHeight="1">
      <c r="B1297" s="13"/>
      <c r="C1297" s="428" t="s">
        <v>2625</v>
      </c>
      <c r="D1297" s="428" t="s">
        <v>313</v>
      </c>
      <c r="E1297" s="429" t="s">
        <v>2626</v>
      </c>
      <c r="F1297" s="430" t="s">
        <v>2627</v>
      </c>
      <c r="G1297" s="431" t="s">
        <v>356</v>
      </c>
      <c r="H1297" s="432">
        <v>1</v>
      </c>
      <c r="I1297" s="22"/>
      <c r="J1297" s="415">
        <f>ROUND(I1297*H1297,2)</f>
        <v>0</v>
      </c>
      <c r="K1297" s="416"/>
      <c r="L1297" s="13"/>
      <c r="M1297" s="417" t="s">
        <v>1</v>
      </c>
      <c r="N1297" s="418" t="s">
        <v>41</v>
      </c>
      <c r="P1297" s="419">
        <f>O1297*H1297</f>
        <v>0</v>
      </c>
      <c r="Q1297" s="419">
        <v>3E-05</v>
      </c>
      <c r="R1297" s="419">
        <f>Q1297*H1297</f>
        <v>3E-05</v>
      </c>
      <c r="S1297" s="419">
        <v>0</v>
      </c>
      <c r="T1297" s="420">
        <f>S1297*H1297</f>
        <v>0</v>
      </c>
      <c r="AR1297" s="421" t="s">
        <v>395</v>
      </c>
      <c r="AT1297" s="421" t="s">
        <v>313</v>
      </c>
      <c r="AU1297" s="421" t="s">
        <v>88</v>
      </c>
      <c r="AY1297" s="3" t="s">
        <v>311</v>
      </c>
      <c r="BE1297" s="422">
        <f>IF(N1297="základní",J1297,0)</f>
        <v>0</v>
      </c>
      <c r="BF1297" s="422">
        <f>IF(N1297="snížená",J1297,0)</f>
        <v>0</v>
      </c>
      <c r="BG1297" s="422">
        <f>IF(N1297="zákl. přenesená",J1297,0)</f>
        <v>0</v>
      </c>
      <c r="BH1297" s="422">
        <f>IF(N1297="sníž. přenesená",J1297,0)</f>
        <v>0</v>
      </c>
      <c r="BI1297" s="422">
        <f>IF(N1297="nulová",J1297,0)</f>
        <v>0</v>
      </c>
      <c r="BJ1297" s="3" t="s">
        <v>88</v>
      </c>
      <c r="BK1297" s="422">
        <f>ROUND(I1297*H1297,2)</f>
        <v>0</v>
      </c>
      <c r="BL1297" s="3" t="s">
        <v>395</v>
      </c>
      <c r="BM1297" s="421" t="s">
        <v>2628</v>
      </c>
    </row>
    <row r="1298" spans="2:65" s="1" customFormat="1" ht="33" customHeight="1">
      <c r="B1298" s="13"/>
      <c r="C1298" s="428" t="s">
        <v>2629</v>
      </c>
      <c r="D1298" s="428" t="s">
        <v>313</v>
      </c>
      <c r="E1298" s="429" t="s">
        <v>2630</v>
      </c>
      <c r="F1298" s="430" t="s">
        <v>2631</v>
      </c>
      <c r="G1298" s="431" t="s">
        <v>371</v>
      </c>
      <c r="H1298" s="432">
        <v>3.059</v>
      </c>
      <c r="I1298" s="22"/>
      <c r="J1298" s="415">
        <f>ROUND(I1298*H1298,2)</f>
        <v>0</v>
      </c>
      <c r="K1298" s="416"/>
      <c r="L1298" s="13"/>
      <c r="M1298" s="417" t="s">
        <v>1</v>
      </c>
      <c r="N1298" s="418" t="s">
        <v>41</v>
      </c>
      <c r="P1298" s="419">
        <f>O1298*H1298</f>
        <v>0</v>
      </c>
      <c r="Q1298" s="419">
        <v>0.009</v>
      </c>
      <c r="R1298" s="419">
        <f>Q1298*H1298</f>
        <v>0.027531</v>
      </c>
      <c r="S1298" s="419">
        <v>0</v>
      </c>
      <c r="T1298" s="420">
        <f>S1298*H1298</f>
        <v>0</v>
      </c>
      <c r="AR1298" s="421" t="s">
        <v>395</v>
      </c>
      <c r="AT1298" s="421" t="s">
        <v>313</v>
      </c>
      <c r="AU1298" s="421" t="s">
        <v>88</v>
      </c>
      <c r="AY1298" s="3" t="s">
        <v>311</v>
      </c>
      <c r="BE1298" s="422">
        <f>IF(N1298="základní",J1298,0)</f>
        <v>0</v>
      </c>
      <c r="BF1298" s="422">
        <f>IF(N1298="snížená",J1298,0)</f>
        <v>0</v>
      </c>
      <c r="BG1298" s="422">
        <f>IF(N1298="zákl. přenesená",J1298,0)</f>
        <v>0</v>
      </c>
      <c r="BH1298" s="422">
        <f>IF(N1298="sníž. přenesená",J1298,0)</f>
        <v>0</v>
      </c>
      <c r="BI1298" s="422">
        <f>IF(N1298="nulová",J1298,0)</f>
        <v>0</v>
      </c>
      <c r="BJ1298" s="3" t="s">
        <v>88</v>
      </c>
      <c r="BK1298" s="422">
        <f>ROUND(I1298*H1298,2)</f>
        <v>0</v>
      </c>
      <c r="BL1298" s="3" t="s">
        <v>395</v>
      </c>
      <c r="BM1298" s="421" t="s">
        <v>2632</v>
      </c>
    </row>
    <row r="1299" spans="2:51" s="445" customFormat="1" ht="12">
      <c r="B1299" s="446"/>
      <c r="D1299" s="447" t="s">
        <v>319</v>
      </c>
      <c r="E1299" s="448" t="s">
        <v>1</v>
      </c>
      <c r="F1299" s="449" t="s">
        <v>117</v>
      </c>
      <c r="H1299" s="448" t="s">
        <v>1</v>
      </c>
      <c r="L1299" s="446"/>
      <c r="M1299" s="450"/>
      <c r="T1299" s="451"/>
      <c r="AT1299" s="448" t="s">
        <v>319</v>
      </c>
      <c r="AU1299" s="448" t="s">
        <v>88</v>
      </c>
      <c r="AV1299" s="445" t="s">
        <v>83</v>
      </c>
      <c r="AW1299" s="445" t="s">
        <v>31</v>
      </c>
      <c r="AX1299" s="445" t="s">
        <v>75</v>
      </c>
      <c r="AY1299" s="448" t="s">
        <v>311</v>
      </c>
    </row>
    <row r="1300" spans="2:51" s="452" customFormat="1" ht="12">
      <c r="B1300" s="453"/>
      <c r="D1300" s="447" t="s">
        <v>319</v>
      </c>
      <c r="E1300" s="454" t="s">
        <v>116</v>
      </c>
      <c r="F1300" s="455" t="s">
        <v>2633</v>
      </c>
      <c r="H1300" s="456">
        <v>3.059</v>
      </c>
      <c r="L1300" s="453"/>
      <c r="M1300" s="457"/>
      <c r="T1300" s="458"/>
      <c r="AT1300" s="454" t="s">
        <v>319</v>
      </c>
      <c r="AU1300" s="454" t="s">
        <v>88</v>
      </c>
      <c r="AV1300" s="452" t="s">
        <v>88</v>
      </c>
      <c r="AW1300" s="452" t="s">
        <v>31</v>
      </c>
      <c r="AX1300" s="452" t="s">
        <v>83</v>
      </c>
      <c r="AY1300" s="454" t="s">
        <v>311</v>
      </c>
    </row>
    <row r="1301" spans="2:65" s="1" customFormat="1" ht="24.25" customHeight="1">
      <c r="B1301" s="13"/>
      <c r="C1301" s="428" t="s">
        <v>2634</v>
      </c>
      <c r="D1301" s="428" t="s">
        <v>313</v>
      </c>
      <c r="E1301" s="429" t="s">
        <v>2635</v>
      </c>
      <c r="F1301" s="430" t="s">
        <v>2636</v>
      </c>
      <c r="G1301" s="431" t="s">
        <v>1127</v>
      </c>
      <c r="H1301" s="24"/>
      <c r="I1301" s="22"/>
      <c r="J1301" s="415">
        <f>ROUND(I1301*H1301,2)</f>
        <v>0</v>
      </c>
      <c r="K1301" s="416"/>
      <c r="L1301" s="13"/>
      <c r="M1301" s="417" t="s">
        <v>1</v>
      </c>
      <c r="N1301" s="418" t="s">
        <v>41</v>
      </c>
      <c r="P1301" s="419">
        <f>O1301*H1301</f>
        <v>0</v>
      </c>
      <c r="Q1301" s="419">
        <v>0</v>
      </c>
      <c r="R1301" s="419">
        <f>Q1301*H1301</f>
        <v>0</v>
      </c>
      <c r="S1301" s="419">
        <v>0</v>
      </c>
      <c r="T1301" s="420">
        <f>S1301*H1301</f>
        <v>0</v>
      </c>
      <c r="AR1301" s="421" t="s">
        <v>395</v>
      </c>
      <c r="AT1301" s="421" t="s">
        <v>313</v>
      </c>
      <c r="AU1301" s="421" t="s">
        <v>88</v>
      </c>
      <c r="AY1301" s="3" t="s">
        <v>311</v>
      </c>
      <c r="BE1301" s="422">
        <f>IF(N1301="základní",J1301,0)</f>
        <v>0</v>
      </c>
      <c r="BF1301" s="422">
        <f>IF(N1301="snížená",J1301,0)</f>
        <v>0</v>
      </c>
      <c r="BG1301" s="422">
        <f>IF(N1301="zákl. přenesená",J1301,0)</f>
        <v>0</v>
      </c>
      <c r="BH1301" s="422">
        <f>IF(N1301="sníž. přenesená",J1301,0)</f>
        <v>0</v>
      </c>
      <c r="BI1301" s="422">
        <f>IF(N1301="nulová",J1301,0)</f>
        <v>0</v>
      </c>
      <c r="BJ1301" s="3" t="s">
        <v>88</v>
      </c>
      <c r="BK1301" s="422">
        <f>ROUND(I1301*H1301,2)</f>
        <v>0</v>
      </c>
      <c r="BL1301" s="3" t="s">
        <v>395</v>
      </c>
      <c r="BM1301" s="421" t="s">
        <v>2637</v>
      </c>
    </row>
    <row r="1302" spans="2:63" s="433" customFormat="1" ht="22.9" customHeight="1">
      <c r="B1302" s="434"/>
      <c r="D1302" s="435" t="s">
        <v>74</v>
      </c>
      <c r="E1302" s="443" t="s">
        <v>2638</v>
      </c>
      <c r="F1302" s="443" t="s">
        <v>2639</v>
      </c>
      <c r="J1302" s="444">
        <f>BK1302</f>
        <v>0</v>
      </c>
      <c r="L1302" s="434"/>
      <c r="M1302" s="438"/>
      <c r="P1302" s="439">
        <f>SUM(P1303:P1321)</f>
        <v>0</v>
      </c>
      <c r="R1302" s="439">
        <f>SUM(R1303:R1321)</f>
        <v>0.020517630000000002</v>
      </c>
      <c r="T1302" s="440">
        <f>SUM(T1303:T1321)</f>
        <v>0</v>
      </c>
      <c r="AR1302" s="435" t="s">
        <v>88</v>
      </c>
      <c r="AT1302" s="441" t="s">
        <v>74</v>
      </c>
      <c r="AU1302" s="441" t="s">
        <v>83</v>
      </c>
      <c r="AY1302" s="435" t="s">
        <v>311</v>
      </c>
      <c r="BK1302" s="442">
        <f>SUM(BK1303:BK1321)</f>
        <v>0</v>
      </c>
    </row>
    <row r="1303" spans="2:65" s="1" customFormat="1" ht="24.25" customHeight="1">
      <c r="B1303" s="13"/>
      <c r="C1303" s="428" t="s">
        <v>2640</v>
      </c>
      <c r="D1303" s="428" t="s">
        <v>313</v>
      </c>
      <c r="E1303" s="429" t="s">
        <v>2641</v>
      </c>
      <c r="F1303" s="430" t="s">
        <v>2642</v>
      </c>
      <c r="G1303" s="431" t="s">
        <v>371</v>
      </c>
      <c r="H1303" s="432">
        <v>1528.4</v>
      </c>
      <c r="I1303" s="22"/>
      <c r="J1303" s="415">
        <f>ROUND(I1303*H1303,2)</f>
        <v>0</v>
      </c>
      <c r="K1303" s="416"/>
      <c r="L1303" s="13"/>
      <c r="M1303" s="417" t="s">
        <v>1</v>
      </c>
      <c r="N1303" s="418" t="s">
        <v>41</v>
      </c>
      <c r="P1303" s="419">
        <f>O1303*H1303</f>
        <v>0</v>
      </c>
      <c r="Q1303" s="419">
        <v>0</v>
      </c>
      <c r="R1303" s="419">
        <f>Q1303*H1303</f>
        <v>0</v>
      </c>
      <c r="S1303" s="419">
        <v>0</v>
      </c>
      <c r="T1303" s="420">
        <f>S1303*H1303</f>
        <v>0</v>
      </c>
      <c r="AR1303" s="421" t="s">
        <v>395</v>
      </c>
      <c r="AT1303" s="421" t="s">
        <v>313</v>
      </c>
      <c r="AU1303" s="421" t="s">
        <v>88</v>
      </c>
      <c r="AY1303" s="3" t="s">
        <v>311</v>
      </c>
      <c r="BE1303" s="422">
        <f>IF(N1303="základní",J1303,0)</f>
        <v>0</v>
      </c>
      <c r="BF1303" s="422">
        <f>IF(N1303="snížená",J1303,0)</f>
        <v>0</v>
      </c>
      <c r="BG1303" s="422">
        <f>IF(N1303="zákl. přenesená",J1303,0)</f>
        <v>0</v>
      </c>
      <c r="BH1303" s="422">
        <f>IF(N1303="sníž. přenesená",J1303,0)</f>
        <v>0</v>
      </c>
      <c r="BI1303" s="422">
        <f>IF(N1303="nulová",J1303,0)</f>
        <v>0</v>
      </c>
      <c r="BJ1303" s="3" t="s">
        <v>88</v>
      </c>
      <c r="BK1303" s="422">
        <f>ROUND(I1303*H1303,2)</f>
        <v>0</v>
      </c>
      <c r="BL1303" s="3" t="s">
        <v>395</v>
      </c>
      <c r="BM1303" s="421" t="s">
        <v>2643</v>
      </c>
    </row>
    <row r="1304" spans="2:51" s="445" customFormat="1" ht="12">
      <c r="B1304" s="446"/>
      <c r="D1304" s="447" t="s">
        <v>319</v>
      </c>
      <c r="E1304" s="448" t="s">
        <v>1</v>
      </c>
      <c r="F1304" s="449" t="s">
        <v>2644</v>
      </c>
      <c r="H1304" s="448" t="s">
        <v>1</v>
      </c>
      <c r="L1304" s="446"/>
      <c r="M1304" s="450"/>
      <c r="T1304" s="451"/>
      <c r="AT1304" s="448" t="s">
        <v>319</v>
      </c>
      <c r="AU1304" s="448" t="s">
        <v>88</v>
      </c>
      <c r="AV1304" s="445" t="s">
        <v>83</v>
      </c>
      <c r="AW1304" s="445" t="s">
        <v>31</v>
      </c>
      <c r="AX1304" s="445" t="s">
        <v>75</v>
      </c>
      <c r="AY1304" s="448" t="s">
        <v>311</v>
      </c>
    </row>
    <row r="1305" spans="2:51" s="452" customFormat="1" ht="12">
      <c r="B1305" s="453"/>
      <c r="D1305" s="447" t="s">
        <v>319</v>
      </c>
      <c r="E1305" s="454" t="s">
        <v>1</v>
      </c>
      <c r="F1305" s="455" t="s">
        <v>2645</v>
      </c>
      <c r="H1305" s="456">
        <v>1528.4</v>
      </c>
      <c r="L1305" s="453"/>
      <c r="M1305" s="457"/>
      <c r="T1305" s="458"/>
      <c r="AT1305" s="454" t="s">
        <v>319</v>
      </c>
      <c r="AU1305" s="454" t="s">
        <v>88</v>
      </c>
      <c r="AV1305" s="452" t="s">
        <v>88</v>
      </c>
      <c r="AW1305" s="452" t="s">
        <v>31</v>
      </c>
      <c r="AX1305" s="452" t="s">
        <v>83</v>
      </c>
      <c r="AY1305" s="454" t="s">
        <v>311</v>
      </c>
    </row>
    <row r="1306" spans="2:65" s="1" customFormat="1" ht="16.5" customHeight="1">
      <c r="B1306" s="13"/>
      <c r="C1306" s="471" t="s">
        <v>2646</v>
      </c>
      <c r="D1306" s="471" t="s">
        <v>330</v>
      </c>
      <c r="E1306" s="472" t="s">
        <v>2647</v>
      </c>
      <c r="F1306" s="473" t="s">
        <v>2648</v>
      </c>
      <c r="G1306" s="474" t="s">
        <v>2649</v>
      </c>
      <c r="H1306" s="475">
        <v>183.408</v>
      </c>
      <c r="I1306" s="23"/>
      <c r="J1306" s="466">
        <f>ROUND(I1306*H1306,2)</f>
        <v>0</v>
      </c>
      <c r="K1306" s="467"/>
      <c r="L1306" s="468"/>
      <c r="M1306" s="469" t="s">
        <v>1</v>
      </c>
      <c r="N1306" s="470" t="s">
        <v>41</v>
      </c>
      <c r="P1306" s="419">
        <f>O1306*H1306</f>
        <v>0</v>
      </c>
      <c r="Q1306" s="419">
        <v>0</v>
      </c>
      <c r="R1306" s="419">
        <f>Q1306*H1306</f>
        <v>0</v>
      </c>
      <c r="S1306" s="419">
        <v>0</v>
      </c>
      <c r="T1306" s="420">
        <f>S1306*H1306</f>
        <v>0</v>
      </c>
      <c r="AR1306" s="421" t="s">
        <v>488</v>
      </c>
      <c r="AT1306" s="421" t="s">
        <v>330</v>
      </c>
      <c r="AU1306" s="421" t="s">
        <v>88</v>
      </c>
      <c r="AY1306" s="3" t="s">
        <v>311</v>
      </c>
      <c r="BE1306" s="422">
        <f>IF(N1306="základní",J1306,0)</f>
        <v>0</v>
      </c>
      <c r="BF1306" s="422">
        <f>IF(N1306="snížená",J1306,0)</f>
        <v>0</v>
      </c>
      <c r="BG1306" s="422">
        <f>IF(N1306="zákl. přenesená",J1306,0)</f>
        <v>0</v>
      </c>
      <c r="BH1306" s="422">
        <f>IF(N1306="sníž. přenesená",J1306,0)</f>
        <v>0</v>
      </c>
      <c r="BI1306" s="422">
        <f>IF(N1306="nulová",J1306,0)</f>
        <v>0</v>
      </c>
      <c r="BJ1306" s="3" t="s">
        <v>88</v>
      </c>
      <c r="BK1306" s="422">
        <f>ROUND(I1306*H1306,2)</f>
        <v>0</v>
      </c>
      <c r="BL1306" s="3" t="s">
        <v>395</v>
      </c>
      <c r="BM1306" s="421" t="s">
        <v>2650</v>
      </c>
    </row>
    <row r="1307" spans="2:51" s="452" customFormat="1" ht="12">
      <c r="B1307" s="453"/>
      <c r="D1307" s="447" t="s">
        <v>319</v>
      </c>
      <c r="F1307" s="455" t="s">
        <v>2651</v>
      </c>
      <c r="H1307" s="456">
        <v>183.408</v>
      </c>
      <c r="L1307" s="453"/>
      <c r="M1307" s="457"/>
      <c r="T1307" s="458"/>
      <c r="AT1307" s="454" t="s">
        <v>319</v>
      </c>
      <c r="AU1307" s="454" t="s">
        <v>88</v>
      </c>
      <c r="AV1307" s="452" t="s">
        <v>88</v>
      </c>
      <c r="AW1307" s="452" t="s">
        <v>4</v>
      </c>
      <c r="AX1307" s="452" t="s">
        <v>83</v>
      </c>
      <c r="AY1307" s="454" t="s">
        <v>311</v>
      </c>
    </row>
    <row r="1308" spans="2:65" s="1" customFormat="1" ht="24.25" customHeight="1">
      <c r="B1308" s="13"/>
      <c r="C1308" s="428" t="s">
        <v>2652</v>
      </c>
      <c r="D1308" s="428" t="s">
        <v>313</v>
      </c>
      <c r="E1308" s="429" t="s">
        <v>2653</v>
      </c>
      <c r="F1308" s="430" t="s">
        <v>2654</v>
      </c>
      <c r="G1308" s="431" t="s">
        <v>371</v>
      </c>
      <c r="H1308" s="432">
        <v>74.983</v>
      </c>
      <c r="I1308" s="22"/>
      <c r="J1308" s="415">
        <f>ROUND(I1308*H1308,2)</f>
        <v>0</v>
      </c>
      <c r="K1308" s="416"/>
      <c r="L1308" s="13"/>
      <c r="M1308" s="417" t="s">
        <v>1</v>
      </c>
      <c r="N1308" s="418" t="s">
        <v>41</v>
      </c>
      <c r="P1308" s="419">
        <f>O1308*H1308</f>
        <v>0</v>
      </c>
      <c r="Q1308" s="419">
        <v>0.00021</v>
      </c>
      <c r="R1308" s="419">
        <f>Q1308*H1308</f>
        <v>0.015746430000000002</v>
      </c>
      <c r="S1308" s="419">
        <v>0</v>
      </c>
      <c r="T1308" s="420">
        <f>S1308*H1308</f>
        <v>0</v>
      </c>
      <c r="AR1308" s="421" t="s">
        <v>395</v>
      </c>
      <c r="AT1308" s="421" t="s">
        <v>313</v>
      </c>
      <c r="AU1308" s="421" t="s">
        <v>88</v>
      </c>
      <c r="AY1308" s="3" t="s">
        <v>311</v>
      </c>
      <c r="BE1308" s="422">
        <f>IF(N1308="základní",J1308,0)</f>
        <v>0</v>
      </c>
      <c r="BF1308" s="422">
        <f>IF(N1308="snížená",J1308,0)</f>
        <v>0</v>
      </c>
      <c r="BG1308" s="422">
        <f>IF(N1308="zákl. přenesená",J1308,0)</f>
        <v>0</v>
      </c>
      <c r="BH1308" s="422">
        <f>IF(N1308="sníž. přenesená",J1308,0)</f>
        <v>0</v>
      </c>
      <c r="BI1308" s="422">
        <f>IF(N1308="nulová",J1308,0)</f>
        <v>0</v>
      </c>
      <c r="BJ1308" s="3" t="s">
        <v>88</v>
      </c>
      <c r="BK1308" s="422">
        <f>ROUND(I1308*H1308,2)</f>
        <v>0</v>
      </c>
      <c r="BL1308" s="3" t="s">
        <v>395</v>
      </c>
      <c r="BM1308" s="421" t="s">
        <v>2655</v>
      </c>
    </row>
    <row r="1309" spans="2:51" s="445" customFormat="1" ht="12">
      <c r="B1309" s="446"/>
      <c r="D1309" s="447" t="s">
        <v>319</v>
      </c>
      <c r="E1309" s="448" t="s">
        <v>1</v>
      </c>
      <c r="F1309" s="449" t="s">
        <v>163</v>
      </c>
      <c r="H1309" s="448" t="s">
        <v>1</v>
      </c>
      <c r="L1309" s="446"/>
      <c r="M1309" s="450"/>
      <c r="T1309" s="451"/>
      <c r="AT1309" s="448" t="s">
        <v>319</v>
      </c>
      <c r="AU1309" s="448" t="s">
        <v>88</v>
      </c>
      <c r="AV1309" s="445" t="s">
        <v>83</v>
      </c>
      <c r="AW1309" s="445" t="s">
        <v>31</v>
      </c>
      <c r="AX1309" s="445" t="s">
        <v>75</v>
      </c>
      <c r="AY1309" s="448" t="s">
        <v>311</v>
      </c>
    </row>
    <row r="1310" spans="2:51" s="452" customFormat="1" ht="12">
      <c r="B1310" s="453"/>
      <c r="D1310" s="447" t="s">
        <v>319</v>
      </c>
      <c r="E1310" s="454" t="s">
        <v>162</v>
      </c>
      <c r="F1310" s="455" t="s">
        <v>2656</v>
      </c>
      <c r="H1310" s="456">
        <v>7.686</v>
      </c>
      <c r="L1310" s="453"/>
      <c r="M1310" s="457"/>
      <c r="T1310" s="458"/>
      <c r="AT1310" s="454" t="s">
        <v>319</v>
      </c>
      <c r="AU1310" s="454" t="s">
        <v>88</v>
      </c>
      <c r="AV1310" s="452" t="s">
        <v>88</v>
      </c>
      <c r="AW1310" s="452" t="s">
        <v>31</v>
      </c>
      <c r="AX1310" s="452" t="s">
        <v>75</v>
      </c>
      <c r="AY1310" s="454" t="s">
        <v>311</v>
      </c>
    </row>
    <row r="1311" spans="2:51" s="445" customFormat="1" ht="12">
      <c r="B1311" s="446"/>
      <c r="D1311" s="447" t="s">
        <v>319</v>
      </c>
      <c r="E1311" s="448" t="s">
        <v>1</v>
      </c>
      <c r="F1311" s="449" t="s">
        <v>2657</v>
      </c>
      <c r="H1311" s="448" t="s">
        <v>1</v>
      </c>
      <c r="L1311" s="446"/>
      <c r="M1311" s="450"/>
      <c r="T1311" s="451"/>
      <c r="AT1311" s="448" t="s">
        <v>319</v>
      </c>
      <c r="AU1311" s="448" t="s">
        <v>88</v>
      </c>
      <c r="AV1311" s="445" t="s">
        <v>83</v>
      </c>
      <c r="AW1311" s="445" t="s">
        <v>31</v>
      </c>
      <c r="AX1311" s="445" t="s">
        <v>75</v>
      </c>
      <c r="AY1311" s="448" t="s">
        <v>311</v>
      </c>
    </row>
    <row r="1312" spans="2:51" s="452" customFormat="1" ht="12">
      <c r="B1312" s="453"/>
      <c r="D1312" s="447" t="s">
        <v>319</v>
      </c>
      <c r="E1312" s="454" t="s">
        <v>1</v>
      </c>
      <c r="F1312" s="455" t="s">
        <v>2658</v>
      </c>
      <c r="H1312" s="456">
        <v>2.254</v>
      </c>
      <c r="L1312" s="453"/>
      <c r="M1312" s="457"/>
      <c r="T1312" s="458"/>
      <c r="AT1312" s="454" t="s">
        <v>319</v>
      </c>
      <c r="AU1312" s="454" t="s">
        <v>88</v>
      </c>
      <c r="AV1312" s="452" t="s">
        <v>88</v>
      </c>
      <c r="AW1312" s="452" t="s">
        <v>31</v>
      </c>
      <c r="AX1312" s="452" t="s">
        <v>75</v>
      </c>
      <c r="AY1312" s="454" t="s">
        <v>311</v>
      </c>
    </row>
    <row r="1313" spans="2:51" s="445" customFormat="1" ht="12">
      <c r="B1313" s="446"/>
      <c r="D1313" s="447" t="s">
        <v>319</v>
      </c>
      <c r="E1313" s="448" t="s">
        <v>1</v>
      </c>
      <c r="F1313" s="449" t="s">
        <v>2659</v>
      </c>
      <c r="H1313" s="448" t="s">
        <v>1</v>
      </c>
      <c r="L1313" s="446"/>
      <c r="M1313" s="450"/>
      <c r="T1313" s="451"/>
      <c r="AT1313" s="448" t="s">
        <v>319</v>
      </c>
      <c r="AU1313" s="448" t="s">
        <v>88</v>
      </c>
      <c r="AV1313" s="445" t="s">
        <v>83</v>
      </c>
      <c r="AW1313" s="445" t="s">
        <v>31</v>
      </c>
      <c r="AX1313" s="445" t="s">
        <v>75</v>
      </c>
      <c r="AY1313" s="448" t="s">
        <v>311</v>
      </c>
    </row>
    <row r="1314" spans="2:51" s="452" customFormat="1" ht="12">
      <c r="B1314" s="453"/>
      <c r="D1314" s="447" t="s">
        <v>319</v>
      </c>
      <c r="E1314" s="454" t="s">
        <v>1</v>
      </c>
      <c r="F1314" s="455" t="s">
        <v>2434</v>
      </c>
      <c r="H1314" s="456">
        <v>65.043</v>
      </c>
      <c r="L1314" s="453"/>
      <c r="M1314" s="457"/>
      <c r="T1314" s="458"/>
      <c r="AT1314" s="454" t="s">
        <v>319</v>
      </c>
      <c r="AU1314" s="454" t="s">
        <v>88</v>
      </c>
      <c r="AV1314" s="452" t="s">
        <v>88</v>
      </c>
      <c r="AW1314" s="452" t="s">
        <v>31</v>
      </c>
      <c r="AX1314" s="452" t="s">
        <v>75</v>
      </c>
      <c r="AY1314" s="454" t="s">
        <v>311</v>
      </c>
    </row>
    <row r="1315" spans="2:51" s="459" customFormat="1" ht="12">
      <c r="B1315" s="460"/>
      <c r="D1315" s="447" t="s">
        <v>319</v>
      </c>
      <c r="E1315" s="461" t="s">
        <v>1</v>
      </c>
      <c r="F1315" s="462" t="s">
        <v>388</v>
      </c>
      <c r="H1315" s="463">
        <v>74.983</v>
      </c>
      <c r="L1315" s="460"/>
      <c r="M1315" s="464"/>
      <c r="T1315" s="465"/>
      <c r="AT1315" s="461" t="s">
        <v>319</v>
      </c>
      <c r="AU1315" s="461" t="s">
        <v>88</v>
      </c>
      <c r="AV1315" s="459" t="s">
        <v>317</v>
      </c>
      <c r="AW1315" s="459" t="s">
        <v>31</v>
      </c>
      <c r="AX1315" s="459" t="s">
        <v>83</v>
      </c>
      <c r="AY1315" s="461" t="s">
        <v>311</v>
      </c>
    </row>
    <row r="1316" spans="2:65" s="1" customFormat="1" ht="24.25" customHeight="1">
      <c r="B1316" s="13"/>
      <c r="C1316" s="428" t="s">
        <v>2660</v>
      </c>
      <c r="D1316" s="428" t="s">
        <v>313</v>
      </c>
      <c r="E1316" s="429" t="s">
        <v>2661</v>
      </c>
      <c r="F1316" s="430" t="s">
        <v>2662</v>
      </c>
      <c r="G1316" s="431" t="s">
        <v>371</v>
      </c>
      <c r="H1316" s="432">
        <v>9.94</v>
      </c>
      <c r="I1316" s="22"/>
      <c r="J1316" s="415">
        <f>ROUND(I1316*H1316,2)</f>
        <v>0</v>
      </c>
      <c r="K1316" s="416"/>
      <c r="L1316" s="13"/>
      <c r="M1316" s="417" t="s">
        <v>1</v>
      </c>
      <c r="N1316" s="418" t="s">
        <v>41</v>
      </c>
      <c r="P1316" s="419">
        <f>O1316*H1316</f>
        <v>0</v>
      </c>
      <c r="Q1316" s="419">
        <v>0.00048</v>
      </c>
      <c r="R1316" s="419">
        <f>Q1316*H1316</f>
        <v>0.0047712</v>
      </c>
      <c r="S1316" s="419">
        <v>0</v>
      </c>
      <c r="T1316" s="420">
        <f>S1316*H1316</f>
        <v>0</v>
      </c>
      <c r="AR1316" s="421" t="s">
        <v>395</v>
      </c>
      <c r="AT1316" s="421" t="s">
        <v>313</v>
      </c>
      <c r="AU1316" s="421" t="s">
        <v>88</v>
      </c>
      <c r="AY1316" s="3" t="s">
        <v>311</v>
      </c>
      <c r="BE1316" s="422">
        <f>IF(N1316="základní",J1316,0)</f>
        <v>0</v>
      </c>
      <c r="BF1316" s="422">
        <f>IF(N1316="snížená",J1316,0)</f>
        <v>0</v>
      </c>
      <c r="BG1316" s="422">
        <f>IF(N1316="zákl. přenesená",J1316,0)</f>
        <v>0</v>
      </c>
      <c r="BH1316" s="422">
        <f>IF(N1316="sníž. přenesená",J1316,0)</f>
        <v>0</v>
      </c>
      <c r="BI1316" s="422">
        <f>IF(N1316="nulová",J1316,0)</f>
        <v>0</v>
      </c>
      <c r="BJ1316" s="3" t="s">
        <v>88</v>
      </c>
      <c r="BK1316" s="422">
        <f>ROUND(I1316*H1316,2)</f>
        <v>0</v>
      </c>
      <c r="BL1316" s="3" t="s">
        <v>395</v>
      </c>
      <c r="BM1316" s="421" t="s">
        <v>2663</v>
      </c>
    </row>
    <row r="1317" spans="2:51" s="445" customFormat="1" ht="12">
      <c r="B1317" s="446"/>
      <c r="D1317" s="447" t="s">
        <v>319</v>
      </c>
      <c r="E1317" s="448" t="s">
        <v>1</v>
      </c>
      <c r="F1317" s="449" t="s">
        <v>163</v>
      </c>
      <c r="H1317" s="448" t="s">
        <v>1</v>
      </c>
      <c r="L1317" s="446"/>
      <c r="M1317" s="450"/>
      <c r="T1317" s="451"/>
      <c r="AT1317" s="448" t="s">
        <v>319</v>
      </c>
      <c r="AU1317" s="448" t="s">
        <v>88</v>
      </c>
      <c r="AV1317" s="445" t="s">
        <v>83</v>
      </c>
      <c r="AW1317" s="445" t="s">
        <v>31</v>
      </c>
      <c r="AX1317" s="445" t="s">
        <v>75</v>
      </c>
      <c r="AY1317" s="448" t="s">
        <v>311</v>
      </c>
    </row>
    <row r="1318" spans="2:51" s="452" customFormat="1" ht="12">
      <c r="B1318" s="453"/>
      <c r="D1318" s="447" t="s">
        <v>319</v>
      </c>
      <c r="E1318" s="454" t="s">
        <v>1</v>
      </c>
      <c r="F1318" s="455" t="s">
        <v>2656</v>
      </c>
      <c r="H1318" s="456">
        <v>7.686</v>
      </c>
      <c r="L1318" s="453"/>
      <c r="M1318" s="457"/>
      <c r="T1318" s="458"/>
      <c r="AT1318" s="454" t="s">
        <v>319</v>
      </c>
      <c r="AU1318" s="454" t="s">
        <v>88</v>
      </c>
      <c r="AV1318" s="452" t="s">
        <v>88</v>
      </c>
      <c r="AW1318" s="452" t="s">
        <v>31</v>
      </c>
      <c r="AX1318" s="452" t="s">
        <v>75</v>
      </c>
      <c r="AY1318" s="454" t="s">
        <v>311</v>
      </c>
    </row>
    <row r="1319" spans="2:51" s="445" customFormat="1" ht="12">
      <c r="B1319" s="446"/>
      <c r="D1319" s="447" t="s">
        <v>319</v>
      </c>
      <c r="E1319" s="448" t="s">
        <v>1</v>
      </c>
      <c r="F1319" s="449" t="s">
        <v>2664</v>
      </c>
      <c r="H1319" s="448" t="s">
        <v>1</v>
      </c>
      <c r="L1319" s="446"/>
      <c r="M1319" s="450"/>
      <c r="T1319" s="451"/>
      <c r="AT1319" s="448" t="s">
        <v>319</v>
      </c>
      <c r="AU1319" s="448" t="s">
        <v>88</v>
      </c>
      <c r="AV1319" s="445" t="s">
        <v>83</v>
      </c>
      <c r="AW1319" s="445" t="s">
        <v>31</v>
      </c>
      <c r="AX1319" s="445" t="s">
        <v>75</v>
      </c>
      <c r="AY1319" s="448" t="s">
        <v>311</v>
      </c>
    </row>
    <row r="1320" spans="2:51" s="452" customFormat="1" ht="12">
      <c r="B1320" s="453"/>
      <c r="D1320" s="447" t="s">
        <v>319</v>
      </c>
      <c r="E1320" s="454" t="s">
        <v>1</v>
      </c>
      <c r="F1320" s="455" t="s">
        <v>2658</v>
      </c>
      <c r="H1320" s="456">
        <v>2.254</v>
      </c>
      <c r="L1320" s="453"/>
      <c r="M1320" s="457"/>
      <c r="T1320" s="458"/>
      <c r="AT1320" s="454" t="s">
        <v>319</v>
      </c>
      <c r="AU1320" s="454" t="s">
        <v>88</v>
      </c>
      <c r="AV1320" s="452" t="s">
        <v>88</v>
      </c>
      <c r="AW1320" s="452" t="s">
        <v>31</v>
      </c>
      <c r="AX1320" s="452" t="s">
        <v>75</v>
      </c>
      <c r="AY1320" s="454" t="s">
        <v>311</v>
      </c>
    </row>
    <row r="1321" spans="2:51" s="459" customFormat="1" ht="12">
      <c r="B1321" s="460"/>
      <c r="D1321" s="447" t="s">
        <v>319</v>
      </c>
      <c r="E1321" s="461" t="s">
        <v>1</v>
      </c>
      <c r="F1321" s="462" t="s">
        <v>388</v>
      </c>
      <c r="H1321" s="463">
        <v>9.94</v>
      </c>
      <c r="L1321" s="460"/>
      <c r="M1321" s="464"/>
      <c r="T1321" s="465"/>
      <c r="AT1321" s="461" t="s">
        <v>319</v>
      </c>
      <c r="AU1321" s="461" t="s">
        <v>88</v>
      </c>
      <c r="AV1321" s="459" t="s">
        <v>317</v>
      </c>
      <c r="AW1321" s="459" t="s">
        <v>31</v>
      </c>
      <c r="AX1321" s="459" t="s">
        <v>83</v>
      </c>
      <c r="AY1321" s="461" t="s">
        <v>311</v>
      </c>
    </row>
    <row r="1322" spans="2:63" s="433" customFormat="1" ht="22.9" customHeight="1">
      <c r="B1322" s="434"/>
      <c r="D1322" s="435" t="s">
        <v>74</v>
      </c>
      <c r="E1322" s="443" t="s">
        <v>2665</v>
      </c>
      <c r="F1322" s="443" t="s">
        <v>2666</v>
      </c>
      <c r="J1322" s="444">
        <f>BK1322</f>
        <v>0</v>
      </c>
      <c r="L1322" s="434"/>
      <c r="M1322" s="438"/>
      <c r="P1322" s="439">
        <f>SUM(P1323:P1334)</f>
        <v>0</v>
      </c>
      <c r="R1322" s="439">
        <f>SUM(R1323:R1334)</f>
        <v>2.16204356</v>
      </c>
      <c r="T1322" s="440">
        <f>SUM(T1323:T1334)</f>
        <v>0</v>
      </c>
      <c r="AR1322" s="435" t="s">
        <v>88</v>
      </c>
      <c r="AT1322" s="441" t="s">
        <v>74</v>
      </c>
      <c r="AU1322" s="441" t="s">
        <v>83</v>
      </c>
      <c r="AY1322" s="435" t="s">
        <v>311</v>
      </c>
      <c r="BK1322" s="442">
        <f>SUM(BK1323:BK1334)</f>
        <v>0</v>
      </c>
    </row>
    <row r="1323" spans="2:65" s="1" customFormat="1" ht="24.25" customHeight="1">
      <c r="B1323" s="13"/>
      <c r="C1323" s="428" t="s">
        <v>2667</v>
      </c>
      <c r="D1323" s="428" t="s">
        <v>313</v>
      </c>
      <c r="E1323" s="429" t="s">
        <v>2668</v>
      </c>
      <c r="F1323" s="430" t="s">
        <v>2669</v>
      </c>
      <c r="G1323" s="431" t="s">
        <v>371</v>
      </c>
      <c r="H1323" s="432">
        <v>4417.394</v>
      </c>
      <c r="I1323" s="22"/>
      <c r="J1323" s="415">
        <f>ROUND(I1323*H1323,2)</f>
        <v>0</v>
      </c>
      <c r="K1323" s="416"/>
      <c r="L1323" s="13"/>
      <c r="M1323" s="417" t="s">
        <v>1</v>
      </c>
      <c r="N1323" s="418" t="s">
        <v>41</v>
      </c>
      <c r="P1323" s="419">
        <f>O1323*H1323</f>
        <v>0</v>
      </c>
      <c r="Q1323" s="419">
        <v>0.0002</v>
      </c>
      <c r="R1323" s="419">
        <f>Q1323*H1323</f>
        <v>0.8834788000000001</v>
      </c>
      <c r="S1323" s="419">
        <v>0</v>
      </c>
      <c r="T1323" s="420">
        <f>S1323*H1323</f>
        <v>0</v>
      </c>
      <c r="AR1323" s="421" t="s">
        <v>395</v>
      </c>
      <c r="AT1323" s="421" t="s">
        <v>313</v>
      </c>
      <c r="AU1323" s="421" t="s">
        <v>88</v>
      </c>
      <c r="AY1323" s="3" t="s">
        <v>311</v>
      </c>
      <c r="BE1323" s="422">
        <f>IF(N1323="základní",J1323,0)</f>
        <v>0</v>
      </c>
      <c r="BF1323" s="422">
        <f>IF(N1323="snížená",J1323,0)</f>
        <v>0</v>
      </c>
      <c r="BG1323" s="422">
        <f>IF(N1323="zákl. přenesená",J1323,0)</f>
        <v>0</v>
      </c>
      <c r="BH1323" s="422">
        <f>IF(N1323="sníž. přenesená",J1323,0)</f>
        <v>0</v>
      </c>
      <c r="BI1323" s="422">
        <f>IF(N1323="nulová",J1323,0)</f>
        <v>0</v>
      </c>
      <c r="BJ1323" s="3" t="s">
        <v>88</v>
      </c>
      <c r="BK1323" s="422">
        <f>ROUND(I1323*H1323,2)</f>
        <v>0</v>
      </c>
      <c r="BL1323" s="3" t="s">
        <v>395</v>
      </c>
      <c r="BM1323" s="421" t="s">
        <v>2670</v>
      </c>
    </row>
    <row r="1324" spans="2:51" s="452" customFormat="1" ht="20">
      <c r="B1324" s="453"/>
      <c r="D1324" s="447" t="s">
        <v>319</v>
      </c>
      <c r="E1324" s="454" t="s">
        <v>1</v>
      </c>
      <c r="F1324" s="455" t="s">
        <v>2671</v>
      </c>
      <c r="H1324" s="456">
        <v>68.216</v>
      </c>
      <c r="L1324" s="453"/>
      <c r="M1324" s="457"/>
      <c r="T1324" s="458"/>
      <c r="AT1324" s="454" t="s">
        <v>319</v>
      </c>
      <c r="AU1324" s="454" t="s">
        <v>88</v>
      </c>
      <c r="AV1324" s="452" t="s">
        <v>88</v>
      </c>
      <c r="AW1324" s="452" t="s">
        <v>31</v>
      </c>
      <c r="AX1324" s="452" t="s">
        <v>75</v>
      </c>
      <c r="AY1324" s="454" t="s">
        <v>311</v>
      </c>
    </row>
    <row r="1325" spans="2:51" s="452" customFormat="1" ht="20">
      <c r="B1325" s="453"/>
      <c r="D1325" s="447" t="s">
        <v>319</v>
      </c>
      <c r="E1325" s="454" t="s">
        <v>1</v>
      </c>
      <c r="F1325" s="455" t="s">
        <v>2672</v>
      </c>
      <c r="H1325" s="456">
        <v>49.208</v>
      </c>
      <c r="L1325" s="453"/>
      <c r="M1325" s="457"/>
      <c r="T1325" s="458"/>
      <c r="AT1325" s="454" t="s">
        <v>319</v>
      </c>
      <c r="AU1325" s="454" t="s">
        <v>88</v>
      </c>
      <c r="AV1325" s="452" t="s">
        <v>88</v>
      </c>
      <c r="AW1325" s="452" t="s">
        <v>31</v>
      </c>
      <c r="AX1325" s="452" t="s">
        <v>75</v>
      </c>
      <c r="AY1325" s="454" t="s">
        <v>311</v>
      </c>
    </row>
    <row r="1326" spans="2:51" s="452" customFormat="1" ht="12">
      <c r="B1326" s="453"/>
      <c r="D1326" s="447" t="s">
        <v>319</v>
      </c>
      <c r="E1326" s="454" t="s">
        <v>1</v>
      </c>
      <c r="F1326" s="455" t="s">
        <v>2673</v>
      </c>
      <c r="H1326" s="456">
        <v>4225.028</v>
      </c>
      <c r="L1326" s="453"/>
      <c r="M1326" s="457"/>
      <c r="T1326" s="458"/>
      <c r="AT1326" s="454" t="s">
        <v>319</v>
      </c>
      <c r="AU1326" s="454" t="s">
        <v>88</v>
      </c>
      <c r="AV1326" s="452" t="s">
        <v>88</v>
      </c>
      <c r="AW1326" s="452" t="s">
        <v>31</v>
      </c>
      <c r="AX1326" s="452" t="s">
        <v>75</v>
      </c>
      <c r="AY1326" s="454" t="s">
        <v>311</v>
      </c>
    </row>
    <row r="1327" spans="2:51" s="573" customFormat="1" ht="12">
      <c r="B1327" s="572"/>
      <c r="D1327" s="447" t="s">
        <v>319</v>
      </c>
      <c r="E1327" s="574" t="s">
        <v>252</v>
      </c>
      <c r="F1327" s="575" t="s">
        <v>607</v>
      </c>
      <c r="H1327" s="576">
        <v>4342.452</v>
      </c>
      <c r="L1327" s="572"/>
      <c r="M1327" s="577"/>
      <c r="T1327" s="578"/>
      <c r="AT1327" s="574" t="s">
        <v>319</v>
      </c>
      <c r="AU1327" s="574" t="s">
        <v>88</v>
      </c>
      <c r="AV1327" s="573" t="s">
        <v>149</v>
      </c>
      <c r="AW1327" s="573" t="s">
        <v>31</v>
      </c>
      <c r="AX1327" s="573" t="s">
        <v>75</v>
      </c>
      <c r="AY1327" s="574" t="s">
        <v>311</v>
      </c>
    </row>
    <row r="1328" spans="2:51" s="452" customFormat="1" ht="12">
      <c r="B1328" s="453"/>
      <c r="D1328" s="447" t="s">
        <v>319</v>
      </c>
      <c r="E1328" s="454" t="s">
        <v>1</v>
      </c>
      <c r="F1328" s="455" t="s">
        <v>2674</v>
      </c>
      <c r="H1328" s="456">
        <v>74.942</v>
      </c>
      <c r="L1328" s="453"/>
      <c r="M1328" s="457"/>
      <c r="T1328" s="458"/>
      <c r="AT1328" s="454" t="s">
        <v>319</v>
      </c>
      <c r="AU1328" s="454" t="s">
        <v>88</v>
      </c>
      <c r="AV1328" s="452" t="s">
        <v>88</v>
      </c>
      <c r="AW1328" s="452" t="s">
        <v>31</v>
      </c>
      <c r="AX1328" s="452" t="s">
        <v>75</v>
      </c>
      <c r="AY1328" s="454" t="s">
        <v>311</v>
      </c>
    </row>
    <row r="1329" spans="2:51" s="573" customFormat="1" ht="12">
      <c r="B1329" s="572"/>
      <c r="D1329" s="447" t="s">
        <v>319</v>
      </c>
      <c r="E1329" s="574" t="s">
        <v>1</v>
      </c>
      <c r="F1329" s="575" t="s">
        <v>607</v>
      </c>
      <c r="H1329" s="576">
        <v>74.942</v>
      </c>
      <c r="L1329" s="572"/>
      <c r="M1329" s="577"/>
      <c r="T1329" s="578"/>
      <c r="AT1329" s="574" t="s">
        <v>319</v>
      </c>
      <c r="AU1329" s="574" t="s">
        <v>88</v>
      </c>
      <c r="AV1329" s="573" t="s">
        <v>149</v>
      </c>
      <c r="AW1329" s="573" t="s">
        <v>31</v>
      </c>
      <c r="AX1329" s="573" t="s">
        <v>75</v>
      </c>
      <c r="AY1329" s="574" t="s">
        <v>311</v>
      </c>
    </row>
    <row r="1330" spans="2:51" s="459" customFormat="1" ht="12">
      <c r="B1330" s="460"/>
      <c r="D1330" s="447" t="s">
        <v>319</v>
      </c>
      <c r="E1330" s="461" t="s">
        <v>1</v>
      </c>
      <c r="F1330" s="462" t="s">
        <v>388</v>
      </c>
      <c r="H1330" s="463">
        <v>4417.394</v>
      </c>
      <c r="L1330" s="460"/>
      <c r="M1330" s="464"/>
      <c r="T1330" s="465"/>
      <c r="AT1330" s="461" t="s">
        <v>319</v>
      </c>
      <c r="AU1330" s="461" t="s">
        <v>88</v>
      </c>
      <c r="AV1330" s="459" t="s">
        <v>317</v>
      </c>
      <c r="AW1330" s="459" t="s">
        <v>31</v>
      </c>
      <c r="AX1330" s="459" t="s">
        <v>83</v>
      </c>
      <c r="AY1330" s="461" t="s">
        <v>311</v>
      </c>
    </row>
    <row r="1331" spans="2:65" s="1" customFormat="1" ht="24.25" customHeight="1">
      <c r="B1331" s="13"/>
      <c r="C1331" s="428" t="s">
        <v>2675</v>
      </c>
      <c r="D1331" s="428" t="s">
        <v>313</v>
      </c>
      <c r="E1331" s="429" t="s">
        <v>2676</v>
      </c>
      <c r="F1331" s="430" t="s">
        <v>2677</v>
      </c>
      <c r="G1331" s="431" t="s">
        <v>371</v>
      </c>
      <c r="H1331" s="432">
        <v>4342.452</v>
      </c>
      <c r="I1331" s="22"/>
      <c r="J1331" s="415">
        <f>ROUND(I1331*H1331,2)</f>
        <v>0</v>
      </c>
      <c r="K1331" s="416"/>
      <c r="L1331" s="13"/>
      <c r="M1331" s="417" t="s">
        <v>1</v>
      </c>
      <c r="N1331" s="418" t="s">
        <v>41</v>
      </c>
      <c r="P1331" s="419">
        <f>O1331*H1331</f>
        <v>0</v>
      </c>
      <c r="Q1331" s="419">
        <v>0.00029</v>
      </c>
      <c r="R1331" s="419">
        <f>Q1331*H1331</f>
        <v>1.25931108</v>
      </c>
      <c r="S1331" s="419">
        <v>0</v>
      </c>
      <c r="T1331" s="420">
        <f>S1331*H1331</f>
        <v>0</v>
      </c>
      <c r="AR1331" s="421" t="s">
        <v>395</v>
      </c>
      <c r="AT1331" s="421" t="s">
        <v>313</v>
      </c>
      <c r="AU1331" s="421" t="s">
        <v>88</v>
      </c>
      <c r="AY1331" s="3" t="s">
        <v>311</v>
      </c>
      <c r="BE1331" s="422">
        <f>IF(N1331="základní",J1331,0)</f>
        <v>0</v>
      </c>
      <c r="BF1331" s="422">
        <f>IF(N1331="snížená",J1331,0)</f>
        <v>0</v>
      </c>
      <c r="BG1331" s="422">
        <f>IF(N1331="zákl. přenesená",J1331,0)</f>
        <v>0</v>
      </c>
      <c r="BH1331" s="422">
        <f>IF(N1331="sníž. přenesená",J1331,0)</f>
        <v>0</v>
      </c>
      <c r="BI1331" s="422">
        <f>IF(N1331="nulová",J1331,0)</f>
        <v>0</v>
      </c>
      <c r="BJ1331" s="3" t="s">
        <v>88</v>
      </c>
      <c r="BK1331" s="422">
        <f>ROUND(I1331*H1331,2)</f>
        <v>0</v>
      </c>
      <c r="BL1331" s="3" t="s">
        <v>395</v>
      </c>
      <c r="BM1331" s="421" t="s">
        <v>2678</v>
      </c>
    </row>
    <row r="1332" spans="2:51" s="452" customFormat="1" ht="12">
      <c r="B1332" s="453"/>
      <c r="D1332" s="447" t="s">
        <v>319</v>
      </c>
      <c r="E1332" s="454" t="s">
        <v>1</v>
      </c>
      <c r="F1332" s="455" t="s">
        <v>252</v>
      </c>
      <c r="H1332" s="456">
        <v>4342.452</v>
      </c>
      <c r="L1332" s="453"/>
      <c r="M1332" s="457"/>
      <c r="T1332" s="458"/>
      <c r="AT1332" s="454" t="s">
        <v>319</v>
      </c>
      <c r="AU1332" s="454" t="s">
        <v>88</v>
      </c>
      <c r="AV1332" s="452" t="s">
        <v>88</v>
      </c>
      <c r="AW1332" s="452" t="s">
        <v>31</v>
      </c>
      <c r="AX1332" s="452" t="s">
        <v>83</v>
      </c>
      <c r="AY1332" s="454" t="s">
        <v>311</v>
      </c>
    </row>
    <row r="1333" spans="2:65" s="1" customFormat="1" ht="24.25" customHeight="1">
      <c r="B1333" s="13"/>
      <c r="C1333" s="428" t="s">
        <v>2679</v>
      </c>
      <c r="D1333" s="428" t="s">
        <v>313</v>
      </c>
      <c r="E1333" s="429" t="s">
        <v>2680</v>
      </c>
      <c r="F1333" s="430" t="s">
        <v>2681</v>
      </c>
      <c r="G1333" s="431" t="s">
        <v>371</v>
      </c>
      <c r="H1333" s="432">
        <v>66.392</v>
      </c>
      <c r="I1333" s="22"/>
      <c r="J1333" s="415">
        <f>ROUND(I1333*H1333,2)</f>
        <v>0</v>
      </c>
      <c r="K1333" s="416"/>
      <c r="L1333" s="13"/>
      <c r="M1333" s="417" t="s">
        <v>1</v>
      </c>
      <c r="N1333" s="418" t="s">
        <v>41</v>
      </c>
      <c r="P1333" s="419">
        <f>O1333*H1333</f>
        <v>0</v>
      </c>
      <c r="Q1333" s="419">
        <v>0.00029</v>
      </c>
      <c r="R1333" s="419">
        <f>Q1333*H1333</f>
        <v>0.01925368</v>
      </c>
      <c r="S1333" s="419">
        <v>0</v>
      </c>
      <c r="T1333" s="420">
        <f>S1333*H1333</f>
        <v>0</v>
      </c>
      <c r="AR1333" s="421" t="s">
        <v>395</v>
      </c>
      <c r="AT1333" s="421" t="s">
        <v>313</v>
      </c>
      <c r="AU1333" s="421" t="s">
        <v>88</v>
      </c>
      <c r="AY1333" s="3" t="s">
        <v>311</v>
      </c>
      <c r="BE1333" s="422">
        <f>IF(N1333="základní",J1333,0)</f>
        <v>0</v>
      </c>
      <c r="BF1333" s="422">
        <f>IF(N1333="snížená",J1333,0)</f>
        <v>0</v>
      </c>
      <c r="BG1333" s="422">
        <f>IF(N1333="zákl. přenesená",J1333,0)</f>
        <v>0</v>
      </c>
      <c r="BH1333" s="422">
        <f>IF(N1333="sníž. přenesená",J1333,0)</f>
        <v>0</v>
      </c>
      <c r="BI1333" s="422">
        <f>IF(N1333="nulová",J1333,0)</f>
        <v>0</v>
      </c>
      <c r="BJ1333" s="3" t="s">
        <v>88</v>
      </c>
      <c r="BK1333" s="422">
        <f>ROUND(I1333*H1333,2)</f>
        <v>0</v>
      </c>
      <c r="BL1333" s="3" t="s">
        <v>395</v>
      </c>
      <c r="BM1333" s="421" t="s">
        <v>2682</v>
      </c>
    </row>
    <row r="1334" spans="2:51" s="452" customFormat="1" ht="12">
      <c r="B1334" s="453"/>
      <c r="D1334" s="447" t="s">
        <v>319</v>
      </c>
      <c r="E1334" s="454" t="s">
        <v>1</v>
      </c>
      <c r="F1334" s="455" t="s">
        <v>119</v>
      </c>
      <c r="H1334" s="456">
        <v>66.392</v>
      </c>
      <c r="L1334" s="453"/>
      <c r="M1334" s="457"/>
      <c r="T1334" s="458"/>
      <c r="AT1334" s="454" t="s">
        <v>319</v>
      </c>
      <c r="AU1334" s="454" t="s">
        <v>88</v>
      </c>
      <c r="AV1334" s="452" t="s">
        <v>88</v>
      </c>
      <c r="AW1334" s="452" t="s">
        <v>31</v>
      </c>
      <c r="AX1334" s="452" t="s">
        <v>83</v>
      </c>
      <c r="AY1334" s="454" t="s">
        <v>311</v>
      </c>
    </row>
    <row r="1335" spans="2:63" s="433" customFormat="1" ht="22.9" customHeight="1">
      <c r="B1335" s="434"/>
      <c r="D1335" s="435" t="s">
        <v>74</v>
      </c>
      <c r="E1335" s="443" t="s">
        <v>233</v>
      </c>
      <c r="F1335" s="443" t="s">
        <v>2683</v>
      </c>
      <c r="J1335" s="444">
        <f>BK1335</f>
        <v>0</v>
      </c>
      <c r="L1335" s="434"/>
      <c r="M1335" s="438"/>
      <c r="P1335" s="439">
        <f>SUM(P1336:P1340)</f>
        <v>0</v>
      </c>
      <c r="R1335" s="439">
        <f>SUM(R1336:R1340)</f>
        <v>0.161</v>
      </c>
      <c r="T1335" s="440">
        <f>SUM(T1336:T1340)</f>
        <v>0</v>
      </c>
      <c r="AR1335" s="435" t="s">
        <v>88</v>
      </c>
      <c r="AT1335" s="441" t="s">
        <v>74</v>
      </c>
      <c r="AU1335" s="441" t="s">
        <v>83</v>
      </c>
      <c r="AY1335" s="435" t="s">
        <v>311</v>
      </c>
      <c r="BK1335" s="442">
        <f>SUM(BK1336:BK1340)</f>
        <v>0</v>
      </c>
    </row>
    <row r="1336" spans="2:65" s="1" customFormat="1" ht="16.5" customHeight="1">
      <c r="B1336" s="13"/>
      <c r="C1336" s="428" t="s">
        <v>2684</v>
      </c>
      <c r="D1336" s="428" t="s">
        <v>313</v>
      </c>
      <c r="E1336" s="429" t="s">
        <v>2685</v>
      </c>
      <c r="F1336" s="430" t="s">
        <v>2686</v>
      </c>
      <c r="G1336" s="431" t="s">
        <v>1321</v>
      </c>
      <c r="H1336" s="432">
        <v>1</v>
      </c>
      <c r="I1336" s="22"/>
      <c r="J1336" s="415">
        <f>ROUND(I1336*H1336,2)</f>
        <v>0</v>
      </c>
      <c r="K1336" s="416"/>
      <c r="L1336" s="13"/>
      <c r="M1336" s="417" t="s">
        <v>1</v>
      </c>
      <c r="N1336" s="418" t="s">
        <v>41</v>
      </c>
      <c r="P1336" s="419">
        <f>O1336*H1336</f>
        <v>0</v>
      </c>
      <c r="Q1336" s="419">
        <v>0</v>
      </c>
      <c r="R1336" s="419">
        <f>Q1336*H1336</f>
        <v>0</v>
      </c>
      <c r="S1336" s="419">
        <v>0</v>
      </c>
      <c r="T1336" s="420">
        <f>S1336*H1336</f>
        <v>0</v>
      </c>
      <c r="AR1336" s="421" t="s">
        <v>395</v>
      </c>
      <c r="AT1336" s="421" t="s">
        <v>313</v>
      </c>
      <c r="AU1336" s="421" t="s">
        <v>88</v>
      </c>
      <c r="AY1336" s="3" t="s">
        <v>311</v>
      </c>
      <c r="BE1336" s="422">
        <f>IF(N1336="základní",J1336,0)</f>
        <v>0</v>
      </c>
      <c r="BF1336" s="422">
        <f>IF(N1336="snížená",J1336,0)</f>
        <v>0</v>
      </c>
      <c r="BG1336" s="422">
        <f>IF(N1336="zákl. přenesená",J1336,0)</f>
        <v>0</v>
      </c>
      <c r="BH1336" s="422">
        <f>IF(N1336="sníž. přenesená",J1336,0)</f>
        <v>0</v>
      </c>
      <c r="BI1336" s="422">
        <f>IF(N1336="nulová",J1336,0)</f>
        <v>0</v>
      </c>
      <c r="BJ1336" s="3" t="s">
        <v>88</v>
      </c>
      <c r="BK1336" s="422">
        <f>ROUND(I1336*H1336,2)</f>
        <v>0</v>
      </c>
      <c r="BL1336" s="3" t="s">
        <v>395</v>
      </c>
      <c r="BM1336" s="421" t="s">
        <v>2687</v>
      </c>
    </row>
    <row r="1337" spans="2:65" s="1" customFormat="1" ht="24.25" customHeight="1">
      <c r="B1337" s="13"/>
      <c r="C1337" s="471" t="s">
        <v>2688</v>
      </c>
      <c r="D1337" s="471" t="s">
        <v>330</v>
      </c>
      <c r="E1337" s="472" t="s">
        <v>2689</v>
      </c>
      <c r="F1337" s="473" t="s">
        <v>2690</v>
      </c>
      <c r="G1337" s="474" t="s">
        <v>1507</v>
      </c>
      <c r="H1337" s="475">
        <v>6</v>
      </c>
      <c r="I1337" s="23"/>
      <c r="J1337" s="466">
        <f>ROUND(I1337*H1337,2)</f>
        <v>0</v>
      </c>
      <c r="K1337" s="467"/>
      <c r="L1337" s="468"/>
      <c r="M1337" s="469" t="s">
        <v>1</v>
      </c>
      <c r="N1337" s="470" t="s">
        <v>41</v>
      </c>
      <c r="P1337" s="419">
        <f>O1337*H1337</f>
        <v>0</v>
      </c>
      <c r="Q1337" s="419">
        <v>0.001</v>
      </c>
      <c r="R1337" s="419">
        <f>Q1337*H1337</f>
        <v>0.006</v>
      </c>
      <c r="S1337" s="419">
        <v>0</v>
      </c>
      <c r="T1337" s="420">
        <f>S1337*H1337</f>
        <v>0</v>
      </c>
      <c r="AR1337" s="421" t="s">
        <v>488</v>
      </c>
      <c r="AT1337" s="421" t="s">
        <v>330</v>
      </c>
      <c r="AU1337" s="421" t="s">
        <v>88</v>
      </c>
      <c r="AY1337" s="3" t="s">
        <v>311</v>
      </c>
      <c r="BE1337" s="422">
        <f>IF(N1337="základní",J1337,0)</f>
        <v>0</v>
      </c>
      <c r="BF1337" s="422">
        <f>IF(N1337="snížená",J1337,0)</f>
        <v>0</v>
      </c>
      <c r="BG1337" s="422">
        <f>IF(N1337="zákl. přenesená",J1337,0)</f>
        <v>0</v>
      </c>
      <c r="BH1337" s="422">
        <f>IF(N1337="sníž. přenesená",J1337,0)</f>
        <v>0</v>
      </c>
      <c r="BI1337" s="422">
        <f>IF(N1337="nulová",J1337,0)</f>
        <v>0</v>
      </c>
      <c r="BJ1337" s="3" t="s">
        <v>88</v>
      </c>
      <c r="BK1337" s="422">
        <f>ROUND(I1337*H1337,2)</f>
        <v>0</v>
      </c>
      <c r="BL1337" s="3" t="s">
        <v>395</v>
      </c>
      <c r="BM1337" s="421" t="s">
        <v>2691</v>
      </c>
    </row>
    <row r="1338" spans="2:65" s="1" customFormat="1" ht="24.25" customHeight="1">
      <c r="B1338" s="13"/>
      <c r="C1338" s="471" t="s">
        <v>2692</v>
      </c>
      <c r="D1338" s="471" t="s">
        <v>330</v>
      </c>
      <c r="E1338" s="472" t="s">
        <v>2693</v>
      </c>
      <c r="F1338" s="473" t="s">
        <v>2694</v>
      </c>
      <c r="G1338" s="474" t="s">
        <v>1507</v>
      </c>
      <c r="H1338" s="475">
        <v>21</v>
      </c>
      <c r="I1338" s="23"/>
      <c r="J1338" s="466">
        <f>ROUND(I1338*H1338,2)</f>
        <v>0</v>
      </c>
      <c r="K1338" s="467"/>
      <c r="L1338" s="468"/>
      <c r="M1338" s="469" t="s">
        <v>1</v>
      </c>
      <c r="N1338" s="470" t="s">
        <v>41</v>
      </c>
      <c r="P1338" s="419">
        <f>O1338*H1338</f>
        <v>0</v>
      </c>
      <c r="Q1338" s="419">
        <v>0.001</v>
      </c>
      <c r="R1338" s="419">
        <f>Q1338*H1338</f>
        <v>0.021</v>
      </c>
      <c r="S1338" s="419">
        <v>0</v>
      </c>
      <c r="T1338" s="420">
        <f>S1338*H1338</f>
        <v>0</v>
      </c>
      <c r="AR1338" s="421" t="s">
        <v>488</v>
      </c>
      <c r="AT1338" s="421" t="s">
        <v>330</v>
      </c>
      <c r="AU1338" s="421" t="s">
        <v>88</v>
      </c>
      <c r="AY1338" s="3" t="s">
        <v>311</v>
      </c>
      <c r="BE1338" s="422">
        <f>IF(N1338="základní",J1338,0)</f>
        <v>0</v>
      </c>
      <c r="BF1338" s="422">
        <f>IF(N1338="snížená",J1338,0)</f>
        <v>0</v>
      </c>
      <c r="BG1338" s="422">
        <f>IF(N1338="zákl. přenesená",J1338,0)</f>
        <v>0</v>
      </c>
      <c r="BH1338" s="422">
        <f>IF(N1338="sníž. přenesená",J1338,0)</f>
        <v>0</v>
      </c>
      <c r="BI1338" s="422">
        <f>IF(N1338="nulová",J1338,0)</f>
        <v>0</v>
      </c>
      <c r="BJ1338" s="3" t="s">
        <v>88</v>
      </c>
      <c r="BK1338" s="422">
        <f>ROUND(I1338*H1338,2)</f>
        <v>0</v>
      </c>
      <c r="BL1338" s="3" t="s">
        <v>395</v>
      </c>
      <c r="BM1338" s="421" t="s">
        <v>2695</v>
      </c>
    </row>
    <row r="1339" spans="2:65" s="1" customFormat="1" ht="16.5" customHeight="1">
      <c r="B1339" s="13"/>
      <c r="C1339" s="471" t="s">
        <v>2696</v>
      </c>
      <c r="D1339" s="471" t="s">
        <v>330</v>
      </c>
      <c r="E1339" s="472" t="s">
        <v>2697</v>
      </c>
      <c r="F1339" s="473" t="s">
        <v>2698</v>
      </c>
      <c r="G1339" s="474" t="s">
        <v>1507</v>
      </c>
      <c r="H1339" s="475">
        <v>1</v>
      </c>
      <c r="I1339" s="23"/>
      <c r="J1339" s="466">
        <f>ROUND(I1339*H1339,2)</f>
        <v>0</v>
      </c>
      <c r="K1339" s="467"/>
      <c r="L1339" s="468"/>
      <c r="M1339" s="469" t="s">
        <v>1</v>
      </c>
      <c r="N1339" s="470" t="s">
        <v>41</v>
      </c>
      <c r="P1339" s="419">
        <f>O1339*H1339</f>
        <v>0</v>
      </c>
      <c r="Q1339" s="419">
        <v>0.001</v>
      </c>
      <c r="R1339" s="419">
        <f>Q1339*H1339</f>
        <v>0.001</v>
      </c>
      <c r="S1339" s="419">
        <v>0</v>
      </c>
      <c r="T1339" s="420">
        <f>S1339*H1339</f>
        <v>0</v>
      </c>
      <c r="AR1339" s="421" t="s">
        <v>488</v>
      </c>
      <c r="AT1339" s="421" t="s">
        <v>330</v>
      </c>
      <c r="AU1339" s="421" t="s">
        <v>88</v>
      </c>
      <c r="AY1339" s="3" t="s">
        <v>311</v>
      </c>
      <c r="BE1339" s="422">
        <f>IF(N1339="základní",J1339,0)</f>
        <v>0</v>
      </c>
      <c r="BF1339" s="422">
        <f>IF(N1339="snížená",J1339,0)</f>
        <v>0</v>
      </c>
      <c r="BG1339" s="422">
        <f>IF(N1339="zákl. přenesená",J1339,0)</f>
        <v>0</v>
      </c>
      <c r="BH1339" s="422">
        <f>IF(N1339="sníž. přenesená",J1339,0)</f>
        <v>0</v>
      </c>
      <c r="BI1339" s="422">
        <f>IF(N1339="nulová",J1339,0)</f>
        <v>0</v>
      </c>
      <c r="BJ1339" s="3" t="s">
        <v>88</v>
      </c>
      <c r="BK1339" s="422">
        <f>ROUND(I1339*H1339,2)</f>
        <v>0</v>
      </c>
      <c r="BL1339" s="3" t="s">
        <v>395</v>
      </c>
      <c r="BM1339" s="421" t="s">
        <v>2699</v>
      </c>
    </row>
    <row r="1340" spans="2:65" s="1" customFormat="1" ht="16.5" customHeight="1">
      <c r="B1340" s="13"/>
      <c r="C1340" s="471" t="s">
        <v>2700</v>
      </c>
      <c r="D1340" s="471" t="s">
        <v>330</v>
      </c>
      <c r="E1340" s="472" t="s">
        <v>2701</v>
      </c>
      <c r="F1340" s="473" t="s">
        <v>2702</v>
      </c>
      <c r="G1340" s="474" t="s">
        <v>316</v>
      </c>
      <c r="H1340" s="475">
        <v>133</v>
      </c>
      <c r="I1340" s="23"/>
      <c r="J1340" s="466">
        <f>ROUND(I1340*H1340,2)</f>
        <v>0</v>
      </c>
      <c r="K1340" s="467"/>
      <c r="L1340" s="468"/>
      <c r="M1340" s="469" t="s">
        <v>1</v>
      </c>
      <c r="N1340" s="470" t="s">
        <v>41</v>
      </c>
      <c r="P1340" s="419">
        <f>O1340*H1340</f>
        <v>0</v>
      </c>
      <c r="Q1340" s="419">
        <v>0.001</v>
      </c>
      <c r="R1340" s="419">
        <f>Q1340*H1340</f>
        <v>0.133</v>
      </c>
      <c r="S1340" s="419">
        <v>0</v>
      </c>
      <c r="T1340" s="420">
        <f>S1340*H1340</f>
        <v>0</v>
      </c>
      <c r="AR1340" s="421" t="s">
        <v>488</v>
      </c>
      <c r="AT1340" s="421" t="s">
        <v>330</v>
      </c>
      <c r="AU1340" s="421" t="s">
        <v>88</v>
      </c>
      <c r="AY1340" s="3" t="s">
        <v>311</v>
      </c>
      <c r="BE1340" s="422">
        <f>IF(N1340="základní",J1340,0)</f>
        <v>0</v>
      </c>
      <c r="BF1340" s="422">
        <f>IF(N1340="snížená",J1340,0)</f>
        <v>0</v>
      </c>
      <c r="BG1340" s="422">
        <f>IF(N1340="zákl. přenesená",J1340,0)</f>
        <v>0</v>
      </c>
      <c r="BH1340" s="422">
        <f>IF(N1340="sníž. přenesená",J1340,0)</f>
        <v>0</v>
      </c>
      <c r="BI1340" s="422">
        <f>IF(N1340="nulová",J1340,0)</f>
        <v>0</v>
      </c>
      <c r="BJ1340" s="3" t="s">
        <v>88</v>
      </c>
      <c r="BK1340" s="422">
        <f>ROUND(I1340*H1340,2)</f>
        <v>0</v>
      </c>
      <c r="BL1340" s="3" t="s">
        <v>395</v>
      </c>
      <c r="BM1340" s="421" t="s">
        <v>2703</v>
      </c>
    </row>
    <row r="1341" spans="2:63" s="433" customFormat="1" ht="22.9" customHeight="1">
      <c r="B1341" s="434"/>
      <c r="D1341" s="435" t="s">
        <v>74</v>
      </c>
      <c r="E1341" s="443" t="s">
        <v>2704</v>
      </c>
      <c r="F1341" s="443" t="s">
        <v>2705</v>
      </c>
      <c r="J1341" s="444">
        <f>BK1341</f>
        <v>0</v>
      </c>
      <c r="L1341" s="434"/>
      <c r="M1341" s="438"/>
      <c r="P1341" s="439">
        <f>SUM(P1342:P1379)</f>
        <v>0</v>
      </c>
      <c r="R1341" s="439">
        <f>SUM(R1342:R1379)</f>
        <v>3.9771999999999994</v>
      </c>
      <c r="T1341" s="440">
        <f>SUM(T1342:T1379)</f>
        <v>0</v>
      </c>
      <c r="AR1341" s="435" t="s">
        <v>88</v>
      </c>
      <c r="AT1341" s="441" t="s">
        <v>74</v>
      </c>
      <c r="AU1341" s="441" t="s">
        <v>83</v>
      </c>
      <c r="AY1341" s="435" t="s">
        <v>311</v>
      </c>
      <c r="BK1341" s="442">
        <f>SUM(BK1342:BK1379)</f>
        <v>0</v>
      </c>
    </row>
    <row r="1342" spans="2:65" s="1" customFormat="1" ht="33" customHeight="1">
      <c r="B1342" s="13"/>
      <c r="C1342" s="428" t="s">
        <v>2706</v>
      </c>
      <c r="D1342" s="428" t="s">
        <v>313</v>
      </c>
      <c r="E1342" s="429" t="s">
        <v>2707</v>
      </c>
      <c r="F1342" s="430" t="s">
        <v>2708</v>
      </c>
      <c r="G1342" s="431" t="s">
        <v>1507</v>
      </c>
      <c r="H1342" s="432">
        <v>18</v>
      </c>
      <c r="I1342" s="22"/>
      <c r="J1342" s="415">
        <f aca="true" t="shared" si="74" ref="J1342:J1379">ROUND(I1342*H1342,2)</f>
        <v>0</v>
      </c>
      <c r="K1342" s="416"/>
      <c r="L1342" s="13"/>
      <c r="M1342" s="417" t="s">
        <v>1</v>
      </c>
      <c r="N1342" s="418" t="s">
        <v>41</v>
      </c>
      <c r="P1342" s="419">
        <f aca="true" t="shared" si="75" ref="P1342:P1379">O1342*H1342</f>
        <v>0</v>
      </c>
      <c r="Q1342" s="419">
        <v>0.0122</v>
      </c>
      <c r="R1342" s="419">
        <f aca="true" t="shared" si="76" ref="R1342:R1379">Q1342*H1342</f>
        <v>0.21960000000000002</v>
      </c>
      <c r="S1342" s="419">
        <v>0</v>
      </c>
      <c r="T1342" s="420">
        <f aca="true" t="shared" si="77" ref="T1342:T1379">S1342*H1342</f>
        <v>0</v>
      </c>
      <c r="AR1342" s="421" t="s">
        <v>395</v>
      </c>
      <c r="AT1342" s="421" t="s">
        <v>313</v>
      </c>
      <c r="AU1342" s="421" t="s">
        <v>88</v>
      </c>
      <c r="AY1342" s="3" t="s">
        <v>311</v>
      </c>
      <c r="BE1342" s="422">
        <f aca="true" t="shared" si="78" ref="BE1342:BE1379">IF(N1342="základní",J1342,0)</f>
        <v>0</v>
      </c>
      <c r="BF1342" s="422">
        <f aca="true" t="shared" si="79" ref="BF1342:BF1379">IF(N1342="snížená",J1342,0)</f>
        <v>0</v>
      </c>
      <c r="BG1342" s="422">
        <f aca="true" t="shared" si="80" ref="BG1342:BG1379">IF(N1342="zákl. přenesená",J1342,0)</f>
        <v>0</v>
      </c>
      <c r="BH1342" s="422">
        <f aca="true" t="shared" si="81" ref="BH1342:BH1379">IF(N1342="sníž. přenesená",J1342,0)</f>
        <v>0</v>
      </c>
      <c r="BI1342" s="422">
        <f aca="true" t="shared" si="82" ref="BI1342:BI1379">IF(N1342="nulová",J1342,0)</f>
        <v>0</v>
      </c>
      <c r="BJ1342" s="3" t="s">
        <v>88</v>
      </c>
      <c r="BK1342" s="422">
        <f aca="true" t="shared" si="83" ref="BK1342:BK1379">ROUND(I1342*H1342,2)</f>
        <v>0</v>
      </c>
      <c r="BL1342" s="3" t="s">
        <v>395</v>
      </c>
      <c r="BM1342" s="421" t="s">
        <v>2709</v>
      </c>
    </row>
    <row r="1343" spans="2:65" s="1" customFormat="1" ht="24.25" customHeight="1">
      <c r="B1343" s="13"/>
      <c r="C1343" s="428" t="s">
        <v>2710</v>
      </c>
      <c r="D1343" s="428" t="s">
        <v>313</v>
      </c>
      <c r="E1343" s="429" t="s">
        <v>2711</v>
      </c>
      <c r="F1343" s="430" t="s">
        <v>2712</v>
      </c>
      <c r="G1343" s="431" t="s">
        <v>1507</v>
      </c>
      <c r="H1343" s="432">
        <v>18</v>
      </c>
      <c r="I1343" s="22"/>
      <c r="J1343" s="415">
        <f t="shared" si="74"/>
        <v>0</v>
      </c>
      <c r="K1343" s="416"/>
      <c r="L1343" s="13"/>
      <c r="M1343" s="417" t="s">
        <v>1</v>
      </c>
      <c r="N1343" s="418" t="s">
        <v>41</v>
      </c>
      <c r="P1343" s="419">
        <f t="shared" si="75"/>
        <v>0</v>
      </c>
      <c r="Q1343" s="419">
        <v>0.0122</v>
      </c>
      <c r="R1343" s="419">
        <f t="shared" si="76"/>
        <v>0.21960000000000002</v>
      </c>
      <c r="S1343" s="419">
        <v>0</v>
      </c>
      <c r="T1343" s="420">
        <f t="shared" si="77"/>
        <v>0</v>
      </c>
      <c r="AR1343" s="421" t="s">
        <v>395</v>
      </c>
      <c r="AT1343" s="421" t="s">
        <v>313</v>
      </c>
      <c r="AU1343" s="421" t="s">
        <v>88</v>
      </c>
      <c r="AY1343" s="3" t="s">
        <v>311</v>
      </c>
      <c r="BE1343" s="422">
        <f t="shared" si="78"/>
        <v>0</v>
      </c>
      <c r="BF1343" s="422">
        <f t="shared" si="79"/>
        <v>0</v>
      </c>
      <c r="BG1343" s="422">
        <f t="shared" si="80"/>
        <v>0</v>
      </c>
      <c r="BH1343" s="422">
        <f t="shared" si="81"/>
        <v>0</v>
      </c>
      <c r="BI1343" s="422">
        <f t="shared" si="82"/>
        <v>0</v>
      </c>
      <c r="BJ1343" s="3" t="s">
        <v>88</v>
      </c>
      <c r="BK1343" s="422">
        <f t="shared" si="83"/>
        <v>0</v>
      </c>
      <c r="BL1343" s="3" t="s">
        <v>395</v>
      </c>
      <c r="BM1343" s="421" t="s">
        <v>2713</v>
      </c>
    </row>
    <row r="1344" spans="2:65" s="1" customFormat="1" ht="37.9" customHeight="1">
      <c r="B1344" s="13"/>
      <c r="C1344" s="428" t="s">
        <v>2714</v>
      </c>
      <c r="D1344" s="428" t="s">
        <v>313</v>
      </c>
      <c r="E1344" s="429" t="s">
        <v>2715</v>
      </c>
      <c r="F1344" s="430" t="s">
        <v>2716</v>
      </c>
      <c r="G1344" s="431" t="s">
        <v>1507</v>
      </c>
      <c r="H1344" s="432">
        <v>3</v>
      </c>
      <c r="I1344" s="22"/>
      <c r="J1344" s="415">
        <f t="shared" si="74"/>
        <v>0</v>
      </c>
      <c r="K1344" s="416"/>
      <c r="L1344" s="13"/>
      <c r="M1344" s="417" t="s">
        <v>1</v>
      </c>
      <c r="N1344" s="418" t="s">
        <v>41</v>
      </c>
      <c r="P1344" s="419">
        <f t="shared" si="75"/>
        <v>0</v>
      </c>
      <c r="Q1344" s="419">
        <v>0.0122</v>
      </c>
      <c r="R1344" s="419">
        <f t="shared" si="76"/>
        <v>0.0366</v>
      </c>
      <c r="S1344" s="419">
        <v>0</v>
      </c>
      <c r="T1344" s="420">
        <f t="shared" si="77"/>
        <v>0</v>
      </c>
      <c r="AR1344" s="421" t="s">
        <v>395</v>
      </c>
      <c r="AT1344" s="421" t="s">
        <v>313</v>
      </c>
      <c r="AU1344" s="421" t="s">
        <v>88</v>
      </c>
      <c r="AY1344" s="3" t="s">
        <v>311</v>
      </c>
      <c r="BE1344" s="422">
        <f t="shared" si="78"/>
        <v>0</v>
      </c>
      <c r="BF1344" s="422">
        <f t="shared" si="79"/>
        <v>0</v>
      </c>
      <c r="BG1344" s="422">
        <f t="shared" si="80"/>
        <v>0</v>
      </c>
      <c r="BH1344" s="422">
        <f t="shared" si="81"/>
        <v>0</v>
      </c>
      <c r="BI1344" s="422">
        <f t="shared" si="82"/>
        <v>0</v>
      </c>
      <c r="BJ1344" s="3" t="s">
        <v>88</v>
      </c>
      <c r="BK1344" s="422">
        <f t="shared" si="83"/>
        <v>0</v>
      </c>
      <c r="BL1344" s="3" t="s">
        <v>395</v>
      </c>
      <c r="BM1344" s="421" t="s">
        <v>2717</v>
      </c>
    </row>
    <row r="1345" spans="2:65" s="1" customFormat="1" ht="24.25" customHeight="1">
      <c r="B1345" s="13"/>
      <c r="C1345" s="428" t="s">
        <v>2718</v>
      </c>
      <c r="D1345" s="428" t="s">
        <v>313</v>
      </c>
      <c r="E1345" s="429" t="s">
        <v>2719</v>
      </c>
      <c r="F1345" s="430" t="s">
        <v>2720</v>
      </c>
      <c r="G1345" s="431" t="s">
        <v>1507</v>
      </c>
      <c r="H1345" s="432">
        <v>1</v>
      </c>
      <c r="I1345" s="22"/>
      <c r="J1345" s="415">
        <f t="shared" si="74"/>
        <v>0</v>
      </c>
      <c r="K1345" s="416"/>
      <c r="L1345" s="13"/>
      <c r="M1345" s="417" t="s">
        <v>1</v>
      </c>
      <c r="N1345" s="418" t="s">
        <v>41</v>
      </c>
      <c r="P1345" s="419">
        <f t="shared" si="75"/>
        <v>0</v>
      </c>
      <c r="Q1345" s="419">
        <v>0.0122</v>
      </c>
      <c r="R1345" s="419">
        <f t="shared" si="76"/>
        <v>0.0122</v>
      </c>
      <c r="S1345" s="419">
        <v>0</v>
      </c>
      <c r="T1345" s="420">
        <f t="shared" si="77"/>
        <v>0</v>
      </c>
      <c r="AR1345" s="421" t="s">
        <v>395</v>
      </c>
      <c r="AT1345" s="421" t="s">
        <v>313</v>
      </c>
      <c r="AU1345" s="421" t="s">
        <v>88</v>
      </c>
      <c r="AY1345" s="3" t="s">
        <v>311</v>
      </c>
      <c r="BE1345" s="422">
        <f t="shared" si="78"/>
        <v>0</v>
      </c>
      <c r="BF1345" s="422">
        <f t="shared" si="79"/>
        <v>0</v>
      </c>
      <c r="BG1345" s="422">
        <f t="shared" si="80"/>
        <v>0</v>
      </c>
      <c r="BH1345" s="422">
        <f t="shared" si="81"/>
        <v>0</v>
      </c>
      <c r="BI1345" s="422">
        <f t="shared" si="82"/>
        <v>0</v>
      </c>
      <c r="BJ1345" s="3" t="s">
        <v>88</v>
      </c>
      <c r="BK1345" s="422">
        <f t="shared" si="83"/>
        <v>0</v>
      </c>
      <c r="BL1345" s="3" t="s">
        <v>395</v>
      </c>
      <c r="BM1345" s="421" t="s">
        <v>2721</v>
      </c>
    </row>
    <row r="1346" spans="2:65" s="1" customFormat="1" ht="33" customHeight="1">
      <c r="B1346" s="13"/>
      <c r="C1346" s="428" t="s">
        <v>2722</v>
      </c>
      <c r="D1346" s="428" t="s">
        <v>313</v>
      </c>
      <c r="E1346" s="429" t="s">
        <v>2723</v>
      </c>
      <c r="F1346" s="430" t="s">
        <v>2724</v>
      </c>
      <c r="G1346" s="431" t="s">
        <v>1507</v>
      </c>
      <c r="H1346" s="432">
        <v>1</v>
      </c>
      <c r="I1346" s="22"/>
      <c r="J1346" s="415">
        <f t="shared" si="74"/>
        <v>0</v>
      </c>
      <c r="K1346" s="416"/>
      <c r="L1346" s="13"/>
      <c r="M1346" s="417" t="s">
        <v>1</v>
      </c>
      <c r="N1346" s="418" t="s">
        <v>41</v>
      </c>
      <c r="P1346" s="419">
        <f t="shared" si="75"/>
        <v>0</v>
      </c>
      <c r="Q1346" s="419">
        <v>0.0122</v>
      </c>
      <c r="R1346" s="419">
        <f t="shared" si="76"/>
        <v>0.0122</v>
      </c>
      <c r="S1346" s="419">
        <v>0</v>
      </c>
      <c r="T1346" s="420">
        <f t="shared" si="77"/>
        <v>0</v>
      </c>
      <c r="AR1346" s="421" t="s">
        <v>395</v>
      </c>
      <c r="AT1346" s="421" t="s">
        <v>313</v>
      </c>
      <c r="AU1346" s="421" t="s">
        <v>88</v>
      </c>
      <c r="AY1346" s="3" t="s">
        <v>311</v>
      </c>
      <c r="BE1346" s="422">
        <f t="shared" si="78"/>
        <v>0</v>
      </c>
      <c r="BF1346" s="422">
        <f t="shared" si="79"/>
        <v>0</v>
      </c>
      <c r="BG1346" s="422">
        <f t="shared" si="80"/>
        <v>0</v>
      </c>
      <c r="BH1346" s="422">
        <f t="shared" si="81"/>
        <v>0</v>
      </c>
      <c r="BI1346" s="422">
        <f t="shared" si="82"/>
        <v>0</v>
      </c>
      <c r="BJ1346" s="3" t="s">
        <v>88</v>
      </c>
      <c r="BK1346" s="422">
        <f t="shared" si="83"/>
        <v>0</v>
      </c>
      <c r="BL1346" s="3" t="s">
        <v>395</v>
      </c>
      <c r="BM1346" s="421" t="s">
        <v>2725</v>
      </c>
    </row>
    <row r="1347" spans="2:65" s="1" customFormat="1" ht="33" customHeight="1">
      <c r="B1347" s="13"/>
      <c r="C1347" s="428" t="s">
        <v>2726</v>
      </c>
      <c r="D1347" s="428" t="s">
        <v>313</v>
      </c>
      <c r="E1347" s="429" t="s">
        <v>2727</v>
      </c>
      <c r="F1347" s="430" t="s">
        <v>2728</v>
      </c>
      <c r="G1347" s="431" t="s">
        <v>1507</v>
      </c>
      <c r="H1347" s="432">
        <v>1</v>
      </c>
      <c r="I1347" s="22"/>
      <c r="J1347" s="415">
        <f t="shared" si="74"/>
        <v>0</v>
      </c>
      <c r="K1347" s="416"/>
      <c r="L1347" s="13"/>
      <c r="M1347" s="417" t="s">
        <v>1</v>
      </c>
      <c r="N1347" s="418" t="s">
        <v>41</v>
      </c>
      <c r="P1347" s="419">
        <f t="shared" si="75"/>
        <v>0</v>
      </c>
      <c r="Q1347" s="419">
        <v>0.0122</v>
      </c>
      <c r="R1347" s="419">
        <f t="shared" si="76"/>
        <v>0.0122</v>
      </c>
      <c r="S1347" s="419">
        <v>0</v>
      </c>
      <c r="T1347" s="420">
        <f t="shared" si="77"/>
        <v>0</v>
      </c>
      <c r="AR1347" s="421" t="s">
        <v>395</v>
      </c>
      <c r="AT1347" s="421" t="s">
        <v>313</v>
      </c>
      <c r="AU1347" s="421" t="s">
        <v>88</v>
      </c>
      <c r="AY1347" s="3" t="s">
        <v>311</v>
      </c>
      <c r="BE1347" s="422">
        <f t="shared" si="78"/>
        <v>0</v>
      </c>
      <c r="BF1347" s="422">
        <f t="shared" si="79"/>
        <v>0</v>
      </c>
      <c r="BG1347" s="422">
        <f t="shared" si="80"/>
        <v>0</v>
      </c>
      <c r="BH1347" s="422">
        <f t="shared" si="81"/>
        <v>0</v>
      </c>
      <c r="BI1347" s="422">
        <f t="shared" si="82"/>
        <v>0</v>
      </c>
      <c r="BJ1347" s="3" t="s">
        <v>88</v>
      </c>
      <c r="BK1347" s="422">
        <f t="shared" si="83"/>
        <v>0</v>
      </c>
      <c r="BL1347" s="3" t="s">
        <v>395</v>
      </c>
      <c r="BM1347" s="421" t="s">
        <v>2729</v>
      </c>
    </row>
    <row r="1348" spans="2:65" s="1" customFormat="1" ht="24.25" customHeight="1">
      <c r="B1348" s="13"/>
      <c r="C1348" s="428" t="s">
        <v>2730</v>
      </c>
      <c r="D1348" s="428" t="s">
        <v>313</v>
      </c>
      <c r="E1348" s="429" t="s">
        <v>2731</v>
      </c>
      <c r="F1348" s="430" t="s">
        <v>2732</v>
      </c>
      <c r="G1348" s="431" t="s">
        <v>1507</v>
      </c>
      <c r="H1348" s="432">
        <v>13</v>
      </c>
      <c r="I1348" s="22"/>
      <c r="J1348" s="415">
        <f t="shared" si="74"/>
        <v>0</v>
      </c>
      <c r="K1348" s="416"/>
      <c r="L1348" s="13"/>
      <c r="M1348" s="417" t="s">
        <v>1</v>
      </c>
      <c r="N1348" s="418" t="s">
        <v>41</v>
      </c>
      <c r="P1348" s="419">
        <f t="shared" si="75"/>
        <v>0</v>
      </c>
      <c r="Q1348" s="419">
        <v>0.0122</v>
      </c>
      <c r="R1348" s="419">
        <f t="shared" si="76"/>
        <v>0.15860000000000002</v>
      </c>
      <c r="S1348" s="419">
        <v>0</v>
      </c>
      <c r="T1348" s="420">
        <f t="shared" si="77"/>
        <v>0</v>
      </c>
      <c r="AR1348" s="421" t="s">
        <v>395</v>
      </c>
      <c r="AT1348" s="421" t="s">
        <v>313</v>
      </c>
      <c r="AU1348" s="421" t="s">
        <v>88</v>
      </c>
      <c r="AY1348" s="3" t="s">
        <v>311</v>
      </c>
      <c r="BE1348" s="422">
        <f t="shared" si="78"/>
        <v>0</v>
      </c>
      <c r="BF1348" s="422">
        <f t="shared" si="79"/>
        <v>0</v>
      </c>
      <c r="BG1348" s="422">
        <f t="shared" si="80"/>
        <v>0</v>
      </c>
      <c r="BH1348" s="422">
        <f t="shared" si="81"/>
        <v>0</v>
      </c>
      <c r="BI1348" s="422">
        <f t="shared" si="82"/>
        <v>0</v>
      </c>
      <c r="BJ1348" s="3" t="s">
        <v>88</v>
      </c>
      <c r="BK1348" s="422">
        <f t="shared" si="83"/>
        <v>0</v>
      </c>
      <c r="BL1348" s="3" t="s">
        <v>395</v>
      </c>
      <c r="BM1348" s="421" t="s">
        <v>2733</v>
      </c>
    </row>
    <row r="1349" spans="2:65" s="1" customFormat="1" ht="24.25" customHeight="1">
      <c r="B1349" s="13"/>
      <c r="C1349" s="428" t="s">
        <v>2734</v>
      </c>
      <c r="D1349" s="428" t="s">
        <v>313</v>
      </c>
      <c r="E1349" s="429" t="s">
        <v>2735</v>
      </c>
      <c r="F1349" s="430" t="s">
        <v>2736</v>
      </c>
      <c r="G1349" s="431" t="s">
        <v>1507</v>
      </c>
      <c r="H1349" s="432">
        <v>4</v>
      </c>
      <c r="I1349" s="22"/>
      <c r="J1349" s="415">
        <f t="shared" si="74"/>
        <v>0</v>
      </c>
      <c r="K1349" s="416"/>
      <c r="L1349" s="13"/>
      <c r="M1349" s="417" t="s">
        <v>1</v>
      </c>
      <c r="N1349" s="418" t="s">
        <v>41</v>
      </c>
      <c r="P1349" s="419">
        <f t="shared" si="75"/>
        <v>0</v>
      </c>
      <c r="Q1349" s="419">
        <v>0.0122</v>
      </c>
      <c r="R1349" s="419">
        <f t="shared" si="76"/>
        <v>0.0488</v>
      </c>
      <c r="S1349" s="419">
        <v>0</v>
      </c>
      <c r="T1349" s="420">
        <f t="shared" si="77"/>
        <v>0</v>
      </c>
      <c r="AR1349" s="421" t="s">
        <v>395</v>
      </c>
      <c r="AT1349" s="421" t="s">
        <v>313</v>
      </c>
      <c r="AU1349" s="421" t="s">
        <v>88</v>
      </c>
      <c r="AY1349" s="3" t="s">
        <v>311</v>
      </c>
      <c r="BE1349" s="422">
        <f t="shared" si="78"/>
        <v>0</v>
      </c>
      <c r="BF1349" s="422">
        <f t="shared" si="79"/>
        <v>0</v>
      </c>
      <c r="BG1349" s="422">
        <f t="shared" si="80"/>
        <v>0</v>
      </c>
      <c r="BH1349" s="422">
        <f t="shared" si="81"/>
        <v>0</v>
      </c>
      <c r="BI1349" s="422">
        <f t="shared" si="82"/>
        <v>0</v>
      </c>
      <c r="BJ1349" s="3" t="s">
        <v>88</v>
      </c>
      <c r="BK1349" s="422">
        <f t="shared" si="83"/>
        <v>0</v>
      </c>
      <c r="BL1349" s="3" t="s">
        <v>395</v>
      </c>
      <c r="BM1349" s="421" t="s">
        <v>2737</v>
      </c>
    </row>
    <row r="1350" spans="2:65" s="1" customFormat="1" ht="37.9" customHeight="1">
      <c r="B1350" s="13"/>
      <c r="C1350" s="428" t="s">
        <v>2738</v>
      </c>
      <c r="D1350" s="428" t="s">
        <v>313</v>
      </c>
      <c r="E1350" s="429" t="s">
        <v>2739</v>
      </c>
      <c r="F1350" s="430" t="s">
        <v>2740</v>
      </c>
      <c r="G1350" s="431" t="s">
        <v>1507</v>
      </c>
      <c r="H1350" s="432">
        <v>2</v>
      </c>
      <c r="I1350" s="22"/>
      <c r="J1350" s="415">
        <f t="shared" si="74"/>
        <v>0</v>
      </c>
      <c r="K1350" s="416"/>
      <c r="L1350" s="13"/>
      <c r="M1350" s="417" t="s">
        <v>1</v>
      </c>
      <c r="N1350" s="418" t="s">
        <v>41</v>
      </c>
      <c r="P1350" s="419">
        <f t="shared" si="75"/>
        <v>0</v>
      </c>
      <c r="Q1350" s="419">
        <v>0.0122</v>
      </c>
      <c r="R1350" s="419">
        <f t="shared" si="76"/>
        <v>0.0244</v>
      </c>
      <c r="S1350" s="419">
        <v>0</v>
      </c>
      <c r="T1350" s="420">
        <f t="shared" si="77"/>
        <v>0</v>
      </c>
      <c r="AR1350" s="421" t="s">
        <v>395</v>
      </c>
      <c r="AT1350" s="421" t="s">
        <v>313</v>
      </c>
      <c r="AU1350" s="421" t="s">
        <v>88</v>
      </c>
      <c r="AY1350" s="3" t="s">
        <v>311</v>
      </c>
      <c r="BE1350" s="422">
        <f t="shared" si="78"/>
        <v>0</v>
      </c>
      <c r="BF1350" s="422">
        <f t="shared" si="79"/>
        <v>0</v>
      </c>
      <c r="BG1350" s="422">
        <f t="shared" si="80"/>
        <v>0</v>
      </c>
      <c r="BH1350" s="422">
        <f t="shared" si="81"/>
        <v>0</v>
      </c>
      <c r="BI1350" s="422">
        <f t="shared" si="82"/>
        <v>0</v>
      </c>
      <c r="BJ1350" s="3" t="s">
        <v>88</v>
      </c>
      <c r="BK1350" s="422">
        <f t="shared" si="83"/>
        <v>0</v>
      </c>
      <c r="BL1350" s="3" t="s">
        <v>395</v>
      </c>
      <c r="BM1350" s="421" t="s">
        <v>2741</v>
      </c>
    </row>
    <row r="1351" spans="2:65" s="1" customFormat="1" ht="24.25" customHeight="1">
      <c r="B1351" s="13"/>
      <c r="C1351" s="428" t="s">
        <v>2742</v>
      </c>
      <c r="D1351" s="428" t="s">
        <v>313</v>
      </c>
      <c r="E1351" s="429" t="s">
        <v>2743</v>
      </c>
      <c r="F1351" s="430" t="s">
        <v>2744</v>
      </c>
      <c r="G1351" s="431" t="s">
        <v>1507</v>
      </c>
      <c r="H1351" s="432">
        <v>1</v>
      </c>
      <c r="I1351" s="22"/>
      <c r="J1351" s="415">
        <f t="shared" si="74"/>
        <v>0</v>
      </c>
      <c r="K1351" s="416"/>
      <c r="L1351" s="13"/>
      <c r="M1351" s="417" t="s">
        <v>1</v>
      </c>
      <c r="N1351" s="418" t="s">
        <v>41</v>
      </c>
      <c r="P1351" s="419">
        <f t="shared" si="75"/>
        <v>0</v>
      </c>
      <c r="Q1351" s="419">
        <v>0.0122</v>
      </c>
      <c r="R1351" s="419">
        <f t="shared" si="76"/>
        <v>0.0122</v>
      </c>
      <c r="S1351" s="419">
        <v>0</v>
      </c>
      <c r="T1351" s="420">
        <f t="shared" si="77"/>
        <v>0</v>
      </c>
      <c r="AR1351" s="421" t="s">
        <v>395</v>
      </c>
      <c r="AT1351" s="421" t="s">
        <v>313</v>
      </c>
      <c r="AU1351" s="421" t="s">
        <v>88</v>
      </c>
      <c r="AY1351" s="3" t="s">
        <v>311</v>
      </c>
      <c r="BE1351" s="422">
        <f t="shared" si="78"/>
        <v>0</v>
      </c>
      <c r="BF1351" s="422">
        <f t="shared" si="79"/>
        <v>0</v>
      </c>
      <c r="BG1351" s="422">
        <f t="shared" si="80"/>
        <v>0</v>
      </c>
      <c r="BH1351" s="422">
        <f t="shared" si="81"/>
        <v>0</v>
      </c>
      <c r="BI1351" s="422">
        <f t="shared" si="82"/>
        <v>0</v>
      </c>
      <c r="BJ1351" s="3" t="s">
        <v>88</v>
      </c>
      <c r="BK1351" s="422">
        <f t="shared" si="83"/>
        <v>0</v>
      </c>
      <c r="BL1351" s="3" t="s">
        <v>395</v>
      </c>
      <c r="BM1351" s="421" t="s">
        <v>2745</v>
      </c>
    </row>
    <row r="1352" spans="2:65" s="1" customFormat="1" ht="33" customHeight="1">
      <c r="B1352" s="13"/>
      <c r="C1352" s="428" t="s">
        <v>2746</v>
      </c>
      <c r="D1352" s="428" t="s">
        <v>313</v>
      </c>
      <c r="E1352" s="429" t="s">
        <v>2747</v>
      </c>
      <c r="F1352" s="430" t="s">
        <v>2748</v>
      </c>
      <c r="G1352" s="431" t="s">
        <v>1507</v>
      </c>
      <c r="H1352" s="432">
        <v>2</v>
      </c>
      <c r="I1352" s="22"/>
      <c r="J1352" s="415">
        <f t="shared" si="74"/>
        <v>0</v>
      </c>
      <c r="K1352" s="416"/>
      <c r="L1352" s="13"/>
      <c r="M1352" s="417" t="s">
        <v>1</v>
      </c>
      <c r="N1352" s="418" t="s">
        <v>41</v>
      </c>
      <c r="P1352" s="419">
        <f t="shared" si="75"/>
        <v>0</v>
      </c>
      <c r="Q1352" s="419">
        <v>0.0122</v>
      </c>
      <c r="R1352" s="419">
        <f t="shared" si="76"/>
        <v>0.0244</v>
      </c>
      <c r="S1352" s="419">
        <v>0</v>
      </c>
      <c r="T1352" s="420">
        <f t="shared" si="77"/>
        <v>0</v>
      </c>
      <c r="AR1352" s="421" t="s">
        <v>395</v>
      </c>
      <c r="AT1352" s="421" t="s">
        <v>313</v>
      </c>
      <c r="AU1352" s="421" t="s">
        <v>88</v>
      </c>
      <c r="AY1352" s="3" t="s">
        <v>311</v>
      </c>
      <c r="BE1352" s="422">
        <f t="shared" si="78"/>
        <v>0</v>
      </c>
      <c r="BF1352" s="422">
        <f t="shared" si="79"/>
        <v>0</v>
      </c>
      <c r="BG1352" s="422">
        <f t="shared" si="80"/>
        <v>0</v>
      </c>
      <c r="BH1352" s="422">
        <f t="shared" si="81"/>
        <v>0</v>
      </c>
      <c r="BI1352" s="422">
        <f t="shared" si="82"/>
        <v>0</v>
      </c>
      <c r="BJ1352" s="3" t="s">
        <v>88</v>
      </c>
      <c r="BK1352" s="422">
        <f t="shared" si="83"/>
        <v>0</v>
      </c>
      <c r="BL1352" s="3" t="s">
        <v>395</v>
      </c>
      <c r="BM1352" s="421" t="s">
        <v>2749</v>
      </c>
    </row>
    <row r="1353" spans="2:65" s="1" customFormat="1" ht="37.9" customHeight="1">
      <c r="B1353" s="13"/>
      <c r="C1353" s="428" t="s">
        <v>2750</v>
      </c>
      <c r="D1353" s="428" t="s">
        <v>313</v>
      </c>
      <c r="E1353" s="429" t="s">
        <v>2751</v>
      </c>
      <c r="F1353" s="430" t="s">
        <v>2752</v>
      </c>
      <c r="G1353" s="431" t="s">
        <v>1507</v>
      </c>
      <c r="H1353" s="432">
        <v>2</v>
      </c>
      <c r="I1353" s="22"/>
      <c r="J1353" s="415">
        <f t="shared" si="74"/>
        <v>0</v>
      </c>
      <c r="K1353" s="416"/>
      <c r="L1353" s="13"/>
      <c r="M1353" s="417" t="s">
        <v>1</v>
      </c>
      <c r="N1353" s="418" t="s">
        <v>41</v>
      </c>
      <c r="P1353" s="419">
        <f t="shared" si="75"/>
        <v>0</v>
      </c>
      <c r="Q1353" s="419">
        <v>0.0122</v>
      </c>
      <c r="R1353" s="419">
        <f t="shared" si="76"/>
        <v>0.0244</v>
      </c>
      <c r="S1353" s="419">
        <v>0</v>
      </c>
      <c r="T1353" s="420">
        <f t="shared" si="77"/>
        <v>0</v>
      </c>
      <c r="AR1353" s="421" t="s">
        <v>395</v>
      </c>
      <c r="AT1353" s="421" t="s">
        <v>313</v>
      </c>
      <c r="AU1353" s="421" t="s">
        <v>88</v>
      </c>
      <c r="AY1353" s="3" t="s">
        <v>311</v>
      </c>
      <c r="BE1353" s="422">
        <f t="shared" si="78"/>
        <v>0</v>
      </c>
      <c r="BF1353" s="422">
        <f t="shared" si="79"/>
        <v>0</v>
      </c>
      <c r="BG1353" s="422">
        <f t="shared" si="80"/>
        <v>0</v>
      </c>
      <c r="BH1353" s="422">
        <f t="shared" si="81"/>
        <v>0</v>
      </c>
      <c r="BI1353" s="422">
        <f t="shared" si="82"/>
        <v>0</v>
      </c>
      <c r="BJ1353" s="3" t="s">
        <v>88</v>
      </c>
      <c r="BK1353" s="422">
        <f t="shared" si="83"/>
        <v>0</v>
      </c>
      <c r="BL1353" s="3" t="s">
        <v>395</v>
      </c>
      <c r="BM1353" s="421" t="s">
        <v>2753</v>
      </c>
    </row>
    <row r="1354" spans="2:65" s="1" customFormat="1" ht="33" customHeight="1">
      <c r="B1354" s="13"/>
      <c r="C1354" s="428" t="s">
        <v>2754</v>
      </c>
      <c r="D1354" s="428" t="s">
        <v>313</v>
      </c>
      <c r="E1354" s="429" t="s">
        <v>2755</v>
      </c>
      <c r="F1354" s="430" t="s">
        <v>2756</v>
      </c>
      <c r="G1354" s="431" t="s">
        <v>1507</v>
      </c>
      <c r="H1354" s="432">
        <v>2</v>
      </c>
      <c r="I1354" s="22"/>
      <c r="J1354" s="415">
        <f t="shared" si="74"/>
        <v>0</v>
      </c>
      <c r="K1354" s="416"/>
      <c r="L1354" s="13"/>
      <c r="M1354" s="417" t="s">
        <v>1</v>
      </c>
      <c r="N1354" s="418" t="s">
        <v>41</v>
      </c>
      <c r="P1354" s="419">
        <f t="shared" si="75"/>
        <v>0</v>
      </c>
      <c r="Q1354" s="419">
        <v>0.0122</v>
      </c>
      <c r="R1354" s="419">
        <f t="shared" si="76"/>
        <v>0.0244</v>
      </c>
      <c r="S1354" s="419">
        <v>0</v>
      </c>
      <c r="T1354" s="420">
        <f t="shared" si="77"/>
        <v>0</v>
      </c>
      <c r="AR1354" s="421" t="s">
        <v>395</v>
      </c>
      <c r="AT1354" s="421" t="s">
        <v>313</v>
      </c>
      <c r="AU1354" s="421" t="s">
        <v>88</v>
      </c>
      <c r="AY1354" s="3" t="s">
        <v>311</v>
      </c>
      <c r="BE1354" s="422">
        <f t="shared" si="78"/>
        <v>0</v>
      </c>
      <c r="BF1354" s="422">
        <f t="shared" si="79"/>
        <v>0</v>
      </c>
      <c r="BG1354" s="422">
        <f t="shared" si="80"/>
        <v>0</v>
      </c>
      <c r="BH1354" s="422">
        <f t="shared" si="81"/>
        <v>0</v>
      </c>
      <c r="BI1354" s="422">
        <f t="shared" si="82"/>
        <v>0</v>
      </c>
      <c r="BJ1354" s="3" t="s">
        <v>88</v>
      </c>
      <c r="BK1354" s="422">
        <f t="shared" si="83"/>
        <v>0</v>
      </c>
      <c r="BL1354" s="3" t="s">
        <v>395</v>
      </c>
      <c r="BM1354" s="421" t="s">
        <v>2757</v>
      </c>
    </row>
    <row r="1355" spans="2:65" s="1" customFormat="1" ht="37.9" customHeight="1">
      <c r="B1355" s="13"/>
      <c r="C1355" s="428" t="s">
        <v>2758</v>
      </c>
      <c r="D1355" s="428" t="s">
        <v>313</v>
      </c>
      <c r="E1355" s="429" t="s">
        <v>2759</v>
      </c>
      <c r="F1355" s="430" t="s">
        <v>2760</v>
      </c>
      <c r="G1355" s="431" t="s">
        <v>356</v>
      </c>
      <c r="H1355" s="432">
        <v>15</v>
      </c>
      <c r="I1355" s="22"/>
      <c r="J1355" s="415">
        <f t="shared" si="74"/>
        <v>0</v>
      </c>
      <c r="K1355" s="416"/>
      <c r="L1355" s="13"/>
      <c r="M1355" s="417" t="s">
        <v>1</v>
      </c>
      <c r="N1355" s="418" t="s">
        <v>41</v>
      </c>
      <c r="P1355" s="419">
        <f t="shared" si="75"/>
        <v>0</v>
      </c>
      <c r="Q1355" s="419">
        <v>0.0122</v>
      </c>
      <c r="R1355" s="419">
        <f t="shared" si="76"/>
        <v>0.18300000000000002</v>
      </c>
      <c r="S1355" s="419">
        <v>0</v>
      </c>
      <c r="T1355" s="420">
        <f t="shared" si="77"/>
        <v>0</v>
      </c>
      <c r="AR1355" s="421" t="s">
        <v>395</v>
      </c>
      <c r="AT1355" s="421" t="s">
        <v>313</v>
      </c>
      <c r="AU1355" s="421" t="s">
        <v>88</v>
      </c>
      <c r="AY1355" s="3" t="s">
        <v>311</v>
      </c>
      <c r="BE1355" s="422">
        <f t="shared" si="78"/>
        <v>0</v>
      </c>
      <c r="BF1355" s="422">
        <f t="shared" si="79"/>
        <v>0</v>
      </c>
      <c r="BG1355" s="422">
        <f t="shared" si="80"/>
        <v>0</v>
      </c>
      <c r="BH1355" s="422">
        <f t="shared" si="81"/>
        <v>0</v>
      </c>
      <c r="BI1355" s="422">
        <f t="shared" si="82"/>
        <v>0</v>
      </c>
      <c r="BJ1355" s="3" t="s">
        <v>88</v>
      </c>
      <c r="BK1355" s="422">
        <f t="shared" si="83"/>
        <v>0</v>
      </c>
      <c r="BL1355" s="3" t="s">
        <v>395</v>
      </c>
      <c r="BM1355" s="421" t="s">
        <v>2761</v>
      </c>
    </row>
    <row r="1356" spans="2:65" s="1" customFormat="1" ht="24.25" customHeight="1">
      <c r="B1356" s="13"/>
      <c r="C1356" s="428" t="s">
        <v>2762</v>
      </c>
      <c r="D1356" s="428" t="s">
        <v>313</v>
      </c>
      <c r="E1356" s="429" t="s">
        <v>2763</v>
      </c>
      <c r="F1356" s="430" t="s">
        <v>2764</v>
      </c>
      <c r="G1356" s="431" t="s">
        <v>1507</v>
      </c>
      <c r="H1356" s="432">
        <v>36</v>
      </c>
      <c r="I1356" s="22"/>
      <c r="J1356" s="415">
        <f t="shared" si="74"/>
        <v>0</v>
      </c>
      <c r="K1356" s="416"/>
      <c r="L1356" s="13"/>
      <c r="M1356" s="417" t="s">
        <v>1</v>
      </c>
      <c r="N1356" s="418" t="s">
        <v>41</v>
      </c>
      <c r="P1356" s="419">
        <f t="shared" si="75"/>
        <v>0</v>
      </c>
      <c r="Q1356" s="419">
        <v>0.0122</v>
      </c>
      <c r="R1356" s="419">
        <f t="shared" si="76"/>
        <v>0.43920000000000003</v>
      </c>
      <c r="S1356" s="419">
        <v>0</v>
      </c>
      <c r="T1356" s="420">
        <f t="shared" si="77"/>
        <v>0</v>
      </c>
      <c r="AR1356" s="421" t="s">
        <v>395</v>
      </c>
      <c r="AT1356" s="421" t="s">
        <v>313</v>
      </c>
      <c r="AU1356" s="421" t="s">
        <v>88</v>
      </c>
      <c r="AY1356" s="3" t="s">
        <v>311</v>
      </c>
      <c r="BE1356" s="422">
        <f t="shared" si="78"/>
        <v>0</v>
      </c>
      <c r="BF1356" s="422">
        <f t="shared" si="79"/>
        <v>0</v>
      </c>
      <c r="BG1356" s="422">
        <f t="shared" si="80"/>
        <v>0</v>
      </c>
      <c r="BH1356" s="422">
        <f t="shared" si="81"/>
        <v>0</v>
      </c>
      <c r="BI1356" s="422">
        <f t="shared" si="82"/>
        <v>0</v>
      </c>
      <c r="BJ1356" s="3" t="s">
        <v>88</v>
      </c>
      <c r="BK1356" s="422">
        <f t="shared" si="83"/>
        <v>0</v>
      </c>
      <c r="BL1356" s="3" t="s">
        <v>395</v>
      </c>
      <c r="BM1356" s="421" t="s">
        <v>2765</v>
      </c>
    </row>
    <row r="1357" spans="2:65" s="1" customFormat="1" ht="33" customHeight="1">
      <c r="B1357" s="13"/>
      <c r="C1357" s="428" t="s">
        <v>2766</v>
      </c>
      <c r="D1357" s="428" t="s">
        <v>313</v>
      </c>
      <c r="E1357" s="429" t="s">
        <v>2767</v>
      </c>
      <c r="F1357" s="430" t="s">
        <v>2768</v>
      </c>
      <c r="G1357" s="431" t="s">
        <v>1507</v>
      </c>
      <c r="H1357" s="432">
        <v>12</v>
      </c>
      <c r="I1357" s="22"/>
      <c r="J1357" s="415">
        <f t="shared" si="74"/>
        <v>0</v>
      </c>
      <c r="K1357" s="416"/>
      <c r="L1357" s="13"/>
      <c r="M1357" s="417" t="s">
        <v>1</v>
      </c>
      <c r="N1357" s="418" t="s">
        <v>41</v>
      </c>
      <c r="P1357" s="419">
        <f t="shared" si="75"/>
        <v>0</v>
      </c>
      <c r="Q1357" s="419">
        <v>0.0122</v>
      </c>
      <c r="R1357" s="419">
        <f t="shared" si="76"/>
        <v>0.1464</v>
      </c>
      <c r="S1357" s="419">
        <v>0</v>
      </c>
      <c r="T1357" s="420">
        <f t="shared" si="77"/>
        <v>0</v>
      </c>
      <c r="AR1357" s="421" t="s">
        <v>395</v>
      </c>
      <c r="AT1357" s="421" t="s">
        <v>313</v>
      </c>
      <c r="AU1357" s="421" t="s">
        <v>88</v>
      </c>
      <c r="AY1357" s="3" t="s">
        <v>311</v>
      </c>
      <c r="BE1357" s="422">
        <f t="shared" si="78"/>
        <v>0</v>
      </c>
      <c r="BF1357" s="422">
        <f t="shared" si="79"/>
        <v>0</v>
      </c>
      <c r="BG1357" s="422">
        <f t="shared" si="80"/>
        <v>0</v>
      </c>
      <c r="BH1357" s="422">
        <f t="shared" si="81"/>
        <v>0</v>
      </c>
      <c r="BI1357" s="422">
        <f t="shared" si="82"/>
        <v>0</v>
      </c>
      <c r="BJ1357" s="3" t="s">
        <v>88</v>
      </c>
      <c r="BK1357" s="422">
        <f t="shared" si="83"/>
        <v>0</v>
      </c>
      <c r="BL1357" s="3" t="s">
        <v>395</v>
      </c>
      <c r="BM1357" s="421" t="s">
        <v>2769</v>
      </c>
    </row>
    <row r="1358" spans="2:65" s="1" customFormat="1" ht="24.25" customHeight="1">
      <c r="B1358" s="13"/>
      <c r="C1358" s="428" t="s">
        <v>2770</v>
      </c>
      <c r="D1358" s="428" t="s">
        <v>313</v>
      </c>
      <c r="E1358" s="429" t="s">
        <v>2771</v>
      </c>
      <c r="F1358" s="430" t="s">
        <v>2772</v>
      </c>
      <c r="G1358" s="431" t="s">
        <v>1507</v>
      </c>
      <c r="H1358" s="432">
        <v>18</v>
      </c>
      <c r="I1358" s="22"/>
      <c r="J1358" s="415">
        <f t="shared" si="74"/>
        <v>0</v>
      </c>
      <c r="K1358" s="416"/>
      <c r="L1358" s="13"/>
      <c r="M1358" s="417" t="s">
        <v>1</v>
      </c>
      <c r="N1358" s="418" t="s">
        <v>41</v>
      </c>
      <c r="P1358" s="419">
        <f t="shared" si="75"/>
        <v>0</v>
      </c>
      <c r="Q1358" s="419">
        <v>0.0122</v>
      </c>
      <c r="R1358" s="419">
        <f t="shared" si="76"/>
        <v>0.21960000000000002</v>
      </c>
      <c r="S1358" s="419">
        <v>0</v>
      </c>
      <c r="T1358" s="420">
        <f t="shared" si="77"/>
        <v>0</v>
      </c>
      <c r="AR1358" s="421" t="s">
        <v>395</v>
      </c>
      <c r="AT1358" s="421" t="s">
        <v>313</v>
      </c>
      <c r="AU1358" s="421" t="s">
        <v>88</v>
      </c>
      <c r="AY1358" s="3" t="s">
        <v>311</v>
      </c>
      <c r="BE1358" s="422">
        <f t="shared" si="78"/>
        <v>0</v>
      </c>
      <c r="BF1358" s="422">
        <f t="shared" si="79"/>
        <v>0</v>
      </c>
      <c r="BG1358" s="422">
        <f t="shared" si="80"/>
        <v>0</v>
      </c>
      <c r="BH1358" s="422">
        <f t="shared" si="81"/>
        <v>0</v>
      </c>
      <c r="BI1358" s="422">
        <f t="shared" si="82"/>
        <v>0</v>
      </c>
      <c r="BJ1358" s="3" t="s">
        <v>88</v>
      </c>
      <c r="BK1358" s="422">
        <f t="shared" si="83"/>
        <v>0</v>
      </c>
      <c r="BL1358" s="3" t="s">
        <v>395</v>
      </c>
      <c r="BM1358" s="421" t="s">
        <v>2773</v>
      </c>
    </row>
    <row r="1359" spans="2:65" s="1" customFormat="1" ht="24.25" customHeight="1">
      <c r="B1359" s="13"/>
      <c r="C1359" s="428" t="s">
        <v>2774</v>
      </c>
      <c r="D1359" s="428" t="s">
        <v>313</v>
      </c>
      <c r="E1359" s="429" t="s">
        <v>2775</v>
      </c>
      <c r="F1359" s="430" t="s">
        <v>2776</v>
      </c>
      <c r="G1359" s="431" t="s">
        <v>1507</v>
      </c>
      <c r="H1359" s="432">
        <v>18</v>
      </c>
      <c r="I1359" s="22"/>
      <c r="J1359" s="415">
        <f t="shared" si="74"/>
        <v>0</v>
      </c>
      <c r="K1359" s="416"/>
      <c r="L1359" s="13"/>
      <c r="M1359" s="417" t="s">
        <v>1</v>
      </c>
      <c r="N1359" s="418" t="s">
        <v>41</v>
      </c>
      <c r="P1359" s="419">
        <f t="shared" si="75"/>
        <v>0</v>
      </c>
      <c r="Q1359" s="419">
        <v>0.0122</v>
      </c>
      <c r="R1359" s="419">
        <f t="shared" si="76"/>
        <v>0.21960000000000002</v>
      </c>
      <c r="S1359" s="419">
        <v>0</v>
      </c>
      <c r="T1359" s="420">
        <f t="shared" si="77"/>
        <v>0</v>
      </c>
      <c r="AR1359" s="421" t="s">
        <v>395</v>
      </c>
      <c r="AT1359" s="421" t="s">
        <v>313</v>
      </c>
      <c r="AU1359" s="421" t="s">
        <v>88</v>
      </c>
      <c r="AY1359" s="3" t="s">
        <v>311</v>
      </c>
      <c r="BE1359" s="422">
        <f t="shared" si="78"/>
        <v>0</v>
      </c>
      <c r="BF1359" s="422">
        <f t="shared" si="79"/>
        <v>0</v>
      </c>
      <c r="BG1359" s="422">
        <f t="shared" si="80"/>
        <v>0</v>
      </c>
      <c r="BH1359" s="422">
        <f t="shared" si="81"/>
        <v>0</v>
      </c>
      <c r="BI1359" s="422">
        <f t="shared" si="82"/>
        <v>0</v>
      </c>
      <c r="BJ1359" s="3" t="s">
        <v>88</v>
      </c>
      <c r="BK1359" s="422">
        <f t="shared" si="83"/>
        <v>0</v>
      </c>
      <c r="BL1359" s="3" t="s">
        <v>395</v>
      </c>
      <c r="BM1359" s="421" t="s">
        <v>2777</v>
      </c>
    </row>
    <row r="1360" spans="2:65" s="1" customFormat="1" ht="24.25" customHeight="1">
      <c r="B1360" s="13"/>
      <c r="C1360" s="428" t="s">
        <v>2778</v>
      </c>
      <c r="D1360" s="428" t="s">
        <v>313</v>
      </c>
      <c r="E1360" s="429" t="s">
        <v>2779</v>
      </c>
      <c r="F1360" s="430" t="s">
        <v>2780</v>
      </c>
      <c r="G1360" s="431" t="s">
        <v>1507</v>
      </c>
      <c r="H1360" s="432">
        <v>12</v>
      </c>
      <c r="I1360" s="22"/>
      <c r="J1360" s="415">
        <f t="shared" si="74"/>
        <v>0</v>
      </c>
      <c r="K1360" s="416"/>
      <c r="L1360" s="13"/>
      <c r="M1360" s="417" t="s">
        <v>1</v>
      </c>
      <c r="N1360" s="418" t="s">
        <v>41</v>
      </c>
      <c r="P1360" s="419">
        <f t="shared" si="75"/>
        <v>0</v>
      </c>
      <c r="Q1360" s="419">
        <v>0.0122</v>
      </c>
      <c r="R1360" s="419">
        <f t="shared" si="76"/>
        <v>0.1464</v>
      </c>
      <c r="S1360" s="419">
        <v>0</v>
      </c>
      <c r="T1360" s="420">
        <f t="shared" si="77"/>
        <v>0</v>
      </c>
      <c r="AR1360" s="421" t="s">
        <v>395</v>
      </c>
      <c r="AT1360" s="421" t="s">
        <v>313</v>
      </c>
      <c r="AU1360" s="421" t="s">
        <v>88</v>
      </c>
      <c r="AY1360" s="3" t="s">
        <v>311</v>
      </c>
      <c r="BE1360" s="422">
        <f t="shared" si="78"/>
        <v>0</v>
      </c>
      <c r="BF1360" s="422">
        <f t="shared" si="79"/>
        <v>0</v>
      </c>
      <c r="BG1360" s="422">
        <f t="shared" si="80"/>
        <v>0</v>
      </c>
      <c r="BH1360" s="422">
        <f t="shared" si="81"/>
        <v>0</v>
      </c>
      <c r="BI1360" s="422">
        <f t="shared" si="82"/>
        <v>0</v>
      </c>
      <c r="BJ1360" s="3" t="s">
        <v>88</v>
      </c>
      <c r="BK1360" s="422">
        <f t="shared" si="83"/>
        <v>0</v>
      </c>
      <c r="BL1360" s="3" t="s">
        <v>395</v>
      </c>
      <c r="BM1360" s="421" t="s">
        <v>2781</v>
      </c>
    </row>
    <row r="1361" spans="2:65" s="1" customFormat="1" ht="24.25" customHeight="1">
      <c r="B1361" s="13"/>
      <c r="C1361" s="428" t="s">
        <v>2782</v>
      </c>
      <c r="D1361" s="428" t="s">
        <v>313</v>
      </c>
      <c r="E1361" s="429" t="s">
        <v>2783</v>
      </c>
      <c r="F1361" s="430" t="s">
        <v>2784</v>
      </c>
      <c r="G1361" s="431" t="s">
        <v>2785</v>
      </c>
      <c r="H1361" s="432">
        <v>4</v>
      </c>
      <c r="I1361" s="22"/>
      <c r="J1361" s="415">
        <f t="shared" si="74"/>
        <v>0</v>
      </c>
      <c r="K1361" s="416"/>
      <c r="L1361" s="13"/>
      <c r="M1361" s="417" t="s">
        <v>1</v>
      </c>
      <c r="N1361" s="418" t="s">
        <v>41</v>
      </c>
      <c r="P1361" s="419">
        <f t="shared" si="75"/>
        <v>0</v>
      </c>
      <c r="Q1361" s="419">
        <v>0.0122</v>
      </c>
      <c r="R1361" s="419">
        <f t="shared" si="76"/>
        <v>0.0488</v>
      </c>
      <c r="S1361" s="419">
        <v>0</v>
      </c>
      <c r="T1361" s="420">
        <f t="shared" si="77"/>
        <v>0</v>
      </c>
      <c r="AR1361" s="421" t="s">
        <v>395</v>
      </c>
      <c r="AT1361" s="421" t="s">
        <v>313</v>
      </c>
      <c r="AU1361" s="421" t="s">
        <v>88</v>
      </c>
      <c r="AY1361" s="3" t="s">
        <v>311</v>
      </c>
      <c r="BE1361" s="422">
        <f t="shared" si="78"/>
        <v>0</v>
      </c>
      <c r="BF1361" s="422">
        <f t="shared" si="79"/>
        <v>0</v>
      </c>
      <c r="BG1361" s="422">
        <f t="shared" si="80"/>
        <v>0</v>
      </c>
      <c r="BH1361" s="422">
        <f t="shared" si="81"/>
        <v>0</v>
      </c>
      <c r="BI1361" s="422">
        <f t="shared" si="82"/>
        <v>0</v>
      </c>
      <c r="BJ1361" s="3" t="s">
        <v>88</v>
      </c>
      <c r="BK1361" s="422">
        <f t="shared" si="83"/>
        <v>0</v>
      </c>
      <c r="BL1361" s="3" t="s">
        <v>395</v>
      </c>
      <c r="BM1361" s="421" t="s">
        <v>2786</v>
      </c>
    </row>
    <row r="1362" spans="2:65" s="1" customFormat="1" ht="33" customHeight="1">
      <c r="B1362" s="13"/>
      <c r="C1362" s="428" t="s">
        <v>2787</v>
      </c>
      <c r="D1362" s="428" t="s">
        <v>313</v>
      </c>
      <c r="E1362" s="429" t="s">
        <v>2788</v>
      </c>
      <c r="F1362" s="430" t="s">
        <v>2789</v>
      </c>
      <c r="G1362" s="431" t="s">
        <v>1507</v>
      </c>
      <c r="H1362" s="432">
        <v>22</v>
      </c>
      <c r="I1362" s="22"/>
      <c r="J1362" s="415">
        <f t="shared" si="74"/>
        <v>0</v>
      </c>
      <c r="K1362" s="416"/>
      <c r="L1362" s="13"/>
      <c r="M1362" s="417" t="s">
        <v>1</v>
      </c>
      <c r="N1362" s="418" t="s">
        <v>41</v>
      </c>
      <c r="P1362" s="419">
        <f t="shared" si="75"/>
        <v>0</v>
      </c>
      <c r="Q1362" s="419">
        <v>0.0122</v>
      </c>
      <c r="R1362" s="419">
        <f t="shared" si="76"/>
        <v>0.2684</v>
      </c>
      <c r="S1362" s="419">
        <v>0</v>
      </c>
      <c r="T1362" s="420">
        <f t="shared" si="77"/>
        <v>0</v>
      </c>
      <c r="AR1362" s="421" t="s">
        <v>395</v>
      </c>
      <c r="AT1362" s="421" t="s">
        <v>313</v>
      </c>
      <c r="AU1362" s="421" t="s">
        <v>88</v>
      </c>
      <c r="AY1362" s="3" t="s">
        <v>311</v>
      </c>
      <c r="BE1362" s="422">
        <f t="shared" si="78"/>
        <v>0</v>
      </c>
      <c r="BF1362" s="422">
        <f t="shared" si="79"/>
        <v>0</v>
      </c>
      <c r="BG1362" s="422">
        <f t="shared" si="80"/>
        <v>0</v>
      </c>
      <c r="BH1362" s="422">
        <f t="shared" si="81"/>
        <v>0</v>
      </c>
      <c r="BI1362" s="422">
        <f t="shared" si="82"/>
        <v>0</v>
      </c>
      <c r="BJ1362" s="3" t="s">
        <v>88</v>
      </c>
      <c r="BK1362" s="422">
        <f t="shared" si="83"/>
        <v>0</v>
      </c>
      <c r="BL1362" s="3" t="s">
        <v>395</v>
      </c>
      <c r="BM1362" s="421" t="s">
        <v>2790</v>
      </c>
    </row>
    <row r="1363" spans="2:65" s="1" customFormat="1" ht="33" customHeight="1">
      <c r="B1363" s="13"/>
      <c r="C1363" s="428" t="s">
        <v>2791</v>
      </c>
      <c r="D1363" s="428" t="s">
        <v>313</v>
      </c>
      <c r="E1363" s="429" t="s">
        <v>2792</v>
      </c>
      <c r="F1363" s="430" t="s">
        <v>2793</v>
      </c>
      <c r="G1363" s="431" t="s">
        <v>1507</v>
      </c>
      <c r="H1363" s="432">
        <v>1</v>
      </c>
      <c r="I1363" s="22"/>
      <c r="J1363" s="415">
        <f t="shared" si="74"/>
        <v>0</v>
      </c>
      <c r="K1363" s="416"/>
      <c r="L1363" s="13"/>
      <c r="M1363" s="417" t="s">
        <v>1</v>
      </c>
      <c r="N1363" s="418" t="s">
        <v>41</v>
      </c>
      <c r="P1363" s="419">
        <f t="shared" si="75"/>
        <v>0</v>
      </c>
      <c r="Q1363" s="419">
        <v>0.0122</v>
      </c>
      <c r="R1363" s="419">
        <f t="shared" si="76"/>
        <v>0.0122</v>
      </c>
      <c r="S1363" s="419">
        <v>0</v>
      </c>
      <c r="T1363" s="420">
        <f t="shared" si="77"/>
        <v>0</v>
      </c>
      <c r="AR1363" s="421" t="s">
        <v>395</v>
      </c>
      <c r="AT1363" s="421" t="s">
        <v>313</v>
      </c>
      <c r="AU1363" s="421" t="s">
        <v>88</v>
      </c>
      <c r="AY1363" s="3" t="s">
        <v>311</v>
      </c>
      <c r="BE1363" s="422">
        <f t="shared" si="78"/>
        <v>0</v>
      </c>
      <c r="BF1363" s="422">
        <f t="shared" si="79"/>
        <v>0</v>
      </c>
      <c r="BG1363" s="422">
        <f t="shared" si="80"/>
        <v>0</v>
      </c>
      <c r="BH1363" s="422">
        <f t="shared" si="81"/>
        <v>0</v>
      </c>
      <c r="BI1363" s="422">
        <f t="shared" si="82"/>
        <v>0</v>
      </c>
      <c r="BJ1363" s="3" t="s">
        <v>88</v>
      </c>
      <c r="BK1363" s="422">
        <f t="shared" si="83"/>
        <v>0</v>
      </c>
      <c r="BL1363" s="3" t="s">
        <v>395</v>
      </c>
      <c r="BM1363" s="421" t="s">
        <v>2794</v>
      </c>
    </row>
    <row r="1364" spans="2:65" s="1" customFormat="1" ht="24.25" customHeight="1">
      <c r="B1364" s="13"/>
      <c r="C1364" s="428" t="s">
        <v>2795</v>
      </c>
      <c r="D1364" s="428" t="s">
        <v>313</v>
      </c>
      <c r="E1364" s="429" t="s">
        <v>2796</v>
      </c>
      <c r="F1364" s="430" t="s">
        <v>2797</v>
      </c>
      <c r="G1364" s="431" t="s">
        <v>1507</v>
      </c>
      <c r="H1364" s="432">
        <v>80</v>
      </c>
      <c r="I1364" s="22"/>
      <c r="J1364" s="415">
        <f t="shared" si="74"/>
        <v>0</v>
      </c>
      <c r="K1364" s="416"/>
      <c r="L1364" s="13"/>
      <c r="M1364" s="417" t="s">
        <v>1</v>
      </c>
      <c r="N1364" s="418" t="s">
        <v>41</v>
      </c>
      <c r="P1364" s="419">
        <f t="shared" si="75"/>
        <v>0</v>
      </c>
      <c r="Q1364" s="419">
        <v>0.0122</v>
      </c>
      <c r="R1364" s="419">
        <f t="shared" si="76"/>
        <v>0.9760000000000001</v>
      </c>
      <c r="S1364" s="419">
        <v>0</v>
      </c>
      <c r="T1364" s="420">
        <f t="shared" si="77"/>
        <v>0</v>
      </c>
      <c r="AR1364" s="421" t="s">
        <v>395</v>
      </c>
      <c r="AT1364" s="421" t="s">
        <v>313</v>
      </c>
      <c r="AU1364" s="421" t="s">
        <v>88</v>
      </c>
      <c r="AY1364" s="3" t="s">
        <v>311</v>
      </c>
      <c r="BE1364" s="422">
        <f t="shared" si="78"/>
        <v>0</v>
      </c>
      <c r="BF1364" s="422">
        <f t="shared" si="79"/>
        <v>0</v>
      </c>
      <c r="BG1364" s="422">
        <f t="shared" si="80"/>
        <v>0</v>
      </c>
      <c r="BH1364" s="422">
        <f t="shared" si="81"/>
        <v>0</v>
      </c>
      <c r="BI1364" s="422">
        <f t="shared" si="82"/>
        <v>0</v>
      </c>
      <c r="BJ1364" s="3" t="s">
        <v>88</v>
      </c>
      <c r="BK1364" s="422">
        <f t="shared" si="83"/>
        <v>0</v>
      </c>
      <c r="BL1364" s="3" t="s">
        <v>395</v>
      </c>
      <c r="BM1364" s="421" t="s">
        <v>2798</v>
      </c>
    </row>
    <row r="1365" spans="2:65" s="1" customFormat="1" ht="24.25" customHeight="1">
      <c r="B1365" s="13"/>
      <c r="C1365" s="428" t="s">
        <v>2799</v>
      </c>
      <c r="D1365" s="428" t="s">
        <v>313</v>
      </c>
      <c r="E1365" s="429" t="s">
        <v>2800</v>
      </c>
      <c r="F1365" s="430" t="s">
        <v>2801</v>
      </c>
      <c r="G1365" s="431" t="s">
        <v>1507</v>
      </c>
      <c r="H1365" s="432">
        <v>8</v>
      </c>
      <c r="I1365" s="22"/>
      <c r="J1365" s="415">
        <f t="shared" si="74"/>
        <v>0</v>
      </c>
      <c r="K1365" s="416"/>
      <c r="L1365" s="13"/>
      <c r="M1365" s="417" t="s">
        <v>1</v>
      </c>
      <c r="N1365" s="418" t="s">
        <v>41</v>
      </c>
      <c r="P1365" s="419">
        <f t="shared" si="75"/>
        <v>0</v>
      </c>
      <c r="Q1365" s="419">
        <v>0.0122</v>
      </c>
      <c r="R1365" s="419">
        <f t="shared" si="76"/>
        <v>0.0976</v>
      </c>
      <c r="S1365" s="419">
        <v>0</v>
      </c>
      <c r="T1365" s="420">
        <f t="shared" si="77"/>
        <v>0</v>
      </c>
      <c r="AR1365" s="421" t="s">
        <v>395</v>
      </c>
      <c r="AT1365" s="421" t="s">
        <v>313</v>
      </c>
      <c r="AU1365" s="421" t="s">
        <v>88</v>
      </c>
      <c r="AY1365" s="3" t="s">
        <v>311</v>
      </c>
      <c r="BE1365" s="422">
        <f t="shared" si="78"/>
        <v>0</v>
      </c>
      <c r="BF1365" s="422">
        <f t="shared" si="79"/>
        <v>0</v>
      </c>
      <c r="BG1365" s="422">
        <f t="shared" si="80"/>
        <v>0</v>
      </c>
      <c r="BH1365" s="422">
        <f t="shared" si="81"/>
        <v>0</v>
      </c>
      <c r="BI1365" s="422">
        <f t="shared" si="82"/>
        <v>0</v>
      </c>
      <c r="BJ1365" s="3" t="s">
        <v>88</v>
      </c>
      <c r="BK1365" s="422">
        <f t="shared" si="83"/>
        <v>0</v>
      </c>
      <c r="BL1365" s="3" t="s">
        <v>395</v>
      </c>
      <c r="BM1365" s="421" t="s">
        <v>2802</v>
      </c>
    </row>
    <row r="1366" spans="2:65" s="1" customFormat="1" ht="24.25" customHeight="1">
      <c r="B1366" s="13"/>
      <c r="C1366" s="428" t="s">
        <v>2803</v>
      </c>
      <c r="D1366" s="428" t="s">
        <v>313</v>
      </c>
      <c r="E1366" s="429" t="s">
        <v>2804</v>
      </c>
      <c r="F1366" s="430" t="s">
        <v>2805</v>
      </c>
      <c r="G1366" s="431" t="s">
        <v>1507</v>
      </c>
      <c r="H1366" s="432">
        <v>1</v>
      </c>
      <c r="I1366" s="22"/>
      <c r="J1366" s="415">
        <f t="shared" si="74"/>
        <v>0</v>
      </c>
      <c r="K1366" s="416"/>
      <c r="L1366" s="13"/>
      <c r="M1366" s="417" t="s">
        <v>1</v>
      </c>
      <c r="N1366" s="418" t="s">
        <v>41</v>
      </c>
      <c r="P1366" s="419">
        <f t="shared" si="75"/>
        <v>0</v>
      </c>
      <c r="Q1366" s="419">
        <v>0.0122</v>
      </c>
      <c r="R1366" s="419">
        <f t="shared" si="76"/>
        <v>0.0122</v>
      </c>
      <c r="S1366" s="419">
        <v>0</v>
      </c>
      <c r="T1366" s="420">
        <f t="shared" si="77"/>
        <v>0</v>
      </c>
      <c r="AR1366" s="421" t="s">
        <v>395</v>
      </c>
      <c r="AT1366" s="421" t="s">
        <v>313</v>
      </c>
      <c r="AU1366" s="421" t="s">
        <v>88</v>
      </c>
      <c r="AY1366" s="3" t="s">
        <v>311</v>
      </c>
      <c r="BE1366" s="422">
        <f t="shared" si="78"/>
        <v>0</v>
      </c>
      <c r="BF1366" s="422">
        <f t="shared" si="79"/>
        <v>0</v>
      </c>
      <c r="BG1366" s="422">
        <f t="shared" si="80"/>
        <v>0</v>
      </c>
      <c r="BH1366" s="422">
        <f t="shared" si="81"/>
        <v>0</v>
      </c>
      <c r="BI1366" s="422">
        <f t="shared" si="82"/>
        <v>0</v>
      </c>
      <c r="BJ1366" s="3" t="s">
        <v>88</v>
      </c>
      <c r="BK1366" s="422">
        <f t="shared" si="83"/>
        <v>0</v>
      </c>
      <c r="BL1366" s="3" t="s">
        <v>395</v>
      </c>
      <c r="BM1366" s="421" t="s">
        <v>2806</v>
      </c>
    </row>
    <row r="1367" spans="2:65" s="1" customFormat="1" ht="24.25" customHeight="1">
      <c r="B1367" s="13"/>
      <c r="C1367" s="428" t="s">
        <v>2807</v>
      </c>
      <c r="D1367" s="428" t="s">
        <v>313</v>
      </c>
      <c r="E1367" s="429" t="s">
        <v>2808</v>
      </c>
      <c r="F1367" s="430" t="s">
        <v>2809</v>
      </c>
      <c r="G1367" s="431" t="s">
        <v>1507</v>
      </c>
      <c r="H1367" s="432">
        <v>1</v>
      </c>
      <c r="I1367" s="22"/>
      <c r="J1367" s="415">
        <f t="shared" si="74"/>
        <v>0</v>
      </c>
      <c r="K1367" s="416"/>
      <c r="L1367" s="13"/>
      <c r="M1367" s="417" t="s">
        <v>1</v>
      </c>
      <c r="N1367" s="418" t="s">
        <v>41</v>
      </c>
      <c r="P1367" s="419">
        <f t="shared" si="75"/>
        <v>0</v>
      </c>
      <c r="Q1367" s="419">
        <v>0.0122</v>
      </c>
      <c r="R1367" s="419">
        <f t="shared" si="76"/>
        <v>0.0122</v>
      </c>
      <c r="S1367" s="419">
        <v>0</v>
      </c>
      <c r="T1367" s="420">
        <f t="shared" si="77"/>
        <v>0</v>
      </c>
      <c r="AR1367" s="421" t="s">
        <v>395</v>
      </c>
      <c r="AT1367" s="421" t="s">
        <v>313</v>
      </c>
      <c r="AU1367" s="421" t="s">
        <v>88</v>
      </c>
      <c r="AY1367" s="3" t="s">
        <v>311</v>
      </c>
      <c r="BE1367" s="422">
        <f t="shared" si="78"/>
        <v>0</v>
      </c>
      <c r="BF1367" s="422">
        <f t="shared" si="79"/>
        <v>0</v>
      </c>
      <c r="BG1367" s="422">
        <f t="shared" si="80"/>
        <v>0</v>
      </c>
      <c r="BH1367" s="422">
        <f t="shared" si="81"/>
        <v>0</v>
      </c>
      <c r="BI1367" s="422">
        <f t="shared" si="82"/>
        <v>0</v>
      </c>
      <c r="BJ1367" s="3" t="s">
        <v>88</v>
      </c>
      <c r="BK1367" s="422">
        <f t="shared" si="83"/>
        <v>0</v>
      </c>
      <c r="BL1367" s="3" t="s">
        <v>395</v>
      </c>
      <c r="BM1367" s="421" t="s">
        <v>2810</v>
      </c>
    </row>
    <row r="1368" spans="2:65" s="1" customFormat="1" ht="24.25" customHeight="1">
      <c r="B1368" s="13"/>
      <c r="C1368" s="428" t="s">
        <v>2811</v>
      </c>
      <c r="D1368" s="428" t="s">
        <v>313</v>
      </c>
      <c r="E1368" s="429" t="s">
        <v>2812</v>
      </c>
      <c r="F1368" s="430" t="s">
        <v>2813</v>
      </c>
      <c r="G1368" s="431" t="s">
        <v>1507</v>
      </c>
      <c r="H1368" s="432">
        <v>3</v>
      </c>
      <c r="I1368" s="22"/>
      <c r="J1368" s="415">
        <f t="shared" si="74"/>
        <v>0</v>
      </c>
      <c r="K1368" s="416"/>
      <c r="L1368" s="13"/>
      <c r="M1368" s="417" t="s">
        <v>1</v>
      </c>
      <c r="N1368" s="418" t="s">
        <v>41</v>
      </c>
      <c r="P1368" s="419">
        <f t="shared" si="75"/>
        <v>0</v>
      </c>
      <c r="Q1368" s="419">
        <v>0.0122</v>
      </c>
      <c r="R1368" s="419">
        <f t="shared" si="76"/>
        <v>0.0366</v>
      </c>
      <c r="S1368" s="419">
        <v>0</v>
      </c>
      <c r="T1368" s="420">
        <f t="shared" si="77"/>
        <v>0</v>
      </c>
      <c r="AR1368" s="421" t="s">
        <v>395</v>
      </c>
      <c r="AT1368" s="421" t="s">
        <v>313</v>
      </c>
      <c r="AU1368" s="421" t="s">
        <v>88</v>
      </c>
      <c r="AY1368" s="3" t="s">
        <v>311</v>
      </c>
      <c r="BE1368" s="422">
        <f t="shared" si="78"/>
        <v>0</v>
      </c>
      <c r="BF1368" s="422">
        <f t="shared" si="79"/>
        <v>0</v>
      </c>
      <c r="BG1368" s="422">
        <f t="shared" si="80"/>
        <v>0</v>
      </c>
      <c r="BH1368" s="422">
        <f t="shared" si="81"/>
        <v>0</v>
      </c>
      <c r="BI1368" s="422">
        <f t="shared" si="82"/>
        <v>0</v>
      </c>
      <c r="BJ1368" s="3" t="s">
        <v>88</v>
      </c>
      <c r="BK1368" s="422">
        <f t="shared" si="83"/>
        <v>0</v>
      </c>
      <c r="BL1368" s="3" t="s">
        <v>395</v>
      </c>
      <c r="BM1368" s="421" t="s">
        <v>2814</v>
      </c>
    </row>
    <row r="1369" spans="2:65" s="1" customFormat="1" ht="33" customHeight="1">
      <c r="B1369" s="13"/>
      <c r="C1369" s="428" t="s">
        <v>2815</v>
      </c>
      <c r="D1369" s="428" t="s">
        <v>313</v>
      </c>
      <c r="E1369" s="429" t="s">
        <v>2816</v>
      </c>
      <c r="F1369" s="430" t="s">
        <v>2817</v>
      </c>
      <c r="G1369" s="431" t="s">
        <v>1507</v>
      </c>
      <c r="H1369" s="432">
        <v>1</v>
      </c>
      <c r="I1369" s="22"/>
      <c r="J1369" s="415">
        <f t="shared" si="74"/>
        <v>0</v>
      </c>
      <c r="K1369" s="416"/>
      <c r="L1369" s="13"/>
      <c r="M1369" s="417" t="s">
        <v>1</v>
      </c>
      <c r="N1369" s="418" t="s">
        <v>41</v>
      </c>
      <c r="P1369" s="419">
        <f t="shared" si="75"/>
        <v>0</v>
      </c>
      <c r="Q1369" s="419">
        <v>0.0122</v>
      </c>
      <c r="R1369" s="419">
        <f t="shared" si="76"/>
        <v>0.0122</v>
      </c>
      <c r="S1369" s="419">
        <v>0</v>
      </c>
      <c r="T1369" s="420">
        <f t="shared" si="77"/>
        <v>0</v>
      </c>
      <c r="AR1369" s="421" t="s">
        <v>395</v>
      </c>
      <c r="AT1369" s="421" t="s">
        <v>313</v>
      </c>
      <c r="AU1369" s="421" t="s">
        <v>88</v>
      </c>
      <c r="AY1369" s="3" t="s">
        <v>311</v>
      </c>
      <c r="BE1369" s="422">
        <f t="shared" si="78"/>
        <v>0</v>
      </c>
      <c r="BF1369" s="422">
        <f t="shared" si="79"/>
        <v>0</v>
      </c>
      <c r="BG1369" s="422">
        <f t="shared" si="80"/>
        <v>0</v>
      </c>
      <c r="BH1369" s="422">
        <f t="shared" si="81"/>
        <v>0</v>
      </c>
      <c r="BI1369" s="422">
        <f t="shared" si="82"/>
        <v>0</v>
      </c>
      <c r="BJ1369" s="3" t="s">
        <v>88</v>
      </c>
      <c r="BK1369" s="422">
        <f t="shared" si="83"/>
        <v>0</v>
      </c>
      <c r="BL1369" s="3" t="s">
        <v>395</v>
      </c>
      <c r="BM1369" s="421" t="s">
        <v>2818</v>
      </c>
    </row>
    <row r="1370" spans="2:65" s="1" customFormat="1" ht="33" customHeight="1">
      <c r="B1370" s="13"/>
      <c r="C1370" s="428" t="s">
        <v>2819</v>
      </c>
      <c r="D1370" s="428" t="s">
        <v>313</v>
      </c>
      <c r="E1370" s="429" t="s">
        <v>2820</v>
      </c>
      <c r="F1370" s="430" t="s">
        <v>2821</v>
      </c>
      <c r="G1370" s="431" t="s">
        <v>1507</v>
      </c>
      <c r="H1370" s="432">
        <v>1</v>
      </c>
      <c r="I1370" s="22"/>
      <c r="J1370" s="415">
        <f t="shared" si="74"/>
        <v>0</v>
      </c>
      <c r="K1370" s="416"/>
      <c r="L1370" s="13"/>
      <c r="M1370" s="417" t="s">
        <v>1</v>
      </c>
      <c r="N1370" s="418" t="s">
        <v>41</v>
      </c>
      <c r="P1370" s="419">
        <f t="shared" si="75"/>
        <v>0</v>
      </c>
      <c r="Q1370" s="419">
        <v>0.0122</v>
      </c>
      <c r="R1370" s="419">
        <f t="shared" si="76"/>
        <v>0.0122</v>
      </c>
      <c r="S1370" s="419">
        <v>0</v>
      </c>
      <c r="T1370" s="420">
        <f t="shared" si="77"/>
        <v>0</v>
      </c>
      <c r="AR1370" s="421" t="s">
        <v>395</v>
      </c>
      <c r="AT1370" s="421" t="s">
        <v>313</v>
      </c>
      <c r="AU1370" s="421" t="s">
        <v>88</v>
      </c>
      <c r="AY1370" s="3" t="s">
        <v>311</v>
      </c>
      <c r="BE1370" s="422">
        <f t="shared" si="78"/>
        <v>0</v>
      </c>
      <c r="BF1370" s="422">
        <f t="shared" si="79"/>
        <v>0</v>
      </c>
      <c r="BG1370" s="422">
        <f t="shared" si="80"/>
        <v>0</v>
      </c>
      <c r="BH1370" s="422">
        <f t="shared" si="81"/>
        <v>0</v>
      </c>
      <c r="BI1370" s="422">
        <f t="shared" si="82"/>
        <v>0</v>
      </c>
      <c r="BJ1370" s="3" t="s">
        <v>88</v>
      </c>
      <c r="BK1370" s="422">
        <f t="shared" si="83"/>
        <v>0</v>
      </c>
      <c r="BL1370" s="3" t="s">
        <v>395</v>
      </c>
      <c r="BM1370" s="421" t="s">
        <v>2822</v>
      </c>
    </row>
    <row r="1371" spans="2:65" s="1" customFormat="1" ht="24.25" customHeight="1">
      <c r="B1371" s="13"/>
      <c r="C1371" s="428" t="s">
        <v>2823</v>
      </c>
      <c r="D1371" s="428" t="s">
        <v>313</v>
      </c>
      <c r="E1371" s="429" t="s">
        <v>2824</v>
      </c>
      <c r="F1371" s="430" t="s">
        <v>2825</v>
      </c>
      <c r="G1371" s="431" t="s">
        <v>1507</v>
      </c>
      <c r="H1371" s="432">
        <v>6</v>
      </c>
      <c r="I1371" s="22"/>
      <c r="J1371" s="415">
        <f t="shared" si="74"/>
        <v>0</v>
      </c>
      <c r="K1371" s="416"/>
      <c r="L1371" s="13"/>
      <c r="M1371" s="417" t="s">
        <v>1</v>
      </c>
      <c r="N1371" s="418" t="s">
        <v>41</v>
      </c>
      <c r="P1371" s="419">
        <f t="shared" si="75"/>
        <v>0</v>
      </c>
      <c r="Q1371" s="419">
        <v>0.0122</v>
      </c>
      <c r="R1371" s="419">
        <f t="shared" si="76"/>
        <v>0.0732</v>
      </c>
      <c r="S1371" s="419">
        <v>0</v>
      </c>
      <c r="T1371" s="420">
        <f t="shared" si="77"/>
        <v>0</v>
      </c>
      <c r="AR1371" s="421" t="s">
        <v>395</v>
      </c>
      <c r="AT1371" s="421" t="s">
        <v>313</v>
      </c>
      <c r="AU1371" s="421" t="s">
        <v>88</v>
      </c>
      <c r="AY1371" s="3" t="s">
        <v>311</v>
      </c>
      <c r="BE1371" s="422">
        <f t="shared" si="78"/>
        <v>0</v>
      </c>
      <c r="BF1371" s="422">
        <f t="shared" si="79"/>
        <v>0</v>
      </c>
      <c r="BG1371" s="422">
        <f t="shared" si="80"/>
        <v>0</v>
      </c>
      <c r="BH1371" s="422">
        <f t="shared" si="81"/>
        <v>0</v>
      </c>
      <c r="BI1371" s="422">
        <f t="shared" si="82"/>
        <v>0</v>
      </c>
      <c r="BJ1371" s="3" t="s">
        <v>88</v>
      </c>
      <c r="BK1371" s="422">
        <f t="shared" si="83"/>
        <v>0</v>
      </c>
      <c r="BL1371" s="3" t="s">
        <v>395</v>
      </c>
      <c r="BM1371" s="421" t="s">
        <v>2826</v>
      </c>
    </row>
    <row r="1372" spans="2:65" s="1" customFormat="1" ht="24.25" customHeight="1">
      <c r="B1372" s="13"/>
      <c r="C1372" s="428" t="s">
        <v>2827</v>
      </c>
      <c r="D1372" s="428" t="s">
        <v>313</v>
      </c>
      <c r="E1372" s="429" t="s">
        <v>2828</v>
      </c>
      <c r="F1372" s="430" t="s">
        <v>2829</v>
      </c>
      <c r="G1372" s="431" t="s">
        <v>1507</v>
      </c>
      <c r="H1372" s="432">
        <v>1</v>
      </c>
      <c r="I1372" s="22"/>
      <c r="J1372" s="415">
        <f t="shared" si="74"/>
        <v>0</v>
      </c>
      <c r="K1372" s="416"/>
      <c r="L1372" s="13"/>
      <c r="M1372" s="417" t="s">
        <v>1</v>
      </c>
      <c r="N1372" s="418" t="s">
        <v>41</v>
      </c>
      <c r="P1372" s="419">
        <f t="shared" si="75"/>
        <v>0</v>
      </c>
      <c r="Q1372" s="419">
        <v>0.0122</v>
      </c>
      <c r="R1372" s="419">
        <f t="shared" si="76"/>
        <v>0.0122</v>
      </c>
      <c r="S1372" s="419">
        <v>0</v>
      </c>
      <c r="T1372" s="420">
        <f t="shared" si="77"/>
        <v>0</v>
      </c>
      <c r="AR1372" s="421" t="s">
        <v>395</v>
      </c>
      <c r="AT1372" s="421" t="s">
        <v>313</v>
      </c>
      <c r="AU1372" s="421" t="s">
        <v>88</v>
      </c>
      <c r="AY1372" s="3" t="s">
        <v>311</v>
      </c>
      <c r="BE1372" s="422">
        <f t="shared" si="78"/>
        <v>0</v>
      </c>
      <c r="BF1372" s="422">
        <f t="shared" si="79"/>
        <v>0</v>
      </c>
      <c r="BG1372" s="422">
        <f t="shared" si="80"/>
        <v>0</v>
      </c>
      <c r="BH1372" s="422">
        <f t="shared" si="81"/>
        <v>0</v>
      </c>
      <c r="BI1372" s="422">
        <f t="shared" si="82"/>
        <v>0</v>
      </c>
      <c r="BJ1372" s="3" t="s">
        <v>88</v>
      </c>
      <c r="BK1372" s="422">
        <f t="shared" si="83"/>
        <v>0</v>
      </c>
      <c r="BL1372" s="3" t="s">
        <v>395</v>
      </c>
      <c r="BM1372" s="421" t="s">
        <v>2830</v>
      </c>
    </row>
    <row r="1373" spans="2:65" s="1" customFormat="1" ht="24.25" customHeight="1">
      <c r="B1373" s="13"/>
      <c r="C1373" s="428" t="s">
        <v>2831</v>
      </c>
      <c r="D1373" s="428" t="s">
        <v>313</v>
      </c>
      <c r="E1373" s="429" t="s">
        <v>2832</v>
      </c>
      <c r="F1373" s="430" t="s">
        <v>2833</v>
      </c>
      <c r="G1373" s="431" t="s">
        <v>1507</v>
      </c>
      <c r="H1373" s="432">
        <v>6</v>
      </c>
      <c r="I1373" s="22"/>
      <c r="J1373" s="415">
        <f t="shared" si="74"/>
        <v>0</v>
      </c>
      <c r="K1373" s="416"/>
      <c r="L1373" s="13"/>
      <c r="M1373" s="417" t="s">
        <v>1</v>
      </c>
      <c r="N1373" s="418" t="s">
        <v>41</v>
      </c>
      <c r="P1373" s="419">
        <f t="shared" si="75"/>
        <v>0</v>
      </c>
      <c r="Q1373" s="419">
        <v>0.0122</v>
      </c>
      <c r="R1373" s="419">
        <f t="shared" si="76"/>
        <v>0.0732</v>
      </c>
      <c r="S1373" s="419">
        <v>0</v>
      </c>
      <c r="T1373" s="420">
        <f t="shared" si="77"/>
        <v>0</v>
      </c>
      <c r="AR1373" s="421" t="s">
        <v>395</v>
      </c>
      <c r="AT1373" s="421" t="s">
        <v>313</v>
      </c>
      <c r="AU1373" s="421" t="s">
        <v>88</v>
      </c>
      <c r="AY1373" s="3" t="s">
        <v>311</v>
      </c>
      <c r="BE1373" s="422">
        <f t="shared" si="78"/>
        <v>0</v>
      </c>
      <c r="BF1373" s="422">
        <f t="shared" si="79"/>
        <v>0</v>
      </c>
      <c r="BG1373" s="422">
        <f t="shared" si="80"/>
        <v>0</v>
      </c>
      <c r="BH1373" s="422">
        <f t="shared" si="81"/>
        <v>0</v>
      </c>
      <c r="BI1373" s="422">
        <f t="shared" si="82"/>
        <v>0</v>
      </c>
      <c r="BJ1373" s="3" t="s">
        <v>88</v>
      </c>
      <c r="BK1373" s="422">
        <f t="shared" si="83"/>
        <v>0</v>
      </c>
      <c r="BL1373" s="3" t="s">
        <v>395</v>
      </c>
      <c r="BM1373" s="421" t="s">
        <v>2834</v>
      </c>
    </row>
    <row r="1374" spans="2:65" s="1" customFormat="1" ht="24.25" customHeight="1">
      <c r="B1374" s="13"/>
      <c r="C1374" s="428" t="s">
        <v>2835</v>
      </c>
      <c r="D1374" s="428" t="s">
        <v>313</v>
      </c>
      <c r="E1374" s="429" t="s">
        <v>2836</v>
      </c>
      <c r="F1374" s="430" t="s">
        <v>2837</v>
      </c>
      <c r="G1374" s="431" t="s">
        <v>1507</v>
      </c>
      <c r="H1374" s="432">
        <v>5</v>
      </c>
      <c r="I1374" s="22"/>
      <c r="J1374" s="415">
        <f t="shared" si="74"/>
        <v>0</v>
      </c>
      <c r="K1374" s="416"/>
      <c r="L1374" s="13"/>
      <c r="M1374" s="417" t="s">
        <v>1</v>
      </c>
      <c r="N1374" s="418" t="s">
        <v>41</v>
      </c>
      <c r="P1374" s="419">
        <f t="shared" si="75"/>
        <v>0</v>
      </c>
      <c r="Q1374" s="419">
        <v>0.0122</v>
      </c>
      <c r="R1374" s="419">
        <f t="shared" si="76"/>
        <v>0.061000000000000006</v>
      </c>
      <c r="S1374" s="419">
        <v>0</v>
      </c>
      <c r="T1374" s="420">
        <f t="shared" si="77"/>
        <v>0</v>
      </c>
      <c r="AR1374" s="421" t="s">
        <v>395</v>
      </c>
      <c r="AT1374" s="421" t="s">
        <v>313</v>
      </c>
      <c r="AU1374" s="421" t="s">
        <v>88</v>
      </c>
      <c r="AY1374" s="3" t="s">
        <v>311</v>
      </c>
      <c r="BE1374" s="422">
        <f t="shared" si="78"/>
        <v>0</v>
      </c>
      <c r="BF1374" s="422">
        <f t="shared" si="79"/>
        <v>0</v>
      </c>
      <c r="BG1374" s="422">
        <f t="shared" si="80"/>
        <v>0</v>
      </c>
      <c r="BH1374" s="422">
        <f t="shared" si="81"/>
        <v>0</v>
      </c>
      <c r="BI1374" s="422">
        <f t="shared" si="82"/>
        <v>0</v>
      </c>
      <c r="BJ1374" s="3" t="s">
        <v>88</v>
      </c>
      <c r="BK1374" s="422">
        <f t="shared" si="83"/>
        <v>0</v>
      </c>
      <c r="BL1374" s="3" t="s">
        <v>395</v>
      </c>
      <c r="BM1374" s="421" t="s">
        <v>2838</v>
      </c>
    </row>
    <row r="1375" spans="2:65" s="1" customFormat="1" ht="24.25" customHeight="1">
      <c r="B1375" s="13"/>
      <c r="C1375" s="428" t="s">
        <v>2839</v>
      </c>
      <c r="D1375" s="428" t="s">
        <v>313</v>
      </c>
      <c r="E1375" s="429" t="s">
        <v>2840</v>
      </c>
      <c r="F1375" s="430" t="s">
        <v>2841</v>
      </c>
      <c r="G1375" s="431" t="s">
        <v>1507</v>
      </c>
      <c r="H1375" s="432">
        <v>2</v>
      </c>
      <c r="I1375" s="22"/>
      <c r="J1375" s="415">
        <f t="shared" si="74"/>
        <v>0</v>
      </c>
      <c r="K1375" s="416"/>
      <c r="L1375" s="13"/>
      <c r="M1375" s="417" t="s">
        <v>1</v>
      </c>
      <c r="N1375" s="418" t="s">
        <v>41</v>
      </c>
      <c r="P1375" s="419">
        <f t="shared" si="75"/>
        <v>0</v>
      </c>
      <c r="Q1375" s="419">
        <v>0.0122</v>
      </c>
      <c r="R1375" s="419">
        <f t="shared" si="76"/>
        <v>0.0244</v>
      </c>
      <c r="S1375" s="419">
        <v>0</v>
      </c>
      <c r="T1375" s="420">
        <f t="shared" si="77"/>
        <v>0</v>
      </c>
      <c r="AR1375" s="421" t="s">
        <v>395</v>
      </c>
      <c r="AT1375" s="421" t="s">
        <v>313</v>
      </c>
      <c r="AU1375" s="421" t="s">
        <v>88</v>
      </c>
      <c r="AY1375" s="3" t="s">
        <v>311</v>
      </c>
      <c r="BE1375" s="422">
        <f t="shared" si="78"/>
        <v>0</v>
      </c>
      <c r="BF1375" s="422">
        <f t="shared" si="79"/>
        <v>0</v>
      </c>
      <c r="BG1375" s="422">
        <f t="shared" si="80"/>
        <v>0</v>
      </c>
      <c r="BH1375" s="422">
        <f t="shared" si="81"/>
        <v>0</v>
      </c>
      <c r="BI1375" s="422">
        <f t="shared" si="82"/>
        <v>0</v>
      </c>
      <c r="BJ1375" s="3" t="s">
        <v>88</v>
      </c>
      <c r="BK1375" s="422">
        <f t="shared" si="83"/>
        <v>0</v>
      </c>
      <c r="BL1375" s="3" t="s">
        <v>395</v>
      </c>
      <c r="BM1375" s="421" t="s">
        <v>2842</v>
      </c>
    </row>
    <row r="1376" spans="2:65" s="1" customFormat="1" ht="24.25" customHeight="1">
      <c r="B1376" s="13"/>
      <c r="C1376" s="428" t="s">
        <v>2843</v>
      </c>
      <c r="D1376" s="428" t="s">
        <v>313</v>
      </c>
      <c r="E1376" s="429" t="s">
        <v>2844</v>
      </c>
      <c r="F1376" s="430" t="s">
        <v>2845</v>
      </c>
      <c r="G1376" s="431" t="s">
        <v>1507</v>
      </c>
      <c r="H1376" s="432">
        <v>1</v>
      </c>
      <c r="I1376" s="22"/>
      <c r="J1376" s="415">
        <f t="shared" si="74"/>
        <v>0</v>
      </c>
      <c r="K1376" s="416"/>
      <c r="L1376" s="13"/>
      <c r="M1376" s="417" t="s">
        <v>1</v>
      </c>
      <c r="N1376" s="418" t="s">
        <v>41</v>
      </c>
      <c r="P1376" s="419">
        <f t="shared" si="75"/>
        <v>0</v>
      </c>
      <c r="Q1376" s="419">
        <v>0.0122</v>
      </c>
      <c r="R1376" s="419">
        <f t="shared" si="76"/>
        <v>0.0122</v>
      </c>
      <c r="S1376" s="419">
        <v>0</v>
      </c>
      <c r="T1376" s="420">
        <f t="shared" si="77"/>
        <v>0</v>
      </c>
      <c r="AR1376" s="421" t="s">
        <v>395</v>
      </c>
      <c r="AT1376" s="421" t="s">
        <v>313</v>
      </c>
      <c r="AU1376" s="421" t="s">
        <v>88</v>
      </c>
      <c r="AY1376" s="3" t="s">
        <v>311</v>
      </c>
      <c r="BE1376" s="422">
        <f t="shared" si="78"/>
        <v>0</v>
      </c>
      <c r="BF1376" s="422">
        <f t="shared" si="79"/>
        <v>0</v>
      </c>
      <c r="BG1376" s="422">
        <f t="shared" si="80"/>
        <v>0</v>
      </c>
      <c r="BH1376" s="422">
        <f t="shared" si="81"/>
        <v>0</v>
      </c>
      <c r="BI1376" s="422">
        <f t="shared" si="82"/>
        <v>0</v>
      </c>
      <c r="BJ1376" s="3" t="s">
        <v>88</v>
      </c>
      <c r="BK1376" s="422">
        <f t="shared" si="83"/>
        <v>0</v>
      </c>
      <c r="BL1376" s="3" t="s">
        <v>395</v>
      </c>
      <c r="BM1376" s="421" t="s">
        <v>2846</v>
      </c>
    </row>
    <row r="1377" spans="2:65" s="1" customFormat="1" ht="24.25" customHeight="1">
      <c r="B1377" s="13"/>
      <c r="C1377" s="428" t="s">
        <v>2847</v>
      </c>
      <c r="D1377" s="428" t="s">
        <v>313</v>
      </c>
      <c r="E1377" s="429" t="s">
        <v>2848</v>
      </c>
      <c r="F1377" s="430" t="s">
        <v>2849</v>
      </c>
      <c r="G1377" s="431" t="s">
        <v>1507</v>
      </c>
      <c r="H1377" s="432">
        <v>3</v>
      </c>
      <c r="I1377" s="22"/>
      <c r="J1377" s="415">
        <f t="shared" si="74"/>
        <v>0</v>
      </c>
      <c r="K1377" s="416"/>
      <c r="L1377" s="13"/>
      <c r="M1377" s="417" t="s">
        <v>1</v>
      </c>
      <c r="N1377" s="418" t="s">
        <v>41</v>
      </c>
      <c r="P1377" s="419">
        <f t="shared" si="75"/>
        <v>0</v>
      </c>
      <c r="Q1377" s="419">
        <v>0.0122</v>
      </c>
      <c r="R1377" s="419">
        <f t="shared" si="76"/>
        <v>0.0366</v>
      </c>
      <c r="S1377" s="419">
        <v>0</v>
      </c>
      <c r="T1377" s="420">
        <f t="shared" si="77"/>
        <v>0</v>
      </c>
      <c r="AR1377" s="421" t="s">
        <v>395</v>
      </c>
      <c r="AT1377" s="421" t="s">
        <v>313</v>
      </c>
      <c r="AU1377" s="421" t="s">
        <v>88</v>
      </c>
      <c r="AY1377" s="3" t="s">
        <v>311</v>
      </c>
      <c r="BE1377" s="422">
        <f t="shared" si="78"/>
        <v>0</v>
      </c>
      <c r="BF1377" s="422">
        <f t="shared" si="79"/>
        <v>0</v>
      </c>
      <c r="BG1377" s="422">
        <f t="shared" si="80"/>
        <v>0</v>
      </c>
      <c r="BH1377" s="422">
        <f t="shared" si="81"/>
        <v>0</v>
      </c>
      <c r="BI1377" s="422">
        <f t="shared" si="82"/>
        <v>0</v>
      </c>
      <c r="BJ1377" s="3" t="s">
        <v>88</v>
      </c>
      <c r="BK1377" s="422">
        <f t="shared" si="83"/>
        <v>0</v>
      </c>
      <c r="BL1377" s="3" t="s">
        <v>395</v>
      </c>
      <c r="BM1377" s="421" t="s">
        <v>2850</v>
      </c>
    </row>
    <row r="1378" spans="2:65" s="1" customFormat="1" ht="16.5" customHeight="1">
      <c r="B1378" s="13"/>
      <c r="C1378" s="428" t="s">
        <v>2851</v>
      </c>
      <c r="D1378" s="428" t="s">
        <v>313</v>
      </c>
      <c r="E1378" s="429" t="s">
        <v>2852</v>
      </c>
      <c r="F1378" s="430" t="s">
        <v>2853</v>
      </c>
      <c r="G1378" s="431" t="s">
        <v>356</v>
      </c>
      <c r="H1378" s="432">
        <v>1</v>
      </c>
      <c r="I1378" s="22"/>
      <c r="J1378" s="415">
        <f t="shared" si="74"/>
        <v>0</v>
      </c>
      <c r="K1378" s="416"/>
      <c r="L1378" s="13"/>
      <c r="M1378" s="417" t="s">
        <v>1</v>
      </c>
      <c r="N1378" s="418" t="s">
        <v>41</v>
      </c>
      <c r="P1378" s="419">
        <f t="shared" si="75"/>
        <v>0</v>
      </c>
      <c r="Q1378" s="419">
        <v>0.0122</v>
      </c>
      <c r="R1378" s="419">
        <f t="shared" si="76"/>
        <v>0.0122</v>
      </c>
      <c r="S1378" s="419">
        <v>0</v>
      </c>
      <c r="T1378" s="420">
        <f t="shared" si="77"/>
        <v>0</v>
      </c>
      <c r="AR1378" s="421" t="s">
        <v>395</v>
      </c>
      <c r="AT1378" s="421" t="s">
        <v>313</v>
      </c>
      <c r="AU1378" s="421" t="s">
        <v>88</v>
      </c>
      <c r="AY1378" s="3" t="s">
        <v>311</v>
      </c>
      <c r="BE1378" s="422">
        <f t="shared" si="78"/>
        <v>0</v>
      </c>
      <c r="BF1378" s="422">
        <f t="shared" si="79"/>
        <v>0</v>
      </c>
      <c r="BG1378" s="422">
        <f t="shared" si="80"/>
        <v>0</v>
      </c>
      <c r="BH1378" s="422">
        <f t="shared" si="81"/>
        <v>0</v>
      </c>
      <c r="BI1378" s="422">
        <f t="shared" si="82"/>
        <v>0</v>
      </c>
      <c r="BJ1378" s="3" t="s">
        <v>88</v>
      </c>
      <c r="BK1378" s="422">
        <f t="shared" si="83"/>
        <v>0</v>
      </c>
      <c r="BL1378" s="3" t="s">
        <v>395</v>
      </c>
      <c r="BM1378" s="421" t="s">
        <v>2854</v>
      </c>
    </row>
    <row r="1379" spans="2:65" s="1" customFormat="1" ht="24.25" customHeight="1">
      <c r="B1379" s="13"/>
      <c r="C1379" s="428" t="s">
        <v>2855</v>
      </c>
      <c r="D1379" s="428" t="s">
        <v>313</v>
      </c>
      <c r="E1379" s="429" t="s">
        <v>2856</v>
      </c>
      <c r="F1379" s="430" t="s">
        <v>2857</v>
      </c>
      <c r="G1379" s="431" t="s">
        <v>1127</v>
      </c>
      <c r="H1379" s="24"/>
      <c r="I1379" s="22"/>
      <c r="J1379" s="415">
        <f t="shared" si="74"/>
        <v>0</v>
      </c>
      <c r="K1379" s="416"/>
      <c r="L1379" s="13"/>
      <c r="M1379" s="417" t="s">
        <v>1</v>
      </c>
      <c r="N1379" s="418" t="s">
        <v>41</v>
      </c>
      <c r="P1379" s="419">
        <f t="shared" si="75"/>
        <v>0</v>
      </c>
      <c r="Q1379" s="419">
        <v>0</v>
      </c>
      <c r="R1379" s="419">
        <f t="shared" si="76"/>
        <v>0</v>
      </c>
      <c r="S1379" s="419">
        <v>0</v>
      </c>
      <c r="T1379" s="420">
        <f t="shared" si="77"/>
        <v>0</v>
      </c>
      <c r="AR1379" s="421" t="s">
        <v>395</v>
      </c>
      <c r="AT1379" s="421" t="s">
        <v>313</v>
      </c>
      <c r="AU1379" s="421" t="s">
        <v>88</v>
      </c>
      <c r="AY1379" s="3" t="s">
        <v>311</v>
      </c>
      <c r="BE1379" s="422">
        <f t="shared" si="78"/>
        <v>0</v>
      </c>
      <c r="BF1379" s="422">
        <f t="shared" si="79"/>
        <v>0</v>
      </c>
      <c r="BG1379" s="422">
        <f t="shared" si="80"/>
        <v>0</v>
      </c>
      <c r="BH1379" s="422">
        <f t="shared" si="81"/>
        <v>0</v>
      </c>
      <c r="BI1379" s="422">
        <f t="shared" si="82"/>
        <v>0</v>
      </c>
      <c r="BJ1379" s="3" t="s">
        <v>88</v>
      </c>
      <c r="BK1379" s="422">
        <f t="shared" si="83"/>
        <v>0</v>
      </c>
      <c r="BL1379" s="3" t="s">
        <v>395</v>
      </c>
      <c r="BM1379" s="421" t="s">
        <v>2858</v>
      </c>
    </row>
    <row r="1380" spans="2:63" s="433" customFormat="1" ht="25.9" customHeight="1">
      <c r="B1380" s="434"/>
      <c r="D1380" s="435" t="s">
        <v>74</v>
      </c>
      <c r="E1380" s="436" t="s">
        <v>2859</v>
      </c>
      <c r="F1380" s="436" t="s">
        <v>2860</v>
      </c>
      <c r="J1380" s="437">
        <f>BK1380</f>
        <v>0</v>
      </c>
      <c r="L1380" s="434"/>
      <c r="M1380" s="438"/>
      <c r="P1380" s="439">
        <f>P1381+P1385+P1387+P1389+P1391</f>
        <v>0</v>
      </c>
      <c r="R1380" s="439">
        <f>R1381+R1385+R1387+R1389+R1391</f>
        <v>0</v>
      </c>
      <c r="T1380" s="440">
        <f>T1381+T1385+T1387+T1389+T1391</f>
        <v>0</v>
      </c>
      <c r="AR1380" s="435" t="s">
        <v>337</v>
      </c>
      <c r="AT1380" s="441" t="s">
        <v>74</v>
      </c>
      <c r="AU1380" s="441" t="s">
        <v>75</v>
      </c>
      <c r="AY1380" s="435" t="s">
        <v>311</v>
      </c>
      <c r="BK1380" s="442">
        <f>BK1381+BK1385+BK1387+BK1389+BK1391</f>
        <v>0</v>
      </c>
    </row>
    <row r="1381" spans="2:63" s="433" customFormat="1" ht="22.9" customHeight="1">
      <c r="B1381" s="434"/>
      <c r="D1381" s="435" t="s">
        <v>74</v>
      </c>
      <c r="E1381" s="443" t="s">
        <v>2861</v>
      </c>
      <c r="F1381" s="443" t="s">
        <v>2862</v>
      </c>
      <c r="J1381" s="444">
        <f>BK1381</f>
        <v>0</v>
      </c>
      <c r="L1381" s="434"/>
      <c r="M1381" s="438"/>
      <c r="P1381" s="439">
        <f>SUM(P1382:P1384)</f>
        <v>0</v>
      </c>
      <c r="R1381" s="439">
        <f>SUM(R1382:R1384)</f>
        <v>0</v>
      </c>
      <c r="T1381" s="440">
        <f>SUM(T1382:T1384)</f>
        <v>0</v>
      </c>
      <c r="AR1381" s="435" t="s">
        <v>337</v>
      </c>
      <c r="AT1381" s="441" t="s">
        <v>74</v>
      </c>
      <c r="AU1381" s="441" t="s">
        <v>83</v>
      </c>
      <c r="AY1381" s="435" t="s">
        <v>311</v>
      </c>
      <c r="BK1381" s="442">
        <f>SUM(BK1382:BK1384)</f>
        <v>0</v>
      </c>
    </row>
    <row r="1382" spans="2:65" s="1" customFormat="1" ht="21.75" customHeight="1">
      <c r="B1382" s="13"/>
      <c r="C1382" s="428" t="s">
        <v>2863</v>
      </c>
      <c r="D1382" s="428" t="s">
        <v>313</v>
      </c>
      <c r="E1382" s="429" t="s">
        <v>2864</v>
      </c>
      <c r="F1382" s="430" t="s">
        <v>2865</v>
      </c>
      <c r="G1382" s="431" t="s">
        <v>1321</v>
      </c>
      <c r="H1382" s="432">
        <v>1</v>
      </c>
      <c r="I1382" s="22"/>
      <c r="J1382" s="415">
        <f>ROUND(I1382*H1382,2)</f>
        <v>0</v>
      </c>
      <c r="K1382" s="416"/>
      <c r="L1382" s="13"/>
      <c r="M1382" s="417" t="s">
        <v>1</v>
      </c>
      <c r="N1382" s="418" t="s">
        <v>41</v>
      </c>
      <c r="P1382" s="419">
        <f>O1382*H1382</f>
        <v>0</v>
      </c>
      <c r="Q1382" s="419">
        <v>0</v>
      </c>
      <c r="R1382" s="419">
        <f>Q1382*H1382</f>
        <v>0</v>
      </c>
      <c r="S1382" s="419">
        <v>0</v>
      </c>
      <c r="T1382" s="420">
        <f>S1382*H1382</f>
        <v>0</v>
      </c>
      <c r="AR1382" s="421" t="s">
        <v>2866</v>
      </c>
      <c r="AT1382" s="421" t="s">
        <v>313</v>
      </c>
      <c r="AU1382" s="421" t="s">
        <v>88</v>
      </c>
      <c r="AY1382" s="3" t="s">
        <v>311</v>
      </c>
      <c r="BE1382" s="422">
        <f>IF(N1382="základní",J1382,0)</f>
        <v>0</v>
      </c>
      <c r="BF1382" s="422">
        <f>IF(N1382="snížená",J1382,0)</f>
        <v>0</v>
      </c>
      <c r="BG1382" s="422">
        <f>IF(N1382="zákl. přenesená",J1382,0)</f>
        <v>0</v>
      </c>
      <c r="BH1382" s="422">
        <f>IF(N1382="sníž. přenesená",J1382,0)</f>
        <v>0</v>
      </c>
      <c r="BI1382" s="422">
        <f>IF(N1382="nulová",J1382,0)</f>
        <v>0</v>
      </c>
      <c r="BJ1382" s="3" t="s">
        <v>88</v>
      </c>
      <c r="BK1382" s="422">
        <f>ROUND(I1382*H1382,2)</f>
        <v>0</v>
      </c>
      <c r="BL1382" s="3" t="s">
        <v>2866</v>
      </c>
      <c r="BM1382" s="421" t="s">
        <v>2867</v>
      </c>
    </row>
    <row r="1383" spans="2:65" s="1" customFormat="1" ht="33" customHeight="1">
      <c r="B1383" s="13"/>
      <c r="C1383" s="428" t="s">
        <v>2868</v>
      </c>
      <c r="D1383" s="428" t="s">
        <v>313</v>
      </c>
      <c r="E1383" s="429" t="s">
        <v>2869</v>
      </c>
      <c r="F1383" s="430" t="s">
        <v>2870</v>
      </c>
      <c r="G1383" s="431" t="s">
        <v>1321</v>
      </c>
      <c r="H1383" s="432">
        <v>1</v>
      </c>
      <c r="I1383" s="22"/>
      <c r="J1383" s="415">
        <f>ROUND(I1383*H1383,2)</f>
        <v>0</v>
      </c>
      <c r="K1383" s="416"/>
      <c r="L1383" s="13"/>
      <c r="M1383" s="417" t="s">
        <v>1</v>
      </c>
      <c r="N1383" s="418" t="s">
        <v>41</v>
      </c>
      <c r="P1383" s="419">
        <f>O1383*H1383</f>
        <v>0</v>
      </c>
      <c r="Q1383" s="419">
        <v>0</v>
      </c>
      <c r="R1383" s="419">
        <f>Q1383*H1383</f>
        <v>0</v>
      </c>
      <c r="S1383" s="419">
        <v>0</v>
      </c>
      <c r="T1383" s="420">
        <f>S1383*H1383</f>
        <v>0</v>
      </c>
      <c r="AR1383" s="421" t="s">
        <v>2866</v>
      </c>
      <c r="AT1383" s="421" t="s">
        <v>313</v>
      </c>
      <c r="AU1383" s="421" t="s">
        <v>88</v>
      </c>
      <c r="AY1383" s="3" t="s">
        <v>311</v>
      </c>
      <c r="BE1383" s="422">
        <f>IF(N1383="základní",J1383,0)</f>
        <v>0</v>
      </c>
      <c r="BF1383" s="422">
        <f>IF(N1383="snížená",J1383,0)</f>
        <v>0</v>
      </c>
      <c r="BG1383" s="422">
        <f>IF(N1383="zákl. přenesená",J1383,0)</f>
        <v>0</v>
      </c>
      <c r="BH1383" s="422">
        <f>IF(N1383="sníž. přenesená",J1383,0)</f>
        <v>0</v>
      </c>
      <c r="BI1383" s="422">
        <f>IF(N1383="nulová",J1383,0)</f>
        <v>0</v>
      </c>
      <c r="BJ1383" s="3" t="s">
        <v>88</v>
      </c>
      <c r="BK1383" s="422">
        <f>ROUND(I1383*H1383,2)</f>
        <v>0</v>
      </c>
      <c r="BL1383" s="3" t="s">
        <v>2866</v>
      </c>
      <c r="BM1383" s="421" t="s">
        <v>2871</v>
      </c>
    </row>
    <row r="1384" spans="2:65" s="1" customFormat="1" ht="16.5" customHeight="1">
      <c r="B1384" s="13"/>
      <c r="C1384" s="428" t="s">
        <v>2872</v>
      </c>
      <c r="D1384" s="428" t="s">
        <v>313</v>
      </c>
      <c r="E1384" s="429" t="s">
        <v>2873</v>
      </c>
      <c r="F1384" s="430" t="s">
        <v>2874</v>
      </c>
      <c r="G1384" s="431" t="s">
        <v>1321</v>
      </c>
      <c r="H1384" s="432">
        <v>1</v>
      </c>
      <c r="I1384" s="22"/>
      <c r="J1384" s="415">
        <f>ROUND(I1384*H1384,2)</f>
        <v>0</v>
      </c>
      <c r="K1384" s="416"/>
      <c r="L1384" s="13"/>
      <c r="M1384" s="417" t="s">
        <v>1</v>
      </c>
      <c r="N1384" s="418" t="s">
        <v>41</v>
      </c>
      <c r="P1384" s="419">
        <f>O1384*H1384</f>
        <v>0</v>
      </c>
      <c r="Q1384" s="419">
        <v>0</v>
      </c>
      <c r="R1384" s="419">
        <f>Q1384*H1384</f>
        <v>0</v>
      </c>
      <c r="S1384" s="419">
        <v>0</v>
      </c>
      <c r="T1384" s="420">
        <f>S1384*H1384</f>
        <v>0</v>
      </c>
      <c r="AR1384" s="421" t="s">
        <v>2866</v>
      </c>
      <c r="AT1384" s="421" t="s">
        <v>313</v>
      </c>
      <c r="AU1384" s="421" t="s">
        <v>88</v>
      </c>
      <c r="AY1384" s="3" t="s">
        <v>311</v>
      </c>
      <c r="BE1384" s="422">
        <f>IF(N1384="základní",J1384,0)</f>
        <v>0</v>
      </c>
      <c r="BF1384" s="422">
        <f>IF(N1384="snížená",J1384,0)</f>
        <v>0</v>
      </c>
      <c r="BG1384" s="422">
        <f>IF(N1384="zákl. přenesená",J1384,0)</f>
        <v>0</v>
      </c>
      <c r="BH1384" s="422">
        <f>IF(N1384="sníž. přenesená",J1384,0)</f>
        <v>0</v>
      </c>
      <c r="BI1384" s="422">
        <f>IF(N1384="nulová",J1384,0)</f>
        <v>0</v>
      </c>
      <c r="BJ1384" s="3" t="s">
        <v>88</v>
      </c>
      <c r="BK1384" s="422">
        <f>ROUND(I1384*H1384,2)</f>
        <v>0</v>
      </c>
      <c r="BL1384" s="3" t="s">
        <v>2866</v>
      </c>
      <c r="BM1384" s="421" t="s">
        <v>2875</v>
      </c>
    </row>
    <row r="1385" spans="2:63" s="433" customFormat="1" ht="22.9" customHeight="1">
      <c r="B1385" s="434"/>
      <c r="D1385" s="435" t="s">
        <v>74</v>
      </c>
      <c r="E1385" s="443" t="s">
        <v>2876</v>
      </c>
      <c r="F1385" s="443" t="s">
        <v>2877</v>
      </c>
      <c r="J1385" s="444">
        <f>BK1385</f>
        <v>0</v>
      </c>
      <c r="L1385" s="434"/>
      <c r="M1385" s="438"/>
      <c r="P1385" s="439">
        <f>P1386</f>
        <v>0</v>
      </c>
      <c r="R1385" s="439">
        <f>R1386</f>
        <v>0</v>
      </c>
      <c r="T1385" s="440">
        <f>T1386</f>
        <v>0</v>
      </c>
      <c r="AR1385" s="435" t="s">
        <v>337</v>
      </c>
      <c r="AT1385" s="441" t="s">
        <v>74</v>
      </c>
      <c r="AU1385" s="441" t="s">
        <v>83</v>
      </c>
      <c r="AY1385" s="435" t="s">
        <v>311</v>
      </c>
      <c r="BK1385" s="442">
        <f>BK1386</f>
        <v>0</v>
      </c>
    </row>
    <row r="1386" spans="2:65" s="1" customFormat="1" ht="16.5" customHeight="1">
      <c r="B1386" s="13"/>
      <c r="C1386" s="428" t="s">
        <v>2878</v>
      </c>
      <c r="D1386" s="428" t="s">
        <v>313</v>
      </c>
      <c r="E1386" s="429" t="s">
        <v>2879</v>
      </c>
      <c r="F1386" s="430" t="s">
        <v>2877</v>
      </c>
      <c r="G1386" s="431" t="s">
        <v>1321</v>
      </c>
      <c r="H1386" s="432">
        <v>1</v>
      </c>
      <c r="I1386" s="22"/>
      <c r="J1386" s="415">
        <f>ROUND(I1386*H1386,2)</f>
        <v>0</v>
      </c>
      <c r="K1386" s="416"/>
      <c r="L1386" s="13"/>
      <c r="M1386" s="417" t="s">
        <v>1</v>
      </c>
      <c r="N1386" s="418" t="s">
        <v>41</v>
      </c>
      <c r="P1386" s="419">
        <f>O1386*H1386</f>
        <v>0</v>
      </c>
      <c r="Q1386" s="419">
        <v>0</v>
      </c>
      <c r="R1386" s="419">
        <f>Q1386*H1386</f>
        <v>0</v>
      </c>
      <c r="S1386" s="419">
        <v>0</v>
      </c>
      <c r="T1386" s="420">
        <f>S1386*H1386</f>
        <v>0</v>
      </c>
      <c r="AR1386" s="421" t="s">
        <v>317</v>
      </c>
      <c r="AT1386" s="421" t="s">
        <v>313</v>
      </c>
      <c r="AU1386" s="421" t="s">
        <v>88</v>
      </c>
      <c r="AY1386" s="3" t="s">
        <v>311</v>
      </c>
      <c r="BE1386" s="422">
        <f>IF(N1386="základní",J1386,0)</f>
        <v>0</v>
      </c>
      <c r="BF1386" s="422">
        <f>IF(N1386="snížená",J1386,0)</f>
        <v>0</v>
      </c>
      <c r="BG1386" s="422">
        <f>IF(N1386="zákl. přenesená",J1386,0)</f>
        <v>0</v>
      </c>
      <c r="BH1386" s="422">
        <f>IF(N1386="sníž. přenesená",J1386,0)</f>
        <v>0</v>
      </c>
      <c r="BI1386" s="422">
        <f>IF(N1386="nulová",J1386,0)</f>
        <v>0</v>
      </c>
      <c r="BJ1386" s="3" t="s">
        <v>88</v>
      </c>
      <c r="BK1386" s="422">
        <f>ROUND(I1386*H1386,2)</f>
        <v>0</v>
      </c>
      <c r="BL1386" s="3" t="s">
        <v>317</v>
      </c>
      <c r="BM1386" s="421" t="s">
        <v>2880</v>
      </c>
    </row>
    <row r="1387" spans="2:63" s="433" customFormat="1" ht="22.9" customHeight="1">
      <c r="B1387" s="434"/>
      <c r="D1387" s="435" t="s">
        <v>74</v>
      </c>
      <c r="E1387" s="443" t="s">
        <v>2881</v>
      </c>
      <c r="F1387" s="443" t="s">
        <v>2882</v>
      </c>
      <c r="J1387" s="444">
        <f>BK1387</f>
        <v>0</v>
      </c>
      <c r="L1387" s="434"/>
      <c r="M1387" s="438"/>
      <c r="P1387" s="439">
        <f>P1388</f>
        <v>0</v>
      </c>
      <c r="R1387" s="439">
        <f>R1388</f>
        <v>0</v>
      </c>
      <c r="T1387" s="440">
        <f>T1388</f>
        <v>0</v>
      </c>
      <c r="AR1387" s="435" t="s">
        <v>337</v>
      </c>
      <c r="AT1387" s="441" t="s">
        <v>74</v>
      </c>
      <c r="AU1387" s="441" t="s">
        <v>83</v>
      </c>
      <c r="AY1387" s="435" t="s">
        <v>311</v>
      </c>
      <c r="BK1387" s="442">
        <f>BK1388</f>
        <v>0</v>
      </c>
    </row>
    <row r="1388" spans="2:65" s="1" customFormat="1" ht="16.5" customHeight="1">
      <c r="B1388" s="13"/>
      <c r="C1388" s="428" t="s">
        <v>2883</v>
      </c>
      <c r="D1388" s="428" t="s">
        <v>313</v>
      </c>
      <c r="E1388" s="429" t="s">
        <v>2884</v>
      </c>
      <c r="F1388" s="430" t="s">
        <v>2885</v>
      </c>
      <c r="G1388" s="431" t="s">
        <v>1321</v>
      </c>
      <c r="H1388" s="432">
        <v>1</v>
      </c>
      <c r="I1388" s="22"/>
      <c r="J1388" s="415">
        <f>ROUND(I1388*H1388,2)</f>
        <v>0</v>
      </c>
      <c r="K1388" s="416"/>
      <c r="L1388" s="13"/>
      <c r="M1388" s="417" t="s">
        <v>1</v>
      </c>
      <c r="N1388" s="418" t="s">
        <v>41</v>
      </c>
      <c r="P1388" s="419">
        <f>O1388*H1388</f>
        <v>0</v>
      </c>
      <c r="Q1388" s="419">
        <v>0</v>
      </c>
      <c r="R1388" s="419">
        <f>Q1388*H1388</f>
        <v>0</v>
      </c>
      <c r="S1388" s="419">
        <v>0</v>
      </c>
      <c r="T1388" s="420">
        <f>S1388*H1388</f>
        <v>0</v>
      </c>
      <c r="AR1388" s="421" t="s">
        <v>2866</v>
      </c>
      <c r="AT1388" s="421" t="s">
        <v>313</v>
      </c>
      <c r="AU1388" s="421" t="s">
        <v>88</v>
      </c>
      <c r="AY1388" s="3" t="s">
        <v>311</v>
      </c>
      <c r="BE1388" s="422">
        <f>IF(N1388="základní",J1388,0)</f>
        <v>0</v>
      </c>
      <c r="BF1388" s="422">
        <f>IF(N1388="snížená",J1388,0)</f>
        <v>0</v>
      </c>
      <c r="BG1388" s="422">
        <f>IF(N1388="zákl. přenesená",J1388,0)</f>
        <v>0</v>
      </c>
      <c r="BH1388" s="422">
        <f>IF(N1388="sníž. přenesená",J1388,0)</f>
        <v>0</v>
      </c>
      <c r="BI1388" s="422">
        <f>IF(N1388="nulová",J1388,0)</f>
        <v>0</v>
      </c>
      <c r="BJ1388" s="3" t="s">
        <v>88</v>
      </c>
      <c r="BK1388" s="422">
        <f>ROUND(I1388*H1388,2)</f>
        <v>0</v>
      </c>
      <c r="BL1388" s="3" t="s">
        <v>2866</v>
      </c>
      <c r="BM1388" s="421" t="s">
        <v>2886</v>
      </c>
    </row>
    <row r="1389" spans="2:63" s="433" customFormat="1" ht="22.9" customHeight="1">
      <c r="B1389" s="434"/>
      <c r="D1389" s="435" t="s">
        <v>74</v>
      </c>
      <c r="E1389" s="443" t="s">
        <v>2887</v>
      </c>
      <c r="F1389" s="443" t="s">
        <v>2888</v>
      </c>
      <c r="J1389" s="444">
        <f>BK1389</f>
        <v>0</v>
      </c>
      <c r="L1389" s="434"/>
      <c r="M1389" s="438"/>
      <c r="P1389" s="439">
        <f>P1390</f>
        <v>0</v>
      </c>
      <c r="R1389" s="439">
        <f>R1390</f>
        <v>0</v>
      </c>
      <c r="T1389" s="440">
        <f>T1390</f>
        <v>0</v>
      </c>
      <c r="AR1389" s="435" t="s">
        <v>337</v>
      </c>
      <c r="AT1389" s="441" t="s">
        <v>74</v>
      </c>
      <c r="AU1389" s="441" t="s">
        <v>83</v>
      </c>
      <c r="AY1389" s="435" t="s">
        <v>311</v>
      </c>
      <c r="BK1389" s="442">
        <f>BK1390</f>
        <v>0</v>
      </c>
    </row>
    <row r="1390" spans="2:65" s="1" customFormat="1" ht="16.5" customHeight="1">
      <c r="B1390" s="13"/>
      <c r="C1390" s="428" t="s">
        <v>2889</v>
      </c>
      <c r="D1390" s="428" t="s">
        <v>313</v>
      </c>
      <c r="E1390" s="429" t="s">
        <v>2890</v>
      </c>
      <c r="F1390" s="430" t="s">
        <v>2888</v>
      </c>
      <c r="G1390" s="431" t="s">
        <v>1321</v>
      </c>
      <c r="H1390" s="432">
        <v>1</v>
      </c>
      <c r="I1390" s="22"/>
      <c r="J1390" s="415">
        <f>ROUND(I1390*H1390,2)</f>
        <v>0</v>
      </c>
      <c r="K1390" s="416"/>
      <c r="L1390" s="13"/>
      <c r="M1390" s="417" t="s">
        <v>1</v>
      </c>
      <c r="N1390" s="418" t="s">
        <v>41</v>
      </c>
      <c r="P1390" s="419">
        <f>O1390*H1390</f>
        <v>0</v>
      </c>
      <c r="Q1390" s="419">
        <v>0</v>
      </c>
      <c r="R1390" s="419">
        <f>Q1390*H1390</f>
        <v>0</v>
      </c>
      <c r="S1390" s="419">
        <v>0</v>
      </c>
      <c r="T1390" s="420">
        <f>S1390*H1390</f>
        <v>0</v>
      </c>
      <c r="AR1390" s="421" t="s">
        <v>317</v>
      </c>
      <c r="AT1390" s="421" t="s">
        <v>313</v>
      </c>
      <c r="AU1390" s="421" t="s">
        <v>88</v>
      </c>
      <c r="AY1390" s="3" t="s">
        <v>311</v>
      </c>
      <c r="BE1390" s="422">
        <f>IF(N1390="základní",J1390,0)</f>
        <v>0</v>
      </c>
      <c r="BF1390" s="422">
        <f>IF(N1390="snížená",J1390,0)</f>
        <v>0</v>
      </c>
      <c r="BG1390" s="422">
        <f>IF(N1390="zákl. přenesená",J1390,0)</f>
        <v>0</v>
      </c>
      <c r="BH1390" s="422">
        <f>IF(N1390="sníž. přenesená",J1390,0)</f>
        <v>0</v>
      </c>
      <c r="BI1390" s="422">
        <f>IF(N1390="nulová",J1390,0)</f>
        <v>0</v>
      </c>
      <c r="BJ1390" s="3" t="s">
        <v>88</v>
      </c>
      <c r="BK1390" s="422">
        <f>ROUND(I1390*H1390,2)</f>
        <v>0</v>
      </c>
      <c r="BL1390" s="3" t="s">
        <v>317</v>
      </c>
      <c r="BM1390" s="421" t="s">
        <v>2891</v>
      </c>
    </row>
    <row r="1391" spans="2:63" s="433" customFormat="1" ht="22.9" customHeight="1">
      <c r="B1391" s="434"/>
      <c r="D1391" s="435" t="s">
        <v>74</v>
      </c>
      <c r="E1391" s="443" t="s">
        <v>2892</v>
      </c>
      <c r="F1391" s="443" t="s">
        <v>2893</v>
      </c>
      <c r="J1391" s="444">
        <f>BK1391</f>
        <v>0</v>
      </c>
      <c r="L1391" s="434"/>
      <c r="M1391" s="438"/>
      <c r="P1391" s="439">
        <f>P1392</f>
        <v>0</v>
      </c>
      <c r="R1391" s="439">
        <f>R1392</f>
        <v>0</v>
      </c>
      <c r="T1391" s="440">
        <f>T1392</f>
        <v>0</v>
      </c>
      <c r="AR1391" s="435" t="s">
        <v>337</v>
      </c>
      <c r="AT1391" s="441" t="s">
        <v>74</v>
      </c>
      <c r="AU1391" s="441" t="s">
        <v>83</v>
      </c>
      <c r="AY1391" s="435" t="s">
        <v>311</v>
      </c>
      <c r="BK1391" s="442">
        <f>BK1392</f>
        <v>0</v>
      </c>
    </row>
    <row r="1392" spans="2:65" s="1" customFormat="1" ht="16.5" customHeight="1">
      <c r="B1392" s="13"/>
      <c r="C1392" s="428" t="s">
        <v>2894</v>
      </c>
      <c r="D1392" s="428" t="s">
        <v>313</v>
      </c>
      <c r="E1392" s="429" t="s">
        <v>2895</v>
      </c>
      <c r="F1392" s="430" t="s">
        <v>2893</v>
      </c>
      <c r="G1392" s="431" t="s">
        <v>1321</v>
      </c>
      <c r="H1392" s="432">
        <v>1</v>
      </c>
      <c r="I1392" s="22"/>
      <c r="J1392" s="415">
        <f>ROUND(I1392*H1392,2)</f>
        <v>0</v>
      </c>
      <c r="K1392" s="416"/>
      <c r="L1392" s="13"/>
      <c r="M1392" s="423" t="s">
        <v>1</v>
      </c>
      <c r="N1392" s="424" t="s">
        <v>41</v>
      </c>
      <c r="O1392" s="425"/>
      <c r="P1392" s="426">
        <f>O1392*H1392</f>
        <v>0</v>
      </c>
      <c r="Q1392" s="426">
        <v>0</v>
      </c>
      <c r="R1392" s="426">
        <f>Q1392*H1392</f>
        <v>0</v>
      </c>
      <c r="S1392" s="426">
        <v>0</v>
      </c>
      <c r="T1392" s="427">
        <f>S1392*H1392</f>
        <v>0</v>
      </c>
      <c r="AR1392" s="421" t="s">
        <v>317</v>
      </c>
      <c r="AT1392" s="421" t="s">
        <v>313</v>
      </c>
      <c r="AU1392" s="421" t="s">
        <v>88</v>
      </c>
      <c r="AY1392" s="3" t="s">
        <v>311</v>
      </c>
      <c r="BE1392" s="422">
        <f>IF(N1392="základní",J1392,0)</f>
        <v>0</v>
      </c>
      <c r="BF1392" s="422">
        <f>IF(N1392="snížená",J1392,0)</f>
        <v>0</v>
      </c>
      <c r="BG1392" s="422">
        <f>IF(N1392="zákl. přenesená",J1392,0)</f>
        <v>0</v>
      </c>
      <c r="BH1392" s="422">
        <f>IF(N1392="sníž. přenesená",J1392,0)</f>
        <v>0</v>
      </c>
      <c r="BI1392" s="422">
        <f>IF(N1392="nulová",J1392,0)</f>
        <v>0</v>
      </c>
      <c r="BJ1392" s="3" t="s">
        <v>88</v>
      </c>
      <c r="BK1392" s="422">
        <f>ROUND(I1392*H1392,2)</f>
        <v>0</v>
      </c>
      <c r="BL1392" s="3" t="s">
        <v>317</v>
      </c>
      <c r="BM1392" s="421" t="s">
        <v>2896</v>
      </c>
    </row>
    <row r="1393" spans="2:12" s="1" customFormat="1" ht="7" customHeight="1">
      <c r="B1393" s="14"/>
      <c r="C1393" s="15"/>
      <c r="D1393" s="15"/>
      <c r="E1393" s="15"/>
      <c r="F1393" s="15"/>
      <c r="G1393" s="15"/>
      <c r="H1393" s="15"/>
      <c r="I1393" s="15"/>
      <c r="J1393" s="15"/>
      <c r="K1393" s="15"/>
      <c r="L1393" s="13"/>
    </row>
  </sheetData>
  <sheetProtection algorithmName="SHA-512" hashValue="z4e4ibWSoDW6SnWSbB191eXBr/ei9vUtmJep9v5PTcNs3ZZd9UcIBDJ/MhxRz16bnXihz9BWMhBig+mOlb09zw==" saltValue="2cDsRZnzYkfTD0dJAbx5cA==" spinCount="100000" sheet="1" selectLockedCells="1" autoFilter="0" pivotTables="0"/>
  <autoFilter ref="C151:K1392"/>
  <mergeCells count="9">
    <mergeCell ref="E87:H87"/>
    <mergeCell ref="E142:H142"/>
    <mergeCell ref="E144:H14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41"/>
  <sheetViews>
    <sheetView showGridLines="0" workbookViewId="0" topLeftCell="A210">
      <selection activeCell="I239" sqref="I23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0" width="22.28125" style="0" customWidth="1"/>
    <col min="11" max="11" width="22.28125" style="0" hidden="1"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7" customHeight="1">
      <c r="L2" s="583"/>
      <c r="M2" s="583"/>
      <c r="N2" s="583"/>
      <c r="O2" s="583"/>
      <c r="P2" s="583"/>
      <c r="Q2" s="583"/>
      <c r="R2" s="583"/>
      <c r="S2" s="583"/>
      <c r="T2" s="583"/>
      <c r="U2" s="583"/>
      <c r="V2" s="583"/>
      <c r="AT2" s="3" t="s">
        <v>87</v>
      </c>
      <c r="AZ2" s="524" t="s">
        <v>2897</v>
      </c>
      <c r="BA2" s="524" t="s">
        <v>2898</v>
      </c>
      <c r="BB2" s="524" t="s">
        <v>1</v>
      </c>
      <c r="BC2" s="524" t="s">
        <v>2899</v>
      </c>
      <c r="BD2" s="524" t="s">
        <v>88</v>
      </c>
    </row>
    <row r="3" spans="2:56" ht="7" customHeight="1">
      <c r="B3" s="4"/>
      <c r="C3" s="5"/>
      <c r="D3" s="5"/>
      <c r="E3" s="5"/>
      <c r="F3" s="5"/>
      <c r="G3" s="5"/>
      <c r="H3" s="5"/>
      <c r="I3" s="5"/>
      <c r="J3" s="5"/>
      <c r="K3" s="5"/>
      <c r="L3" s="6"/>
      <c r="AT3" s="3" t="s">
        <v>88</v>
      </c>
      <c r="AZ3" s="524" t="s">
        <v>2900</v>
      </c>
      <c r="BA3" s="524" t="s">
        <v>2901</v>
      </c>
      <c r="BB3" s="524" t="s">
        <v>1</v>
      </c>
      <c r="BC3" s="524" t="s">
        <v>2902</v>
      </c>
      <c r="BD3" s="524" t="s">
        <v>88</v>
      </c>
    </row>
    <row r="4" spans="2:56" ht="25" customHeight="1">
      <c r="B4" s="6"/>
      <c r="D4" s="7" t="s">
        <v>95</v>
      </c>
      <c r="L4" s="6"/>
      <c r="M4" s="525" t="s">
        <v>10</v>
      </c>
      <c r="AT4" s="3" t="s">
        <v>4</v>
      </c>
      <c r="AZ4" s="524" t="s">
        <v>2903</v>
      </c>
      <c r="BA4" s="524" t="s">
        <v>2904</v>
      </c>
      <c r="BB4" s="524" t="s">
        <v>1</v>
      </c>
      <c r="BC4" s="524" t="s">
        <v>2905</v>
      </c>
      <c r="BD4" s="524" t="s">
        <v>88</v>
      </c>
    </row>
    <row r="5" spans="2:12" ht="7" customHeight="1">
      <c r="B5" s="6"/>
      <c r="L5" s="6"/>
    </row>
    <row r="6" spans="2:12" ht="12" customHeight="1">
      <c r="B6" s="6"/>
      <c r="D6" s="10" t="s">
        <v>16</v>
      </c>
      <c r="L6" s="6"/>
    </row>
    <row r="7" spans="2:12" ht="16.5" customHeight="1">
      <c r="B7" s="6"/>
      <c r="E7" s="618" t="str">
        <f>'Rekapitulace stavby'!K6</f>
        <v>Rozšíření objektu Domov u Anežky Luštěnice</v>
      </c>
      <c r="F7" s="619"/>
      <c r="G7" s="619"/>
      <c r="H7" s="619"/>
      <c r="L7" s="6"/>
    </row>
    <row r="8" spans="2:12" s="1" customFormat="1" ht="12" customHeight="1">
      <c r="B8" s="13"/>
      <c r="D8" s="10" t="s">
        <v>108</v>
      </c>
      <c r="L8" s="13"/>
    </row>
    <row r="9" spans="2:12" s="1" customFormat="1" ht="16.5" customHeight="1">
      <c r="B9" s="13"/>
      <c r="E9" s="615" t="s">
        <v>2906</v>
      </c>
      <c r="F9" s="617"/>
      <c r="G9" s="617"/>
      <c r="H9" s="617"/>
      <c r="L9" s="13"/>
    </row>
    <row r="10" spans="2:12" s="1" customFormat="1" ht="12">
      <c r="B10" s="13"/>
      <c r="L10" s="13"/>
    </row>
    <row r="11" spans="2:12" s="1" customFormat="1" ht="12" customHeight="1">
      <c r="B11" s="13"/>
      <c r="D11" s="10" t="s">
        <v>18</v>
      </c>
      <c r="F11" s="476" t="s">
        <v>1</v>
      </c>
      <c r="I11" s="10" t="s">
        <v>19</v>
      </c>
      <c r="J11" s="476" t="s">
        <v>1</v>
      </c>
      <c r="L11" s="13"/>
    </row>
    <row r="12" spans="2:12" s="1" customFormat="1" ht="12" customHeight="1">
      <c r="B12" s="13"/>
      <c r="D12" s="10" t="s">
        <v>20</v>
      </c>
      <c r="F12" s="476" t="s">
        <v>21</v>
      </c>
      <c r="I12" s="10" t="s">
        <v>22</v>
      </c>
      <c r="J12" s="414">
        <f>'Rekapitulace stavby'!AN8</f>
        <v>44777</v>
      </c>
      <c r="L12" s="13"/>
    </row>
    <row r="13" spans="2:12" s="1" customFormat="1" ht="10.9" customHeight="1">
      <c r="B13" s="13"/>
      <c r="L13" s="13"/>
    </row>
    <row r="14" spans="2:12" s="1" customFormat="1" ht="12" customHeight="1">
      <c r="B14" s="13"/>
      <c r="D14" s="10" t="s">
        <v>23</v>
      </c>
      <c r="I14" s="10" t="s">
        <v>24</v>
      </c>
      <c r="J14" s="476" t="s">
        <v>1</v>
      </c>
      <c r="L14" s="13"/>
    </row>
    <row r="15" spans="2:12" s="1" customFormat="1" ht="18" customHeight="1">
      <c r="B15" s="13"/>
      <c r="E15" s="476" t="s">
        <v>25</v>
      </c>
      <c r="I15" s="10" t="s">
        <v>26</v>
      </c>
      <c r="J15" s="476" t="s">
        <v>1</v>
      </c>
      <c r="L15" s="13"/>
    </row>
    <row r="16" spans="2:12" s="1" customFormat="1" ht="7" customHeight="1">
      <c r="B16" s="13"/>
      <c r="L16" s="13"/>
    </row>
    <row r="17" spans="2:12" s="1" customFormat="1" ht="12" customHeight="1">
      <c r="B17" s="13"/>
      <c r="D17" s="10" t="s">
        <v>27</v>
      </c>
      <c r="I17" s="10" t="s">
        <v>24</v>
      </c>
      <c r="J17" s="11" t="str">
        <f>'Rekapitulace stavby'!AN13</f>
        <v>Vyplň údaj</v>
      </c>
      <c r="L17" s="13"/>
    </row>
    <row r="18" spans="2:12" s="1" customFormat="1" ht="18" customHeight="1">
      <c r="B18" s="13"/>
      <c r="E18" s="620" t="str">
        <f>'Rekapitulace stavby'!E14</f>
        <v>Vyplň údaj</v>
      </c>
      <c r="F18" s="621"/>
      <c r="G18" s="621"/>
      <c r="H18" s="621"/>
      <c r="I18" s="10" t="s">
        <v>26</v>
      </c>
      <c r="J18" s="11" t="str">
        <f>'Rekapitulace stavby'!AN14</f>
        <v>Vyplň údaj</v>
      </c>
      <c r="L18" s="13"/>
    </row>
    <row r="19" spans="2:12" s="1" customFormat="1" ht="7" customHeight="1">
      <c r="B19" s="13"/>
      <c r="L19" s="13"/>
    </row>
    <row r="20" spans="2:12" s="1" customFormat="1" ht="12" customHeight="1">
      <c r="B20" s="13"/>
      <c r="D20" s="10" t="s">
        <v>29</v>
      </c>
      <c r="I20" s="10" t="s">
        <v>24</v>
      </c>
      <c r="J20" s="476" t="s">
        <v>1</v>
      </c>
      <c r="L20" s="13"/>
    </row>
    <row r="21" spans="2:12" s="1" customFormat="1" ht="18" customHeight="1">
      <c r="B21" s="13"/>
      <c r="E21" s="476" t="s">
        <v>30</v>
      </c>
      <c r="I21" s="10" t="s">
        <v>26</v>
      </c>
      <c r="J21" s="476" t="s">
        <v>1</v>
      </c>
      <c r="L21" s="13"/>
    </row>
    <row r="22" spans="2:12" s="1" customFormat="1" ht="7" customHeight="1">
      <c r="B22" s="13"/>
      <c r="L22" s="13"/>
    </row>
    <row r="23" spans="2:12" s="1" customFormat="1" ht="12" customHeight="1">
      <c r="B23" s="13"/>
      <c r="D23" s="10" t="s">
        <v>32</v>
      </c>
      <c r="I23" s="10" t="s">
        <v>24</v>
      </c>
      <c r="J23" s="476" t="s">
        <v>1</v>
      </c>
      <c r="L23" s="13"/>
    </row>
    <row r="24" spans="2:12" s="1" customFormat="1" ht="18" customHeight="1">
      <c r="B24" s="13"/>
      <c r="E24" s="476" t="s">
        <v>33</v>
      </c>
      <c r="I24" s="10" t="s">
        <v>26</v>
      </c>
      <c r="J24" s="476" t="s">
        <v>1</v>
      </c>
      <c r="L24" s="13"/>
    </row>
    <row r="25" spans="2:12" s="1" customFormat="1" ht="7" customHeight="1">
      <c r="B25" s="13"/>
      <c r="L25" s="13"/>
    </row>
    <row r="26" spans="2:12" s="1" customFormat="1" ht="12" customHeight="1">
      <c r="B26" s="13"/>
      <c r="D26" s="10" t="s">
        <v>34</v>
      </c>
      <c r="L26" s="13"/>
    </row>
    <row r="27" spans="2:12" s="478" customFormat="1" ht="16.5" customHeight="1">
      <c r="B27" s="477"/>
      <c r="E27" s="587" t="s">
        <v>1</v>
      </c>
      <c r="F27" s="587"/>
      <c r="G27" s="587"/>
      <c r="H27" s="587"/>
      <c r="L27" s="477"/>
    </row>
    <row r="28" spans="2:12" s="1" customFormat="1" ht="7" customHeight="1">
      <c r="B28" s="13"/>
      <c r="L28" s="13"/>
    </row>
    <row r="29" spans="2:12" s="1" customFormat="1" ht="7" customHeight="1">
      <c r="B29" s="13"/>
      <c r="D29" s="479"/>
      <c r="E29" s="479"/>
      <c r="F29" s="479"/>
      <c r="G29" s="479"/>
      <c r="H29" s="479"/>
      <c r="I29" s="479"/>
      <c r="J29" s="479"/>
      <c r="K29" s="479"/>
      <c r="L29" s="13"/>
    </row>
    <row r="30" spans="2:12" s="1" customFormat="1" ht="25.4" customHeight="1">
      <c r="B30" s="13"/>
      <c r="D30" s="480" t="s">
        <v>35</v>
      </c>
      <c r="J30" s="481">
        <f>ROUND(J129,2)</f>
        <v>0</v>
      </c>
      <c r="L30" s="13"/>
    </row>
    <row r="31" spans="2:12" s="1" customFormat="1" ht="7" customHeight="1">
      <c r="B31" s="13"/>
      <c r="D31" s="479"/>
      <c r="E31" s="479"/>
      <c r="F31" s="479"/>
      <c r="G31" s="479"/>
      <c r="H31" s="479"/>
      <c r="I31" s="479"/>
      <c r="J31" s="479"/>
      <c r="K31" s="479"/>
      <c r="L31" s="13"/>
    </row>
    <row r="32" spans="2:12" s="1" customFormat="1" ht="14.5" customHeight="1">
      <c r="B32" s="13"/>
      <c r="F32" s="482" t="s">
        <v>37</v>
      </c>
      <c r="I32" s="482" t="s">
        <v>36</v>
      </c>
      <c r="J32" s="482" t="s">
        <v>38</v>
      </c>
      <c r="L32" s="13"/>
    </row>
    <row r="33" spans="2:12" s="1" customFormat="1" ht="14.5" customHeight="1">
      <c r="B33" s="13"/>
      <c r="D33" s="483" t="s">
        <v>39</v>
      </c>
      <c r="E33" s="10" t="s">
        <v>40</v>
      </c>
      <c r="F33" s="484">
        <f>ROUND((SUM(BE129:BE240)),2)</f>
        <v>0</v>
      </c>
      <c r="I33" s="485">
        <v>0.21</v>
      </c>
      <c r="J33" s="484">
        <f>ROUND(((SUM(BE129:BE240))*I33),2)</f>
        <v>0</v>
      </c>
      <c r="L33" s="13"/>
    </row>
    <row r="34" spans="2:12" s="1" customFormat="1" ht="14.5" customHeight="1">
      <c r="B34" s="13"/>
      <c r="E34" s="10" t="s">
        <v>41</v>
      </c>
      <c r="F34" s="484">
        <f>ROUND((SUM(BF129:BF240)),2)</f>
        <v>0</v>
      </c>
      <c r="I34" s="485">
        <v>0.15</v>
      </c>
      <c r="J34" s="484">
        <f>ROUND(((SUM(BF129:BF240))*I34),2)</f>
        <v>0</v>
      </c>
      <c r="L34" s="13"/>
    </row>
    <row r="35" spans="2:12" s="1" customFormat="1" ht="14.5" customHeight="1" hidden="1">
      <c r="B35" s="13"/>
      <c r="E35" s="10" t="s">
        <v>42</v>
      </c>
      <c r="F35" s="484">
        <f>ROUND((SUM(BG129:BG240)),2)</f>
        <v>0</v>
      </c>
      <c r="I35" s="485">
        <v>0.21</v>
      </c>
      <c r="J35" s="484">
        <f>0</f>
        <v>0</v>
      </c>
      <c r="L35" s="13"/>
    </row>
    <row r="36" spans="2:12" s="1" customFormat="1" ht="14.5" customHeight="1" hidden="1">
      <c r="B36" s="13"/>
      <c r="E36" s="10" t="s">
        <v>43</v>
      </c>
      <c r="F36" s="484">
        <f>ROUND((SUM(BH129:BH240)),2)</f>
        <v>0</v>
      </c>
      <c r="I36" s="485">
        <v>0.15</v>
      </c>
      <c r="J36" s="484">
        <f>0</f>
        <v>0</v>
      </c>
      <c r="L36" s="13"/>
    </row>
    <row r="37" spans="2:12" s="1" customFormat="1" ht="14.5" customHeight="1" hidden="1">
      <c r="B37" s="13"/>
      <c r="E37" s="10" t="s">
        <v>44</v>
      </c>
      <c r="F37" s="484">
        <f>ROUND((SUM(BI129:BI240)),2)</f>
        <v>0</v>
      </c>
      <c r="I37" s="485">
        <v>0</v>
      </c>
      <c r="J37" s="484">
        <f>0</f>
        <v>0</v>
      </c>
      <c r="L37" s="13"/>
    </row>
    <row r="38" spans="2:12" s="1" customFormat="1" ht="7" customHeight="1">
      <c r="B38" s="13"/>
      <c r="L38" s="13"/>
    </row>
    <row r="39" spans="2:12" s="1" customFormat="1" ht="25.4" customHeight="1">
      <c r="B39" s="13"/>
      <c r="C39" s="486"/>
      <c r="D39" s="487" t="s">
        <v>45</v>
      </c>
      <c r="E39" s="488"/>
      <c r="F39" s="488"/>
      <c r="G39" s="489" t="s">
        <v>46</v>
      </c>
      <c r="H39" s="490" t="s">
        <v>47</v>
      </c>
      <c r="I39" s="488"/>
      <c r="J39" s="491">
        <f>SUM(J30:J37)</f>
        <v>0</v>
      </c>
      <c r="K39" s="492"/>
      <c r="L39" s="13"/>
    </row>
    <row r="40" spans="2:12" s="1" customFormat="1" ht="14.5" customHeight="1">
      <c r="B40" s="13"/>
      <c r="L40" s="13"/>
    </row>
    <row r="41" spans="2:12" ht="14.5" customHeight="1">
      <c r="B41" s="6"/>
      <c r="L41" s="6"/>
    </row>
    <row r="42" spans="2:12" ht="14.5" customHeight="1">
      <c r="B42" s="6"/>
      <c r="L42" s="6"/>
    </row>
    <row r="43" spans="2:12" ht="14.5" customHeight="1">
      <c r="B43" s="6"/>
      <c r="L43" s="6"/>
    </row>
    <row r="44" spans="2:12" ht="14.5" customHeight="1">
      <c r="B44" s="6"/>
      <c r="L44" s="6"/>
    </row>
    <row r="45" spans="2:12" ht="14.5" customHeight="1">
      <c r="B45" s="6"/>
      <c r="L45" s="6"/>
    </row>
    <row r="46" spans="2:12" ht="14.5" customHeight="1">
      <c r="B46" s="6"/>
      <c r="L46" s="6"/>
    </row>
    <row r="47" spans="2:12" ht="14.5" customHeight="1">
      <c r="B47" s="6"/>
      <c r="L47" s="6"/>
    </row>
    <row r="48" spans="2:12" ht="14.5" customHeight="1">
      <c r="B48" s="6"/>
      <c r="L48" s="6"/>
    </row>
    <row r="49" spans="2:12" ht="14.5" customHeight="1">
      <c r="B49" s="6"/>
      <c r="L49" s="6"/>
    </row>
    <row r="50" spans="2:12" s="1" customFormat="1" ht="14.5" customHeight="1">
      <c r="B50" s="13"/>
      <c r="D50" s="493" t="s">
        <v>48</v>
      </c>
      <c r="E50" s="494"/>
      <c r="F50" s="494"/>
      <c r="G50" s="493" t="s">
        <v>49</v>
      </c>
      <c r="H50" s="494"/>
      <c r="I50" s="494"/>
      <c r="J50" s="494"/>
      <c r="K50" s="494"/>
      <c r="L50" s="13"/>
    </row>
    <row r="51" spans="2:12" ht="12">
      <c r="B51" s="6"/>
      <c r="L51" s="6"/>
    </row>
    <row r="52" spans="2:12" ht="12">
      <c r="B52" s="6"/>
      <c r="L52" s="6"/>
    </row>
    <row r="53" spans="2:12" ht="12">
      <c r="B53" s="6"/>
      <c r="L53" s="6"/>
    </row>
    <row r="54" spans="2:12" ht="12">
      <c r="B54" s="6"/>
      <c r="L54" s="6"/>
    </row>
    <row r="55" spans="2:12" ht="12">
      <c r="B55" s="6"/>
      <c r="L55" s="6"/>
    </row>
    <row r="56" spans="2:12" ht="12">
      <c r="B56" s="6"/>
      <c r="L56" s="6"/>
    </row>
    <row r="57" spans="2:12" ht="12">
      <c r="B57" s="6"/>
      <c r="L57" s="6"/>
    </row>
    <row r="58" spans="2:12" ht="12">
      <c r="B58" s="6"/>
      <c r="L58" s="6"/>
    </row>
    <row r="59" spans="2:12" ht="12">
      <c r="B59" s="6"/>
      <c r="L59" s="6"/>
    </row>
    <row r="60" spans="2:12" ht="12">
      <c r="B60" s="6"/>
      <c r="L60" s="6"/>
    </row>
    <row r="61" spans="2:12" s="1" customFormat="1" ht="12.5">
      <c r="B61" s="13"/>
      <c r="D61" s="495" t="s">
        <v>50</v>
      </c>
      <c r="E61" s="496"/>
      <c r="F61" s="497" t="s">
        <v>51</v>
      </c>
      <c r="G61" s="495" t="s">
        <v>50</v>
      </c>
      <c r="H61" s="496"/>
      <c r="I61" s="496"/>
      <c r="J61" s="498" t="s">
        <v>51</v>
      </c>
      <c r="K61" s="496"/>
      <c r="L61" s="13"/>
    </row>
    <row r="62" spans="2:12" ht="12">
      <c r="B62" s="6"/>
      <c r="L62" s="6"/>
    </row>
    <row r="63" spans="2:12" ht="12">
      <c r="B63" s="6"/>
      <c r="L63" s="6"/>
    </row>
    <row r="64" spans="2:12" ht="12">
      <c r="B64" s="6"/>
      <c r="L64" s="6"/>
    </row>
    <row r="65" spans="2:12" s="1" customFormat="1" ht="13">
      <c r="B65" s="13"/>
      <c r="D65" s="493" t="s">
        <v>52</v>
      </c>
      <c r="E65" s="494"/>
      <c r="F65" s="494"/>
      <c r="G65" s="493" t="s">
        <v>53</v>
      </c>
      <c r="H65" s="494"/>
      <c r="I65" s="494"/>
      <c r="J65" s="494"/>
      <c r="K65" s="494"/>
      <c r="L65" s="13"/>
    </row>
    <row r="66" spans="2:12" ht="12">
      <c r="B66" s="6"/>
      <c r="L66" s="6"/>
    </row>
    <row r="67" spans="2:12" ht="12">
      <c r="B67" s="6"/>
      <c r="L67" s="6"/>
    </row>
    <row r="68" spans="2:12" ht="12">
      <c r="B68" s="6"/>
      <c r="L68" s="6"/>
    </row>
    <row r="69" spans="2:12" ht="12">
      <c r="B69" s="6"/>
      <c r="L69" s="6"/>
    </row>
    <row r="70" spans="2:12" ht="12">
      <c r="B70" s="6"/>
      <c r="L70" s="6"/>
    </row>
    <row r="71" spans="2:12" ht="12">
      <c r="B71" s="6"/>
      <c r="L71" s="6"/>
    </row>
    <row r="72" spans="2:12" ht="12">
      <c r="B72" s="6"/>
      <c r="L72" s="6"/>
    </row>
    <row r="73" spans="2:12" ht="12">
      <c r="B73" s="6"/>
      <c r="L73" s="6"/>
    </row>
    <row r="74" spans="2:12" ht="12">
      <c r="B74" s="6"/>
      <c r="L74" s="6"/>
    </row>
    <row r="75" spans="2:12" ht="12">
      <c r="B75" s="6"/>
      <c r="L75" s="6"/>
    </row>
    <row r="76" spans="2:12" s="1" customFormat="1" ht="12.5">
      <c r="B76" s="13"/>
      <c r="D76" s="495" t="s">
        <v>50</v>
      </c>
      <c r="E76" s="496"/>
      <c r="F76" s="497" t="s">
        <v>51</v>
      </c>
      <c r="G76" s="495" t="s">
        <v>50</v>
      </c>
      <c r="H76" s="496"/>
      <c r="I76" s="496"/>
      <c r="J76" s="498" t="s">
        <v>51</v>
      </c>
      <c r="K76" s="496"/>
      <c r="L76" s="13"/>
    </row>
    <row r="77" spans="2:12" s="1" customFormat="1" ht="14.5" customHeight="1">
      <c r="B77" s="14"/>
      <c r="C77" s="15"/>
      <c r="D77" s="15"/>
      <c r="E77" s="15"/>
      <c r="F77" s="15"/>
      <c r="G77" s="15"/>
      <c r="H77" s="15"/>
      <c r="I77" s="15"/>
      <c r="J77" s="15"/>
      <c r="K77" s="15"/>
      <c r="L77" s="13"/>
    </row>
    <row r="81" spans="2:12" s="1" customFormat="1" ht="7" customHeight="1">
      <c r="B81" s="499"/>
      <c r="C81" s="500"/>
      <c r="D81" s="500"/>
      <c r="E81" s="500"/>
      <c r="F81" s="500"/>
      <c r="G81" s="500"/>
      <c r="H81" s="500"/>
      <c r="I81" s="500"/>
      <c r="J81" s="500"/>
      <c r="K81" s="500"/>
      <c r="L81" s="13"/>
    </row>
    <row r="82" spans="2:12" s="1" customFormat="1" ht="25" customHeight="1">
      <c r="B82" s="13"/>
      <c r="C82" s="7" t="s">
        <v>255</v>
      </c>
      <c r="L82" s="13"/>
    </row>
    <row r="83" spans="2:12" s="1" customFormat="1" ht="7" customHeight="1">
      <c r="B83" s="13"/>
      <c r="L83" s="13"/>
    </row>
    <row r="84" spans="2:12" s="1" customFormat="1" ht="12" customHeight="1">
      <c r="B84" s="13"/>
      <c r="C84" s="10" t="s">
        <v>16</v>
      </c>
      <c r="L84" s="13"/>
    </row>
    <row r="85" spans="2:12" s="1" customFormat="1" ht="16.5" customHeight="1">
      <c r="B85" s="13"/>
      <c r="E85" s="618" t="str">
        <f>E7</f>
        <v>Rozšíření objektu Domov u Anežky Luštěnice</v>
      </c>
      <c r="F85" s="619"/>
      <c r="G85" s="619"/>
      <c r="H85" s="619"/>
      <c r="L85" s="13"/>
    </row>
    <row r="86" spans="2:12" s="1" customFormat="1" ht="12" customHeight="1">
      <c r="B86" s="13"/>
      <c r="C86" s="10" t="s">
        <v>108</v>
      </c>
      <c r="L86" s="13"/>
    </row>
    <row r="87" spans="2:12" s="1" customFormat="1" ht="16.5" customHeight="1">
      <c r="B87" s="13"/>
      <c r="E87" s="615" t="str">
        <f>E9</f>
        <v>SO2 - Venkovní úpravy</v>
      </c>
      <c r="F87" s="617"/>
      <c r="G87" s="617"/>
      <c r="H87" s="617"/>
      <c r="L87" s="13"/>
    </row>
    <row r="88" spans="2:12" s="1" customFormat="1" ht="7" customHeight="1">
      <c r="B88" s="13"/>
      <c r="L88" s="13"/>
    </row>
    <row r="89" spans="2:12" s="1" customFormat="1" ht="12" customHeight="1">
      <c r="B89" s="13"/>
      <c r="C89" s="10" t="s">
        <v>20</v>
      </c>
      <c r="F89" s="476" t="str">
        <f>F12</f>
        <v>parc.č. st. 443; 462/122, k.ú. Luštěnice</v>
      </c>
      <c r="I89" s="10" t="s">
        <v>22</v>
      </c>
      <c r="J89" s="16">
        <f>IF(J12="","",J12)</f>
        <v>44777</v>
      </c>
      <c r="L89" s="13"/>
    </row>
    <row r="90" spans="2:12" s="1" customFormat="1" ht="7" customHeight="1">
      <c r="B90" s="13"/>
      <c r="L90" s="13"/>
    </row>
    <row r="91" spans="2:12" s="1" customFormat="1" ht="25.75" customHeight="1">
      <c r="B91" s="13"/>
      <c r="C91" s="10" t="s">
        <v>23</v>
      </c>
      <c r="F91" s="476" t="str">
        <f>E15</f>
        <v xml:space="preserve">Domov u Anežky Luštěnice, poskytovatel sociálních </v>
      </c>
      <c r="I91" s="10" t="s">
        <v>29</v>
      </c>
      <c r="J91" s="155" t="str">
        <f>E21</f>
        <v>Sibre s.r.o., Ing. Radek Krýza</v>
      </c>
      <c r="L91" s="13"/>
    </row>
    <row r="92" spans="2:12" s="1" customFormat="1" ht="15.25" customHeight="1">
      <c r="B92" s="13"/>
      <c r="C92" s="10" t="s">
        <v>27</v>
      </c>
      <c r="F92" s="476" t="str">
        <f>IF(E18="","",E18)</f>
        <v>Vyplň údaj</v>
      </c>
      <c r="I92" s="10" t="s">
        <v>32</v>
      </c>
      <c r="J92" s="155" t="str">
        <f>E24</f>
        <v>Ing. M. Locihová</v>
      </c>
      <c r="L92" s="13"/>
    </row>
    <row r="93" spans="2:12" s="1" customFormat="1" ht="10.4" customHeight="1">
      <c r="B93" s="13"/>
      <c r="L93" s="13"/>
    </row>
    <row r="94" spans="2:12" s="1" customFormat="1" ht="29.25" customHeight="1">
      <c r="B94" s="13"/>
      <c r="C94" s="501" t="s">
        <v>256</v>
      </c>
      <c r="D94" s="486"/>
      <c r="E94" s="486"/>
      <c r="F94" s="486"/>
      <c r="G94" s="486"/>
      <c r="H94" s="486"/>
      <c r="I94" s="486"/>
      <c r="J94" s="502" t="s">
        <v>257</v>
      </c>
      <c r="K94" s="486"/>
      <c r="L94" s="13"/>
    </row>
    <row r="95" spans="2:12" s="1" customFormat="1" ht="10.4" customHeight="1">
      <c r="B95" s="13"/>
      <c r="L95" s="13"/>
    </row>
    <row r="96" spans="2:47" s="1" customFormat="1" ht="22.9" customHeight="1">
      <c r="B96" s="13"/>
      <c r="C96" s="503" t="s">
        <v>258</v>
      </c>
      <c r="J96" s="481">
        <f>J129</f>
        <v>0</v>
      </c>
      <c r="L96" s="13"/>
      <c r="AU96" s="3" t="s">
        <v>259</v>
      </c>
    </row>
    <row r="97" spans="2:12" s="505" customFormat="1" ht="25" customHeight="1">
      <c r="B97" s="504"/>
      <c r="D97" s="506" t="s">
        <v>260</v>
      </c>
      <c r="E97" s="507"/>
      <c r="F97" s="507"/>
      <c r="G97" s="507"/>
      <c r="H97" s="507"/>
      <c r="I97" s="507"/>
      <c r="J97" s="508">
        <f>J130</f>
        <v>0</v>
      </c>
      <c r="L97" s="504"/>
    </row>
    <row r="98" spans="2:12" s="510" customFormat="1" ht="19.9" customHeight="1">
      <c r="B98" s="509"/>
      <c r="D98" s="511" t="s">
        <v>2907</v>
      </c>
      <c r="E98" s="512"/>
      <c r="F98" s="512"/>
      <c r="G98" s="512"/>
      <c r="H98" s="512"/>
      <c r="I98" s="512"/>
      <c r="J98" s="513">
        <f>J131</f>
        <v>0</v>
      </c>
      <c r="L98" s="509"/>
    </row>
    <row r="99" spans="2:12" s="510" customFormat="1" ht="19.9" customHeight="1">
      <c r="B99" s="509"/>
      <c r="D99" s="511" t="s">
        <v>261</v>
      </c>
      <c r="E99" s="512"/>
      <c r="F99" s="512"/>
      <c r="G99" s="512"/>
      <c r="H99" s="512"/>
      <c r="I99" s="512"/>
      <c r="J99" s="513">
        <f>J191</f>
        <v>0</v>
      </c>
      <c r="L99" s="509"/>
    </row>
    <row r="100" spans="2:12" s="510" customFormat="1" ht="19.9" customHeight="1">
      <c r="B100" s="509"/>
      <c r="D100" s="511" t="s">
        <v>2908</v>
      </c>
      <c r="E100" s="512"/>
      <c r="F100" s="512"/>
      <c r="G100" s="512"/>
      <c r="H100" s="512"/>
      <c r="I100" s="512"/>
      <c r="J100" s="513">
        <f>J203</f>
        <v>0</v>
      </c>
      <c r="L100" s="509"/>
    </row>
    <row r="101" spans="2:12" s="510" customFormat="1" ht="19.9" customHeight="1">
      <c r="B101" s="509"/>
      <c r="D101" s="511" t="s">
        <v>264</v>
      </c>
      <c r="E101" s="512"/>
      <c r="F101" s="512"/>
      <c r="G101" s="512"/>
      <c r="H101" s="512"/>
      <c r="I101" s="512"/>
      <c r="J101" s="513">
        <f>J205</f>
        <v>0</v>
      </c>
      <c r="L101" s="509"/>
    </row>
    <row r="102" spans="2:12" s="510" customFormat="1" ht="19.9" customHeight="1">
      <c r="B102" s="509"/>
      <c r="D102" s="511" t="s">
        <v>266</v>
      </c>
      <c r="E102" s="512"/>
      <c r="F102" s="512"/>
      <c r="G102" s="512"/>
      <c r="H102" s="512"/>
      <c r="I102" s="512"/>
      <c r="J102" s="513">
        <f>J212</f>
        <v>0</v>
      </c>
      <c r="L102" s="509"/>
    </row>
    <row r="103" spans="2:12" s="510" customFormat="1" ht="19.9" customHeight="1">
      <c r="B103" s="509"/>
      <c r="D103" s="511" t="s">
        <v>267</v>
      </c>
      <c r="E103" s="512"/>
      <c r="F103" s="512"/>
      <c r="G103" s="512"/>
      <c r="H103" s="512"/>
      <c r="I103" s="512"/>
      <c r="J103" s="513">
        <f>J214</f>
        <v>0</v>
      </c>
      <c r="L103" s="509"/>
    </row>
    <row r="104" spans="2:12" s="505" customFormat="1" ht="25" customHeight="1">
      <c r="B104" s="504"/>
      <c r="D104" s="506" t="s">
        <v>268</v>
      </c>
      <c r="E104" s="507"/>
      <c r="F104" s="507"/>
      <c r="G104" s="507"/>
      <c r="H104" s="507"/>
      <c r="I104" s="507"/>
      <c r="J104" s="508">
        <f>J216</f>
        <v>0</v>
      </c>
      <c r="L104" s="504"/>
    </row>
    <row r="105" spans="2:12" s="510" customFormat="1" ht="19.9" customHeight="1">
      <c r="B105" s="509"/>
      <c r="D105" s="511" t="s">
        <v>275</v>
      </c>
      <c r="E105" s="512"/>
      <c r="F105" s="512"/>
      <c r="G105" s="512"/>
      <c r="H105" s="512"/>
      <c r="I105" s="512"/>
      <c r="J105" s="513">
        <f>J218</f>
        <v>0</v>
      </c>
      <c r="L105" s="509"/>
    </row>
    <row r="106" spans="2:12" s="510" customFormat="1" ht="19.9" customHeight="1">
      <c r="B106" s="509"/>
      <c r="D106" s="511" t="s">
        <v>282</v>
      </c>
      <c r="E106" s="512"/>
      <c r="F106" s="512"/>
      <c r="G106" s="512"/>
      <c r="H106" s="512"/>
      <c r="I106" s="512"/>
      <c r="J106" s="513">
        <f>J220</f>
        <v>0</v>
      </c>
      <c r="L106" s="509"/>
    </row>
    <row r="107" spans="2:12" s="510" customFormat="1" ht="19.9" customHeight="1">
      <c r="B107" s="509"/>
      <c r="D107" s="511" t="s">
        <v>289</v>
      </c>
      <c r="E107" s="512"/>
      <c r="F107" s="512"/>
      <c r="G107" s="512"/>
      <c r="H107" s="512"/>
      <c r="I107" s="512"/>
      <c r="J107" s="513">
        <f>J223</f>
        <v>0</v>
      </c>
      <c r="L107" s="509"/>
    </row>
    <row r="108" spans="2:12" s="505" customFormat="1" ht="25" customHeight="1">
      <c r="B108" s="504"/>
      <c r="D108" s="506" t="s">
        <v>290</v>
      </c>
      <c r="E108" s="507"/>
      <c r="F108" s="507"/>
      <c r="G108" s="507"/>
      <c r="H108" s="507"/>
      <c r="I108" s="507"/>
      <c r="J108" s="508">
        <f>J237</f>
        <v>0</v>
      </c>
      <c r="L108" s="504"/>
    </row>
    <row r="109" spans="2:12" s="510" customFormat="1" ht="19.9" customHeight="1">
      <c r="B109" s="509"/>
      <c r="D109" s="511" t="s">
        <v>2909</v>
      </c>
      <c r="E109" s="512"/>
      <c r="F109" s="512"/>
      <c r="G109" s="512"/>
      <c r="H109" s="512"/>
      <c r="I109" s="512"/>
      <c r="J109" s="513">
        <f>J238</f>
        <v>0</v>
      </c>
      <c r="L109" s="509"/>
    </row>
    <row r="110" spans="2:12" s="1" customFormat="1" ht="21.75" customHeight="1">
      <c r="B110" s="13"/>
      <c r="L110" s="13"/>
    </row>
    <row r="111" spans="2:12" s="1" customFormat="1" ht="7" customHeight="1">
      <c r="B111" s="14"/>
      <c r="C111" s="15"/>
      <c r="D111" s="15"/>
      <c r="E111" s="15"/>
      <c r="F111" s="15"/>
      <c r="G111" s="15"/>
      <c r="H111" s="15"/>
      <c r="I111" s="15"/>
      <c r="J111" s="15"/>
      <c r="K111" s="15"/>
      <c r="L111" s="13"/>
    </row>
    <row r="115" spans="2:12" s="1" customFormat="1" ht="7" customHeight="1">
      <c r="B115" s="499"/>
      <c r="C115" s="500"/>
      <c r="D115" s="500"/>
      <c r="E115" s="500"/>
      <c r="F115" s="500"/>
      <c r="G115" s="500"/>
      <c r="H115" s="500"/>
      <c r="I115" s="500"/>
      <c r="J115" s="500"/>
      <c r="K115" s="500"/>
      <c r="L115" s="13"/>
    </row>
    <row r="116" spans="2:12" s="1" customFormat="1" ht="25" customHeight="1">
      <c r="B116" s="13"/>
      <c r="C116" s="7" t="s">
        <v>296</v>
      </c>
      <c r="L116" s="13"/>
    </row>
    <row r="117" spans="2:12" s="1" customFormat="1" ht="7" customHeight="1">
      <c r="B117" s="13"/>
      <c r="L117" s="13"/>
    </row>
    <row r="118" spans="2:12" s="1" customFormat="1" ht="12" customHeight="1">
      <c r="B118" s="13"/>
      <c r="C118" s="10" t="s">
        <v>16</v>
      </c>
      <c r="L118" s="13"/>
    </row>
    <row r="119" spans="2:12" s="1" customFormat="1" ht="16.5" customHeight="1">
      <c r="B119" s="13"/>
      <c r="E119" s="618" t="str">
        <f>E7</f>
        <v>Rozšíření objektu Domov u Anežky Luštěnice</v>
      </c>
      <c r="F119" s="619"/>
      <c r="G119" s="619"/>
      <c r="H119" s="619"/>
      <c r="L119" s="13"/>
    </row>
    <row r="120" spans="2:12" s="1" customFormat="1" ht="12" customHeight="1">
      <c r="B120" s="13"/>
      <c r="C120" s="10" t="s">
        <v>108</v>
      </c>
      <c r="L120" s="13"/>
    </row>
    <row r="121" spans="2:12" s="1" customFormat="1" ht="16.5" customHeight="1">
      <c r="B121" s="13"/>
      <c r="E121" s="615" t="str">
        <f>E9</f>
        <v>SO2 - Venkovní úpravy</v>
      </c>
      <c r="F121" s="617"/>
      <c r="G121" s="617"/>
      <c r="H121" s="617"/>
      <c r="L121" s="13"/>
    </row>
    <row r="122" spans="2:12" s="1" customFormat="1" ht="7" customHeight="1">
      <c r="B122" s="13"/>
      <c r="L122" s="13"/>
    </row>
    <row r="123" spans="2:12" s="1" customFormat="1" ht="12" customHeight="1">
      <c r="B123" s="13"/>
      <c r="C123" s="10" t="s">
        <v>20</v>
      </c>
      <c r="F123" s="476" t="str">
        <f>F12</f>
        <v>parc.č. st. 443; 462/122, k.ú. Luštěnice</v>
      </c>
      <c r="I123" s="10" t="s">
        <v>22</v>
      </c>
      <c r="J123" s="16">
        <f>IF(J12="","",J12)</f>
        <v>44777</v>
      </c>
      <c r="L123" s="13"/>
    </row>
    <row r="124" spans="2:12" s="1" customFormat="1" ht="7" customHeight="1">
      <c r="B124" s="13"/>
      <c r="L124" s="13"/>
    </row>
    <row r="125" spans="2:12" s="1" customFormat="1" ht="25.75" customHeight="1">
      <c r="B125" s="13"/>
      <c r="C125" s="10" t="s">
        <v>23</v>
      </c>
      <c r="F125" s="476" t="str">
        <f>E15</f>
        <v xml:space="preserve">Domov u Anežky Luštěnice, poskytovatel sociálních </v>
      </c>
      <c r="I125" s="10" t="s">
        <v>29</v>
      </c>
      <c r="J125" s="155" t="str">
        <f>E21</f>
        <v>Sibre s.r.o., Ing. Radek Krýza</v>
      </c>
      <c r="L125" s="13"/>
    </row>
    <row r="126" spans="2:12" s="1" customFormat="1" ht="15.25" customHeight="1">
      <c r="B126" s="13"/>
      <c r="C126" s="10" t="s">
        <v>27</v>
      </c>
      <c r="F126" s="476" t="str">
        <f>IF(E18="","",E18)</f>
        <v>Vyplň údaj</v>
      </c>
      <c r="I126" s="10" t="s">
        <v>32</v>
      </c>
      <c r="J126" s="155" t="str">
        <f>E24</f>
        <v>Ing. M. Locihová</v>
      </c>
      <c r="L126" s="13"/>
    </row>
    <row r="127" spans="2:12" s="1" customFormat="1" ht="10.4" customHeight="1">
      <c r="B127" s="13"/>
      <c r="L127" s="13"/>
    </row>
    <row r="128" spans="2:20" s="2" customFormat="1" ht="29.25" customHeight="1">
      <c r="B128" s="17"/>
      <c r="C128" s="18" t="s">
        <v>297</v>
      </c>
      <c r="D128" s="19" t="s">
        <v>60</v>
      </c>
      <c r="E128" s="19" t="s">
        <v>56</v>
      </c>
      <c r="F128" s="19" t="s">
        <v>57</v>
      </c>
      <c r="G128" s="19" t="s">
        <v>298</v>
      </c>
      <c r="H128" s="19" t="s">
        <v>299</v>
      </c>
      <c r="I128" s="19" t="s">
        <v>300</v>
      </c>
      <c r="J128" s="20" t="s">
        <v>257</v>
      </c>
      <c r="K128" s="514" t="s">
        <v>301</v>
      </c>
      <c r="L128" s="17"/>
      <c r="M128" s="515" t="s">
        <v>1</v>
      </c>
      <c r="N128" s="516" t="s">
        <v>39</v>
      </c>
      <c r="O128" s="516" t="s">
        <v>302</v>
      </c>
      <c r="P128" s="516" t="s">
        <v>303</v>
      </c>
      <c r="Q128" s="516" t="s">
        <v>304</v>
      </c>
      <c r="R128" s="516" t="s">
        <v>305</v>
      </c>
      <c r="S128" s="516" t="s">
        <v>306</v>
      </c>
      <c r="T128" s="517" t="s">
        <v>307</v>
      </c>
    </row>
    <row r="129" spans="2:63" s="1" customFormat="1" ht="22.9" customHeight="1">
      <c r="B129" s="13"/>
      <c r="C129" s="518" t="s">
        <v>308</v>
      </c>
      <c r="J129" s="519">
        <f>BK129</f>
        <v>0</v>
      </c>
      <c r="L129" s="13"/>
      <c r="M129" s="520"/>
      <c r="N129" s="479"/>
      <c r="O129" s="479"/>
      <c r="P129" s="521">
        <f>P130+P216+P237</f>
        <v>0</v>
      </c>
      <c r="Q129" s="479"/>
      <c r="R129" s="521">
        <f>R130+R216+R237</f>
        <v>128.29051557</v>
      </c>
      <c r="S129" s="479"/>
      <c r="T129" s="522">
        <f>T130+T216+T237</f>
        <v>0.0004</v>
      </c>
      <c r="AT129" s="3" t="s">
        <v>74</v>
      </c>
      <c r="AU129" s="3" t="s">
        <v>259</v>
      </c>
      <c r="BK129" s="523">
        <f>BK130+BK216+BK237</f>
        <v>0</v>
      </c>
    </row>
    <row r="130" spans="2:63" s="433" customFormat="1" ht="25.9" customHeight="1">
      <c r="B130" s="434"/>
      <c r="D130" s="435" t="s">
        <v>74</v>
      </c>
      <c r="E130" s="436" t="s">
        <v>309</v>
      </c>
      <c r="F130" s="436" t="s">
        <v>310</v>
      </c>
      <c r="J130" s="437">
        <f>BK130</f>
        <v>0</v>
      </c>
      <c r="L130" s="434"/>
      <c r="M130" s="438"/>
      <c r="P130" s="439">
        <f>P131+P191+P203+P205+P212+P214</f>
        <v>0</v>
      </c>
      <c r="R130" s="439">
        <f>R131+R191+R203+R205+R212+R214</f>
        <v>127.39605556999999</v>
      </c>
      <c r="T130" s="440">
        <f>T131+T191+T203+T205+T212+T214</f>
        <v>0</v>
      </c>
      <c r="AR130" s="435" t="s">
        <v>83</v>
      </c>
      <c r="AT130" s="441" t="s">
        <v>74</v>
      </c>
      <c r="AU130" s="441" t="s">
        <v>75</v>
      </c>
      <c r="AY130" s="435" t="s">
        <v>311</v>
      </c>
      <c r="BK130" s="442">
        <f>BK131+BK191+BK203+BK205+BK212+BK214</f>
        <v>0</v>
      </c>
    </row>
    <row r="131" spans="2:63" s="433" customFormat="1" ht="22.9" customHeight="1">
      <c r="B131" s="434"/>
      <c r="D131" s="435" t="s">
        <v>74</v>
      </c>
      <c r="E131" s="443" t="s">
        <v>83</v>
      </c>
      <c r="F131" s="443" t="s">
        <v>2910</v>
      </c>
      <c r="J131" s="444">
        <f>BK131</f>
        <v>0</v>
      </c>
      <c r="L131" s="434"/>
      <c r="M131" s="438"/>
      <c r="P131" s="439">
        <f>SUM(P132:P190)</f>
        <v>0</v>
      </c>
      <c r="R131" s="439">
        <f>SUM(R132:R190)</f>
        <v>0.7900000000000001</v>
      </c>
      <c r="T131" s="440">
        <f>SUM(T132:T190)</f>
        <v>0</v>
      </c>
      <c r="AR131" s="435" t="s">
        <v>83</v>
      </c>
      <c r="AT131" s="441" t="s">
        <v>74</v>
      </c>
      <c r="AU131" s="441" t="s">
        <v>83</v>
      </c>
      <c r="AY131" s="435" t="s">
        <v>311</v>
      </c>
      <c r="BK131" s="442">
        <f>SUM(BK132:BK190)</f>
        <v>0</v>
      </c>
    </row>
    <row r="132" spans="2:65" s="1" customFormat="1" ht="24.25" customHeight="1">
      <c r="B132" s="13"/>
      <c r="C132" s="428" t="s">
        <v>83</v>
      </c>
      <c r="D132" s="428" t="s">
        <v>313</v>
      </c>
      <c r="E132" s="429" t="s">
        <v>2911</v>
      </c>
      <c r="F132" s="430" t="s">
        <v>2912</v>
      </c>
      <c r="G132" s="431" t="s">
        <v>371</v>
      </c>
      <c r="H132" s="432">
        <v>850</v>
      </c>
      <c r="I132" s="22"/>
      <c r="J132" s="415">
        <f aca="true" t="shared" si="0" ref="J132:J145">ROUND(I132*H132,2)</f>
        <v>0</v>
      </c>
      <c r="K132" s="416"/>
      <c r="L132" s="13"/>
      <c r="M132" s="417" t="s">
        <v>1</v>
      </c>
      <c r="N132" s="418" t="s">
        <v>40</v>
      </c>
      <c r="P132" s="419">
        <f aca="true" t="shared" si="1" ref="P132:P145">O132*H132</f>
        <v>0</v>
      </c>
      <c r="Q132" s="419">
        <v>0</v>
      </c>
      <c r="R132" s="419">
        <f aca="true" t="shared" si="2" ref="R132:R145">Q132*H132</f>
        <v>0</v>
      </c>
      <c r="S132" s="419">
        <v>0</v>
      </c>
      <c r="T132" s="420">
        <f aca="true" t="shared" si="3" ref="T132:T145">S132*H132</f>
        <v>0</v>
      </c>
      <c r="AR132" s="421" t="s">
        <v>317</v>
      </c>
      <c r="AT132" s="421" t="s">
        <v>313</v>
      </c>
      <c r="AU132" s="421" t="s">
        <v>88</v>
      </c>
      <c r="AY132" s="3" t="s">
        <v>311</v>
      </c>
      <c r="BE132" s="422">
        <f aca="true" t="shared" si="4" ref="BE132:BE145">IF(N132="základní",J132,0)</f>
        <v>0</v>
      </c>
      <c r="BF132" s="422">
        <f aca="true" t="shared" si="5" ref="BF132:BF145">IF(N132="snížená",J132,0)</f>
        <v>0</v>
      </c>
      <c r="BG132" s="422">
        <f aca="true" t="shared" si="6" ref="BG132:BG145">IF(N132="zákl. přenesená",J132,0)</f>
        <v>0</v>
      </c>
      <c r="BH132" s="422">
        <f aca="true" t="shared" si="7" ref="BH132:BH145">IF(N132="sníž. přenesená",J132,0)</f>
        <v>0</v>
      </c>
      <c r="BI132" s="422">
        <f aca="true" t="shared" si="8" ref="BI132:BI145">IF(N132="nulová",J132,0)</f>
        <v>0</v>
      </c>
      <c r="BJ132" s="3" t="s">
        <v>83</v>
      </c>
      <c r="BK132" s="422">
        <f aca="true" t="shared" si="9" ref="BK132:BK145">ROUND(I132*H132,2)</f>
        <v>0</v>
      </c>
      <c r="BL132" s="3" t="s">
        <v>317</v>
      </c>
      <c r="BM132" s="421" t="s">
        <v>2913</v>
      </c>
    </row>
    <row r="133" spans="2:65" s="1" customFormat="1" ht="24.25" customHeight="1">
      <c r="B133" s="13"/>
      <c r="C133" s="428" t="s">
        <v>88</v>
      </c>
      <c r="D133" s="428" t="s">
        <v>313</v>
      </c>
      <c r="E133" s="429" t="s">
        <v>2914</v>
      </c>
      <c r="F133" s="430" t="s">
        <v>2915</v>
      </c>
      <c r="G133" s="431" t="s">
        <v>442</v>
      </c>
      <c r="H133" s="432">
        <v>3</v>
      </c>
      <c r="I133" s="22"/>
      <c r="J133" s="415">
        <f t="shared" si="0"/>
        <v>0</v>
      </c>
      <c r="K133" s="416"/>
      <c r="L133" s="13"/>
      <c r="M133" s="417" t="s">
        <v>1</v>
      </c>
      <c r="N133" s="418" t="s">
        <v>40</v>
      </c>
      <c r="P133" s="419">
        <f t="shared" si="1"/>
        <v>0</v>
      </c>
      <c r="Q133" s="419">
        <v>0</v>
      </c>
      <c r="R133" s="419">
        <f t="shared" si="2"/>
        <v>0</v>
      </c>
      <c r="S133" s="419">
        <v>0</v>
      </c>
      <c r="T133" s="420">
        <f t="shared" si="3"/>
        <v>0</v>
      </c>
      <c r="AR133" s="421" t="s">
        <v>317</v>
      </c>
      <c r="AT133" s="421" t="s">
        <v>313</v>
      </c>
      <c r="AU133" s="421" t="s">
        <v>88</v>
      </c>
      <c r="AY133" s="3" t="s">
        <v>311</v>
      </c>
      <c r="BE133" s="422">
        <f t="shared" si="4"/>
        <v>0</v>
      </c>
      <c r="BF133" s="422">
        <f t="shared" si="5"/>
        <v>0</v>
      </c>
      <c r="BG133" s="422">
        <f t="shared" si="6"/>
        <v>0</v>
      </c>
      <c r="BH133" s="422">
        <f t="shared" si="7"/>
        <v>0</v>
      </c>
      <c r="BI133" s="422">
        <f t="shared" si="8"/>
        <v>0</v>
      </c>
      <c r="BJ133" s="3" t="s">
        <v>83</v>
      </c>
      <c r="BK133" s="422">
        <f t="shared" si="9"/>
        <v>0</v>
      </c>
      <c r="BL133" s="3" t="s">
        <v>317</v>
      </c>
      <c r="BM133" s="421" t="s">
        <v>2916</v>
      </c>
    </row>
    <row r="134" spans="2:65" s="1" customFormat="1" ht="24.25" customHeight="1">
      <c r="B134" s="13"/>
      <c r="C134" s="428" t="s">
        <v>149</v>
      </c>
      <c r="D134" s="428" t="s">
        <v>313</v>
      </c>
      <c r="E134" s="429" t="s">
        <v>2917</v>
      </c>
      <c r="F134" s="430" t="s">
        <v>2918</v>
      </c>
      <c r="G134" s="431" t="s">
        <v>442</v>
      </c>
      <c r="H134" s="432">
        <v>1</v>
      </c>
      <c r="I134" s="22"/>
      <c r="J134" s="415">
        <f t="shared" si="0"/>
        <v>0</v>
      </c>
      <c r="K134" s="416"/>
      <c r="L134" s="13"/>
      <c r="M134" s="417" t="s">
        <v>1</v>
      </c>
      <c r="N134" s="418" t="s">
        <v>40</v>
      </c>
      <c r="P134" s="419">
        <f t="shared" si="1"/>
        <v>0</v>
      </c>
      <c r="Q134" s="419">
        <v>0</v>
      </c>
      <c r="R134" s="419">
        <f t="shared" si="2"/>
        <v>0</v>
      </c>
      <c r="S134" s="419">
        <v>0</v>
      </c>
      <c r="T134" s="420">
        <f t="shared" si="3"/>
        <v>0</v>
      </c>
      <c r="AR134" s="421" t="s">
        <v>317</v>
      </c>
      <c r="AT134" s="421" t="s">
        <v>313</v>
      </c>
      <c r="AU134" s="421" t="s">
        <v>88</v>
      </c>
      <c r="AY134" s="3" t="s">
        <v>311</v>
      </c>
      <c r="BE134" s="422">
        <f t="shared" si="4"/>
        <v>0</v>
      </c>
      <c r="BF134" s="422">
        <f t="shared" si="5"/>
        <v>0</v>
      </c>
      <c r="BG134" s="422">
        <f t="shared" si="6"/>
        <v>0</v>
      </c>
      <c r="BH134" s="422">
        <f t="shared" si="7"/>
        <v>0</v>
      </c>
      <c r="BI134" s="422">
        <f t="shared" si="8"/>
        <v>0</v>
      </c>
      <c r="BJ134" s="3" t="s">
        <v>83</v>
      </c>
      <c r="BK134" s="422">
        <f t="shared" si="9"/>
        <v>0</v>
      </c>
      <c r="BL134" s="3" t="s">
        <v>317</v>
      </c>
      <c r="BM134" s="421" t="s">
        <v>2919</v>
      </c>
    </row>
    <row r="135" spans="2:65" s="1" customFormat="1" ht="24.25" customHeight="1">
      <c r="B135" s="13"/>
      <c r="C135" s="428" t="s">
        <v>317</v>
      </c>
      <c r="D135" s="428" t="s">
        <v>313</v>
      </c>
      <c r="E135" s="429" t="s">
        <v>2920</v>
      </c>
      <c r="F135" s="430" t="s">
        <v>2921</v>
      </c>
      <c r="G135" s="431" t="s">
        <v>442</v>
      </c>
      <c r="H135" s="432">
        <v>4</v>
      </c>
      <c r="I135" s="22"/>
      <c r="J135" s="415">
        <f t="shared" si="0"/>
        <v>0</v>
      </c>
      <c r="K135" s="416"/>
      <c r="L135" s="13"/>
      <c r="M135" s="417" t="s">
        <v>1</v>
      </c>
      <c r="N135" s="418" t="s">
        <v>40</v>
      </c>
      <c r="P135" s="419">
        <f t="shared" si="1"/>
        <v>0</v>
      </c>
      <c r="Q135" s="419">
        <v>0</v>
      </c>
      <c r="R135" s="419">
        <f t="shared" si="2"/>
        <v>0</v>
      </c>
      <c r="S135" s="419">
        <v>0</v>
      </c>
      <c r="T135" s="420">
        <f t="shared" si="3"/>
        <v>0</v>
      </c>
      <c r="AR135" s="421" t="s">
        <v>317</v>
      </c>
      <c r="AT135" s="421" t="s">
        <v>313</v>
      </c>
      <c r="AU135" s="421" t="s">
        <v>88</v>
      </c>
      <c r="AY135" s="3" t="s">
        <v>311</v>
      </c>
      <c r="BE135" s="422">
        <f t="shared" si="4"/>
        <v>0</v>
      </c>
      <c r="BF135" s="422">
        <f t="shared" si="5"/>
        <v>0</v>
      </c>
      <c r="BG135" s="422">
        <f t="shared" si="6"/>
        <v>0</v>
      </c>
      <c r="BH135" s="422">
        <f t="shared" si="7"/>
        <v>0</v>
      </c>
      <c r="BI135" s="422">
        <f t="shared" si="8"/>
        <v>0</v>
      </c>
      <c r="BJ135" s="3" t="s">
        <v>83</v>
      </c>
      <c r="BK135" s="422">
        <f t="shared" si="9"/>
        <v>0</v>
      </c>
      <c r="BL135" s="3" t="s">
        <v>317</v>
      </c>
      <c r="BM135" s="421" t="s">
        <v>2922</v>
      </c>
    </row>
    <row r="136" spans="2:65" s="1" customFormat="1" ht="24.25" customHeight="1">
      <c r="B136" s="13"/>
      <c r="C136" s="428" t="s">
        <v>337</v>
      </c>
      <c r="D136" s="428" t="s">
        <v>313</v>
      </c>
      <c r="E136" s="429" t="s">
        <v>2923</v>
      </c>
      <c r="F136" s="430" t="s">
        <v>2924</v>
      </c>
      <c r="G136" s="431" t="s">
        <v>442</v>
      </c>
      <c r="H136" s="432">
        <v>3</v>
      </c>
      <c r="I136" s="22"/>
      <c r="J136" s="415">
        <f t="shared" si="0"/>
        <v>0</v>
      </c>
      <c r="K136" s="416"/>
      <c r="L136" s="13"/>
      <c r="M136" s="417" t="s">
        <v>1</v>
      </c>
      <c r="N136" s="418" t="s">
        <v>40</v>
      </c>
      <c r="P136" s="419">
        <f t="shared" si="1"/>
        <v>0</v>
      </c>
      <c r="Q136" s="419">
        <v>0</v>
      </c>
      <c r="R136" s="419">
        <f t="shared" si="2"/>
        <v>0</v>
      </c>
      <c r="S136" s="419">
        <v>0</v>
      </c>
      <c r="T136" s="420">
        <f t="shared" si="3"/>
        <v>0</v>
      </c>
      <c r="AR136" s="421" t="s">
        <v>317</v>
      </c>
      <c r="AT136" s="421" t="s">
        <v>313</v>
      </c>
      <c r="AU136" s="421" t="s">
        <v>88</v>
      </c>
      <c r="AY136" s="3" t="s">
        <v>311</v>
      </c>
      <c r="BE136" s="422">
        <f t="shared" si="4"/>
        <v>0</v>
      </c>
      <c r="BF136" s="422">
        <f t="shared" si="5"/>
        <v>0</v>
      </c>
      <c r="BG136" s="422">
        <f t="shared" si="6"/>
        <v>0</v>
      </c>
      <c r="BH136" s="422">
        <f t="shared" si="7"/>
        <v>0</v>
      </c>
      <c r="BI136" s="422">
        <f t="shared" si="8"/>
        <v>0</v>
      </c>
      <c r="BJ136" s="3" t="s">
        <v>83</v>
      </c>
      <c r="BK136" s="422">
        <f t="shared" si="9"/>
        <v>0</v>
      </c>
      <c r="BL136" s="3" t="s">
        <v>317</v>
      </c>
      <c r="BM136" s="421" t="s">
        <v>2925</v>
      </c>
    </row>
    <row r="137" spans="2:65" s="1" customFormat="1" ht="24.25" customHeight="1">
      <c r="B137" s="13"/>
      <c r="C137" s="428" t="s">
        <v>343</v>
      </c>
      <c r="D137" s="428" t="s">
        <v>313</v>
      </c>
      <c r="E137" s="429" t="s">
        <v>2926</v>
      </c>
      <c r="F137" s="430" t="s">
        <v>2927</v>
      </c>
      <c r="G137" s="431" t="s">
        <v>442</v>
      </c>
      <c r="H137" s="432">
        <v>1</v>
      </c>
      <c r="I137" s="22"/>
      <c r="J137" s="415">
        <f t="shared" si="0"/>
        <v>0</v>
      </c>
      <c r="K137" s="416"/>
      <c r="L137" s="13"/>
      <c r="M137" s="417" t="s">
        <v>1</v>
      </c>
      <c r="N137" s="418" t="s">
        <v>40</v>
      </c>
      <c r="P137" s="419">
        <f t="shared" si="1"/>
        <v>0</v>
      </c>
      <c r="Q137" s="419">
        <v>0</v>
      </c>
      <c r="R137" s="419">
        <f t="shared" si="2"/>
        <v>0</v>
      </c>
      <c r="S137" s="419">
        <v>0</v>
      </c>
      <c r="T137" s="420">
        <f t="shared" si="3"/>
        <v>0</v>
      </c>
      <c r="AR137" s="421" t="s">
        <v>317</v>
      </c>
      <c r="AT137" s="421" t="s">
        <v>313</v>
      </c>
      <c r="AU137" s="421" t="s">
        <v>88</v>
      </c>
      <c r="AY137" s="3" t="s">
        <v>311</v>
      </c>
      <c r="BE137" s="422">
        <f t="shared" si="4"/>
        <v>0</v>
      </c>
      <c r="BF137" s="422">
        <f t="shared" si="5"/>
        <v>0</v>
      </c>
      <c r="BG137" s="422">
        <f t="shared" si="6"/>
        <v>0</v>
      </c>
      <c r="BH137" s="422">
        <f t="shared" si="7"/>
        <v>0</v>
      </c>
      <c r="BI137" s="422">
        <f t="shared" si="8"/>
        <v>0</v>
      </c>
      <c r="BJ137" s="3" t="s">
        <v>83</v>
      </c>
      <c r="BK137" s="422">
        <f t="shared" si="9"/>
        <v>0</v>
      </c>
      <c r="BL137" s="3" t="s">
        <v>317</v>
      </c>
      <c r="BM137" s="421" t="s">
        <v>2928</v>
      </c>
    </row>
    <row r="138" spans="2:65" s="1" customFormat="1" ht="24.25" customHeight="1">
      <c r="B138" s="13"/>
      <c r="C138" s="428" t="s">
        <v>349</v>
      </c>
      <c r="D138" s="428" t="s">
        <v>313</v>
      </c>
      <c r="E138" s="429" t="s">
        <v>2929</v>
      </c>
      <c r="F138" s="430" t="s">
        <v>2930</v>
      </c>
      <c r="G138" s="431" t="s">
        <v>442</v>
      </c>
      <c r="H138" s="432">
        <v>1</v>
      </c>
      <c r="I138" s="22"/>
      <c r="J138" s="415">
        <f t="shared" si="0"/>
        <v>0</v>
      </c>
      <c r="K138" s="416"/>
      <c r="L138" s="13"/>
      <c r="M138" s="417" t="s">
        <v>1</v>
      </c>
      <c r="N138" s="418" t="s">
        <v>40</v>
      </c>
      <c r="P138" s="419">
        <f t="shared" si="1"/>
        <v>0</v>
      </c>
      <c r="Q138" s="419">
        <v>0</v>
      </c>
      <c r="R138" s="419">
        <f t="shared" si="2"/>
        <v>0</v>
      </c>
      <c r="S138" s="419">
        <v>0</v>
      </c>
      <c r="T138" s="420">
        <f t="shared" si="3"/>
        <v>0</v>
      </c>
      <c r="AR138" s="421" t="s">
        <v>317</v>
      </c>
      <c r="AT138" s="421" t="s">
        <v>313</v>
      </c>
      <c r="AU138" s="421" t="s">
        <v>88</v>
      </c>
      <c r="AY138" s="3" t="s">
        <v>311</v>
      </c>
      <c r="BE138" s="422">
        <f t="shared" si="4"/>
        <v>0</v>
      </c>
      <c r="BF138" s="422">
        <f t="shared" si="5"/>
        <v>0</v>
      </c>
      <c r="BG138" s="422">
        <f t="shared" si="6"/>
        <v>0</v>
      </c>
      <c r="BH138" s="422">
        <f t="shared" si="7"/>
        <v>0</v>
      </c>
      <c r="BI138" s="422">
        <f t="shared" si="8"/>
        <v>0</v>
      </c>
      <c r="BJ138" s="3" t="s">
        <v>83</v>
      </c>
      <c r="BK138" s="422">
        <f t="shared" si="9"/>
        <v>0</v>
      </c>
      <c r="BL138" s="3" t="s">
        <v>317</v>
      </c>
      <c r="BM138" s="421" t="s">
        <v>2931</v>
      </c>
    </row>
    <row r="139" spans="2:65" s="1" customFormat="1" ht="16.5" customHeight="1">
      <c r="B139" s="13"/>
      <c r="C139" s="428" t="s">
        <v>334</v>
      </c>
      <c r="D139" s="428" t="s">
        <v>313</v>
      </c>
      <c r="E139" s="429" t="s">
        <v>2932</v>
      </c>
      <c r="F139" s="430" t="s">
        <v>2933</v>
      </c>
      <c r="G139" s="431" t="s">
        <v>442</v>
      </c>
      <c r="H139" s="432">
        <v>3</v>
      </c>
      <c r="I139" s="22"/>
      <c r="J139" s="415">
        <f t="shared" si="0"/>
        <v>0</v>
      </c>
      <c r="K139" s="416"/>
      <c r="L139" s="13"/>
      <c r="M139" s="417" t="s">
        <v>1</v>
      </c>
      <c r="N139" s="418" t="s">
        <v>40</v>
      </c>
      <c r="P139" s="419">
        <f t="shared" si="1"/>
        <v>0</v>
      </c>
      <c r="Q139" s="419">
        <v>0</v>
      </c>
      <c r="R139" s="419">
        <f t="shared" si="2"/>
        <v>0</v>
      </c>
      <c r="S139" s="419">
        <v>0</v>
      </c>
      <c r="T139" s="420">
        <f t="shared" si="3"/>
        <v>0</v>
      </c>
      <c r="AR139" s="421" t="s">
        <v>317</v>
      </c>
      <c r="AT139" s="421" t="s">
        <v>313</v>
      </c>
      <c r="AU139" s="421" t="s">
        <v>88</v>
      </c>
      <c r="AY139" s="3" t="s">
        <v>311</v>
      </c>
      <c r="BE139" s="422">
        <f t="shared" si="4"/>
        <v>0</v>
      </c>
      <c r="BF139" s="422">
        <f t="shared" si="5"/>
        <v>0</v>
      </c>
      <c r="BG139" s="422">
        <f t="shared" si="6"/>
        <v>0</v>
      </c>
      <c r="BH139" s="422">
        <f t="shared" si="7"/>
        <v>0</v>
      </c>
      <c r="BI139" s="422">
        <f t="shared" si="8"/>
        <v>0</v>
      </c>
      <c r="BJ139" s="3" t="s">
        <v>83</v>
      </c>
      <c r="BK139" s="422">
        <f t="shared" si="9"/>
        <v>0</v>
      </c>
      <c r="BL139" s="3" t="s">
        <v>317</v>
      </c>
      <c r="BM139" s="421" t="s">
        <v>2934</v>
      </c>
    </row>
    <row r="140" spans="2:65" s="1" customFormat="1" ht="16.5" customHeight="1">
      <c r="B140" s="13"/>
      <c r="C140" s="428" t="s">
        <v>358</v>
      </c>
      <c r="D140" s="428" t="s">
        <v>313</v>
      </c>
      <c r="E140" s="429" t="s">
        <v>2935</v>
      </c>
      <c r="F140" s="430" t="s">
        <v>2936</v>
      </c>
      <c r="G140" s="431" t="s">
        <v>442</v>
      </c>
      <c r="H140" s="432">
        <v>1</v>
      </c>
      <c r="I140" s="22"/>
      <c r="J140" s="415">
        <f t="shared" si="0"/>
        <v>0</v>
      </c>
      <c r="K140" s="416"/>
      <c r="L140" s="13"/>
      <c r="M140" s="417" t="s">
        <v>1</v>
      </c>
      <c r="N140" s="418" t="s">
        <v>40</v>
      </c>
      <c r="P140" s="419">
        <f t="shared" si="1"/>
        <v>0</v>
      </c>
      <c r="Q140" s="419">
        <v>0</v>
      </c>
      <c r="R140" s="419">
        <f t="shared" si="2"/>
        <v>0</v>
      </c>
      <c r="S140" s="419">
        <v>0</v>
      </c>
      <c r="T140" s="420">
        <f t="shared" si="3"/>
        <v>0</v>
      </c>
      <c r="AR140" s="421" t="s">
        <v>317</v>
      </c>
      <c r="AT140" s="421" t="s">
        <v>313</v>
      </c>
      <c r="AU140" s="421" t="s">
        <v>88</v>
      </c>
      <c r="AY140" s="3" t="s">
        <v>311</v>
      </c>
      <c r="BE140" s="422">
        <f t="shared" si="4"/>
        <v>0</v>
      </c>
      <c r="BF140" s="422">
        <f t="shared" si="5"/>
        <v>0</v>
      </c>
      <c r="BG140" s="422">
        <f t="shared" si="6"/>
        <v>0</v>
      </c>
      <c r="BH140" s="422">
        <f t="shared" si="7"/>
        <v>0</v>
      </c>
      <c r="BI140" s="422">
        <f t="shared" si="8"/>
        <v>0</v>
      </c>
      <c r="BJ140" s="3" t="s">
        <v>83</v>
      </c>
      <c r="BK140" s="422">
        <f t="shared" si="9"/>
        <v>0</v>
      </c>
      <c r="BL140" s="3" t="s">
        <v>317</v>
      </c>
      <c r="BM140" s="421" t="s">
        <v>2937</v>
      </c>
    </row>
    <row r="141" spans="2:65" s="1" customFormat="1" ht="16.5" customHeight="1">
      <c r="B141" s="13"/>
      <c r="C141" s="428" t="s">
        <v>236</v>
      </c>
      <c r="D141" s="428" t="s">
        <v>313</v>
      </c>
      <c r="E141" s="429" t="s">
        <v>2938</v>
      </c>
      <c r="F141" s="430" t="s">
        <v>2939</v>
      </c>
      <c r="G141" s="431" t="s">
        <v>442</v>
      </c>
      <c r="H141" s="432">
        <v>4</v>
      </c>
      <c r="I141" s="22"/>
      <c r="J141" s="415">
        <f t="shared" si="0"/>
        <v>0</v>
      </c>
      <c r="K141" s="416"/>
      <c r="L141" s="13"/>
      <c r="M141" s="417" t="s">
        <v>1</v>
      </c>
      <c r="N141" s="418" t="s">
        <v>40</v>
      </c>
      <c r="P141" s="419">
        <f t="shared" si="1"/>
        <v>0</v>
      </c>
      <c r="Q141" s="419">
        <v>0</v>
      </c>
      <c r="R141" s="419">
        <f t="shared" si="2"/>
        <v>0</v>
      </c>
      <c r="S141" s="419">
        <v>0</v>
      </c>
      <c r="T141" s="420">
        <f t="shared" si="3"/>
        <v>0</v>
      </c>
      <c r="AR141" s="421" t="s">
        <v>317</v>
      </c>
      <c r="AT141" s="421" t="s">
        <v>313</v>
      </c>
      <c r="AU141" s="421" t="s">
        <v>88</v>
      </c>
      <c r="AY141" s="3" t="s">
        <v>311</v>
      </c>
      <c r="BE141" s="422">
        <f t="shared" si="4"/>
        <v>0</v>
      </c>
      <c r="BF141" s="422">
        <f t="shared" si="5"/>
        <v>0</v>
      </c>
      <c r="BG141" s="422">
        <f t="shared" si="6"/>
        <v>0</v>
      </c>
      <c r="BH141" s="422">
        <f t="shared" si="7"/>
        <v>0</v>
      </c>
      <c r="BI141" s="422">
        <f t="shared" si="8"/>
        <v>0</v>
      </c>
      <c r="BJ141" s="3" t="s">
        <v>83</v>
      </c>
      <c r="BK141" s="422">
        <f t="shared" si="9"/>
        <v>0</v>
      </c>
      <c r="BL141" s="3" t="s">
        <v>317</v>
      </c>
      <c r="BM141" s="421" t="s">
        <v>2940</v>
      </c>
    </row>
    <row r="142" spans="2:65" s="1" customFormat="1" ht="16.5" customHeight="1">
      <c r="B142" s="13"/>
      <c r="C142" s="428" t="s">
        <v>368</v>
      </c>
      <c r="D142" s="428" t="s">
        <v>313</v>
      </c>
      <c r="E142" s="429" t="s">
        <v>2941</v>
      </c>
      <c r="F142" s="430" t="s">
        <v>2942</v>
      </c>
      <c r="G142" s="431" t="s">
        <v>442</v>
      </c>
      <c r="H142" s="432">
        <v>3</v>
      </c>
      <c r="I142" s="22"/>
      <c r="J142" s="415">
        <f t="shared" si="0"/>
        <v>0</v>
      </c>
      <c r="K142" s="416"/>
      <c r="L142" s="13"/>
      <c r="M142" s="417" t="s">
        <v>1</v>
      </c>
      <c r="N142" s="418" t="s">
        <v>40</v>
      </c>
      <c r="P142" s="419">
        <f t="shared" si="1"/>
        <v>0</v>
      </c>
      <c r="Q142" s="419">
        <v>0</v>
      </c>
      <c r="R142" s="419">
        <f t="shared" si="2"/>
        <v>0</v>
      </c>
      <c r="S142" s="419">
        <v>0</v>
      </c>
      <c r="T142" s="420">
        <f t="shared" si="3"/>
        <v>0</v>
      </c>
      <c r="AR142" s="421" t="s">
        <v>317</v>
      </c>
      <c r="AT142" s="421" t="s">
        <v>313</v>
      </c>
      <c r="AU142" s="421" t="s">
        <v>88</v>
      </c>
      <c r="AY142" s="3" t="s">
        <v>311</v>
      </c>
      <c r="BE142" s="422">
        <f t="shared" si="4"/>
        <v>0</v>
      </c>
      <c r="BF142" s="422">
        <f t="shared" si="5"/>
        <v>0</v>
      </c>
      <c r="BG142" s="422">
        <f t="shared" si="6"/>
        <v>0</v>
      </c>
      <c r="BH142" s="422">
        <f t="shared" si="7"/>
        <v>0</v>
      </c>
      <c r="BI142" s="422">
        <f t="shared" si="8"/>
        <v>0</v>
      </c>
      <c r="BJ142" s="3" t="s">
        <v>83</v>
      </c>
      <c r="BK142" s="422">
        <f t="shared" si="9"/>
        <v>0</v>
      </c>
      <c r="BL142" s="3" t="s">
        <v>317</v>
      </c>
      <c r="BM142" s="421" t="s">
        <v>2943</v>
      </c>
    </row>
    <row r="143" spans="2:65" s="1" customFormat="1" ht="16.5" customHeight="1">
      <c r="B143" s="13"/>
      <c r="C143" s="428" t="s">
        <v>209</v>
      </c>
      <c r="D143" s="428" t="s">
        <v>313</v>
      </c>
      <c r="E143" s="429" t="s">
        <v>2944</v>
      </c>
      <c r="F143" s="430" t="s">
        <v>2945</v>
      </c>
      <c r="G143" s="431" t="s">
        <v>442</v>
      </c>
      <c r="H143" s="432">
        <v>1</v>
      </c>
      <c r="I143" s="22"/>
      <c r="J143" s="415">
        <f t="shared" si="0"/>
        <v>0</v>
      </c>
      <c r="K143" s="416"/>
      <c r="L143" s="13"/>
      <c r="M143" s="417" t="s">
        <v>1</v>
      </c>
      <c r="N143" s="418" t="s">
        <v>40</v>
      </c>
      <c r="P143" s="419">
        <f t="shared" si="1"/>
        <v>0</v>
      </c>
      <c r="Q143" s="419">
        <v>0</v>
      </c>
      <c r="R143" s="419">
        <f t="shared" si="2"/>
        <v>0</v>
      </c>
      <c r="S143" s="419">
        <v>0</v>
      </c>
      <c r="T143" s="420">
        <f t="shared" si="3"/>
        <v>0</v>
      </c>
      <c r="AR143" s="421" t="s">
        <v>317</v>
      </c>
      <c r="AT143" s="421" t="s">
        <v>313</v>
      </c>
      <c r="AU143" s="421" t="s">
        <v>88</v>
      </c>
      <c r="AY143" s="3" t="s">
        <v>311</v>
      </c>
      <c r="BE143" s="422">
        <f t="shared" si="4"/>
        <v>0</v>
      </c>
      <c r="BF143" s="422">
        <f t="shared" si="5"/>
        <v>0</v>
      </c>
      <c r="BG143" s="422">
        <f t="shared" si="6"/>
        <v>0</v>
      </c>
      <c r="BH143" s="422">
        <f t="shared" si="7"/>
        <v>0</v>
      </c>
      <c r="BI143" s="422">
        <f t="shared" si="8"/>
        <v>0</v>
      </c>
      <c r="BJ143" s="3" t="s">
        <v>83</v>
      </c>
      <c r="BK143" s="422">
        <f t="shared" si="9"/>
        <v>0</v>
      </c>
      <c r="BL143" s="3" t="s">
        <v>317</v>
      </c>
      <c r="BM143" s="421" t="s">
        <v>2946</v>
      </c>
    </row>
    <row r="144" spans="2:65" s="1" customFormat="1" ht="24.25" customHeight="1">
      <c r="B144" s="13"/>
      <c r="C144" s="428" t="s">
        <v>376</v>
      </c>
      <c r="D144" s="428" t="s">
        <v>313</v>
      </c>
      <c r="E144" s="429" t="s">
        <v>2947</v>
      </c>
      <c r="F144" s="430" t="s">
        <v>2948</v>
      </c>
      <c r="G144" s="431" t="s">
        <v>371</v>
      </c>
      <c r="H144" s="432">
        <v>930</v>
      </c>
      <c r="I144" s="22"/>
      <c r="J144" s="415">
        <f t="shared" si="0"/>
        <v>0</v>
      </c>
      <c r="K144" s="416"/>
      <c r="L144" s="13"/>
      <c r="M144" s="417" t="s">
        <v>1</v>
      </c>
      <c r="N144" s="418" t="s">
        <v>40</v>
      </c>
      <c r="P144" s="419">
        <f t="shared" si="1"/>
        <v>0</v>
      </c>
      <c r="Q144" s="419">
        <v>0</v>
      </c>
      <c r="R144" s="419">
        <f t="shared" si="2"/>
        <v>0</v>
      </c>
      <c r="S144" s="419">
        <v>0</v>
      </c>
      <c r="T144" s="420">
        <f t="shared" si="3"/>
        <v>0</v>
      </c>
      <c r="AR144" s="421" t="s">
        <v>317</v>
      </c>
      <c r="AT144" s="421" t="s">
        <v>313</v>
      </c>
      <c r="AU144" s="421" t="s">
        <v>88</v>
      </c>
      <c r="AY144" s="3" t="s">
        <v>311</v>
      </c>
      <c r="BE144" s="422">
        <f t="shared" si="4"/>
        <v>0</v>
      </c>
      <c r="BF144" s="422">
        <f t="shared" si="5"/>
        <v>0</v>
      </c>
      <c r="BG144" s="422">
        <f t="shared" si="6"/>
        <v>0</v>
      </c>
      <c r="BH144" s="422">
        <f t="shared" si="7"/>
        <v>0</v>
      </c>
      <c r="BI144" s="422">
        <f t="shared" si="8"/>
        <v>0</v>
      </c>
      <c r="BJ144" s="3" t="s">
        <v>83</v>
      </c>
      <c r="BK144" s="422">
        <f t="shared" si="9"/>
        <v>0</v>
      </c>
      <c r="BL144" s="3" t="s">
        <v>317</v>
      </c>
      <c r="BM144" s="421" t="s">
        <v>2949</v>
      </c>
    </row>
    <row r="145" spans="2:65" s="1" customFormat="1" ht="33" customHeight="1">
      <c r="B145" s="13"/>
      <c r="C145" s="428" t="s">
        <v>381</v>
      </c>
      <c r="D145" s="428" t="s">
        <v>313</v>
      </c>
      <c r="E145" s="429" t="s">
        <v>2950</v>
      </c>
      <c r="F145" s="430" t="s">
        <v>2951</v>
      </c>
      <c r="G145" s="431" t="s">
        <v>333</v>
      </c>
      <c r="H145" s="432">
        <v>648.3</v>
      </c>
      <c r="I145" s="22"/>
      <c r="J145" s="415">
        <f t="shared" si="0"/>
        <v>0</v>
      </c>
      <c r="K145" s="416"/>
      <c r="L145" s="13"/>
      <c r="M145" s="417" t="s">
        <v>1</v>
      </c>
      <c r="N145" s="418" t="s">
        <v>40</v>
      </c>
      <c r="P145" s="419">
        <f t="shared" si="1"/>
        <v>0</v>
      </c>
      <c r="Q145" s="419">
        <v>0</v>
      </c>
      <c r="R145" s="419">
        <f t="shared" si="2"/>
        <v>0</v>
      </c>
      <c r="S145" s="419">
        <v>0</v>
      </c>
      <c r="T145" s="420">
        <f t="shared" si="3"/>
        <v>0</v>
      </c>
      <c r="AR145" s="421" t="s">
        <v>317</v>
      </c>
      <c r="AT145" s="421" t="s">
        <v>313</v>
      </c>
      <c r="AU145" s="421" t="s">
        <v>88</v>
      </c>
      <c r="AY145" s="3" t="s">
        <v>311</v>
      </c>
      <c r="BE145" s="422">
        <f t="shared" si="4"/>
        <v>0</v>
      </c>
      <c r="BF145" s="422">
        <f t="shared" si="5"/>
        <v>0</v>
      </c>
      <c r="BG145" s="422">
        <f t="shared" si="6"/>
        <v>0</v>
      </c>
      <c r="BH145" s="422">
        <f t="shared" si="7"/>
        <v>0</v>
      </c>
      <c r="BI145" s="422">
        <f t="shared" si="8"/>
        <v>0</v>
      </c>
      <c r="BJ145" s="3" t="s">
        <v>83</v>
      </c>
      <c r="BK145" s="422">
        <f t="shared" si="9"/>
        <v>0</v>
      </c>
      <c r="BL145" s="3" t="s">
        <v>317</v>
      </c>
      <c r="BM145" s="421" t="s">
        <v>2952</v>
      </c>
    </row>
    <row r="146" spans="2:51" s="452" customFormat="1" ht="12">
      <c r="B146" s="453"/>
      <c r="D146" s="447" t="s">
        <v>319</v>
      </c>
      <c r="E146" s="454" t="s">
        <v>1</v>
      </c>
      <c r="F146" s="455" t="s">
        <v>2953</v>
      </c>
      <c r="H146" s="456">
        <v>648.3</v>
      </c>
      <c r="L146" s="453"/>
      <c r="M146" s="457"/>
      <c r="T146" s="458"/>
      <c r="AT146" s="454" t="s">
        <v>319</v>
      </c>
      <c r="AU146" s="454" t="s">
        <v>88</v>
      </c>
      <c r="AV146" s="452" t="s">
        <v>88</v>
      </c>
      <c r="AW146" s="452" t="s">
        <v>31</v>
      </c>
      <c r="AX146" s="452" t="s">
        <v>83</v>
      </c>
      <c r="AY146" s="454" t="s">
        <v>311</v>
      </c>
    </row>
    <row r="147" spans="2:65" s="1" customFormat="1" ht="33" customHeight="1">
      <c r="B147" s="13"/>
      <c r="C147" s="428" t="s">
        <v>8</v>
      </c>
      <c r="D147" s="428" t="s">
        <v>313</v>
      </c>
      <c r="E147" s="429" t="s">
        <v>2954</v>
      </c>
      <c r="F147" s="430" t="s">
        <v>2955</v>
      </c>
      <c r="G147" s="431" t="s">
        <v>333</v>
      </c>
      <c r="H147" s="432">
        <v>174.431</v>
      </c>
      <c r="I147" s="22"/>
      <c r="J147" s="415">
        <f>ROUND(I147*H147,2)</f>
        <v>0</v>
      </c>
      <c r="K147" s="416"/>
      <c r="L147" s="13"/>
      <c r="M147" s="417" t="s">
        <v>1</v>
      </c>
      <c r="N147" s="418" t="s">
        <v>40</v>
      </c>
      <c r="P147" s="419">
        <f>O147*H147</f>
        <v>0</v>
      </c>
      <c r="Q147" s="419">
        <v>0</v>
      </c>
      <c r="R147" s="419">
        <f>Q147*H147</f>
        <v>0</v>
      </c>
      <c r="S147" s="419">
        <v>0</v>
      </c>
      <c r="T147" s="420">
        <f>S147*H147</f>
        <v>0</v>
      </c>
      <c r="AR147" s="421" t="s">
        <v>317</v>
      </c>
      <c r="AT147" s="421" t="s">
        <v>313</v>
      </c>
      <c r="AU147" s="421" t="s">
        <v>88</v>
      </c>
      <c r="AY147" s="3" t="s">
        <v>311</v>
      </c>
      <c r="BE147" s="422">
        <f>IF(N147="základní",J147,0)</f>
        <v>0</v>
      </c>
      <c r="BF147" s="422">
        <f>IF(N147="snížená",J147,0)</f>
        <v>0</v>
      </c>
      <c r="BG147" s="422">
        <f>IF(N147="zákl. přenesená",J147,0)</f>
        <v>0</v>
      </c>
      <c r="BH147" s="422">
        <f>IF(N147="sníž. přenesená",J147,0)</f>
        <v>0</v>
      </c>
      <c r="BI147" s="422">
        <f>IF(N147="nulová",J147,0)</f>
        <v>0</v>
      </c>
      <c r="BJ147" s="3" t="s">
        <v>83</v>
      </c>
      <c r="BK147" s="422">
        <f>ROUND(I147*H147,2)</f>
        <v>0</v>
      </c>
      <c r="BL147" s="3" t="s">
        <v>317</v>
      </c>
      <c r="BM147" s="421" t="s">
        <v>2956</v>
      </c>
    </row>
    <row r="148" spans="2:51" s="452" customFormat="1" ht="30">
      <c r="B148" s="453"/>
      <c r="D148" s="447" t="s">
        <v>319</v>
      </c>
      <c r="E148" s="454" t="s">
        <v>1</v>
      </c>
      <c r="F148" s="455" t="s">
        <v>385</v>
      </c>
      <c r="H148" s="456">
        <v>119.336</v>
      </c>
      <c r="L148" s="453"/>
      <c r="M148" s="457"/>
      <c r="T148" s="458"/>
      <c r="AT148" s="454" t="s">
        <v>319</v>
      </c>
      <c r="AU148" s="454" t="s">
        <v>88</v>
      </c>
      <c r="AV148" s="452" t="s">
        <v>88</v>
      </c>
      <c r="AW148" s="452" t="s">
        <v>31</v>
      </c>
      <c r="AX148" s="452" t="s">
        <v>75</v>
      </c>
      <c r="AY148" s="454" t="s">
        <v>311</v>
      </c>
    </row>
    <row r="149" spans="2:51" s="452" customFormat="1" ht="20">
      <c r="B149" s="453"/>
      <c r="D149" s="447" t="s">
        <v>319</v>
      </c>
      <c r="E149" s="454" t="s">
        <v>1</v>
      </c>
      <c r="F149" s="455" t="s">
        <v>386</v>
      </c>
      <c r="H149" s="456">
        <v>45.819</v>
      </c>
      <c r="L149" s="453"/>
      <c r="M149" s="457"/>
      <c r="T149" s="458"/>
      <c r="AT149" s="454" t="s">
        <v>319</v>
      </c>
      <c r="AU149" s="454" t="s">
        <v>88</v>
      </c>
      <c r="AV149" s="452" t="s">
        <v>88</v>
      </c>
      <c r="AW149" s="452" t="s">
        <v>31</v>
      </c>
      <c r="AX149" s="452" t="s">
        <v>75</v>
      </c>
      <c r="AY149" s="454" t="s">
        <v>311</v>
      </c>
    </row>
    <row r="150" spans="2:51" s="452" customFormat="1" ht="20">
      <c r="B150" s="453"/>
      <c r="D150" s="447" t="s">
        <v>319</v>
      </c>
      <c r="E150" s="454" t="s">
        <v>1</v>
      </c>
      <c r="F150" s="455" t="s">
        <v>387</v>
      </c>
      <c r="H150" s="456">
        <v>9.276</v>
      </c>
      <c r="L150" s="453"/>
      <c r="M150" s="457"/>
      <c r="T150" s="458"/>
      <c r="AT150" s="454" t="s">
        <v>319</v>
      </c>
      <c r="AU150" s="454" t="s">
        <v>88</v>
      </c>
      <c r="AV150" s="452" t="s">
        <v>88</v>
      </c>
      <c r="AW150" s="452" t="s">
        <v>31</v>
      </c>
      <c r="AX150" s="452" t="s">
        <v>75</v>
      </c>
      <c r="AY150" s="454" t="s">
        <v>311</v>
      </c>
    </row>
    <row r="151" spans="2:51" s="459" customFormat="1" ht="12">
      <c r="B151" s="460"/>
      <c r="D151" s="447" t="s">
        <v>319</v>
      </c>
      <c r="E151" s="461" t="s">
        <v>1</v>
      </c>
      <c r="F151" s="462" t="s">
        <v>388</v>
      </c>
      <c r="H151" s="463">
        <v>174.431</v>
      </c>
      <c r="L151" s="460"/>
      <c r="M151" s="464"/>
      <c r="T151" s="465"/>
      <c r="AT151" s="461" t="s">
        <v>319</v>
      </c>
      <c r="AU151" s="461" t="s">
        <v>88</v>
      </c>
      <c r="AV151" s="459" t="s">
        <v>317</v>
      </c>
      <c r="AW151" s="459" t="s">
        <v>31</v>
      </c>
      <c r="AX151" s="459" t="s">
        <v>83</v>
      </c>
      <c r="AY151" s="461" t="s">
        <v>311</v>
      </c>
    </row>
    <row r="152" spans="2:65" s="1" customFormat="1" ht="37.9" customHeight="1">
      <c r="B152" s="13"/>
      <c r="C152" s="428" t="s">
        <v>395</v>
      </c>
      <c r="D152" s="428" t="s">
        <v>313</v>
      </c>
      <c r="E152" s="429" t="s">
        <v>2957</v>
      </c>
      <c r="F152" s="430" t="s">
        <v>2958</v>
      </c>
      <c r="G152" s="431" t="s">
        <v>333</v>
      </c>
      <c r="H152" s="432">
        <v>1197.241</v>
      </c>
      <c r="I152" s="22"/>
      <c r="J152" s="415">
        <f>ROUND(I152*H152,2)</f>
        <v>0</v>
      </c>
      <c r="K152" s="416"/>
      <c r="L152" s="13"/>
      <c r="M152" s="417" t="s">
        <v>1</v>
      </c>
      <c r="N152" s="418" t="s">
        <v>40</v>
      </c>
      <c r="P152" s="419">
        <f>O152*H152</f>
        <v>0</v>
      </c>
      <c r="Q152" s="419">
        <v>0</v>
      </c>
      <c r="R152" s="419">
        <f>Q152*H152</f>
        <v>0</v>
      </c>
      <c r="S152" s="419">
        <v>0</v>
      </c>
      <c r="T152" s="420">
        <f>S152*H152</f>
        <v>0</v>
      </c>
      <c r="AR152" s="421" t="s">
        <v>317</v>
      </c>
      <c r="AT152" s="421" t="s">
        <v>313</v>
      </c>
      <c r="AU152" s="421" t="s">
        <v>88</v>
      </c>
      <c r="AY152" s="3" t="s">
        <v>311</v>
      </c>
      <c r="BE152" s="422">
        <f>IF(N152="základní",J152,0)</f>
        <v>0</v>
      </c>
      <c r="BF152" s="422">
        <f>IF(N152="snížená",J152,0)</f>
        <v>0</v>
      </c>
      <c r="BG152" s="422">
        <f>IF(N152="zákl. přenesená",J152,0)</f>
        <v>0</v>
      </c>
      <c r="BH152" s="422">
        <f>IF(N152="sníž. přenesená",J152,0)</f>
        <v>0</v>
      </c>
      <c r="BI152" s="422">
        <f>IF(N152="nulová",J152,0)</f>
        <v>0</v>
      </c>
      <c r="BJ152" s="3" t="s">
        <v>83</v>
      </c>
      <c r="BK152" s="422">
        <f>ROUND(I152*H152,2)</f>
        <v>0</v>
      </c>
      <c r="BL152" s="3" t="s">
        <v>317</v>
      </c>
      <c r="BM152" s="421" t="s">
        <v>2959</v>
      </c>
    </row>
    <row r="153" spans="2:51" s="445" customFormat="1" ht="12">
      <c r="B153" s="446"/>
      <c r="D153" s="447" t="s">
        <v>319</v>
      </c>
      <c r="E153" s="448" t="s">
        <v>1</v>
      </c>
      <c r="F153" s="449" t="s">
        <v>2960</v>
      </c>
      <c r="H153" s="448" t="s">
        <v>1</v>
      </c>
      <c r="L153" s="446"/>
      <c r="M153" s="450"/>
      <c r="T153" s="451"/>
      <c r="AT153" s="448" t="s">
        <v>319</v>
      </c>
      <c r="AU153" s="448" t="s">
        <v>88</v>
      </c>
      <c r="AV153" s="445" t="s">
        <v>83</v>
      </c>
      <c r="AW153" s="445" t="s">
        <v>31</v>
      </c>
      <c r="AX153" s="445" t="s">
        <v>75</v>
      </c>
      <c r="AY153" s="448" t="s">
        <v>311</v>
      </c>
    </row>
    <row r="154" spans="2:51" s="452" customFormat="1" ht="12">
      <c r="B154" s="453"/>
      <c r="D154" s="447" t="s">
        <v>319</v>
      </c>
      <c r="E154" s="454" t="s">
        <v>1</v>
      </c>
      <c r="F154" s="455" t="s">
        <v>2897</v>
      </c>
      <c r="H154" s="456">
        <v>278.1</v>
      </c>
      <c r="L154" s="453"/>
      <c r="M154" s="457"/>
      <c r="T154" s="458"/>
      <c r="AT154" s="454" t="s">
        <v>319</v>
      </c>
      <c r="AU154" s="454" t="s">
        <v>88</v>
      </c>
      <c r="AV154" s="452" t="s">
        <v>88</v>
      </c>
      <c r="AW154" s="452" t="s">
        <v>31</v>
      </c>
      <c r="AX154" s="452" t="s">
        <v>75</v>
      </c>
      <c r="AY154" s="454" t="s">
        <v>311</v>
      </c>
    </row>
    <row r="155" spans="2:51" s="445" customFormat="1" ht="12">
      <c r="B155" s="446"/>
      <c r="D155" s="447" t="s">
        <v>319</v>
      </c>
      <c r="E155" s="448" t="s">
        <v>1</v>
      </c>
      <c r="F155" s="449" t="s">
        <v>2961</v>
      </c>
      <c r="H155" s="448" t="s">
        <v>1</v>
      </c>
      <c r="L155" s="446"/>
      <c r="M155" s="450"/>
      <c r="T155" s="451"/>
      <c r="AT155" s="448" t="s">
        <v>319</v>
      </c>
      <c r="AU155" s="448" t="s">
        <v>88</v>
      </c>
      <c r="AV155" s="445" t="s">
        <v>83</v>
      </c>
      <c r="AW155" s="445" t="s">
        <v>31</v>
      </c>
      <c r="AX155" s="445" t="s">
        <v>75</v>
      </c>
      <c r="AY155" s="448" t="s">
        <v>311</v>
      </c>
    </row>
    <row r="156" spans="2:51" s="452" customFormat="1" ht="12">
      <c r="B156" s="453"/>
      <c r="D156" s="447" t="s">
        <v>319</v>
      </c>
      <c r="E156" s="454" t="s">
        <v>1</v>
      </c>
      <c r="F156" s="455" t="s">
        <v>2962</v>
      </c>
      <c r="H156" s="456">
        <v>919.141</v>
      </c>
      <c r="L156" s="453"/>
      <c r="M156" s="457"/>
      <c r="T156" s="458"/>
      <c r="AT156" s="454" t="s">
        <v>319</v>
      </c>
      <c r="AU156" s="454" t="s">
        <v>88</v>
      </c>
      <c r="AV156" s="452" t="s">
        <v>88</v>
      </c>
      <c r="AW156" s="452" t="s">
        <v>31</v>
      </c>
      <c r="AX156" s="452" t="s">
        <v>75</v>
      </c>
      <c r="AY156" s="454" t="s">
        <v>311</v>
      </c>
    </row>
    <row r="157" spans="2:51" s="459" customFormat="1" ht="12">
      <c r="B157" s="460"/>
      <c r="D157" s="447" t="s">
        <v>319</v>
      </c>
      <c r="E157" s="461" t="s">
        <v>1</v>
      </c>
      <c r="F157" s="462" t="s">
        <v>388</v>
      </c>
      <c r="H157" s="463">
        <v>1197.241</v>
      </c>
      <c r="L157" s="460"/>
      <c r="M157" s="464"/>
      <c r="T157" s="465"/>
      <c r="AT157" s="461" t="s">
        <v>319</v>
      </c>
      <c r="AU157" s="461" t="s">
        <v>88</v>
      </c>
      <c r="AV157" s="459" t="s">
        <v>317</v>
      </c>
      <c r="AW157" s="459" t="s">
        <v>31</v>
      </c>
      <c r="AX157" s="459" t="s">
        <v>83</v>
      </c>
      <c r="AY157" s="461" t="s">
        <v>311</v>
      </c>
    </row>
    <row r="158" spans="2:65" s="1" customFormat="1" ht="24.25" customHeight="1">
      <c r="B158" s="13"/>
      <c r="C158" s="428" t="s">
        <v>179</v>
      </c>
      <c r="D158" s="428" t="s">
        <v>313</v>
      </c>
      <c r="E158" s="429" t="s">
        <v>2963</v>
      </c>
      <c r="F158" s="430" t="s">
        <v>2964</v>
      </c>
      <c r="G158" s="431" t="s">
        <v>333</v>
      </c>
      <c r="H158" s="432">
        <v>919.141</v>
      </c>
      <c r="I158" s="22"/>
      <c r="J158" s="415">
        <f>ROUND(I158*H158,2)</f>
        <v>0</v>
      </c>
      <c r="K158" s="416"/>
      <c r="L158" s="13"/>
      <c r="M158" s="417" t="s">
        <v>1</v>
      </c>
      <c r="N158" s="418" t="s">
        <v>40</v>
      </c>
      <c r="P158" s="419">
        <f>O158*H158</f>
        <v>0</v>
      </c>
      <c r="Q158" s="419">
        <v>0</v>
      </c>
      <c r="R158" s="419">
        <f>Q158*H158</f>
        <v>0</v>
      </c>
      <c r="S158" s="419">
        <v>0</v>
      </c>
      <c r="T158" s="420">
        <f>S158*H158</f>
        <v>0</v>
      </c>
      <c r="AR158" s="421" t="s">
        <v>317</v>
      </c>
      <c r="AT158" s="421" t="s">
        <v>313</v>
      </c>
      <c r="AU158" s="421" t="s">
        <v>88</v>
      </c>
      <c r="AY158" s="3" t="s">
        <v>311</v>
      </c>
      <c r="BE158" s="422">
        <f>IF(N158="základní",J158,0)</f>
        <v>0</v>
      </c>
      <c r="BF158" s="422">
        <f>IF(N158="snížená",J158,0)</f>
        <v>0</v>
      </c>
      <c r="BG158" s="422">
        <f>IF(N158="zákl. přenesená",J158,0)</f>
        <v>0</v>
      </c>
      <c r="BH158" s="422">
        <f>IF(N158="sníž. přenesená",J158,0)</f>
        <v>0</v>
      </c>
      <c r="BI158" s="422">
        <f>IF(N158="nulová",J158,0)</f>
        <v>0</v>
      </c>
      <c r="BJ158" s="3" t="s">
        <v>83</v>
      </c>
      <c r="BK158" s="422">
        <f>ROUND(I158*H158,2)</f>
        <v>0</v>
      </c>
      <c r="BL158" s="3" t="s">
        <v>317</v>
      </c>
      <c r="BM158" s="421" t="s">
        <v>2965</v>
      </c>
    </row>
    <row r="159" spans="2:51" s="445" customFormat="1" ht="12">
      <c r="B159" s="446"/>
      <c r="D159" s="447" t="s">
        <v>319</v>
      </c>
      <c r="E159" s="448" t="s">
        <v>1</v>
      </c>
      <c r="F159" s="449" t="s">
        <v>2961</v>
      </c>
      <c r="H159" s="448" t="s">
        <v>1</v>
      </c>
      <c r="L159" s="446"/>
      <c r="M159" s="450"/>
      <c r="T159" s="451"/>
      <c r="AT159" s="448" t="s">
        <v>319</v>
      </c>
      <c r="AU159" s="448" t="s">
        <v>88</v>
      </c>
      <c r="AV159" s="445" t="s">
        <v>83</v>
      </c>
      <c r="AW159" s="445" t="s">
        <v>31</v>
      </c>
      <c r="AX159" s="445" t="s">
        <v>75</v>
      </c>
      <c r="AY159" s="448" t="s">
        <v>311</v>
      </c>
    </row>
    <row r="160" spans="2:51" s="452" customFormat="1" ht="12">
      <c r="B160" s="453"/>
      <c r="D160" s="447" t="s">
        <v>319</v>
      </c>
      <c r="E160" s="454" t="s">
        <v>1</v>
      </c>
      <c r="F160" s="455" t="s">
        <v>2962</v>
      </c>
      <c r="H160" s="456">
        <v>919.141</v>
      </c>
      <c r="L160" s="453"/>
      <c r="M160" s="457"/>
      <c r="T160" s="458"/>
      <c r="AT160" s="454" t="s">
        <v>319</v>
      </c>
      <c r="AU160" s="454" t="s">
        <v>88</v>
      </c>
      <c r="AV160" s="452" t="s">
        <v>88</v>
      </c>
      <c r="AW160" s="452" t="s">
        <v>31</v>
      </c>
      <c r="AX160" s="452" t="s">
        <v>83</v>
      </c>
      <c r="AY160" s="454" t="s">
        <v>311</v>
      </c>
    </row>
    <row r="161" spans="2:65" s="1" customFormat="1" ht="24.25" customHeight="1">
      <c r="B161" s="13"/>
      <c r="C161" s="428" t="s">
        <v>14</v>
      </c>
      <c r="D161" s="428" t="s">
        <v>313</v>
      </c>
      <c r="E161" s="429" t="s">
        <v>2966</v>
      </c>
      <c r="F161" s="430" t="s">
        <v>2967</v>
      </c>
      <c r="G161" s="431" t="s">
        <v>333</v>
      </c>
      <c r="H161" s="432">
        <v>636.041</v>
      </c>
      <c r="I161" s="22"/>
      <c r="J161" s="415">
        <f>ROUND(I161*H161,2)</f>
        <v>0</v>
      </c>
      <c r="K161" s="416"/>
      <c r="L161" s="13"/>
      <c r="M161" s="417" t="s">
        <v>1</v>
      </c>
      <c r="N161" s="418" t="s">
        <v>40</v>
      </c>
      <c r="P161" s="419">
        <f>O161*H161</f>
        <v>0</v>
      </c>
      <c r="Q161" s="419">
        <v>0</v>
      </c>
      <c r="R161" s="419">
        <f>Q161*H161</f>
        <v>0</v>
      </c>
      <c r="S161" s="419">
        <v>0</v>
      </c>
      <c r="T161" s="420">
        <f>S161*H161</f>
        <v>0</v>
      </c>
      <c r="AR161" s="421" t="s">
        <v>317</v>
      </c>
      <c r="AT161" s="421" t="s">
        <v>313</v>
      </c>
      <c r="AU161" s="421" t="s">
        <v>88</v>
      </c>
      <c r="AY161" s="3" t="s">
        <v>311</v>
      </c>
      <c r="BE161" s="422">
        <f>IF(N161="základní",J161,0)</f>
        <v>0</v>
      </c>
      <c r="BF161" s="422">
        <f>IF(N161="snížená",J161,0)</f>
        <v>0</v>
      </c>
      <c r="BG161" s="422">
        <f>IF(N161="zákl. přenesená",J161,0)</f>
        <v>0</v>
      </c>
      <c r="BH161" s="422">
        <f>IF(N161="sníž. přenesená",J161,0)</f>
        <v>0</v>
      </c>
      <c r="BI161" s="422">
        <f>IF(N161="nulová",J161,0)</f>
        <v>0</v>
      </c>
      <c r="BJ161" s="3" t="s">
        <v>83</v>
      </c>
      <c r="BK161" s="422">
        <f>ROUND(I161*H161,2)</f>
        <v>0</v>
      </c>
      <c r="BL161" s="3" t="s">
        <v>317</v>
      </c>
      <c r="BM161" s="421" t="s">
        <v>2968</v>
      </c>
    </row>
    <row r="162" spans="2:51" s="452" customFormat="1" ht="12">
      <c r="B162" s="453"/>
      <c r="D162" s="447" t="s">
        <v>319</v>
      </c>
      <c r="E162" s="454" t="s">
        <v>2900</v>
      </c>
      <c r="F162" s="455" t="s">
        <v>2969</v>
      </c>
      <c r="H162" s="456">
        <v>636.041</v>
      </c>
      <c r="L162" s="453"/>
      <c r="M162" s="457"/>
      <c r="T162" s="458"/>
      <c r="AT162" s="454" t="s">
        <v>319</v>
      </c>
      <c r="AU162" s="454" t="s">
        <v>88</v>
      </c>
      <c r="AV162" s="452" t="s">
        <v>88</v>
      </c>
      <c r="AW162" s="452" t="s">
        <v>31</v>
      </c>
      <c r="AX162" s="452" t="s">
        <v>83</v>
      </c>
      <c r="AY162" s="454" t="s">
        <v>311</v>
      </c>
    </row>
    <row r="163" spans="2:65" s="1" customFormat="1" ht="16.5" customHeight="1">
      <c r="B163" s="13"/>
      <c r="C163" s="428" t="s">
        <v>411</v>
      </c>
      <c r="D163" s="428" t="s">
        <v>313</v>
      </c>
      <c r="E163" s="429" t="s">
        <v>2970</v>
      </c>
      <c r="F163" s="430" t="s">
        <v>2971</v>
      </c>
      <c r="G163" s="431" t="s">
        <v>333</v>
      </c>
      <c r="H163" s="432">
        <v>278.1</v>
      </c>
      <c r="I163" s="22"/>
      <c r="J163" s="415">
        <f>ROUND(I163*H163,2)</f>
        <v>0</v>
      </c>
      <c r="K163" s="416"/>
      <c r="L163" s="13"/>
      <c r="M163" s="417" t="s">
        <v>1</v>
      </c>
      <c r="N163" s="418" t="s">
        <v>40</v>
      </c>
      <c r="P163" s="419">
        <f>O163*H163</f>
        <v>0</v>
      </c>
      <c r="Q163" s="419">
        <v>0</v>
      </c>
      <c r="R163" s="419">
        <f>Q163*H163</f>
        <v>0</v>
      </c>
      <c r="S163" s="419">
        <v>0</v>
      </c>
      <c r="T163" s="420">
        <f>S163*H163</f>
        <v>0</v>
      </c>
      <c r="AR163" s="421" t="s">
        <v>317</v>
      </c>
      <c r="AT163" s="421" t="s">
        <v>313</v>
      </c>
      <c r="AU163" s="421" t="s">
        <v>88</v>
      </c>
      <c r="AY163" s="3" t="s">
        <v>311</v>
      </c>
      <c r="BE163" s="422">
        <f>IF(N163="základní",J163,0)</f>
        <v>0</v>
      </c>
      <c r="BF163" s="422">
        <f>IF(N163="snížená",J163,0)</f>
        <v>0</v>
      </c>
      <c r="BG163" s="422">
        <f>IF(N163="zákl. přenesená",J163,0)</f>
        <v>0</v>
      </c>
      <c r="BH163" s="422">
        <f>IF(N163="sníž. přenesená",J163,0)</f>
        <v>0</v>
      </c>
      <c r="BI163" s="422">
        <f>IF(N163="nulová",J163,0)</f>
        <v>0</v>
      </c>
      <c r="BJ163" s="3" t="s">
        <v>83</v>
      </c>
      <c r="BK163" s="422">
        <f>ROUND(I163*H163,2)</f>
        <v>0</v>
      </c>
      <c r="BL163" s="3" t="s">
        <v>317</v>
      </c>
      <c r="BM163" s="421" t="s">
        <v>2972</v>
      </c>
    </row>
    <row r="164" spans="2:51" s="445" customFormat="1" ht="12">
      <c r="B164" s="446"/>
      <c r="D164" s="447" t="s">
        <v>319</v>
      </c>
      <c r="E164" s="448" t="s">
        <v>1</v>
      </c>
      <c r="F164" s="449" t="s">
        <v>2973</v>
      </c>
      <c r="H164" s="448" t="s">
        <v>1</v>
      </c>
      <c r="L164" s="446"/>
      <c r="M164" s="450"/>
      <c r="T164" s="451"/>
      <c r="AT164" s="448" t="s">
        <v>319</v>
      </c>
      <c r="AU164" s="448" t="s">
        <v>88</v>
      </c>
      <c r="AV164" s="445" t="s">
        <v>83</v>
      </c>
      <c r="AW164" s="445" t="s">
        <v>31</v>
      </c>
      <c r="AX164" s="445" t="s">
        <v>75</v>
      </c>
      <c r="AY164" s="448" t="s">
        <v>311</v>
      </c>
    </row>
    <row r="165" spans="2:51" s="452" customFormat="1" ht="12">
      <c r="B165" s="453"/>
      <c r="D165" s="447" t="s">
        <v>319</v>
      </c>
      <c r="E165" s="454" t="s">
        <v>1</v>
      </c>
      <c r="F165" s="455" t="s">
        <v>2897</v>
      </c>
      <c r="H165" s="456">
        <v>278.1</v>
      </c>
      <c r="L165" s="453"/>
      <c r="M165" s="457"/>
      <c r="T165" s="458"/>
      <c r="AT165" s="454" t="s">
        <v>319</v>
      </c>
      <c r="AU165" s="454" t="s">
        <v>88</v>
      </c>
      <c r="AV165" s="452" t="s">
        <v>88</v>
      </c>
      <c r="AW165" s="452" t="s">
        <v>31</v>
      </c>
      <c r="AX165" s="452" t="s">
        <v>83</v>
      </c>
      <c r="AY165" s="454" t="s">
        <v>311</v>
      </c>
    </row>
    <row r="166" spans="2:65" s="1" customFormat="1" ht="33" customHeight="1">
      <c r="B166" s="13"/>
      <c r="C166" s="428" t="s">
        <v>417</v>
      </c>
      <c r="D166" s="428" t="s">
        <v>313</v>
      </c>
      <c r="E166" s="429" t="s">
        <v>2974</v>
      </c>
      <c r="F166" s="430" t="s">
        <v>2975</v>
      </c>
      <c r="G166" s="431" t="s">
        <v>340</v>
      </c>
      <c r="H166" s="432">
        <v>1144.874</v>
      </c>
      <c r="I166" s="22"/>
      <c r="J166" s="415">
        <f>ROUND(I166*H166,2)</f>
        <v>0</v>
      </c>
      <c r="K166" s="416"/>
      <c r="L166" s="13"/>
      <c r="M166" s="417" t="s">
        <v>1</v>
      </c>
      <c r="N166" s="418" t="s">
        <v>40</v>
      </c>
      <c r="P166" s="419">
        <f>O166*H166</f>
        <v>0</v>
      </c>
      <c r="Q166" s="419">
        <v>0</v>
      </c>
      <c r="R166" s="419">
        <f>Q166*H166</f>
        <v>0</v>
      </c>
      <c r="S166" s="419">
        <v>0</v>
      </c>
      <c r="T166" s="420">
        <f>S166*H166</f>
        <v>0</v>
      </c>
      <c r="AR166" s="421" t="s">
        <v>317</v>
      </c>
      <c r="AT166" s="421" t="s">
        <v>313</v>
      </c>
      <c r="AU166" s="421" t="s">
        <v>88</v>
      </c>
      <c r="AY166" s="3" t="s">
        <v>311</v>
      </c>
      <c r="BE166" s="422">
        <f>IF(N166="základní",J166,0)</f>
        <v>0</v>
      </c>
      <c r="BF166" s="422">
        <f>IF(N166="snížená",J166,0)</f>
        <v>0</v>
      </c>
      <c r="BG166" s="422">
        <f>IF(N166="zákl. přenesená",J166,0)</f>
        <v>0</v>
      </c>
      <c r="BH166" s="422">
        <f>IF(N166="sníž. přenesená",J166,0)</f>
        <v>0</v>
      </c>
      <c r="BI166" s="422">
        <f>IF(N166="nulová",J166,0)</f>
        <v>0</v>
      </c>
      <c r="BJ166" s="3" t="s">
        <v>83</v>
      </c>
      <c r="BK166" s="422">
        <f>ROUND(I166*H166,2)</f>
        <v>0</v>
      </c>
      <c r="BL166" s="3" t="s">
        <v>317</v>
      </c>
      <c r="BM166" s="421" t="s">
        <v>2976</v>
      </c>
    </row>
    <row r="167" spans="2:51" s="452" customFormat="1" ht="12">
      <c r="B167" s="453"/>
      <c r="D167" s="447" t="s">
        <v>319</v>
      </c>
      <c r="E167" s="454" t="s">
        <v>1</v>
      </c>
      <c r="F167" s="455" t="s">
        <v>2977</v>
      </c>
      <c r="H167" s="456">
        <v>1144.874</v>
      </c>
      <c r="L167" s="453"/>
      <c r="M167" s="457"/>
      <c r="T167" s="458"/>
      <c r="AT167" s="454" t="s">
        <v>319</v>
      </c>
      <c r="AU167" s="454" t="s">
        <v>88</v>
      </c>
      <c r="AV167" s="452" t="s">
        <v>88</v>
      </c>
      <c r="AW167" s="452" t="s">
        <v>31</v>
      </c>
      <c r="AX167" s="452" t="s">
        <v>83</v>
      </c>
      <c r="AY167" s="454" t="s">
        <v>311</v>
      </c>
    </row>
    <row r="168" spans="2:65" s="1" customFormat="1" ht="24.25" customHeight="1">
      <c r="B168" s="13"/>
      <c r="C168" s="428" t="s">
        <v>7</v>
      </c>
      <c r="D168" s="428" t="s">
        <v>313</v>
      </c>
      <c r="E168" s="429" t="s">
        <v>2978</v>
      </c>
      <c r="F168" s="430" t="s">
        <v>2979</v>
      </c>
      <c r="G168" s="431" t="s">
        <v>333</v>
      </c>
      <c r="H168" s="432">
        <v>278.1</v>
      </c>
      <c r="I168" s="22"/>
      <c r="J168" s="415">
        <f>ROUND(I168*H168,2)</f>
        <v>0</v>
      </c>
      <c r="K168" s="416"/>
      <c r="L168" s="13"/>
      <c r="M168" s="417" t="s">
        <v>1</v>
      </c>
      <c r="N168" s="418" t="s">
        <v>40</v>
      </c>
      <c r="P168" s="419">
        <f>O168*H168</f>
        <v>0</v>
      </c>
      <c r="Q168" s="419">
        <v>0</v>
      </c>
      <c r="R168" s="419">
        <f>Q168*H168</f>
        <v>0</v>
      </c>
      <c r="S168" s="419">
        <v>0</v>
      </c>
      <c r="T168" s="420">
        <f>S168*H168</f>
        <v>0</v>
      </c>
      <c r="AR168" s="421" t="s">
        <v>317</v>
      </c>
      <c r="AT168" s="421" t="s">
        <v>313</v>
      </c>
      <c r="AU168" s="421" t="s">
        <v>88</v>
      </c>
      <c r="AY168" s="3" t="s">
        <v>311</v>
      </c>
      <c r="BE168" s="422">
        <f>IF(N168="základní",J168,0)</f>
        <v>0</v>
      </c>
      <c r="BF168" s="422">
        <f>IF(N168="snížená",J168,0)</f>
        <v>0</v>
      </c>
      <c r="BG168" s="422">
        <f>IF(N168="zákl. přenesená",J168,0)</f>
        <v>0</v>
      </c>
      <c r="BH168" s="422">
        <f>IF(N168="sníž. přenesená",J168,0)</f>
        <v>0</v>
      </c>
      <c r="BI168" s="422">
        <f>IF(N168="nulová",J168,0)</f>
        <v>0</v>
      </c>
      <c r="BJ168" s="3" t="s">
        <v>83</v>
      </c>
      <c r="BK168" s="422">
        <f>ROUND(I168*H168,2)</f>
        <v>0</v>
      </c>
      <c r="BL168" s="3" t="s">
        <v>317</v>
      </c>
      <c r="BM168" s="421" t="s">
        <v>2980</v>
      </c>
    </row>
    <row r="169" spans="2:51" s="452" customFormat="1" ht="12">
      <c r="B169" s="453"/>
      <c r="D169" s="447" t="s">
        <v>319</v>
      </c>
      <c r="E169" s="454" t="s">
        <v>2897</v>
      </c>
      <c r="F169" s="455" t="s">
        <v>2899</v>
      </c>
      <c r="H169" s="456">
        <v>278.1</v>
      </c>
      <c r="L169" s="453"/>
      <c r="M169" s="457"/>
      <c r="T169" s="458"/>
      <c r="AT169" s="454" t="s">
        <v>319</v>
      </c>
      <c r="AU169" s="454" t="s">
        <v>88</v>
      </c>
      <c r="AV169" s="452" t="s">
        <v>88</v>
      </c>
      <c r="AW169" s="452" t="s">
        <v>31</v>
      </c>
      <c r="AX169" s="452" t="s">
        <v>83</v>
      </c>
      <c r="AY169" s="454" t="s">
        <v>311</v>
      </c>
    </row>
    <row r="170" spans="2:65" s="1" customFormat="1" ht="37.9" customHeight="1">
      <c r="B170" s="13"/>
      <c r="C170" s="428" t="s">
        <v>439</v>
      </c>
      <c r="D170" s="428" t="s">
        <v>313</v>
      </c>
      <c r="E170" s="429" t="s">
        <v>2981</v>
      </c>
      <c r="F170" s="430" t="s">
        <v>2982</v>
      </c>
      <c r="G170" s="431" t="s">
        <v>371</v>
      </c>
      <c r="H170" s="432">
        <v>3200</v>
      </c>
      <c r="I170" s="22"/>
      <c r="J170" s="415">
        <f>ROUND(I170*H170,2)</f>
        <v>0</v>
      </c>
      <c r="K170" s="416"/>
      <c r="L170" s="13"/>
      <c r="M170" s="417" t="s">
        <v>1</v>
      </c>
      <c r="N170" s="418" t="s">
        <v>40</v>
      </c>
      <c r="P170" s="419">
        <f>O170*H170</f>
        <v>0</v>
      </c>
      <c r="Q170" s="419">
        <v>0</v>
      </c>
      <c r="R170" s="419">
        <f>Q170*H170</f>
        <v>0</v>
      </c>
      <c r="S170" s="419">
        <v>0</v>
      </c>
      <c r="T170" s="420">
        <f>S170*H170</f>
        <v>0</v>
      </c>
      <c r="AR170" s="421" t="s">
        <v>317</v>
      </c>
      <c r="AT170" s="421" t="s">
        <v>313</v>
      </c>
      <c r="AU170" s="421" t="s">
        <v>88</v>
      </c>
      <c r="AY170" s="3" t="s">
        <v>311</v>
      </c>
      <c r="BE170" s="422">
        <f>IF(N170="základní",J170,0)</f>
        <v>0</v>
      </c>
      <c r="BF170" s="422">
        <f>IF(N170="snížená",J170,0)</f>
        <v>0</v>
      </c>
      <c r="BG170" s="422">
        <f>IF(N170="zákl. přenesená",J170,0)</f>
        <v>0</v>
      </c>
      <c r="BH170" s="422">
        <f>IF(N170="sníž. přenesená",J170,0)</f>
        <v>0</v>
      </c>
      <c r="BI170" s="422">
        <f>IF(N170="nulová",J170,0)</f>
        <v>0</v>
      </c>
      <c r="BJ170" s="3" t="s">
        <v>83</v>
      </c>
      <c r="BK170" s="422">
        <f>ROUND(I170*H170,2)</f>
        <v>0</v>
      </c>
      <c r="BL170" s="3" t="s">
        <v>317</v>
      </c>
      <c r="BM170" s="421" t="s">
        <v>2983</v>
      </c>
    </row>
    <row r="171" spans="2:65" s="1" customFormat="1" ht="33" customHeight="1">
      <c r="B171" s="13"/>
      <c r="C171" s="428" t="s">
        <v>445</v>
      </c>
      <c r="D171" s="428" t="s">
        <v>313</v>
      </c>
      <c r="E171" s="429" t="s">
        <v>2984</v>
      </c>
      <c r="F171" s="430" t="s">
        <v>2985</v>
      </c>
      <c r="G171" s="431" t="s">
        <v>371</v>
      </c>
      <c r="H171" s="432">
        <v>3200</v>
      </c>
      <c r="I171" s="22"/>
      <c r="J171" s="415">
        <f>ROUND(I171*H171,2)</f>
        <v>0</v>
      </c>
      <c r="K171" s="416"/>
      <c r="L171" s="13"/>
      <c r="M171" s="417" t="s">
        <v>1</v>
      </c>
      <c r="N171" s="418" t="s">
        <v>40</v>
      </c>
      <c r="P171" s="419">
        <f>O171*H171</f>
        <v>0</v>
      </c>
      <c r="Q171" s="419">
        <v>0</v>
      </c>
      <c r="R171" s="419">
        <f>Q171*H171</f>
        <v>0</v>
      </c>
      <c r="S171" s="419">
        <v>0</v>
      </c>
      <c r="T171" s="420">
        <f>S171*H171</f>
        <v>0</v>
      </c>
      <c r="AR171" s="421" t="s">
        <v>317</v>
      </c>
      <c r="AT171" s="421" t="s">
        <v>313</v>
      </c>
      <c r="AU171" s="421" t="s">
        <v>88</v>
      </c>
      <c r="AY171" s="3" t="s">
        <v>311</v>
      </c>
      <c r="BE171" s="422">
        <f>IF(N171="základní",J171,0)</f>
        <v>0</v>
      </c>
      <c r="BF171" s="422">
        <f>IF(N171="snížená",J171,0)</f>
        <v>0</v>
      </c>
      <c r="BG171" s="422">
        <f>IF(N171="zákl. přenesená",J171,0)</f>
        <v>0</v>
      </c>
      <c r="BH171" s="422">
        <f>IF(N171="sníž. přenesená",J171,0)</f>
        <v>0</v>
      </c>
      <c r="BI171" s="422">
        <f>IF(N171="nulová",J171,0)</f>
        <v>0</v>
      </c>
      <c r="BJ171" s="3" t="s">
        <v>83</v>
      </c>
      <c r="BK171" s="422">
        <f>ROUND(I171*H171,2)</f>
        <v>0</v>
      </c>
      <c r="BL171" s="3" t="s">
        <v>317</v>
      </c>
      <c r="BM171" s="421" t="s">
        <v>2986</v>
      </c>
    </row>
    <row r="172" spans="2:65" s="1" customFormat="1" ht="24.25" customHeight="1">
      <c r="B172" s="13"/>
      <c r="C172" s="428" t="s">
        <v>450</v>
      </c>
      <c r="D172" s="428" t="s">
        <v>313</v>
      </c>
      <c r="E172" s="429" t="s">
        <v>2987</v>
      </c>
      <c r="F172" s="430" t="s">
        <v>2988</v>
      </c>
      <c r="G172" s="431" t="s">
        <v>371</v>
      </c>
      <c r="H172" s="432">
        <v>3200</v>
      </c>
      <c r="I172" s="22"/>
      <c r="J172" s="415">
        <f>ROUND(I172*H172,2)</f>
        <v>0</v>
      </c>
      <c r="K172" s="416"/>
      <c r="L172" s="13"/>
      <c r="M172" s="417" t="s">
        <v>1</v>
      </c>
      <c r="N172" s="418" t="s">
        <v>40</v>
      </c>
      <c r="P172" s="419">
        <f>O172*H172</f>
        <v>0</v>
      </c>
      <c r="Q172" s="419">
        <v>0</v>
      </c>
      <c r="R172" s="419">
        <f>Q172*H172</f>
        <v>0</v>
      </c>
      <c r="S172" s="419">
        <v>0</v>
      </c>
      <c r="T172" s="420">
        <f>S172*H172</f>
        <v>0</v>
      </c>
      <c r="AR172" s="421" t="s">
        <v>317</v>
      </c>
      <c r="AT172" s="421" t="s">
        <v>313</v>
      </c>
      <c r="AU172" s="421" t="s">
        <v>88</v>
      </c>
      <c r="AY172" s="3" t="s">
        <v>311</v>
      </c>
      <c r="BE172" s="422">
        <f>IF(N172="základní",J172,0)</f>
        <v>0</v>
      </c>
      <c r="BF172" s="422">
        <f>IF(N172="snížená",J172,0)</f>
        <v>0</v>
      </c>
      <c r="BG172" s="422">
        <f>IF(N172="zákl. přenesená",J172,0)</f>
        <v>0</v>
      </c>
      <c r="BH172" s="422">
        <f>IF(N172="sníž. přenesená",J172,0)</f>
        <v>0</v>
      </c>
      <c r="BI172" s="422">
        <f>IF(N172="nulová",J172,0)</f>
        <v>0</v>
      </c>
      <c r="BJ172" s="3" t="s">
        <v>83</v>
      </c>
      <c r="BK172" s="422">
        <f>ROUND(I172*H172,2)</f>
        <v>0</v>
      </c>
      <c r="BL172" s="3" t="s">
        <v>317</v>
      </c>
      <c r="BM172" s="421" t="s">
        <v>2989</v>
      </c>
    </row>
    <row r="173" spans="2:65" s="1" customFormat="1" ht="16.5" customHeight="1">
      <c r="B173" s="13"/>
      <c r="C173" s="471" t="s">
        <v>455</v>
      </c>
      <c r="D173" s="471" t="s">
        <v>330</v>
      </c>
      <c r="E173" s="472" t="s">
        <v>2990</v>
      </c>
      <c r="F173" s="473" t="s">
        <v>2991</v>
      </c>
      <c r="G173" s="474" t="s">
        <v>2649</v>
      </c>
      <c r="H173" s="475">
        <v>160</v>
      </c>
      <c r="I173" s="23"/>
      <c r="J173" s="466">
        <f>ROUND(I173*H173,2)</f>
        <v>0</v>
      </c>
      <c r="K173" s="467"/>
      <c r="L173" s="468"/>
      <c r="M173" s="469" t="s">
        <v>1</v>
      </c>
      <c r="N173" s="470" t="s">
        <v>40</v>
      </c>
      <c r="P173" s="419">
        <f>O173*H173</f>
        <v>0</v>
      </c>
      <c r="Q173" s="419">
        <v>0.001</v>
      </c>
      <c r="R173" s="419">
        <f>Q173*H173</f>
        <v>0.16</v>
      </c>
      <c r="S173" s="419">
        <v>0</v>
      </c>
      <c r="T173" s="420">
        <f>S173*H173</f>
        <v>0</v>
      </c>
      <c r="AR173" s="421" t="s">
        <v>334</v>
      </c>
      <c r="AT173" s="421" t="s">
        <v>330</v>
      </c>
      <c r="AU173" s="421" t="s">
        <v>88</v>
      </c>
      <c r="AY173" s="3" t="s">
        <v>311</v>
      </c>
      <c r="BE173" s="422">
        <f>IF(N173="základní",J173,0)</f>
        <v>0</v>
      </c>
      <c r="BF173" s="422">
        <f>IF(N173="snížená",J173,0)</f>
        <v>0</v>
      </c>
      <c r="BG173" s="422">
        <f>IF(N173="zákl. přenesená",J173,0)</f>
        <v>0</v>
      </c>
      <c r="BH173" s="422">
        <f>IF(N173="sníž. přenesená",J173,0)</f>
        <v>0</v>
      </c>
      <c r="BI173" s="422">
        <f>IF(N173="nulová",J173,0)</f>
        <v>0</v>
      </c>
      <c r="BJ173" s="3" t="s">
        <v>83</v>
      </c>
      <c r="BK173" s="422">
        <f>ROUND(I173*H173,2)</f>
        <v>0</v>
      </c>
      <c r="BL173" s="3" t="s">
        <v>317</v>
      </c>
      <c r="BM173" s="421" t="s">
        <v>2992</v>
      </c>
    </row>
    <row r="174" spans="2:51" s="452" customFormat="1" ht="12">
      <c r="B174" s="453"/>
      <c r="D174" s="447" t="s">
        <v>319</v>
      </c>
      <c r="F174" s="455" t="s">
        <v>2993</v>
      </c>
      <c r="H174" s="456">
        <v>160</v>
      </c>
      <c r="L174" s="453"/>
      <c r="M174" s="457"/>
      <c r="T174" s="458"/>
      <c r="AT174" s="454" t="s">
        <v>319</v>
      </c>
      <c r="AU174" s="454" t="s">
        <v>88</v>
      </c>
      <c r="AV174" s="452" t="s">
        <v>88</v>
      </c>
      <c r="AW174" s="452" t="s">
        <v>4</v>
      </c>
      <c r="AX174" s="452" t="s">
        <v>83</v>
      </c>
      <c r="AY174" s="454" t="s">
        <v>311</v>
      </c>
    </row>
    <row r="175" spans="2:65" s="1" customFormat="1" ht="16.5" customHeight="1">
      <c r="B175" s="13"/>
      <c r="C175" s="428" t="s">
        <v>460</v>
      </c>
      <c r="D175" s="428" t="s">
        <v>313</v>
      </c>
      <c r="E175" s="429" t="s">
        <v>2994</v>
      </c>
      <c r="F175" s="430" t="s">
        <v>2995</v>
      </c>
      <c r="G175" s="431" t="s">
        <v>442</v>
      </c>
      <c r="H175" s="432">
        <v>21</v>
      </c>
      <c r="I175" s="22"/>
      <c r="J175" s="415">
        <f aca="true" t="shared" si="10" ref="J175:J190">ROUND(I175*H175,2)</f>
        <v>0</v>
      </c>
      <c r="K175" s="416"/>
      <c r="L175" s="13"/>
      <c r="M175" s="417" t="s">
        <v>1</v>
      </c>
      <c r="N175" s="418" t="s">
        <v>40</v>
      </c>
      <c r="P175" s="419">
        <f aca="true" t="shared" si="11" ref="P175:P190">O175*H175</f>
        <v>0</v>
      </c>
      <c r="Q175" s="419">
        <v>0</v>
      </c>
      <c r="R175" s="419">
        <f aca="true" t="shared" si="12" ref="R175:R190">Q175*H175</f>
        <v>0</v>
      </c>
      <c r="S175" s="419">
        <v>0</v>
      </c>
      <c r="T175" s="420">
        <f aca="true" t="shared" si="13" ref="T175:T190">S175*H175</f>
        <v>0</v>
      </c>
      <c r="AR175" s="421" t="s">
        <v>317</v>
      </c>
      <c r="AT175" s="421" t="s">
        <v>313</v>
      </c>
      <c r="AU175" s="421" t="s">
        <v>88</v>
      </c>
      <c r="AY175" s="3" t="s">
        <v>311</v>
      </c>
      <c r="BE175" s="422">
        <f aca="true" t="shared" si="14" ref="BE175:BE190">IF(N175="základní",J175,0)</f>
        <v>0</v>
      </c>
      <c r="BF175" s="422">
        <f aca="true" t="shared" si="15" ref="BF175:BF190">IF(N175="snížená",J175,0)</f>
        <v>0</v>
      </c>
      <c r="BG175" s="422">
        <f aca="true" t="shared" si="16" ref="BG175:BG190">IF(N175="zákl. přenesená",J175,0)</f>
        <v>0</v>
      </c>
      <c r="BH175" s="422">
        <f aca="true" t="shared" si="17" ref="BH175:BH190">IF(N175="sníž. přenesená",J175,0)</f>
        <v>0</v>
      </c>
      <c r="BI175" s="422">
        <f aca="true" t="shared" si="18" ref="BI175:BI190">IF(N175="nulová",J175,0)</f>
        <v>0</v>
      </c>
      <c r="BJ175" s="3" t="s">
        <v>83</v>
      </c>
      <c r="BK175" s="422">
        <f aca="true" t="shared" si="19" ref="BK175:BK190">ROUND(I175*H175,2)</f>
        <v>0</v>
      </c>
      <c r="BL175" s="3" t="s">
        <v>317</v>
      </c>
      <c r="BM175" s="421" t="s">
        <v>2996</v>
      </c>
    </row>
    <row r="176" spans="2:65" s="1" customFormat="1" ht="16.5" customHeight="1">
      <c r="B176" s="13"/>
      <c r="C176" s="471" t="s">
        <v>465</v>
      </c>
      <c r="D176" s="471" t="s">
        <v>330</v>
      </c>
      <c r="E176" s="472" t="s">
        <v>2997</v>
      </c>
      <c r="F176" s="473" t="s">
        <v>2998</v>
      </c>
      <c r="G176" s="474" t="s">
        <v>442</v>
      </c>
      <c r="H176" s="475">
        <v>11</v>
      </c>
      <c r="I176" s="23"/>
      <c r="J176" s="466">
        <f t="shared" si="10"/>
        <v>0</v>
      </c>
      <c r="K176" s="467"/>
      <c r="L176" s="468"/>
      <c r="M176" s="469" t="s">
        <v>1</v>
      </c>
      <c r="N176" s="470" t="s">
        <v>40</v>
      </c>
      <c r="P176" s="419">
        <f t="shared" si="11"/>
        <v>0</v>
      </c>
      <c r="Q176" s="419">
        <v>0.03</v>
      </c>
      <c r="R176" s="419">
        <f t="shared" si="12"/>
        <v>0.32999999999999996</v>
      </c>
      <c r="S176" s="419">
        <v>0</v>
      </c>
      <c r="T176" s="420">
        <f t="shared" si="13"/>
        <v>0</v>
      </c>
      <c r="AR176" s="421" t="s">
        <v>334</v>
      </c>
      <c r="AT176" s="421" t="s">
        <v>330</v>
      </c>
      <c r="AU176" s="421" t="s">
        <v>88</v>
      </c>
      <c r="AY176" s="3" t="s">
        <v>311</v>
      </c>
      <c r="BE176" s="422">
        <f t="shared" si="14"/>
        <v>0</v>
      </c>
      <c r="BF176" s="422">
        <f t="shared" si="15"/>
        <v>0</v>
      </c>
      <c r="BG176" s="422">
        <f t="shared" si="16"/>
        <v>0</v>
      </c>
      <c r="BH176" s="422">
        <f t="shared" si="17"/>
        <v>0</v>
      </c>
      <c r="BI176" s="422">
        <f t="shared" si="18"/>
        <v>0</v>
      </c>
      <c r="BJ176" s="3" t="s">
        <v>83</v>
      </c>
      <c r="BK176" s="422">
        <f t="shared" si="19"/>
        <v>0</v>
      </c>
      <c r="BL176" s="3" t="s">
        <v>317</v>
      </c>
      <c r="BM176" s="421" t="s">
        <v>2999</v>
      </c>
    </row>
    <row r="177" spans="2:65" s="1" customFormat="1" ht="16.5" customHeight="1">
      <c r="B177" s="13"/>
      <c r="C177" s="471" t="s">
        <v>470</v>
      </c>
      <c r="D177" s="471" t="s">
        <v>330</v>
      </c>
      <c r="E177" s="472" t="s">
        <v>3000</v>
      </c>
      <c r="F177" s="473" t="s">
        <v>3001</v>
      </c>
      <c r="G177" s="474" t="s">
        <v>442</v>
      </c>
      <c r="H177" s="475">
        <v>2</v>
      </c>
      <c r="I177" s="23"/>
      <c r="J177" s="466">
        <f t="shared" si="10"/>
        <v>0</v>
      </c>
      <c r="K177" s="467"/>
      <c r="L177" s="468"/>
      <c r="M177" s="469" t="s">
        <v>1</v>
      </c>
      <c r="N177" s="470" t="s">
        <v>40</v>
      </c>
      <c r="P177" s="419">
        <f t="shared" si="11"/>
        <v>0</v>
      </c>
      <c r="Q177" s="419">
        <v>0.03</v>
      </c>
      <c r="R177" s="419">
        <f t="shared" si="12"/>
        <v>0.06</v>
      </c>
      <c r="S177" s="419">
        <v>0</v>
      </c>
      <c r="T177" s="420">
        <f t="shared" si="13"/>
        <v>0</v>
      </c>
      <c r="AR177" s="421" t="s">
        <v>334</v>
      </c>
      <c r="AT177" s="421" t="s">
        <v>330</v>
      </c>
      <c r="AU177" s="421" t="s">
        <v>88</v>
      </c>
      <c r="AY177" s="3" t="s">
        <v>311</v>
      </c>
      <c r="BE177" s="422">
        <f t="shared" si="14"/>
        <v>0</v>
      </c>
      <c r="BF177" s="422">
        <f t="shared" si="15"/>
        <v>0</v>
      </c>
      <c r="BG177" s="422">
        <f t="shared" si="16"/>
        <v>0</v>
      </c>
      <c r="BH177" s="422">
        <f t="shared" si="17"/>
        <v>0</v>
      </c>
      <c r="BI177" s="422">
        <f t="shared" si="18"/>
        <v>0</v>
      </c>
      <c r="BJ177" s="3" t="s">
        <v>83</v>
      </c>
      <c r="BK177" s="422">
        <f t="shared" si="19"/>
        <v>0</v>
      </c>
      <c r="BL177" s="3" t="s">
        <v>317</v>
      </c>
      <c r="BM177" s="421" t="s">
        <v>3002</v>
      </c>
    </row>
    <row r="178" spans="2:65" s="1" customFormat="1" ht="16.5" customHeight="1">
      <c r="B178" s="13"/>
      <c r="C178" s="471" t="s">
        <v>475</v>
      </c>
      <c r="D178" s="471" t="s">
        <v>330</v>
      </c>
      <c r="E178" s="472" t="s">
        <v>3003</v>
      </c>
      <c r="F178" s="473" t="s">
        <v>3004</v>
      </c>
      <c r="G178" s="474" t="s">
        <v>442</v>
      </c>
      <c r="H178" s="475">
        <v>1</v>
      </c>
      <c r="I178" s="23"/>
      <c r="J178" s="466">
        <f t="shared" si="10"/>
        <v>0</v>
      </c>
      <c r="K178" s="467"/>
      <c r="L178" s="468"/>
      <c r="M178" s="469" t="s">
        <v>1</v>
      </c>
      <c r="N178" s="470" t="s">
        <v>40</v>
      </c>
      <c r="P178" s="419">
        <f t="shared" si="11"/>
        <v>0</v>
      </c>
      <c r="Q178" s="419">
        <v>0.03</v>
      </c>
      <c r="R178" s="419">
        <f t="shared" si="12"/>
        <v>0.03</v>
      </c>
      <c r="S178" s="419">
        <v>0</v>
      </c>
      <c r="T178" s="420">
        <f t="shared" si="13"/>
        <v>0</v>
      </c>
      <c r="AR178" s="421" t="s">
        <v>334</v>
      </c>
      <c r="AT178" s="421" t="s">
        <v>330</v>
      </c>
      <c r="AU178" s="421" t="s">
        <v>88</v>
      </c>
      <c r="AY178" s="3" t="s">
        <v>311</v>
      </c>
      <c r="BE178" s="422">
        <f t="shared" si="14"/>
        <v>0</v>
      </c>
      <c r="BF178" s="422">
        <f t="shared" si="15"/>
        <v>0</v>
      </c>
      <c r="BG178" s="422">
        <f t="shared" si="16"/>
        <v>0</v>
      </c>
      <c r="BH178" s="422">
        <f t="shared" si="17"/>
        <v>0</v>
      </c>
      <c r="BI178" s="422">
        <f t="shared" si="18"/>
        <v>0</v>
      </c>
      <c r="BJ178" s="3" t="s">
        <v>83</v>
      </c>
      <c r="BK178" s="422">
        <f t="shared" si="19"/>
        <v>0</v>
      </c>
      <c r="BL178" s="3" t="s">
        <v>317</v>
      </c>
      <c r="BM178" s="421" t="s">
        <v>3005</v>
      </c>
    </row>
    <row r="179" spans="2:65" s="1" customFormat="1" ht="16.5" customHeight="1">
      <c r="B179" s="13"/>
      <c r="C179" s="471" t="s">
        <v>173</v>
      </c>
      <c r="D179" s="471" t="s">
        <v>330</v>
      </c>
      <c r="E179" s="472" t="s">
        <v>3006</v>
      </c>
      <c r="F179" s="473" t="s">
        <v>3007</v>
      </c>
      <c r="G179" s="474" t="s">
        <v>442</v>
      </c>
      <c r="H179" s="475">
        <v>1</v>
      </c>
      <c r="I179" s="23"/>
      <c r="J179" s="466">
        <f t="shared" si="10"/>
        <v>0</v>
      </c>
      <c r="K179" s="467"/>
      <c r="L179" s="468"/>
      <c r="M179" s="469" t="s">
        <v>1</v>
      </c>
      <c r="N179" s="470" t="s">
        <v>40</v>
      </c>
      <c r="P179" s="419">
        <f t="shared" si="11"/>
        <v>0</v>
      </c>
      <c r="Q179" s="419">
        <v>0.03</v>
      </c>
      <c r="R179" s="419">
        <f t="shared" si="12"/>
        <v>0.03</v>
      </c>
      <c r="S179" s="419">
        <v>0</v>
      </c>
      <c r="T179" s="420">
        <f t="shared" si="13"/>
        <v>0</v>
      </c>
      <c r="AR179" s="421" t="s">
        <v>334</v>
      </c>
      <c r="AT179" s="421" t="s">
        <v>330</v>
      </c>
      <c r="AU179" s="421" t="s">
        <v>88</v>
      </c>
      <c r="AY179" s="3" t="s">
        <v>311</v>
      </c>
      <c r="BE179" s="422">
        <f t="shared" si="14"/>
        <v>0</v>
      </c>
      <c r="BF179" s="422">
        <f t="shared" si="15"/>
        <v>0</v>
      </c>
      <c r="BG179" s="422">
        <f t="shared" si="16"/>
        <v>0</v>
      </c>
      <c r="BH179" s="422">
        <f t="shared" si="17"/>
        <v>0</v>
      </c>
      <c r="BI179" s="422">
        <f t="shared" si="18"/>
        <v>0</v>
      </c>
      <c r="BJ179" s="3" t="s">
        <v>83</v>
      </c>
      <c r="BK179" s="422">
        <f t="shared" si="19"/>
        <v>0</v>
      </c>
      <c r="BL179" s="3" t="s">
        <v>317</v>
      </c>
      <c r="BM179" s="421" t="s">
        <v>3008</v>
      </c>
    </row>
    <row r="180" spans="2:65" s="1" customFormat="1" ht="21.75" customHeight="1">
      <c r="B180" s="13"/>
      <c r="C180" s="471" t="s">
        <v>484</v>
      </c>
      <c r="D180" s="471" t="s">
        <v>330</v>
      </c>
      <c r="E180" s="472" t="s">
        <v>3009</v>
      </c>
      <c r="F180" s="473" t="s">
        <v>3010</v>
      </c>
      <c r="G180" s="474" t="s">
        <v>442</v>
      </c>
      <c r="H180" s="475">
        <v>1</v>
      </c>
      <c r="I180" s="23"/>
      <c r="J180" s="466">
        <f t="shared" si="10"/>
        <v>0</v>
      </c>
      <c r="K180" s="467"/>
      <c r="L180" s="468"/>
      <c r="M180" s="469" t="s">
        <v>1</v>
      </c>
      <c r="N180" s="470" t="s">
        <v>40</v>
      </c>
      <c r="P180" s="419">
        <f t="shared" si="11"/>
        <v>0</v>
      </c>
      <c r="Q180" s="419">
        <v>0.03</v>
      </c>
      <c r="R180" s="419">
        <f t="shared" si="12"/>
        <v>0.03</v>
      </c>
      <c r="S180" s="419">
        <v>0</v>
      </c>
      <c r="T180" s="420">
        <f t="shared" si="13"/>
        <v>0</v>
      </c>
      <c r="AR180" s="421" t="s">
        <v>334</v>
      </c>
      <c r="AT180" s="421" t="s">
        <v>330</v>
      </c>
      <c r="AU180" s="421" t="s">
        <v>88</v>
      </c>
      <c r="AY180" s="3" t="s">
        <v>311</v>
      </c>
      <c r="BE180" s="422">
        <f t="shared" si="14"/>
        <v>0</v>
      </c>
      <c r="BF180" s="422">
        <f t="shared" si="15"/>
        <v>0</v>
      </c>
      <c r="BG180" s="422">
        <f t="shared" si="16"/>
        <v>0</v>
      </c>
      <c r="BH180" s="422">
        <f t="shared" si="17"/>
        <v>0</v>
      </c>
      <c r="BI180" s="422">
        <f t="shared" si="18"/>
        <v>0</v>
      </c>
      <c r="BJ180" s="3" t="s">
        <v>83</v>
      </c>
      <c r="BK180" s="422">
        <f t="shared" si="19"/>
        <v>0</v>
      </c>
      <c r="BL180" s="3" t="s">
        <v>317</v>
      </c>
      <c r="BM180" s="421" t="s">
        <v>3011</v>
      </c>
    </row>
    <row r="181" spans="2:65" s="1" customFormat="1" ht="16.5" customHeight="1">
      <c r="B181" s="13"/>
      <c r="C181" s="471" t="s">
        <v>488</v>
      </c>
      <c r="D181" s="471" t="s">
        <v>330</v>
      </c>
      <c r="E181" s="472" t="s">
        <v>3012</v>
      </c>
      <c r="F181" s="473" t="s">
        <v>3013</v>
      </c>
      <c r="G181" s="474" t="s">
        <v>442</v>
      </c>
      <c r="H181" s="475">
        <v>1</v>
      </c>
      <c r="I181" s="23"/>
      <c r="J181" s="466">
        <f t="shared" si="10"/>
        <v>0</v>
      </c>
      <c r="K181" s="467"/>
      <c r="L181" s="468"/>
      <c r="M181" s="469" t="s">
        <v>1</v>
      </c>
      <c r="N181" s="470" t="s">
        <v>40</v>
      </c>
      <c r="P181" s="419">
        <f t="shared" si="11"/>
        <v>0</v>
      </c>
      <c r="Q181" s="419">
        <v>0.03</v>
      </c>
      <c r="R181" s="419">
        <f t="shared" si="12"/>
        <v>0.03</v>
      </c>
      <c r="S181" s="419">
        <v>0</v>
      </c>
      <c r="T181" s="420">
        <f t="shared" si="13"/>
        <v>0</v>
      </c>
      <c r="AR181" s="421" t="s">
        <v>334</v>
      </c>
      <c r="AT181" s="421" t="s">
        <v>330</v>
      </c>
      <c r="AU181" s="421" t="s">
        <v>88</v>
      </c>
      <c r="AY181" s="3" t="s">
        <v>311</v>
      </c>
      <c r="BE181" s="422">
        <f t="shared" si="14"/>
        <v>0</v>
      </c>
      <c r="BF181" s="422">
        <f t="shared" si="15"/>
        <v>0</v>
      </c>
      <c r="BG181" s="422">
        <f t="shared" si="16"/>
        <v>0</v>
      </c>
      <c r="BH181" s="422">
        <f t="shared" si="17"/>
        <v>0</v>
      </c>
      <c r="BI181" s="422">
        <f t="shared" si="18"/>
        <v>0</v>
      </c>
      <c r="BJ181" s="3" t="s">
        <v>83</v>
      </c>
      <c r="BK181" s="422">
        <f t="shared" si="19"/>
        <v>0</v>
      </c>
      <c r="BL181" s="3" t="s">
        <v>317</v>
      </c>
      <c r="BM181" s="421" t="s">
        <v>3014</v>
      </c>
    </row>
    <row r="182" spans="2:65" s="1" customFormat="1" ht="16.5" customHeight="1">
      <c r="B182" s="13"/>
      <c r="C182" s="471" t="s">
        <v>493</v>
      </c>
      <c r="D182" s="471" t="s">
        <v>330</v>
      </c>
      <c r="E182" s="472" t="s">
        <v>3015</v>
      </c>
      <c r="F182" s="473" t="s">
        <v>3016</v>
      </c>
      <c r="G182" s="474" t="s">
        <v>442</v>
      </c>
      <c r="H182" s="475">
        <v>4</v>
      </c>
      <c r="I182" s="23"/>
      <c r="J182" s="466">
        <f t="shared" si="10"/>
        <v>0</v>
      </c>
      <c r="K182" s="467"/>
      <c r="L182" s="468"/>
      <c r="M182" s="469" t="s">
        <v>1</v>
      </c>
      <c r="N182" s="470" t="s">
        <v>40</v>
      </c>
      <c r="P182" s="419">
        <f t="shared" si="11"/>
        <v>0</v>
      </c>
      <c r="Q182" s="419">
        <v>0.03</v>
      </c>
      <c r="R182" s="419">
        <f t="shared" si="12"/>
        <v>0.12</v>
      </c>
      <c r="S182" s="419">
        <v>0</v>
      </c>
      <c r="T182" s="420">
        <f t="shared" si="13"/>
        <v>0</v>
      </c>
      <c r="AR182" s="421" t="s">
        <v>334</v>
      </c>
      <c r="AT182" s="421" t="s">
        <v>330</v>
      </c>
      <c r="AU182" s="421" t="s">
        <v>88</v>
      </c>
      <c r="AY182" s="3" t="s">
        <v>311</v>
      </c>
      <c r="BE182" s="422">
        <f t="shared" si="14"/>
        <v>0</v>
      </c>
      <c r="BF182" s="422">
        <f t="shared" si="15"/>
        <v>0</v>
      </c>
      <c r="BG182" s="422">
        <f t="shared" si="16"/>
        <v>0</v>
      </c>
      <c r="BH182" s="422">
        <f t="shared" si="17"/>
        <v>0</v>
      </c>
      <c r="BI182" s="422">
        <f t="shared" si="18"/>
        <v>0</v>
      </c>
      <c r="BJ182" s="3" t="s">
        <v>83</v>
      </c>
      <c r="BK182" s="422">
        <f t="shared" si="19"/>
        <v>0</v>
      </c>
      <c r="BL182" s="3" t="s">
        <v>317</v>
      </c>
      <c r="BM182" s="421" t="s">
        <v>3017</v>
      </c>
    </row>
    <row r="183" spans="2:65" s="1" customFormat="1" ht="49.15" customHeight="1">
      <c r="B183" s="13"/>
      <c r="C183" s="428" t="s">
        <v>498</v>
      </c>
      <c r="D183" s="428" t="s">
        <v>313</v>
      </c>
      <c r="E183" s="429" t="s">
        <v>3018</v>
      </c>
      <c r="F183" s="430" t="s">
        <v>3019</v>
      </c>
      <c r="G183" s="431" t="s">
        <v>442</v>
      </c>
      <c r="H183" s="432">
        <v>1</v>
      </c>
      <c r="I183" s="22"/>
      <c r="J183" s="415">
        <f t="shared" si="10"/>
        <v>0</v>
      </c>
      <c r="K183" s="416"/>
      <c r="L183" s="13"/>
      <c r="M183" s="417" t="s">
        <v>1</v>
      </c>
      <c r="N183" s="418" t="s">
        <v>40</v>
      </c>
      <c r="P183" s="419">
        <f t="shared" si="11"/>
        <v>0</v>
      </c>
      <c r="Q183" s="419">
        <v>0</v>
      </c>
      <c r="R183" s="419">
        <f t="shared" si="12"/>
        <v>0</v>
      </c>
      <c r="S183" s="419">
        <v>0</v>
      </c>
      <c r="T183" s="420">
        <f t="shared" si="13"/>
        <v>0</v>
      </c>
      <c r="AR183" s="421" t="s">
        <v>317</v>
      </c>
      <c r="AT183" s="421" t="s">
        <v>313</v>
      </c>
      <c r="AU183" s="421" t="s">
        <v>88</v>
      </c>
      <c r="AY183" s="3" t="s">
        <v>311</v>
      </c>
      <c r="BE183" s="422">
        <f t="shared" si="14"/>
        <v>0</v>
      </c>
      <c r="BF183" s="422">
        <f t="shared" si="15"/>
        <v>0</v>
      </c>
      <c r="BG183" s="422">
        <f t="shared" si="16"/>
        <v>0</v>
      </c>
      <c r="BH183" s="422">
        <f t="shared" si="17"/>
        <v>0</v>
      </c>
      <c r="BI183" s="422">
        <f t="shared" si="18"/>
        <v>0</v>
      </c>
      <c r="BJ183" s="3" t="s">
        <v>83</v>
      </c>
      <c r="BK183" s="422">
        <f t="shared" si="19"/>
        <v>0</v>
      </c>
      <c r="BL183" s="3" t="s">
        <v>317</v>
      </c>
      <c r="BM183" s="421" t="s">
        <v>3020</v>
      </c>
    </row>
    <row r="184" spans="2:65" s="1" customFormat="1" ht="33" customHeight="1">
      <c r="B184" s="13"/>
      <c r="C184" s="428" t="s">
        <v>503</v>
      </c>
      <c r="D184" s="428" t="s">
        <v>313</v>
      </c>
      <c r="E184" s="429" t="s">
        <v>3021</v>
      </c>
      <c r="F184" s="430" t="s">
        <v>3022</v>
      </c>
      <c r="G184" s="431" t="s">
        <v>442</v>
      </c>
      <c r="H184" s="432">
        <v>1</v>
      </c>
      <c r="I184" s="22"/>
      <c r="J184" s="415">
        <f t="shared" si="10"/>
        <v>0</v>
      </c>
      <c r="K184" s="416"/>
      <c r="L184" s="13"/>
      <c r="M184" s="417" t="s">
        <v>1</v>
      </c>
      <c r="N184" s="418" t="s">
        <v>40</v>
      </c>
      <c r="P184" s="419">
        <f t="shared" si="11"/>
        <v>0</v>
      </c>
      <c r="Q184" s="419">
        <v>0</v>
      </c>
      <c r="R184" s="419">
        <f t="shared" si="12"/>
        <v>0</v>
      </c>
      <c r="S184" s="419">
        <v>0</v>
      </c>
      <c r="T184" s="420">
        <f t="shared" si="13"/>
        <v>0</v>
      </c>
      <c r="AR184" s="421" t="s">
        <v>317</v>
      </c>
      <c r="AT184" s="421" t="s">
        <v>313</v>
      </c>
      <c r="AU184" s="421" t="s">
        <v>88</v>
      </c>
      <c r="AY184" s="3" t="s">
        <v>311</v>
      </c>
      <c r="BE184" s="422">
        <f t="shared" si="14"/>
        <v>0</v>
      </c>
      <c r="BF184" s="422">
        <f t="shared" si="15"/>
        <v>0</v>
      </c>
      <c r="BG184" s="422">
        <f t="shared" si="16"/>
        <v>0</v>
      </c>
      <c r="BH184" s="422">
        <f t="shared" si="17"/>
        <v>0</v>
      </c>
      <c r="BI184" s="422">
        <f t="shared" si="18"/>
        <v>0</v>
      </c>
      <c r="BJ184" s="3" t="s">
        <v>83</v>
      </c>
      <c r="BK184" s="422">
        <f t="shared" si="19"/>
        <v>0</v>
      </c>
      <c r="BL184" s="3" t="s">
        <v>317</v>
      </c>
      <c r="BM184" s="421" t="s">
        <v>3023</v>
      </c>
    </row>
    <row r="185" spans="2:65" s="1" customFormat="1" ht="33" customHeight="1">
      <c r="B185" s="13"/>
      <c r="C185" s="428" t="s">
        <v>507</v>
      </c>
      <c r="D185" s="428" t="s">
        <v>313</v>
      </c>
      <c r="E185" s="429" t="s">
        <v>3024</v>
      </c>
      <c r="F185" s="430" t="s">
        <v>3025</v>
      </c>
      <c r="G185" s="431" t="s">
        <v>442</v>
      </c>
      <c r="H185" s="432">
        <v>1</v>
      </c>
      <c r="I185" s="22"/>
      <c r="J185" s="415">
        <f t="shared" si="10"/>
        <v>0</v>
      </c>
      <c r="K185" s="416"/>
      <c r="L185" s="13"/>
      <c r="M185" s="417" t="s">
        <v>1</v>
      </c>
      <c r="N185" s="418" t="s">
        <v>40</v>
      </c>
      <c r="P185" s="419">
        <f t="shared" si="11"/>
        <v>0</v>
      </c>
      <c r="Q185" s="419">
        <v>0</v>
      </c>
      <c r="R185" s="419">
        <f t="shared" si="12"/>
        <v>0</v>
      </c>
      <c r="S185" s="419">
        <v>0</v>
      </c>
      <c r="T185" s="420">
        <f t="shared" si="13"/>
        <v>0</v>
      </c>
      <c r="AR185" s="421" t="s">
        <v>317</v>
      </c>
      <c r="AT185" s="421" t="s">
        <v>313</v>
      </c>
      <c r="AU185" s="421" t="s">
        <v>88</v>
      </c>
      <c r="AY185" s="3" t="s">
        <v>311</v>
      </c>
      <c r="BE185" s="422">
        <f t="shared" si="14"/>
        <v>0</v>
      </c>
      <c r="BF185" s="422">
        <f t="shared" si="15"/>
        <v>0</v>
      </c>
      <c r="BG185" s="422">
        <f t="shared" si="16"/>
        <v>0</v>
      </c>
      <c r="BH185" s="422">
        <f t="shared" si="17"/>
        <v>0</v>
      </c>
      <c r="BI185" s="422">
        <f t="shared" si="18"/>
        <v>0</v>
      </c>
      <c r="BJ185" s="3" t="s">
        <v>83</v>
      </c>
      <c r="BK185" s="422">
        <f t="shared" si="19"/>
        <v>0</v>
      </c>
      <c r="BL185" s="3" t="s">
        <v>317</v>
      </c>
      <c r="BM185" s="421" t="s">
        <v>3026</v>
      </c>
    </row>
    <row r="186" spans="2:65" s="1" customFormat="1" ht="37.9" customHeight="1">
      <c r="B186" s="13"/>
      <c r="C186" s="428" t="s">
        <v>512</v>
      </c>
      <c r="D186" s="428" t="s">
        <v>313</v>
      </c>
      <c r="E186" s="429" t="s">
        <v>3027</v>
      </c>
      <c r="F186" s="430" t="s">
        <v>3028</v>
      </c>
      <c r="G186" s="431" t="s">
        <v>442</v>
      </c>
      <c r="H186" s="432">
        <v>1</v>
      </c>
      <c r="I186" s="22"/>
      <c r="J186" s="415">
        <f t="shared" si="10"/>
        <v>0</v>
      </c>
      <c r="K186" s="416"/>
      <c r="L186" s="13"/>
      <c r="M186" s="417" t="s">
        <v>1</v>
      </c>
      <c r="N186" s="418" t="s">
        <v>40</v>
      </c>
      <c r="P186" s="419">
        <f t="shared" si="11"/>
        <v>0</v>
      </c>
      <c r="Q186" s="419">
        <v>0</v>
      </c>
      <c r="R186" s="419">
        <f t="shared" si="12"/>
        <v>0</v>
      </c>
      <c r="S186" s="419">
        <v>0</v>
      </c>
      <c r="T186" s="420">
        <f t="shared" si="13"/>
        <v>0</v>
      </c>
      <c r="AR186" s="421" t="s">
        <v>317</v>
      </c>
      <c r="AT186" s="421" t="s">
        <v>313</v>
      </c>
      <c r="AU186" s="421" t="s">
        <v>88</v>
      </c>
      <c r="AY186" s="3" t="s">
        <v>311</v>
      </c>
      <c r="BE186" s="422">
        <f t="shared" si="14"/>
        <v>0</v>
      </c>
      <c r="BF186" s="422">
        <f t="shared" si="15"/>
        <v>0</v>
      </c>
      <c r="BG186" s="422">
        <f t="shared" si="16"/>
        <v>0</v>
      </c>
      <c r="BH186" s="422">
        <f t="shared" si="17"/>
        <v>0</v>
      </c>
      <c r="BI186" s="422">
        <f t="shared" si="18"/>
        <v>0</v>
      </c>
      <c r="BJ186" s="3" t="s">
        <v>83</v>
      </c>
      <c r="BK186" s="422">
        <f t="shared" si="19"/>
        <v>0</v>
      </c>
      <c r="BL186" s="3" t="s">
        <v>317</v>
      </c>
      <c r="BM186" s="421" t="s">
        <v>3029</v>
      </c>
    </row>
    <row r="187" spans="2:65" s="1" customFormat="1" ht="37.9" customHeight="1">
      <c r="B187" s="13"/>
      <c r="C187" s="428" t="s">
        <v>517</v>
      </c>
      <c r="D187" s="428" t="s">
        <v>313</v>
      </c>
      <c r="E187" s="429" t="s">
        <v>3030</v>
      </c>
      <c r="F187" s="430" t="s">
        <v>3031</v>
      </c>
      <c r="G187" s="431" t="s">
        <v>442</v>
      </c>
      <c r="H187" s="432">
        <v>1</v>
      </c>
      <c r="I187" s="22"/>
      <c r="J187" s="415">
        <f t="shared" si="10"/>
        <v>0</v>
      </c>
      <c r="K187" s="416"/>
      <c r="L187" s="13"/>
      <c r="M187" s="417" t="s">
        <v>1</v>
      </c>
      <c r="N187" s="418" t="s">
        <v>40</v>
      </c>
      <c r="P187" s="419">
        <f t="shared" si="11"/>
        <v>0</v>
      </c>
      <c r="Q187" s="419">
        <v>0</v>
      </c>
      <c r="R187" s="419">
        <f t="shared" si="12"/>
        <v>0</v>
      </c>
      <c r="S187" s="419">
        <v>0</v>
      </c>
      <c r="T187" s="420">
        <f t="shared" si="13"/>
        <v>0</v>
      </c>
      <c r="AR187" s="421" t="s">
        <v>317</v>
      </c>
      <c r="AT187" s="421" t="s">
        <v>313</v>
      </c>
      <c r="AU187" s="421" t="s">
        <v>88</v>
      </c>
      <c r="AY187" s="3" t="s">
        <v>311</v>
      </c>
      <c r="BE187" s="422">
        <f t="shared" si="14"/>
        <v>0</v>
      </c>
      <c r="BF187" s="422">
        <f t="shared" si="15"/>
        <v>0</v>
      </c>
      <c r="BG187" s="422">
        <f t="shared" si="16"/>
        <v>0</v>
      </c>
      <c r="BH187" s="422">
        <f t="shared" si="17"/>
        <v>0</v>
      </c>
      <c r="BI187" s="422">
        <f t="shared" si="18"/>
        <v>0</v>
      </c>
      <c r="BJ187" s="3" t="s">
        <v>83</v>
      </c>
      <c r="BK187" s="422">
        <f t="shared" si="19"/>
        <v>0</v>
      </c>
      <c r="BL187" s="3" t="s">
        <v>317</v>
      </c>
      <c r="BM187" s="421" t="s">
        <v>3032</v>
      </c>
    </row>
    <row r="188" spans="2:65" s="1" customFormat="1" ht="37.9" customHeight="1">
      <c r="B188" s="13"/>
      <c r="C188" s="428" t="s">
        <v>522</v>
      </c>
      <c r="D188" s="428" t="s">
        <v>313</v>
      </c>
      <c r="E188" s="429" t="s">
        <v>3033</v>
      </c>
      <c r="F188" s="430" t="s">
        <v>3034</v>
      </c>
      <c r="G188" s="431" t="s">
        <v>442</v>
      </c>
      <c r="H188" s="432">
        <v>1</v>
      </c>
      <c r="I188" s="22"/>
      <c r="J188" s="415">
        <f t="shared" si="10"/>
        <v>0</v>
      </c>
      <c r="K188" s="416"/>
      <c r="L188" s="13"/>
      <c r="M188" s="417" t="s">
        <v>1</v>
      </c>
      <c r="N188" s="418" t="s">
        <v>40</v>
      </c>
      <c r="P188" s="419">
        <f t="shared" si="11"/>
        <v>0</v>
      </c>
      <c r="Q188" s="419">
        <v>0</v>
      </c>
      <c r="R188" s="419">
        <f t="shared" si="12"/>
        <v>0</v>
      </c>
      <c r="S188" s="419">
        <v>0</v>
      </c>
      <c r="T188" s="420">
        <f t="shared" si="13"/>
        <v>0</v>
      </c>
      <c r="AR188" s="421" t="s">
        <v>317</v>
      </c>
      <c r="AT188" s="421" t="s">
        <v>313</v>
      </c>
      <c r="AU188" s="421" t="s">
        <v>88</v>
      </c>
      <c r="AY188" s="3" t="s">
        <v>311</v>
      </c>
      <c r="BE188" s="422">
        <f t="shared" si="14"/>
        <v>0</v>
      </c>
      <c r="BF188" s="422">
        <f t="shared" si="15"/>
        <v>0</v>
      </c>
      <c r="BG188" s="422">
        <f t="shared" si="16"/>
        <v>0</v>
      </c>
      <c r="BH188" s="422">
        <f t="shared" si="17"/>
        <v>0</v>
      </c>
      <c r="BI188" s="422">
        <f t="shared" si="18"/>
        <v>0</v>
      </c>
      <c r="BJ188" s="3" t="s">
        <v>83</v>
      </c>
      <c r="BK188" s="422">
        <f t="shared" si="19"/>
        <v>0</v>
      </c>
      <c r="BL188" s="3" t="s">
        <v>317</v>
      </c>
      <c r="BM188" s="421" t="s">
        <v>3035</v>
      </c>
    </row>
    <row r="189" spans="2:65" s="1" customFormat="1" ht="37.9" customHeight="1">
      <c r="B189" s="13"/>
      <c r="C189" s="428" t="s">
        <v>526</v>
      </c>
      <c r="D189" s="428" t="s">
        <v>313</v>
      </c>
      <c r="E189" s="429" t="s">
        <v>3036</v>
      </c>
      <c r="F189" s="430" t="s">
        <v>3037</v>
      </c>
      <c r="G189" s="431" t="s">
        <v>442</v>
      </c>
      <c r="H189" s="432">
        <v>1</v>
      </c>
      <c r="I189" s="22"/>
      <c r="J189" s="415">
        <f t="shared" si="10"/>
        <v>0</v>
      </c>
      <c r="K189" s="416"/>
      <c r="L189" s="13"/>
      <c r="M189" s="417" t="s">
        <v>1</v>
      </c>
      <c r="N189" s="418" t="s">
        <v>40</v>
      </c>
      <c r="P189" s="419">
        <f t="shared" si="11"/>
        <v>0</v>
      </c>
      <c r="Q189" s="419">
        <v>0</v>
      </c>
      <c r="R189" s="419">
        <f t="shared" si="12"/>
        <v>0</v>
      </c>
      <c r="S189" s="419">
        <v>0</v>
      </c>
      <c r="T189" s="420">
        <f t="shared" si="13"/>
        <v>0</v>
      </c>
      <c r="AR189" s="421" t="s">
        <v>317</v>
      </c>
      <c r="AT189" s="421" t="s">
        <v>313</v>
      </c>
      <c r="AU189" s="421" t="s">
        <v>88</v>
      </c>
      <c r="AY189" s="3" t="s">
        <v>311</v>
      </c>
      <c r="BE189" s="422">
        <f t="shared" si="14"/>
        <v>0</v>
      </c>
      <c r="BF189" s="422">
        <f t="shared" si="15"/>
        <v>0</v>
      </c>
      <c r="BG189" s="422">
        <f t="shared" si="16"/>
        <v>0</v>
      </c>
      <c r="BH189" s="422">
        <f t="shared" si="17"/>
        <v>0</v>
      </c>
      <c r="BI189" s="422">
        <f t="shared" si="18"/>
        <v>0</v>
      </c>
      <c r="BJ189" s="3" t="s">
        <v>83</v>
      </c>
      <c r="BK189" s="422">
        <f t="shared" si="19"/>
        <v>0</v>
      </c>
      <c r="BL189" s="3" t="s">
        <v>317</v>
      </c>
      <c r="BM189" s="421" t="s">
        <v>3038</v>
      </c>
    </row>
    <row r="190" spans="2:65" s="1" customFormat="1" ht="24.25" customHeight="1">
      <c r="B190" s="13"/>
      <c r="C190" s="428" t="s">
        <v>531</v>
      </c>
      <c r="D190" s="428" t="s">
        <v>313</v>
      </c>
      <c r="E190" s="429" t="s">
        <v>3039</v>
      </c>
      <c r="F190" s="430" t="s">
        <v>3040</v>
      </c>
      <c r="G190" s="431" t="s">
        <v>371</v>
      </c>
      <c r="H190" s="432">
        <v>3200</v>
      </c>
      <c r="I190" s="22"/>
      <c r="J190" s="415">
        <f t="shared" si="10"/>
        <v>0</v>
      </c>
      <c r="K190" s="416"/>
      <c r="L190" s="13"/>
      <c r="M190" s="417" t="s">
        <v>1</v>
      </c>
      <c r="N190" s="418" t="s">
        <v>40</v>
      </c>
      <c r="P190" s="419">
        <f t="shared" si="11"/>
        <v>0</v>
      </c>
      <c r="Q190" s="419">
        <v>0</v>
      </c>
      <c r="R190" s="419">
        <f t="shared" si="12"/>
        <v>0</v>
      </c>
      <c r="S190" s="419">
        <v>0</v>
      </c>
      <c r="T190" s="420">
        <f t="shared" si="13"/>
        <v>0</v>
      </c>
      <c r="AR190" s="421" t="s">
        <v>317</v>
      </c>
      <c r="AT190" s="421" t="s">
        <v>313</v>
      </c>
      <c r="AU190" s="421" t="s">
        <v>88</v>
      </c>
      <c r="AY190" s="3" t="s">
        <v>311</v>
      </c>
      <c r="BE190" s="422">
        <f t="shared" si="14"/>
        <v>0</v>
      </c>
      <c r="BF190" s="422">
        <f t="shared" si="15"/>
        <v>0</v>
      </c>
      <c r="BG190" s="422">
        <f t="shared" si="16"/>
        <v>0</v>
      </c>
      <c r="BH190" s="422">
        <f t="shared" si="17"/>
        <v>0</v>
      </c>
      <c r="BI190" s="422">
        <f t="shared" si="18"/>
        <v>0</v>
      </c>
      <c r="BJ190" s="3" t="s">
        <v>83</v>
      </c>
      <c r="BK190" s="422">
        <f t="shared" si="19"/>
        <v>0</v>
      </c>
      <c r="BL190" s="3" t="s">
        <v>317</v>
      </c>
      <c r="BM190" s="421" t="s">
        <v>3041</v>
      </c>
    </row>
    <row r="191" spans="2:63" s="433" customFormat="1" ht="22.9" customHeight="1">
      <c r="B191" s="434"/>
      <c r="D191" s="435" t="s">
        <v>74</v>
      </c>
      <c r="E191" s="443" t="s">
        <v>88</v>
      </c>
      <c r="F191" s="443" t="s">
        <v>312</v>
      </c>
      <c r="J191" s="444">
        <f>BK191</f>
        <v>0</v>
      </c>
      <c r="L191" s="434"/>
      <c r="M191" s="438"/>
      <c r="P191" s="439">
        <f>SUM(P192:P202)</f>
        <v>0</v>
      </c>
      <c r="R191" s="439">
        <f>SUM(R192:R202)</f>
        <v>114.06195956999998</v>
      </c>
      <c r="T191" s="440">
        <f>SUM(T192:T202)</f>
        <v>0</v>
      </c>
      <c r="AR191" s="435" t="s">
        <v>83</v>
      </c>
      <c r="AT191" s="441" t="s">
        <v>74</v>
      </c>
      <c r="AU191" s="441" t="s">
        <v>83</v>
      </c>
      <c r="AY191" s="435" t="s">
        <v>311</v>
      </c>
      <c r="BK191" s="442">
        <f>SUM(BK192:BK202)</f>
        <v>0</v>
      </c>
    </row>
    <row r="192" spans="2:65" s="1" customFormat="1" ht="16.5" customHeight="1">
      <c r="B192" s="13"/>
      <c r="C192" s="428" t="s">
        <v>541</v>
      </c>
      <c r="D192" s="428" t="s">
        <v>313</v>
      </c>
      <c r="E192" s="429" t="s">
        <v>373</v>
      </c>
      <c r="F192" s="430" t="s">
        <v>374</v>
      </c>
      <c r="G192" s="431" t="s">
        <v>371</v>
      </c>
      <c r="H192" s="432">
        <v>34.4</v>
      </c>
      <c r="I192" s="22"/>
      <c r="J192" s="415">
        <f>ROUND(I192*H192,2)</f>
        <v>0</v>
      </c>
      <c r="K192" s="416"/>
      <c r="L192" s="13"/>
      <c r="M192" s="417" t="s">
        <v>1</v>
      </c>
      <c r="N192" s="418" t="s">
        <v>40</v>
      </c>
      <c r="P192" s="419">
        <f>O192*H192</f>
        <v>0</v>
      </c>
      <c r="Q192" s="419">
        <v>0</v>
      </c>
      <c r="R192" s="419">
        <f>Q192*H192</f>
        <v>0</v>
      </c>
      <c r="S192" s="419">
        <v>0</v>
      </c>
      <c r="T192" s="420">
        <f>S192*H192</f>
        <v>0</v>
      </c>
      <c r="AR192" s="421" t="s">
        <v>317</v>
      </c>
      <c r="AT192" s="421" t="s">
        <v>313</v>
      </c>
      <c r="AU192" s="421" t="s">
        <v>88</v>
      </c>
      <c r="AY192" s="3" t="s">
        <v>311</v>
      </c>
      <c r="BE192" s="422">
        <f>IF(N192="základní",J192,0)</f>
        <v>0</v>
      </c>
      <c r="BF192" s="422">
        <f>IF(N192="snížená",J192,0)</f>
        <v>0</v>
      </c>
      <c r="BG192" s="422">
        <f>IF(N192="zákl. přenesená",J192,0)</f>
        <v>0</v>
      </c>
      <c r="BH192" s="422">
        <f>IF(N192="sníž. přenesená",J192,0)</f>
        <v>0</v>
      </c>
      <c r="BI192" s="422">
        <f>IF(N192="nulová",J192,0)</f>
        <v>0</v>
      </c>
      <c r="BJ192" s="3" t="s">
        <v>83</v>
      </c>
      <c r="BK192" s="422">
        <f>ROUND(I192*H192,2)</f>
        <v>0</v>
      </c>
      <c r="BL192" s="3" t="s">
        <v>317</v>
      </c>
      <c r="BM192" s="421" t="s">
        <v>3042</v>
      </c>
    </row>
    <row r="193" spans="2:65" s="1" customFormat="1" ht="24.25" customHeight="1">
      <c r="B193" s="13"/>
      <c r="C193" s="428" t="s">
        <v>547</v>
      </c>
      <c r="D193" s="428" t="s">
        <v>313</v>
      </c>
      <c r="E193" s="429" t="s">
        <v>3043</v>
      </c>
      <c r="F193" s="430" t="s">
        <v>3044</v>
      </c>
      <c r="G193" s="431" t="s">
        <v>333</v>
      </c>
      <c r="H193" s="432">
        <v>42.966</v>
      </c>
      <c r="I193" s="22"/>
      <c r="J193" s="415">
        <f>ROUND(I193*H193,2)</f>
        <v>0</v>
      </c>
      <c r="K193" s="416"/>
      <c r="L193" s="13"/>
      <c r="M193" s="417" t="s">
        <v>1</v>
      </c>
      <c r="N193" s="418" t="s">
        <v>40</v>
      </c>
      <c r="P193" s="419">
        <f>O193*H193</f>
        <v>0</v>
      </c>
      <c r="Q193" s="419">
        <v>2.50187</v>
      </c>
      <c r="R193" s="419">
        <f>Q193*H193</f>
        <v>107.49534641999999</v>
      </c>
      <c r="S193" s="419">
        <v>0</v>
      </c>
      <c r="T193" s="420">
        <f>S193*H193</f>
        <v>0</v>
      </c>
      <c r="AR193" s="421" t="s">
        <v>317</v>
      </c>
      <c r="AT193" s="421" t="s">
        <v>313</v>
      </c>
      <c r="AU193" s="421" t="s">
        <v>88</v>
      </c>
      <c r="AY193" s="3" t="s">
        <v>311</v>
      </c>
      <c r="BE193" s="422">
        <f>IF(N193="základní",J193,0)</f>
        <v>0</v>
      </c>
      <c r="BF193" s="422">
        <f>IF(N193="snížená",J193,0)</f>
        <v>0</v>
      </c>
      <c r="BG193" s="422">
        <f>IF(N193="zákl. přenesená",J193,0)</f>
        <v>0</v>
      </c>
      <c r="BH193" s="422">
        <f>IF(N193="sníž. přenesená",J193,0)</f>
        <v>0</v>
      </c>
      <c r="BI193" s="422">
        <f>IF(N193="nulová",J193,0)</f>
        <v>0</v>
      </c>
      <c r="BJ193" s="3" t="s">
        <v>83</v>
      </c>
      <c r="BK193" s="422">
        <f>ROUND(I193*H193,2)</f>
        <v>0</v>
      </c>
      <c r="BL193" s="3" t="s">
        <v>317</v>
      </c>
      <c r="BM193" s="421" t="s">
        <v>3045</v>
      </c>
    </row>
    <row r="194" spans="2:51" s="445" customFormat="1" ht="12">
      <c r="B194" s="446"/>
      <c r="D194" s="447" t="s">
        <v>319</v>
      </c>
      <c r="E194" s="448" t="s">
        <v>1</v>
      </c>
      <c r="F194" s="449" t="s">
        <v>3046</v>
      </c>
      <c r="H194" s="448" t="s">
        <v>1</v>
      </c>
      <c r="L194" s="446"/>
      <c r="M194" s="450"/>
      <c r="T194" s="451"/>
      <c r="AT194" s="448" t="s">
        <v>319</v>
      </c>
      <c r="AU194" s="448" t="s">
        <v>88</v>
      </c>
      <c r="AV194" s="445" t="s">
        <v>83</v>
      </c>
      <c r="AW194" s="445" t="s">
        <v>31</v>
      </c>
      <c r="AX194" s="445" t="s">
        <v>75</v>
      </c>
      <c r="AY194" s="448" t="s">
        <v>311</v>
      </c>
    </row>
    <row r="195" spans="2:51" s="452" customFormat="1" ht="12">
      <c r="B195" s="453"/>
      <c r="D195" s="447" t="s">
        <v>319</v>
      </c>
      <c r="E195" s="454" t="s">
        <v>1</v>
      </c>
      <c r="F195" s="455" t="s">
        <v>3047</v>
      </c>
      <c r="H195" s="456">
        <v>13.475</v>
      </c>
      <c r="L195" s="453"/>
      <c r="M195" s="457"/>
      <c r="T195" s="458"/>
      <c r="AT195" s="454" t="s">
        <v>319</v>
      </c>
      <c r="AU195" s="454" t="s">
        <v>88</v>
      </c>
      <c r="AV195" s="452" t="s">
        <v>88</v>
      </c>
      <c r="AW195" s="452" t="s">
        <v>31</v>
      </c>
      <c r="AX195" s="452" t="s">
        <v>75</v>
      </c>
      <c r="AY195" s="454" t="s">
        <v>311</v>
      </c>
    </row>
    <row r="196" spans="2:51" s="452" customFormat="1" ht="20">
      <c r="B196" s="453"/>
      <c r="D196" s="447" t="s">
        <v>319</v>
      </c>
      <c r="E196" s="454" t="s">
        <v>1</v>
      </c>
      <c r="F196" s="455" t="s">
        <v>3048</v>
      </c>
      <c r="H196" s="456">
        <v>29.491</v>
      </c>
      <c r="L196" s="453"/>
      <c r="M196" s="457"/>
      <c r="T196" s="458"/>
      <c r="AT196" s="454" t="s">
        <v>319</v>
      </c>
      <c r="AU196" s="454" t="s">
        <v>88</v>
      </c>
      <c r="AV196" s="452" t="s">
        <v>88</v>
      </c>
      <c r="AW196" s="452" t="s">
        <v>31</v>
      </c>
      <c r="AX196" s="452" t="s">
        <v>75</v>
      </c>
      <c r="AY196" s="454" t="s">
        <v>311</v>
      </c>
    </row>
    <row r="197" spans="2:51" s="459" customFormat="1" ht="12">
      <c r="B197" s="460"/>
      <c r="D197" s="447" t="s">
        <v>319</v>
      </c>
      <c r="E197" s="461" t="s">
        <v>2903</v>
      </c>
      <c r="F197" s="462" t="s">
        <v>388</v>
      </c>
      <c r="H197" s="463">
        <v>42.966</v>
      </c>
      <c r="L197" s="460"/>
      <c r="M197" s="464"/>
      <c r="T197" s="465"/>
      <c r="AT197" s="461" t="s">
        <v>319</v>
      </c>
      <c r="AU197" s="461" t="s">
        <v>88</v>
      </c>
      <c r="AV197" s="459" t="s">
        <v>317</v>
      </c>
      <c r="AW197" s="459" t="s">
        <v>31</v>
      </c>
      <c r="AX197" s="459" t="s">
        <v>83</v>
      </c>
      <c r="AY197" s="461" t="s">
        <v>311</v>
      </c>
    </row>
    <row r="198" spans="2:65" s="1" customFormat="1" ht="16.5" customHeight="1">
      <c r="B198" s="13"/>
      <c r="C198" s="428" t="s">
        <v>551</v>
      </c>
      <c r="D198" s="428" t="s">
        <v>313</v>
      </c>
      <c r="E198" s="429" t="s">
        <v>3049</v>
      </c>
      <c r="F198" s="430" t="s">
        <v>3050</v>
      </c>
      <c r="G198" s="431" t="s">
        <v>371</v>
      </c>
      <c r="H198" s="432">
        <v>235.929</v>
      </c>
      <c r="I198" s="22"/>
      <c r="J198" s="415">
        <f>ROUND(I198*H198,2)</f>
        <v>0</v>
      </c>
      <c r="K198" s="416"/>
      <c r="L198" s="13"/>
      <c r="M198" s="417" t="s">
        <v>1</v>
      </c>
      <c r="N198" s="418" t="s">
        <v>40</v>
      </c>
      <c r="P198" s="419">
        <f>O198*H198</f>
        <v>0</v>
      </c>
      <c r="Q198" s="419">
        <v>0.00275</v>
      </c>
      <c r="R198" s="419">
        <f>Q198*H198</f>
        <v>0.6488047499999999</v>
      </c>
      <c r="S198" s="419">
        <v>0</v>
      </c>
      <c r="T198" s="420">
        <f>S198*H198</f>
        <v>0</v>
      </c>
      <c r="AR198" s="421" t="s">
        <v>317</v>
      </c>
      <c r="AT198" s="421" t="s">
        <v>313</v>
      </c>
      <c r="AU198" s="421" t="s">
        <v>88</v>
      </c>
      <c r="AY198" s="3" t="s">
        <v>311</v>
      </c>
      <c r="BE198" s="422">
        <f>IF(N198="základní",J198,0)</f>
        <v>0</v>
      </c>
      <c r="BF198" s="422">
        <f>IF(N198="snížená",J198,0)</f>
        <v>0</v>
      </c>
      <c r="BG198" s="422">
        <f>IF(N198="zákl. přenesená",J198,0)</f>
        <v>0</v>
      </c>
      <c r="BH198" s="422">
        <f>IF(N198="sníž. přenesená",J198,0)</f>
        <v>0</v>
      </c>
      <c r="BI198" s="422">
        <f>IF(N198="nulová",J198,0)</f>
        <v>0</v>
      </c>
      <c r="BJ198" s="3" t="s">
        <v>83</v>
      </c>
      <c r="BK198" s="422">
        <f>ROUND(I198*H198,2)</f>
        <v>0</v>
      </c>
      <c r="BL198" s="3" t="s">
        <v>317</v>
      </c>
      <c r="BM198" s="421" t="s">
        <v>3051</v>
      </c>
    </row>
    <row r="199" spans="2:51" s="452" customFormat="1" ht="20">
      <c r="B199" s="453"/>
      <c r="D199" s="447" t="s">
        <v>319</v>
      </c>
      <c r="E199" s="454" t="s">
        <v>1</v>
      </c>
      <c r="F199" s="455" t="s">
        <v>3052</v>
      </c>
      <c r="H199" s="456">
        <v>235.929</v>
      </c>
      <c r="L199" s="453"/>
      <c r="M199" s="457"/>
      <c r="T199" s="458"/>
      <c r="AT199" s="454" t="s">
        <v>319</v>
      </c>
      <c r="AU199" s="454" t="s">
        <v>88</v>
      </c>
      <c r="AV199" s="452" t="s">
        <v>88</v>
      </c>
      <c r="AW199" s="452" t="s">
        <v>31</v>
      </c>
      <c r="AX199" s="452" t="s">
        <v>83</v>
      </c>
      <c r="AY199" s="454" t="s">
        <v>311</v>
      </c>
    </row>
    <row r="200" spans="2:65" s="1" customFormat="1" ht="21.75" customHeight="1">
      <c r="B200" s="13"/>
      <c r="C200" s="428" t="s">
        <v>557</v>
      </c>
      <c r="D200" s="428" t="s">
        <v>313</v>
      </c>
      <c r="E200" s="429" t="s">
        <v>3053</v>
      </c>
      <c r="F200" s="430" t="s">
        <v>3054</v>
      </c>
      <c r="G200" s="431" t="s">
        <v>371</v>
      </c>
      <c r="H200" s="432">
        <v>235.929</v>
      </c>
      <c r="I200" s="22"/>
      <c r="J200" s="415">
        <f>ROUND(I200*H200,2)</f>
        <v>0</v>
      </c>
      <c r="K200" s="416"/>
      <c r="L200" s="13"/>
      <c r="M200" s="417" t="s">
        <v>1</v>
      </c>
      <c r="N200" s="418" t="s">
        <v>40</v>
      </c>
      <c r="P200" s="419">
        <f>O200*H200</f>
        <v>0</v>
      </c>
      <c r="Q200" s="419">
        <v>0</v>
      </c>
      <c r="R200" s="419">
        <f>Q200*H200</f>
        <v>0</v>
      </c>
      <c r="S200" s="419">
        <v>0</v>
      </c>
      <c r="T200" s="420">
        <f>S200*H200</f>
        <v>0</v>
      </c>
      <c r="AR200" s="421" t="s">
        <v>317</v>
      </c>
      <c r="AT200" s="421" t="s">
        <v>313</v>
      </c>
      <c r="AU200" s="421" t="s">
        <v>88</v>
      </c>
      <c r="AY200" s="3" t="s">
        <v>311</v>
      </c>
      <c r="BE200" s="422">
        <f>IF(N200="základní",J200,0)</f>
        <v>0</v>
      </c>
      <c r="BF200" s="422">
        <f>IF(N200="snížená",J200,0)</f>
        <v>0</v>
      </c>
      <c r="BG200" s="422">
        <f>IF(N200="zákl. přenesená",J200,0)</f>
        <v>0</v>
      </c>
      <c r="BH200" s="422">
        <f>IF(N200="sníž. přenesená",J200,0)</f>
        <v>0</v>
      </c>
      <c r="BI200" s="422">
        <f>IF(N200="nulová",J200,0)</f>
        <v>0</v>
      </c>
      <c r="BJ200" s="3" t="s">
        <v>83</v>
      </c>
      <c r="BK200" s="422">
        <f>ROUND(I200*H200,2)</f>
        <v>0</v>
      </c>
      <c r="BL200" s="3" t="s">
        <v>317</v>
      </c>
      <c r="BM200" s="421" t="s">
        <v>3055</v>
      </c>
    </row>
    <row r="201" spans="2:65" s="1" customFormat="1" ht="24.25" customHeight="1">
      <c r="B201" s="13"/>
      <c r="C201" s="428" t="s">
        <v>561</v>
      </c>
      <c r="D201" s="428" t="s">
        <v>313</v>
      </c>
      <c r="E201" s="429" t="s">
        <v>412</v>
      </c>
      <c r="F201" s="430" t="s">
        <v>413</v>
      </c>
      <c r="G201" s="431" t="s">
        <v>340</v>
      </c>
      <c r="H201" s="432">
        <v>5.586</v>
      </c>
      <c r="I201" s="22"/>
      <c r="J201" s="415">
        <f>ROUND(I201*H201,2)</f>
        <v>0</v>
      </c>
      <c r="K201" s="416"/>
      <c r="L201" s="13"/>
      <c r="M201" s="417" t="s">
        <v>1</v>
      </c>
      <c r="N201" s="418" t="s">
        <v>40</v>
      </c>
      <c r="P201" s="419">
        <f>O201*H201</f>
        <v>0</v>
      </c>
      <c r="Q201" s="419">
        <v>1.0594</v>
      </c>
      <c r="R201" s="419">
        <f>Q201*H201</f>
        <v>5.917808399999999</v>
      </c>
      <c r="S201" s="419">
        <v>0</v>
      </c>
      <c r="T201" s="420">
        <f>S201*H201</f>
        <v>0</v>
      </c>
      <c r="AR201" s="421" t="s">
        <v>317</v>
      </c>
      <c r="AT201" s="421" t="s">
        <v>313</v>
      </c>
      <c r="AU201" s="421" t="s">
        <v>88</v>
      </c>
      <c r="AY201" s="3" t="s">
        <v>311</v>
      </c>
      <c r="BE201" s="422">
        <f>IF(N201="základní",J201,0)</f>
        <v>0</v>
      </c>
      <c r="BF201" s="422">
        <f>IF(N201="snížená",J201,0)</f>
        <v>0</v>
      </c>
      <c r="BG201" s="422">
        <f>IF(N201="zákl. přenesená",J201,0)</f>
        <v>0</v>
      </c>
      <c r="BH201" s="422">
        <f>IF(N201="sníž. přenesená",J201,0)</f>
        <v>0</v>
      </c>
      <c r="BI201" s="422">
        <f>IF(N201="nulová",J201,0)</f>
        <v>0</v>
      </c>
      <c r="BJ201" s="3" t="s">
        <v>83</v>
      </c>
      <c r="BK201" s="422">
        <f>ROUND(I201*H201,2)</f>
        <v>0</v>
      </c>
      <c r="BL201" s="3" t="s">
        <v>317</v>
      </c>
      <c r="BM201" s="421" t="s">
        <v>3056</v>
      </c>
    </row>
    <row r="202" spans="2:51" s="452" customFormat="1" ht="12">
      <c r="B202" s="453"/>
      <c r="D202" s="447" t="s">
        <v>319</v>
      </c>
      <c r="E202" s="454" t="s">
        <v>1</v>
      </c>
      <c r="F202" s="455" t="s">
        <v>3057</v>
      </c>
      <c r="H202" s="456">
        <v>5.586</v>
      </c>
      <c r="L202" s="453"/>
      <c r="M202" s="457"/>
      <c r="T202" s="458"/>
      <c r="AT202" s="454" t="s">
        <v>319</v>
      </c>
      <c r="AU202" s="454" t="s">
        <v>88</v>
      </c>
      <c r="AV202" s="452" t="s">
        <v>88</v>
      </c>
      <c r="AW202" s="452" t="s">
        <v>31</v>
      </c>
      <c r="AX202" s="452" t="s">
        <v>83</v>
      </c>
      <c r="AY202" s="454" t="s">
        <v>311</v>
      </c>
    </row>
    <row r="203" spans="2:63" s="433" customFormat="1" ht="22.9" customHeight="1">
      <c r="B203" s="434"/>
      <c r="D203" s="435" t="s">
        <v>74</v>
      </c>
      <c r="E203" s="443" t="s">
        <v>337</v>
      </c>
      <c r="F203" s="443" t="s">
        <v>3058</v>
      </c>
      <c r="J203" s="444">
        <f>BK203</f>
        <v>0</v>
      </c>
      <c r="L203" s="434"/>
      <c r="M203" s="438"/>
      <c r="P203" s="439">
        <f>P204</f>
        <v>0</v>
      </c>
      <c r="R203" s="439">
        <f>R204</f>
        <v>0</v>
      </c>
      <c r="T203" s="440">
        <f>T204</f>
        <v>0</v>
      </c>
      <c r="AR203" s="435" t="s">
        <v>83</v>
      </c>
      <c r="AT203" s="441" t="s">
        <v>74</v>
      </c>
      <c r="AU203" s="441" t="s">
        <v>83</v>
      </c>
      <c r="AY203" s="435" t="s">
        <v>311</v>
      </c>
      <c r="BK203" s="442">
        <f>BK204</f>
        <v>0</v>
      </c>
    </row>
    <row r="204" spans="2:65" s="1" customFormat="1" ht="24.25" customHeight="1">
      <c r="B204" s="13"/>
      <c r="C204" s="428" t="s">
        <v>566</v>
      </c>
      <c r="D204" s="428" t="s">
        <v>313</v>
      </c>
      <c r="E204" s="429" t="s">
        <v>3059</v>
      </c>
      <c r="F204" s="430" t="s">
        <v>3060</v>
      </c>
      <c r="G204" s="431" t="s">
        <v>1321</v>
      </c>
      <c r="H204" s="432">
        <v>1</v>
      </c>
      <c r="I204" s="22">
        <f>KOM!G5</f>
        <v>0</v>
      </c>
      <c r="J204" s="415">
        <f>ROUND(I204*H204,2)</f>
        <v>0</v>
      </c>
      <c r="K204" s="416"/>
      <c r="L204" s="13"/>
      <c r="M204" s="417" t="s">
        <v>1</v>
      </c>
      <c r="N204" s="418" t="s">
        <v>40</v>
      </c>
      <c r="P204" s="419">
        <f>O204*H204</f>
        <v>0</v>
      </c>
      <c r="Q204" s="419">
        <v>0</v>
      </c>
      <c r="R204" s="419">
        <f>Q204*H204</f>
        <v>0</v>
      </c>
      <c r="S204" s="419">
        <v>0</v>
      </c>
      <c r="T204" s="420">
        <f>S204*H204</f>
        <v>0</v>
      </c>
      <c r="AR204" s="421" t="s">
        <v>317</v>
      </c>
      <c r="AT204" s="421" t="s">
        <v>313</v>
      </c>
      <c r="AU204" s="421" t="s">
        <v>88</v>
      </c>
      <c r="AY204" s="3" t="s">
        <v>311</v>
      </c>
      <c r="BE204" s="422">
        <f>IF(N204="základní",J204,0)</f>
        <v>0</v>
      </c>
      <c r="BF204" s="422">
        <f>IF(N204="snížená",J204,0)</f>
        <v>0</v>
      </c>
      <c r="BG204" s="422">
        <f>IF(N204="zákl. přenesená",J204,0)</f>
        <v>0</v>
      </c>
      <c r="BH204" s="422">
        <f>IF(N204="sníž. přenesená",J204,0)</f>
        <v>0</v>
      </c>
      <c r="BI204" s="422">
        <f>IF(N204="nulová",J204,0)</f>
        <v>0</v>
      </c>
      <c r="BJ204" s="3" t="s">
        <v>83</v>
      </c>
      <c r="BK204" s="422">
        <f>ROUND(I204*H204,2)</f>
        <v>0</v>
      </c>
      <c r="BL204" s="3" t="s">
        <v>317</v>
      </c>
      <c r="BM204" s="421" t="s">
        <v>3061</v>
      </c>
    </row>
    <row r="205" spans="2:63" s="433" customFormat="1" ht="22.9" customHeight="1">
      <c r="B205" s="434"/>
      <c r="D205" s="435" t="s">
        <v>74</v>
      </c>
      <c r="E205" s="443" t="s">
        <v>343</v>
      </c>
      <c r="F205" s="443" t="s">
        <v>704</v>
      </c>
      <c r="J205" s="444">
        <f>BK205</f>
        <v>0</v>
      </c>
      <c r="L205" s="434"/>
      <c r="M205" s="438"/>
      <c r="P205" s="439">
        <f>SUM(P206:P211)</f>
        <v>0</v>
      </c>
      <c r="R205" s="439">
        <f>SUM(R206:R211)</f>
        <v>12.544096</v>
      </c>
      <c r="T205" s="440">
        <f>SUM(T206:T211)</f>
        <v>0</v>
      </c>
      <c r="AR205" s="435" t="s">
        <v>83</v>
      </c>
      <c r="AT205" s="441" t="s">
        <v>74</v>
      </c>
      <c r="AU205" s="441" t="s">
        <v>83</v>
      </c>
      <c r="AY205" s="435" t="s">
        <v>311</v>
      </c>
      <c r="BK205" s="442">
        <f>SUM(BK206:BK211)</f>
        <v>0</v>
      </c>
    </row>
    <row r="206" spans="2:65" s="1" customFormat="1" ht="33" customHeight="1">
      <c r="B206" s="13"/>
      <c r="C206" s="428" t="s">
        <v>572</v>
      </c>
      <c r="D206" s="428" t="s">
        <v>313</v>
      </c>
      <c r="E206" s="429" t="s">
        <v>3062</v>
      </c>
      <c r="F206" s="430" t="s">
        <v>3063</v>
      </c>
      <c r="G206" s="431" t="s">
        <v>371</v>
      </c>
      <c r="H206" s="432">
        <v>23.1</v>
      </c>
      <c r="I206" s="22"/>
      <c r="J206" s="415">
        <f>ROUND(I206*H206,2)</f>
        <v>0</v>
      </c>
      <c r="K206" s="416"/>
      <c r="L206" s="13"/>
      <c r="M206" s="417" t="s">
        <v>1</v>
      </c>
      <c r="N206" s="418" t="s">
        <v>40</v>
      </c>
      <c r="P206" s="419">
        <f>O206*H206</f>
        <v>0</v>
      </c>
      <c r="Q206" s="419">
        <v>0.23936</v>
      </c>
      <c r="R206" s="419">
        <f>Q206*H206</f>
        <v>5.529216</v>
      </c>
      <c r="S206" s="419">
        <v>0</v>
      </c>
      <c r="T206" s="420">
        <f>S206*H206</f>
        <v>0</v>
      </c>
      <c r="AR206" s="421" t="s">
        <v>317</v>
      </c>
      <c r="AT206" s="421" t="s">
        <v>313</v>
      </c>
      <c r="AU206" s="421" t="s">
        <v>88</v>
      </c>
      <c r="AY206" s="3" t="s">
        <v>311</v>
      </c>
      <c r="BE206" s="422">
        <f>IF(N206="základní",J206,0)</f>
        <v>0</v>
      </c>
      <c r="BF206" s="422">
        <f>IF(N206="snížená",J206,0)</f>
        <v>0</v>
      </c>
      <c r="BG206" s="422">
        <f>IF(N206="zákl. přenesená",J206,0)</f>
        <v>0</v>
      </c>
      <c r="BH206" s="422">
        <f>IF(N206="sníž. přenesená",J206,0)</f>
        <v>0</v>
      </c>
      <c r="BI206" s="422">
        <f>IF(N206="nulová",J206,0)</f>
        <v>0</v>
      </c>
      <c r="BJ206" s="3" t="s">
        <v>83</v>
      </c>
      <c r="BK206" s="422">
        <f>ROUND(I206*H206,2)</f>
        <v>0</v>
      </c>
      <c r="BL206" s="3" t="s">
        <v>317</v>
      </c>
      <c r="BM206" s="421" t="s">
        <v>3064</v>
      </c>
    </row>
    <row r="207" spans="2:51" s="445" customFormat="1" ht="12">
      <c r="B207" s="446"/>
      <c r="D207" s="447" t="s">
        <v>319</v>
      </c>
      <c r="E207" s="448" t="s">
        <v>1</v>
      </c>
      <c r="F207" s="449" t="s">
        <v>106</v>
      </c>
      <c r="H207" s="448" t="s">
        <v>1</v>
      </c>
      <c r="L207" s="446"/>
      <c r="M207" s="450"/>
      <c r="T207" s="451"/>
      <c r="AT207" s="448" t="s">
        <v>319</v>
      </c>
      <c r="AU207" s="448" t="s">
        <v>88</v>
      </c>
      <c r="AV207" s="445" t="s">
        <v>83</v>
      </c>
      <c r="AW207" s="445" t="s">
        <v>31</v>
      </c>
      <c r="AX207" s="445" t="s">
        <v>75</v>
      </c>
      <c r="AY207" s="448" t="s">
        <v>311</v>
      </c>
    </row>
    <row r="208" spans="2:51" s="452" customFormat="1" ht="20">
      <c r="B208" s="453"/>
      <c r="D208" s="447" t="s">
        <v>319</v>
      </c>
      <c r="E208" s="454" t="s">
        <v>105</v>
      </c>
      <c r="F208" s="455" t="s">
        <v>3065</v>
      </c>
      <c r="H208" s="456">
        <v>23.1</v>
      </c>
      <c r="L208" s="453"/>
      <c r="M208" s="457"/>
      <c r="T208" s="458"/>
      <c r="AT208" s="454" t="s">
        <v>319</v>
      </c>
      <c r="AU208" s="454" t="s">
        <v>88</v>
      </c>
      <c r="AV208" s="452" t="s">
        <v>88</v>
      </c>
      <c r="AW208" s="452" t="s">
        <v>31</v>
      </c>
      <c r="AX208" s="452" t="s">
        <v>83</v>
      </c>
      <c r="AY208" s="454" t="s">
        <v>311</v>
      </c>
    </row>
    <row r="209" spans="2:65" s="1" customFormat="1" ht="24.25" customHeight="1">
      <c r="B209" s="13"/>
      <c r="C209" s="428" t="s">
        <v>581</v>
      </c>
      <c r="D209" s="428" t="s">
        <v>313</v>
      </c>
      <c r="E209" s="429" t="s">
        <v>3066</v>
      </c>
      <c r="F209" s="430" t="s">
        <v>3067</v>
      </c>
      <c r="G209" s="431" t="s">
        <v>316</v>
      </c>
      <c r="H209" s="432">
        <v>54.4</v>
      </c>
      <c r="I209" s="22"/>
      <c r="J209" s="415">
        <f>ROUND(I209*H209,2)</f>
        <v>0</v>
      </c>
      <c r="K209" s="416"/>
      <c r="L209" s="13"/>
      <c r="M209" s="417" t="s">
        <v>1</v>
      </c>
      <c r="N209" s="418" t="s">
        <v>40</v>
      </c>
      <c r="P209" s="419">
        <f>O209*H209</f>
        <v>0</v>
      </c>
      <c r="Q209" s="419">
        <v>0.12895</v>
      </c>
      <c r="R209" s="419">
        <f>Q209*H209</f>
        <v>7.014880000000001</v>
      </c>
      <c r="S209" s="419">
        <v>0</v>
      </c>
      <c r="T209" s="420">
        <f>S209*H209</f>
        <v>0</v>
      </c>
      <c r="AR209" s="421" t="s">
        <v>317</v>
      </c>
      <c r="AT209" s="421" t="s">
        <v>313</v>
      </c>
      <c r="AU209" s="421" t="s">
        <v>88</v>
      </c>
      <c r="AY209" s="3" t="s">
        <v>311</v>
      </c>
      <c r="BE209" s="422">
        <f>IF(N209="základní",J209,0)</f>
        <v>0</v>
      </c>
      <c r="BF209" s="422">
        <f>IF(N209="snížená",J209,0)</f>
        <v>0</v>
      </c>
      <c r="BG209" s="422">
        <f>IF(N209="zákl. přenesená",J209,0)</f>
        <v>0</v>
      </c>
      <c r="BH209" s="422">
        <f>IF(N209="sníž. přenesená",J209,0)</f>
        <v>0</v>
      </c>
      <c r="BI209" s="422">
        <f>IF(N209="nulová",J209,0)</f>
        <v>0</v>
      </c>
      <c r="BJ209" s="3" t="s">
        <v>83</v>
      </c>
      <c r="BK209" s="422">
        <f>ROUND(I209*H209,2)</f>
        <v>0</v>
      </c>
      <c r="BL209" s="3" t="s">
        <v>317</v>
      </c>
      <c r="BM209" s="421" t="s">
        <v>3068</v>
      </c>
    </row>
    <row r="210" spans="2:51" s="445" customFormat="1" ht="12">
      <c r="B210" s="446"/>
      <c r="D210" s="447" t="s">
        <v>319</v>
      </c>
      <c r="E210" s="448" t="s">
        <v>1</v>
      </c>
      <c r="F210" s="449" t="s">
        <v>3069</v>
      </c>
      <c r="H210" s="448" t="s">
        <v>1</v>
      </c>
      <c r="L210" s="446"/>
      <c r="M210" s="450"/>
      <c r="T210" s="451"/>
      <c r="AT210" s="448" t="s">
        <v>319</v>
      </c>
      <c r="AU210" s="448" t="s">
        <v>88</v>
      </c>
      <c r="AV210" s="445" t="s">
        <v>83</v>
      </c>
      <c r="AW210" s="445" t="s">
        <v>31</v>
      </c>
      <c r="AX210" s="445" t="s">
        <v>75</v>
      </c>
      <c r="AY210" s="448" t="s">
        <v>311</v>
      </c>
    </row>
    <row r="211" spans="2:51" s="452" customFormat="1" ht="12">
      <c r="B211" s="453"/>
      <c r="D211" s="447" t="s">
        <v>319</v>
      </c>
      <c r="E211" s="454" t="s">
        <v>1</v>
      </c>
      <c r="F211" s="455" t="s">
        <v>3070</v>
      </c>
      <c r="H211" s="456">
        <v>54.4</v>
      </c>
      <c r="L211" s="453"/>
      <c r="M211" s="457"/>
      <c r="T211" s="458"/>
      <c r="AT211" s="454" t="s">
        <v>319</v>
      </c>
      <c r="AU211" s="454" t="s">
        <v>88</v>
      </c>
      <c r="AV211" s="452" t="s">
        <v>88</v>
      </c>
      <c r="AW211" s="452" t="s">
        <v>31</v>
      </c>
      <c r="AX211" s="452" t="s">
        <v>83</v>
      </c>
      <c r="AY211" s="454" t="s">
        <v>311</v>
      </c>
    </row>
    <row r="212" spans="2:63" s="433" customFormat="1" ht="22.9" customHeight="1">
      <c r="B212" s="434"/>
      <c r="D212" s="435" t="s">
        <v>74</v>
      </c>
      <c r="E212" s="443" t="s">
        <v>1053</v>
      </c>
      <c r="F212" s="443" t="s">
        <v>1054</v>
      </c>
      <c r="J212" s="444">
        <f>BK212</f>
        <v>0</v>
      </c>
      <c r="L212" s="434"/>
      <c r="M212" s="438"/>
      <c r="P212" s="439">
        <f>P213</f>
        <v>0</v>
      </c>
      <c r="R212" s="439">
        <f>R213</f>
        <v>0</v>
      </c>
      <c r="T212" s="440">
        <f>T213</f>
        <v>0</v>
      </c>
      <c r="AR212" s="435" t="s">
        <v>83</v>
      </c>
      <c r="AT212" s="441" t="s">
        <v>74</v>
      </c>
      <c r="AU212" s="441" t="s">
        <v>83</v>
      </c>
      <c r="AY212" s="435" t="s">
        <v>311</v>
      </c>
      <c r="BK212" s="442">
        <f>BK213</f>
        <v>0</v>
      </c>
    </row>
    <row r="213" spans="2:65" s="1" customFormat="1" ht="21.75" customHeight="1">
      <c r="B213" s="13"/>
      <c r="C213" s="428" t="s">
        <v>588</v>
      </c>
      <c r="D213" s="428" t="s">
        <v>313</v>
      </c>
      <c r="E213" s="429" t="s">
        <v>1056</v>
      </c>
      <c r="F213" s="430" t="s">
        <v>3071</v>
      </c>
      <c r="G213" s="431" t="s">
        <v>356</v>
      </c>
      <c r="H213" s="432">
        <v>1</v>
      </c>
      <c r="I213" s="22"/>
      <c r="J213" s="415">
        <f>ROUND(I213*H213,2)</f>
        <v>0</v>
      </c>
      <c r="K213" s="416"/>
      <c r="L213" s="13"/>
      <c r="M213" s="417" t="s">
        <v>1</v>
      </c>
      <c r="N213" s="418" t="s">
        <v>40</v>
      </c>
      <c r="P213" s="419">
        <f>O213*H213</f>
        <v>0</v>
      </c>
      <c r="Q213" s="419">
        <v>0</v>
      </c>
      <c r="R213" s="419">
        <f>Q213*H213</f>
        <v>0</v>
      </c>
      <c r="S213" s="419">
        <v>0</v>
      </c>
      <c r="T213" s="420">
        <f>S213*H213</f>
        <v>0</v>
      </c>
      <c r="AR213" s="421" t="s">
        <v>317</v>
      </c>
      <c r="AT213" s="421" t="s">
        <v>313</v>
      </c>
      <c r="AU213" s="421" t="s">
        <v>88</v>
      </c>
      <c r="AY213" s="3" t="s">
        <v>311</v>
      </c>
      <c r="BE213" s="422">
        <f>IF(N213="základní",J213,0)</f>
        <v>0</v>
      </c>
      <c r="BF213" s="422">
        <f>IF(N213="snížená",J213,0)</f>
        <v>0</v>
      </c>
      <c r="BG213" s="422">
        <f>IF(N213="zákl. přenesená",J213,0)</f>
        <v>0</v>
      </c>
      <c r="BH213" s="422">
        <f>IF(N213="sníž. přenesená",J213,0)</f>
        <v>0</v>
      </c>
      <c r="BI213" s="422">
        <f>IF(N213="nulová",J213,0)</f>
        <v>0</v>
      </c>
      <c r="BJ213" s="3" t="s">
        <v>83</v>
      </c>
      <c r="BK213" s="422">
        <f>ROUND(I213*H213,2)</f>
        <v>0</v>
      </c>
      <c r="BL213" s="3" t="s">
        <v>317</v>
      </c>
      <c r="BM213" s="421" t="s">
        <v>3072</v>
      </c>
    </row>
    <row r="214" spans="2:63" s="433" customFormat="1" ht="22.9" customHeight="1">
      <c r="B214" s="434"/>
      <c r="D214" s="435" t="s">
        <v>74</v>
      </c>
      <c r="E214" s="443" t="s">
        <v>1072</v>
      </c>
      <c r="F214" s="443" t="s">
        <v>1073</v>
      </c>
      <c r="J214" s="444">
        <f>BK214</f>
        <v>0</v>
      </c>
      <c r="L214" s="434"/>
      <c r="M214" s="438"/>
      <c r="P214" s="439">
        <f>P215</f>
        <v>0</v>
      </c>
      <c r="R214" s="439">
        <f>R215</f>
        <v>0</v>
      </c>
      <c r="T214" s="440">
        <f>T215</f>
        <v>0</v>
      </c>
      <c r="AR214" s="435" t="s">
        <v>83</v>
      </c>
      <c r="AT214" s="441" t="s">
        <v>74</v>
      </c>
      <c r="AU214" s="441" t="s">
        <v>83</v>
      </c>
      <c r="AY214" s="435" t="s">
        <v>311</v>
      </c>
      <c r="BK214" s="442">
        <f>BK215</f>
        <v>0</v>
      </c>
    </row>
    <row r="215" spans="2:65" s="1" customFormat="1" ht="21.75" customHeight="1">
      <c r="B215" s="13"/>
      <c r="C215" s="428" t="s">
        <v>617</v>
      </c>
      <c r="D215" s="428" t="s">
        <v>313</v>
      </c>
      <c r="E215" s="429" t="s">
        <v>1075</v>
      </c>
      <c r="F215" s="430" t="s">
        <v>1076</v>
      </c>
      <c r="G215" s="431" t="s">
        <v>340</v>
      </c>
      <c r="H215" s="432">
        <v>127.396</v>
      </c>
      <c r="I215" s="22"/>
      <c r="J215" s="415">
        <f>ROUND(I215*H215,2)</f>
        <v>0</v>
      </c>
      <c r="K215" s="416"/>
      <c r="L215" s="13"/>
      <c r="M215" s="417" t="s">
        <v>1</v>
      </c>
      <c r="N215" s="418" t="s">
        <v>40</v>
      </c>
      <c r="P215" s="419">
        <f>O215*H215</f>
        <v>0</v>
      </c>
      <c r="Q215" s="419">
        <v>0</v>
      </c>
      <c r="R215" s="419">
        <f>Q215*H215</f>
        <v>0</v>
      </c>
      <c r="S215" s="419">
        <v>0</v>
      </c>
      <c r="T215" s="420">
        <f>S215*H215</f>
        <v>0</v>
      </c>
      <c r="AR215" s="421" t="s">
        <v>317</v>
      </c>
      <c r="AT215" s="421" t="s">
        <v>313</v>
      </c>
      <c r="AU215" s="421" t="s">
        <v>88</v>
      </c>
      <c r="AY215" s="3" t="s">
        <v>311</v>
      </c>
      <c r="BE215" s="422">
        <f>IF(N215="základní",J215,0)</f>
        <v>0</v>
      </c>
      <c r="BF215" s="422">
        <f>IF(N215="snížená",J215,0)</f>
        <v>0</v>
      </c>
      <c r="BG215" s="422">
        <f>IF(N215="zákl. přenesená",J215,0)</f>
        <v>0</v>
      </c>
      <c r="BH215" s="422">
        <f>IF(N215="sníž. přenesená",J215,0)</f>
        <v>0</v>
      </c>
      <c r="BI215" s="422">
        <f>IF(N215="nulová",J215,0)</f>
        <v>0</v>
      </c>
      <c r="BJ215" s="3" t="s">
        <v>83</v>
      </c>
      <c r="BK215" s="422">
        <f>ROUND(I215*H215,2)</f>
        <v>0</v>
      </c>
      <c r="BL215" s="3" t="s">
        <v>317</v>
      </c>
      <c r="BM215" s="421" t="s">
        <v>3073</v>
      </c>
    </row>
    <row r="216" spans="2:63" s="433" customFormat="1" ht="25.9" customHeight="1">
      <c r="B216" s="434"/>
      <c r="D216" s="435" t="s">
        <v>74</v>
      </c>
      <c r="E216" s="436" t="s">
        <v>1078</v>
      </c>
      <c r="F216" s="436" t="s">
        <v>1079</v>
      </c>
      <c r="J216" s="437">
        <f>BK216</f>
        <v>0</v>
      </c>
      <c r="L216" s="434"/>
      <c r="M216" s="438"/>
      <c r="P216" s="439">
        <f>P217+P218+P220+P223</f>
        <v>0</v>
      </c>
      <c r="R216" s="439">
        <f>R217+R218+R220+R223</f>
        <v>0.8944599999999999</v>
      </c>
      <c r="T216" s="440">
        <f>T217+T218+T220+T223</f>
        <v>0.0004</v>
      </c>
      <c r="AR216" s="435" t="s">
        <v>88</v>
      </c>
      <c r="AT216" s="441" t="s">
        <v>74</v>
      </c>
      <c r="AU216" s="441" t="s">
        <v>75</v>
      </c>
      <c r="AY216" s="435" t="s">
        <v>311</v>
      </c>
      <c r="BK216" s="442">
        <f>BK217+BK218+BK220+BK223</f>
        <v>0</v>
      </c>
    </row>
    <row r="217" spans="2:65" s="1" customFormat="1" ht="24.25" customHeight="1">
      <c r="B217" s="13"/>
      <c r="C217" s="428" t="s">
        <v>635</v>
      </c>
      <c r="D217" s="428" t="s">
        <v>313</v>
      </c>
      <c r="E217" s="429" t="s">
        <v>3074</v>
      </c>
      <c r="F217" s="430" t="s">
        <v>3075</v>
      </c>
      <c r="G217" s="431" t="s">
        <v>1321</v>
      </c>
      <c r="H217" s="432">
        <v>1</v>
      </c>
      <c r="I217" s="22">
        <f>'PŘ. Kan'!N31</f>
        <v>0</v>
      </c>
      <c r="J217" s="415">
        <f>ROUND(I217*H217,2)</f>
        <v>0</v>
      </c>
      <c r="K217" s="416"/>
      <c r="L217" s="13"/>
      <c r="M217" s="417" t="s">
        <v>1</v>
      </c>
      <c r="N217" s="418" t="s">
        <v>40</v>
      </c>
      <c r="P217" s="419">
        <f>O217*H217</f>
        <v>0</v>
      </c>
      <c r="Q217" s="419">
        <v>0.0282</v>
      </c>
      <c r="R217" s="419">
        <f>Q217*H217</f>
        <v>0.0282</v>
      </c>
      <c r="S217" s="419">
        <v>0</v>
      </c>
      <c r="T217" s="420">
        <f>S217*H217</f>
        <v>0</v>
      </c>
      <c r="AR217" s="421" t="s">
        <v>395</v>
      </c>
      <c r="AT217" s="421" t="s">
        <v>313</v>
      </c>
      <c r="AU217" s="421" t="s">
        <v>83</v>
      </c>
      <c r="AY217" s="3" t="s">
        <v>311</v>
      </c>
      <c r="BE217" s="422">
        <f>IF(N217="základní",J217,0)</f>
        <v>0</v>
      </c>
      <c r="BF217" s="422">
        <f>IF(N217="snížená",J217,0)</f>
        <v>0</v>
      </c>
      <c r="BG217" s="422">
        <f>IF(N217="zákl. přenesená",J217,0)</f>
        <v>0</v>
      </c>
      <c r="BH217" s="422">
        <f>IF(N217="sníž. přenesená",J217,0)</f>
        <v>0</v>
      </c>
      <c r="BI217" s="422">
        <f>IF(N217="nulová",J217,0)</f>
        <v>0</v>
      </c>
      <c r="BJ217" s="3" t="s">
        <v>83</v>
      </c>
      <c r="BK217" s="422">
        <f>ROUND(I217*H217,2)</f>
        <v>0</v>
      </c>
      <c r="BL217" s="3" t="s">
        <v>395</v>
      </c>
      <c r="BM217" s="421" t="s">
        <v>3076</v>
      </c>
    </row>
    <row r="218" spans="2:63" s="433" customFormat="1" ht="22.9" customHeight="1">
      <c r="B218" s="434"/>
      <c r="D218" s="435" t="s">
        <v>74</v>
      </c>
      <c r="E218" s="443" t="s">
        <v>1339</v>
      </c>
      <c r="F218" s="443" t="s">
        <v>1340</v>
      </c>
      <c r="J218" s="444">
        <f>BK218</f>
        <v>0</v>
      </c>
      <c r="L218" s="434"/>
      <c r="M218" s="438"/>
      <c r="P218" s="439">
        <f>P219</f>
        <v>0</v>
      </c>
      <c r="R218" s="439">
        <f>R219</f>
        <v>0</v>
      </c>
      <c r="T218" s="440">
        <f>T219</f>
        <v>0.0004</v>
      </c>
      <c r="AR218" s="435" t="s">
        <v>88</v>
      </c>
      <c r="AT218" s="441" t="s">
        <v>74</v>
      </c>
      <c r="AU218" s="441" t="s">
        <v>83</v>
      </c>
      <c r="AY218" s="435" t="s">
        <v>311</v>
      </c>
      <c r="BK218" s="442">
        <f>BK219</f>
        <v>0</v>
      </c>
    </row>
    <row r="219" spans="2:65" s="1" customFormat="1" ht="16.5" customHeight="1">
      <c r="B219" s="13"/>
      <c r="C219" s="428" t="s">
        <v>639</v>
      </c>
      <c r="D219" s="428" t="s">
        <v>313</v>
      </c>
      <c r="E219" s="429" t="s">
        <v>3077</v>
      </c>
      <c r="F219" s="430" t="s">
        <v>3078</v>
      </c>
      <c r="G219" s="431" t="s">
        <v>1321</v>
      </c>
      <c r="H219" s="432">
        <v>1</v>
      </c>
      <c r="I219" s="22">
        <f>'Rekapitulace AO'!J36</f>
        <v>0</v>
      </c>
      <c r="J219" s="415">
        <f>ROUND(I219*H219,2)</f>
        <v>0</v>
      </c>
      <c r="K219" s="416"/>
      <c r="L219" s="13"/>
      <c r="M219" s="417" t="s">
        <v>1</v>
      </c>
      <c r="N219" s="418" t="s">
        <v>40</v>
      </c>
      <c r="P219" s="419">
        <f>O219*H219</f>
        <v>0</v>
      </c>
      <c r="Q219" s="419">
        <v>0</v>
      </c>
      <c r="R219" s="419">
        <f>Q219*H219</f>
        <v>0</v>
      </c>
      <c r="S219" s="419">
        <v>0.0004</v>
      </c>
      <c r="T219" s="420">
        <f>S219*H219</f>
        <v>0.0004</v>
      </c>
      <c r="AR219" s="421" t="s">
        <v>395</v>
      </c>
      <c r="AT219" s="421" t="s">
        <v>313</v>
      </c>
      <c r="AU219" s="421" t="s">
        <v>88</v>
      </c>
      <c r="AY219" s="3" t="s">
        <v>311</v>
      </c>
      <c r="BE219" s="422">
        <f>IF(N219="základní",J219,0)</f>
        <v>0</v>
      </c>
      <c r="BF219" s="422">
        <f>IF(N219="snížená",J219,0)</f>
        <v>0</v>
      </c>
      <c r="BG219" s="422">
        <f>IF(N219="zákl. přenesená",J219,0)</f>
        <v>0</v>
      </c>
      <c r="BH219" s="422">
        <f>IF(N219="sníž. přenesená",J219,0)</f>
        <v>0</v>
      </c>
      <c r="BI219" s="422">
        <f>IF(N219="nulová",J219,0)</f>
        <v>0</v>
      </c>
      <c r="BJ219" s="3" t="s">
        <v>83</v>
      </c>
      <c r="BK219" s="422">
        <f>ROUND(I219*H219,2)</f>
        <v>0</v>
      </c>
      <c r="BL219" s="3" t="s">
        <v>395</v>
      </c>
      <c r="BM219" s="421" t="s">
        <v>3079</v>
      </c>
    </row>
    <row r="220" spans="2:63" s="433" customFormat="1" ht="22.9" customHeight="1">
      <c r="B220" s="434"/>
      <c r="D220" s="435" t="s">
        <v>74</v>
      </c>
      <c r="E220" s="443" t="s">
        <v>1995</v>
      </c>
      <c r="F220" s="443" t="s">
        <v>1996</v>
      </c>
      <c r="J220" s="444">
        <f>BK220</f>
        <v>0</v>
      </c>
      <c r="L220" s="434"/>
      <c r="M220" s="438"/>
      <c r="P220" s="439">
        <f>SUM(P221:P222)</f>
        <v>0</v>
      </c>
      <c r="R220" s="439">
        <f>SUM(R221:R222)</f>
        <v>6E-05</v>
      </c>
      <c r="T220" s="440">
        <f>SUM(T221:T222)</f>
        <v>0</v>
      </c>
      <c r="AR220" s="435" t="s">
        <v>88</v>
      </c>
      <c r="AT220" s="441" t="s">
        <v>74</v>
      </c>
      <c r="AU220" s="441" t="s">
        <v>83</v>
      </c>
      <c r="AY220" s="435" t="s">
        <v>311</v>
      </c>
      <c r="BK220" s="442">
        <f>SUM(BK221:BK222)</f>
        <v>0</v>
      </c>
    </row>
    <row r="221" spans="2:65" s="1" customFormat="1" ht="55.5" customHeight="1">
      <c r="B221" s="13"/>
      <c r="C221" s="428" t="s">
        <v>643</v>
      </c>
      <c r="D221" s="428" t="s">
        <v>313</v>
      </c>
      <c r="E221" s="429" t="s">
        <v>3080</v>
      </c>
      <c r="F221" s="430" t="s">
        <v>3081</v>
      </c>
      <c r="G221" s="431" t="s">
        <v>356</v>
      </c>
      <c r="H221" s="432">
        <v>1</v>
      </c>
      <c r="I221" s="22"/>
      <c r="J221" s="415">
        <f>ROUND(I221*H221,2)</f>
        <v>0</v>
      </c>
      <c r="K221" s="416"/>
      <c r="L221" s="13"/>
      <c r="M221" s="417" t="s">
        <v>1</v>
      </c>
      <c r="N221" s="418" t="s">
        <v>40</v>
      </c>
      <c r="P221" s="419">
        <f>O221*H221</f>
        <v>0</v>
      </c>
      <c r="Q221" s="419">
        <v>6E-05</v>
      </c>
      <c r="R221" s="419">
        <f>Q221*H221</f>
        <v>6E-05</v>
      </c>
      <c r="S221" s="419">
        <v>0</v>
      </c>
      <c r="T221" s="420">
        <f>S221*H221</f>
        <v>0</v>
      </c>
      <c r="AR221" s="421" t="s">
        <v>395</v>
      </c>
      <c r="AT221" s="421" t="s">
        <v>313</v>
      </c>
      <c r="AU221" s="421" t="s">
        <v>88</v>
      </c>
      <c r="AY221" s="3" t="s">
        <v>311</v>
      </c>
      <c r="BE221" s="422">
        <f>IF(N221="základní",J221,0)</f>
        <v>0</v>
      </c>
      <c r="BF221" s="422">
        <f>IF(N221="snížená",J221,0)</f>
        <v>0</v>
      </c>
      <c r="BG221" s="422">
        <f>IF(N221="zákl. přenesená",J221,0)</f>
        <v>0</v>
      </c>
      <c r="BH221" s="422">
        <f>IF(N221="sníž. přenesená",J221,0)</f>
        <v>0</v>
      </c>
      <c r="BI221" s="422">
        <f>IF(N221="nulová",J221,0)</f>
        <v>0</v>
      </c>
      <c r="BJ221" s="3" t="s">
        <v>83</v>
      </c>
      <c r="BK221" s="422">
        <f>ROUND(I221*H221,2)</f>
        <v>0</v>
      </c>
      <c r="BL221" s="3" t="s">
        <v>395</v>
      </c>
      <c r="BM221" s="421" t="s">
        <v>3082</v>
      </c>
    </row>
    <row r="222" spans="2:65" s="1" customFormat="1" ht="24.25" customHeight="1">
      <c r="B222" s="13"/>
      <c r="C222" s="428" t="s">
        <v>647</v>
      </c>
      <c r="D222" s="428" t="s">
        <v>313</v>
      </c>
      <c r="E222" s="429" t="s">
        <v>2403</v>
      </c>
      <c r="F222" s="430" t="s">
        <v>2404</v>
      </c>
      <c r="G222" s="431" t="s">
        <v>1127</v>
      </c>
      <c r="H222" s="24"/>
      <c r="I222" s="22"/>
      <c r="J222" s="415">
        <f>ROUND(I222*H222,2)</f>
        <v>0</v>
      </c>
      <c r="K222" s="416"/>
      <c r="L222" s="13"/>
      <c r="M222" s="417" t="s">
        <v>1</v>
      </c>
      <c r="N222" s="418" t="s">
        <v>40</v>
      </c>
      <c r="P222" s="419">
        <f>O222*H222</f>
        <v>0</v>
      </c>
      <c r="Q222" s="419">
        <v>0</v>
      </c>
      <c r="R222" s="419">
        <f>Q222*H222</f>
        <v>0</v>
      </c>
      <c r="S222" s="419">
        <v>0</v>
      </c>
      <c r="T222" s="420">
        <f>S222*H222</f>
        <v>0</v>
      </c>
      <c r="AR222" s="421" t="s">
        <v>395</v>
      </c>
      <c r="AT222" s="421" t="s">
        <v>313</v>
      </c>
      <c r="AU222" s="421" t="s">
        <v>88</v>
      </c>
      <c r="AY222" s="3" t="s">
        <v>311</v>
      </c>
      <c r="BE222" s="422">
        <f>IF(N222="základní",J222,0)</f>
        <v>0</v>
      </c>
      <c r="BF222" s="422">
        <f>IF(N222="snížená",J222,0)</f>
        <v>0</v>
      </c>
      <c r="BG222" s="422">
        <f>IF(N222="zákl. přenesená",J222,0)</f>
        <v>0</v>
      </c>
      <c r="BH222" s="422">
        <f>IF(N222="sníž. přenesená",J222,0)</f>
        <v>0</v>
      </c>
      <c r="BI222" s="422">
        <f>IF(N222="nulová",J222,0)</f>
        <v>0</v>
      </c>
      <c r="BJ222" s="3" t="s">
        <v>83</v>
      </c>
      <c r="BK222" s="422">
        <f>ROUND(I222*H222,2)</f>
        <v>0</v>
      </c>
      <c r="BL222" s="3" t="s">
        <v>395</v>
      </c>
      <c r="BM222" s="421" t="s">
        <v>3083</v>
      </c>
    </row>
    <row r="223" spans="2:63" s="433" customFormat="1" ht="22.9" customHeight="1">
      <c r="B223" s="434"/>
      <c r="D223" s="435" t="s">
        <v>74</v>
      </c>
      <c r="E223" s="443" t="s">
        <v>2704</v>
      </c>
      <c r="F223" s="443" t="s">
        <v>2705</v>
      </c>
      <c r="J223" s="444">
        <f>BK223</f>
        <v>0</v>
      </c>
      <c r="L223" s="434"/>
      <c r="M223" s="438"/>
      <c r="P223" s="439">
        <f>SUM(P224:P236)</f>
        <v>0</v>
      </c>
      <c r="R223" s="439">
        <f>SUM(R224:R236)</f>
        <v>0.8662</v>
      </c>
      <c r="T223" s="440">
        <f>SUM(T224:T236)</f>
        <v>0</v>
      </c>
      <c r="AR223" s="435" t="s">
        <v>88</v>
      </c>
      <c r="AT223" s="441" t="s">
        <v>74</v>
      </c>
      <c r="AU223" s="441" t="s">
        <v>83</v>
      </c>
      <c r="AY223" s="435" t="s">
        <v>311</v>
      </c>
      <c r="BK223" s="442">
        <f>SUM(BK224:BK236)</f>
        <v>0</v>
      </c>
    </row>
    <row r="224" spans="2:65" s="1" customFormat="1" ht="24.25" customHeight="1">
      <c r="B224" s="13"/>
      <c r="C224" s="428" t="s">
        <v>666</v>
      </c>
      <c r="D224" s="428" t="s">
        <v>313</v>
      </c>
      <c r="E224" s="429" t="s">
        <v>3084</v>
      </c>
      <c r="F224" s="430" t="s">
        <v>3085</v>
      </c>
      <c r="G224" s="431" t="s">
        <v>1507</v>
      </c>
      <c r="H224" s="432">
        <v>2</v>
      </c>
      <c r="I224" s="22"/>
      <c r="J224" s="415">
        <f aca="true" t="shared" si="20" ref="J224:J236">ROUND(I224*H224,2)</f>
        <v>0</v>
      </c>
      <c r="K224" s="416"/>
      <c r="L224" s="13"/>
      <c r="M224" s="417" t="s">
        <v>1</v>
      </c>
      <c r="N224" s="418" t="s">
        <v>40</v>
      </c>
      <c r="P224" s="419">
        <f aca="true" t="shared" si="21" ref="P224:P236">O224*H224</f>
        <v>0</v>
      </c>
      <c r="Q224" s="419">
        <v>0.0122</v>
      </c>
      <c r="R224" s="419">
        <f aca="true" t="shared" si="22" ref="R224:R236">Q224*H224</f>
        <v>0.0244</v>
      </c>
      <c r="S224" s="419">
        <v>0</v>
      </c>
      <c r="T224" s="420">
        <f aca="true" t="shared" si="23" ref="T224:T236">S224*H224</f>
        <v>0</v>
      </c>
      <c r="AR224" s="421" t="s">
        <v>395</v>
      </c>
      <c r="AT224" s="421" t="s">
        <v>313</v>
      </c>
      <c r="AU224" s="421" t="s">
        <v>88</v>
      </c>
      <c r="AY224" s="3" t="s">
        <v>311</v>
      </c>
      <c r="BE224" s="422">
        <f aca="true" t="shared" si="24" ref="BE224:BE236">IF(N224="základní",J224,0)</f>
        <v>0</v>
      </c>
      <c r="BF224" s="422">
        <f aca="true" t="shared" si="25" ref="BF224:BF236">IF(N224="snížená",J224,0)</f>
        <v>0</v>
      </c>
      <c r="BG224" s="422">
        <f aca="true" t="shared" si="26" ref="BG224:BG236">IF(N224="zákl. přenesená",J224,0)</f>
        <v>0</v>
      </c>
      <c r="BH224" s="422">
        <f aca="true" t="shared" si="27" ref="BH224:BH236">IF(N224="sníž. přenesená",J224,0)</f>
        <v>0</v>
      </c>
      <c r="BI224" s="422">
        <f aca="true" t="shared" si="28" ref="BI224:BI236">IF(N224="nulová",J224,0)</f>
        <v>0</v>
      </c>
      <c r="BJ224" s="3" t="s">
        <v>83</v>
      </c>
      <c r="BK224" s="422">
        <f aca="true" t="shared" si="29" ref="BK224:BK236">ROUND(I224*H224,2)</f>
        <v>0</v>
      </c>
      <c r="BL224" s="3" t="s">
        <v>395</v>
      </c>
      <c r="BM224" s="421" t="s">
        <v>3086</v>
      </c>
    </row>
    <row r="225" spans="2:65" s="1" customFormat="1" ht="24.25" customHeight="1">
      <c r="B225" s="13"/>
      <c r="C225" s="428" t="s">
        <v>689</v>
      </c>
      <c r="D225" s="428" t="s">
        <v>313</v>
      </c>
      <c r="E225" s="429" t="s">
        <v>3087</v>
      </c>
      <c r="F225" s="430" t="s">
        <v>3088</v>
      </c>
      <c r="G225" s="431" t="s">
        <v>1507</v>
      </c>
      <c r="H225" s="432">
        <v>2</v>
      </c>
      <c r="I225" s="22"/>
      <c r="J225" s="415">
        <f t="shared" si="20"/>
        <v>0</v>
      </c>
      <c r="K225" s="416"/>
      <c r="L225" s="13"/>
      <c r="M225" s="417" t="s">
        <v>1</v>
      </c>
      <c r="N225" s="418" t="s">
        <v>40</v>
      </c>
      <c r="P225" s="419">
        <f t="shared" si="21"/>
        <v>0</v>
      </c>
      <c r="Q225" s="419">
        <v>0.0122</v>
      </c>
      <c r="R225" s="419">
        <f t="shared" si="22"/>
        <v>0.0244</v>
      </c>
      <c r="S225" s="419">
        <v>0</v>
      </c>
      <c r="T225" s="420">
        <f t="shared" si="23"/>
        <v>0</v>
      </c>
      <c r="AR225" s="421" t="s">
        <v>395</v>
      </c>
      <c r="AT225" s="421" t="s">
        <v>313</v>
      </c>
      <c r="AU225" s="421" t="s">
        <v>88</v>
      </c>
      <c r="AY225" s="3" t="s">
        <v>311</v>
      </c>
      <c r="BE225" s="422">
        <f t="shared" si="24"/>
        <v>0</v>
      </c>
      <c r="BF225" s="422">
        <f t="shared" si="25"/>
        <v>0</v>
      </c>
      <c r="BG225" s="422">
        <f t="shared" si="26"/>
        <v>0</v>
      </c>
      <c r="BH225" s="422">
        <f t="shared" si="27"/>
        <v>0</v>
      </c>
      <c r="BI225" s="422">
        <f t="shared" si="28"/>
        <v>0</v>
      </c>
      <c r="BJ225" s="3" t="s">
        <v>83</v>
      </c>
      <c r="BK225" s="422">
        <f t="shared" si="29"/>
        <v>0</v>
      </c>
      <c r="BL225" s="3" t="s">
        <v>395</v>
      </c>
      <c r="BM225" s="421" t="s">
        <v>3089</v>
      </c>
    </row>
    <row r="226" spans="2:65" s="1" customFormat="1" ht="33" customHeight="1">
      <c r="B226" s="13"/>
      <c r="C226" s="428" t="s">
        <v>694</v>
      </c>
      <c r="D226" s="428" t="s">
        <v>313</v>
      </c>
      <c r="E226" s="429" t="s">
        <v>3090</v>
      </c>
      <c r="F226" s="430" t="s">
        <v>3091</v>
      </c>
      <c r="G226" s="431" t="s">
        <v>1507</v>
      </c>
      <c r="H226" s="432">
        <v>40</v>
      </c>
      <c r="I226" s="22"/>
      <c r="J226" s="415">
        <f t="shared" si="20"/>
        <v>0</v>
      </c>
      <c r="K226" s="416"/>
      <c r="L226" s="13"/>
      <c r="M226" s="417" t="s">
        <v>1</v>
      </c>
      <c r="N226" s="418" t="s">
        <v>40</v>
      </c>
      <c r="P226" s="419">
        <f t="shared" si="21"/>
        <v>0</v>
      </c>
      <c r="Q226" s="419">
        <v>0.0122</v>
      </c>
      <c r="R226" s="419">
        <f t="shared" si="22"/>
        <v>0.48800000000000004</v>
      </c>
      <c r="S226" s="419">
        <v>0</v>
      </c>
      <c r="T226" s="420">
        <f t="shared" si="23"/>
        <v>0</v>
      </c>
      <c r="AR226" s="421" t="s">
        <v>395</v>
      </c>
      <c r="AT226" s="421" t="s">
        <v>313</v>
      </c>
      <c r="AU226" s="421" t="s">
        <v>88</v>
      </c>
      <c r="AY226" s="3" t="s">
        <v>311</v>
      </c>
      <c r="BE226" s="422">
        <f t="shared" si="24"/>
        <v>0</v>
      </c>
      <c r="BF226" s="422">
        <f t="shared" si="25"/>
        <v>0</v>
      </c>
      <c r="BG226" s="422">
        <f t="shared" si="26"/>
        <v>0</v>
      </c>
      <c r="BH226" s="422">
        <f t="shared" si="27"/>
        <v>0</v>
      </c>
      <c r="BI226" s="422">
        <f t="shared" si="28"/>
        <v>0</v>
      </c>
      <c r="BJ226" s="3" t="s">
        <v>83</v>
      </c>
      <c r="BK226" s="422">
        <f t="shared" si="29"/>
        <v>0</v>
      </c>
      <c r="BL226" s="3" t="s">
        <v>395</v>
      </c>
      <c r="BM226" s="421" t="s">
        <v>3092</v>
      </c>
    </row>
    <row r="227" spans="2:65" s="1" customFormat="1" ht="33" customHeight="1">
      <c r="B227" s="13"/>
      <c r="C227" s="428" t="s">
        <v>699</v>
      </c>
      <c r="D227" s="428" t="s">
        <v>313</v>
      </c>
      <c r="E227" s="429" t="s">
        <v>3093</v>
      </c>
      <c r="F227" s="430" t="s">
        <v>3094</v>
      </c>
      <c r="G227" s="431" t="s">
        <v>1507</v>
      </c>
      <c r="H227" s="432">
        <v>4</v>
      </c>
      <c r="I227" s="22"/>
      <c r="J227" s="415">
        <f t="shared" si="20"/>
        <v>0</v>
      </c>
      <c r="K227" s="416"/>
      <c r="L227" s="13"/>
      <c r="M227" s="417" t="s">
        <v>1</v>
      </c>
      <c r="N227" s="418" t="s">
        <v>40</v>
      </c>
      <c r="P227" s="419">
        <f t="shared" si="21"/>
        <v>0</v>
      </c>
      <c r="Q227" s="419">
        <v>0.0122</v>
      </c>
      <c r="R227" s="419">
        <f t="shared" si="22"/>
        <v>0.0488</v>
      </c>
      <c r="S227" s="419">
        <v>0</v>
      </c>
      <c r="T227" s="420">
        <f t="shared" si="23"/>
        <v>0</v>
      </c>
      <c r="AR227" s="421" t="s">
        <v>395</v>
      </c>
      <c r="AT227" s="421" t="s">
        <v>313</v>
      </c>
      <c r="AU227" s="421" t="s">
        <v>88</v>
      </c>
      <c r="AY227" s="3" t="s">
        <v>311</v>
      </c>
      <c r="BE227" s="422">
        <f t="shared" si="24"/>
        <v>0</v>
      </c>
      <c r="BF227" s="422">
        <f t="shared" si="25"/>
        <v>0</v>
      </c>
      <c r="BG227" s="422">
        <f t="shared" si="26"/>
        <v>0</v>
      </c>
      <c r="BH227" s="422">
        <f t="shared" si="27"/>
        <v>0</v>
      </c>
      <c r="BI227" s="422">
        <f t="shared" si="28"/>
        <v>0</v>
      </c>
      <c r="BJ227" s="3" t="s">
        <v>83</v>
      </c>
      <c r="BK227" s="422">
        <f t="shared" si="29"/>
        <v>0</v>
      </c>
      <c r="BL227" s="3" t="s">
        <v>395</v>
      </c>
      <c r="BM227" s="421" t="s">
        <v>3095</v>
      </c>
    </row>
    <row r="228" spans="2:65" s="1" customFormat="1" ht="37.9" customHeight="1">
      <c r="B228" s="13"/>
      <c r="C228" s="428" t="s">
        <v>705</v>
      </c>
      <c r="D228" s="428" t="s">
        <v>313</v>
      </c>
      <c r="E228" s="429" t="s">
        <v>3096</v>
      </c>
      <c r="F228" s="430" t="s">
        <v>3097</v>
      </c>
      <c r="G228" s="431" t="s">
        <v>1507</v>
      </c>
      <c r="H228" s="432">
        <v>6</v>
      </c>
      <c r="I228" s="22"/>
      <c r="J228" s="415">
        <f t="shared" si="20"/>
        <v>0</v>
      </c>
      <c r="K228" s="416"/>
      <c r="L228" s="13"/>
      <c r="M228" s="417" t="s">
        <v>1</v>
      </c>
      <c r="N228" s="418" t="s">
        <v>40</v>
      </c>
      <c r="P228" s="419">
        <f t="shared" si="21"/>
        <v>0</v>
      </c>
      <c r="Q228" s="419">
        <v>0.0122</v>
      </c>
      <c r="R228" s="419">
        <f t="shared" si="22"/>
        <v>0.0732</v>
      </c>
      <c r="S228" s="419">
        <v>0</v>
      </c>
      <c r="T228" s="420">
        <f t="shared" si="23"/>
        <v>0</v>
      </c>
      <c r="AR228" s="421" t="s">
        <v>395</v>
      </c>
      <c r="AT228" s="421" t="s">
        <v>313</v>
      </c>
      <c r="AU228" s="421" t="s">
        <v>88</v>
      </c>
      <c r="AY228" s="3" t="s">
        <v>311</v>
      </c>
      <c r="BE228" s="422">
        <f t="shared" si="24"/>
        <v>0</v>
      </c>
      <c r="BF228" s="422">
        <f t="shared" si="25"/>
        <v>0</v>
      </c>
      <c r="BG228" s="422">
        <f t="shared" si="26"/>
        <v>0</v>
      </c>
      <c r="BH228" s="422">
        <f t="shared" si="27"/>
        <v>0</v>
      </c>
      <c r="BI228" s="422">
        <f t="shared" si="28"/>
        <v>0</v>
      </c>
      <c r="BJ228" s="3" t="s">
        <v>83</v>
      </c>
      <c r="BK228" s="422">
        <f t="shared" si="29"/>
        <v>0</v>
      </c>
      <c r="BL228" s="3" t="s">
        <v>395</v>
      </c>
      <c r="BM228" s="421" t="s">
        <v>3098</v>
      </c>
    </row>
    <row r="229" spans="2:65" s="1" customFormat="1" ht="37.9" customHeight="1">
      <c r="B229" s="13"/>
      <c r="C229" s="428" t="s">
        <v>709</v>
      </c>
      <c r="D229" s="428" t="s">
        <v>313</v>
      </c>
      <c r="E229" s="429" t="s">
        <v>3099</v>
      </c>
      <c r="F229" s="430" t="s">
        <v>3100</v>
      </c>
      <c r="G229" s="431" t="s">
        <v>1507</v>
      </c>
      <c r="H229" s="432">
        <v>1</v>
      </c>
      <c r="I229" s="22"/>
      <c r="J229" s="415">
        <f t="shared" si="20"/>
        <v>0</v>
      </c>
      <c r="K229" s="416"/>
      <c r="L229" s="13"/>
      <c r="M229" s="417" t="s">
        <v>1</v>
      </c>
      <c r="N229" s="418" t="s">
        <v>40</v>
      </c>
      <c r="P229" s="419">
        <f t="shared" si="21"/>
        <v>0</v>
      </c>
      <c r="Q229" s="419">
        <v>0.0122</v>
      </c>
      <c r="R229" s="419">
        <f t="shared" si="22"/>
        <v>0.0122</v>
      </c>
      <c r="S229" s="419">
        <v>0</v>
      </c>
      <c r="T229" s="420">
        <f t="shared" si="23"/>
        <v>0</v>
      </c>
      <c r="AR229" s="421" t="s">
        <v>395</v>
      </c>
      <c r="AT229" s="421" t="s">
        <v>313</v>
      </c>
      <c r="AU229" s="421" t="s">
        <v>88</v>
      </c>
      <c r="AY229" s="3" t="s">
        <v>311</v>
      </c>
      <c r="BE229" s="422">
        <f t="shared" si="24"/>
        <v>0</v>
      </c>
      <c r="BF229" s="422">
        <f t="shared" si="25"/>
        <v>0</v>
      </c>
      <c r="BG229" s="422">
        <f t="shared" si="26"/>
        <v>0</v>
      </c>
      <c r="BH229" s="422">
        <f t="shared" si="27"/>
        <v>0</v>
      </c>
      <c r="BI229" s="422">
        <f t="shared" si="28"/>
        <v>0</v>
      </c>
      <c r="BJ229" s="3" t="s">
        <v>83</v>
      </c>
      <c r="BK229" s="422">
        <f t="shared" si="29"/>
        <v>0</v>
      </c>
      <c r="BL229" s="3" t="s">
        <v>395</v>
      </c>
      <c r="BM229" s="421" t="s">
        <v>3101</v>
      </c>
    </row>
    <row r="230" spans="2:65" s="1" customFormat="1" ht="37.9" customHeight="1">
      <c r="B230" s="13"/>
      <c r="C230" s="428" t="s">
        <v>714</v>
      </c>
      <c r="D230" s="428" t="s">
        <v>313</v>
      </c>
      <c r="E230" s="429" t="s">
        <v>3102</v>
      </c>
      <c r="F230" s="430" t="s">
        <v>3103</v>
      </c>
      <c r="G230" s="431" t="s">
        <v>356</v>
      </c>
      <c r="H230" s="432">
        <v>1</v>
      </c>
      <c r="I230" s="22"/>
      <c r="J230" s="415">
        <f t="shared" si="20"/>
        <v>0</v>
      </c>
      <c r="K230" s="416"/>
      <c r="L230" s="13"/>
      <c r="M230" s="417" t="s">
        <v>1</v>
      </c>
      <c r="N230" s="418" t="s">
        <v>40</v>
      </c>
      <c r="P230" s="419">
        <f t="shared" si="21"/>
        <v>0</v>
      </c>
      <c r="Q230" s="419">
        <v>0.0122</v>
      </c>
      <c r="R230" s="419">
        <f t="shared" si="22"/>
        <v>0.0122</v>
      </c>
      <c r="S230" s="419">
        <v>0</v>
      </c>
      <c r="T230" s="420">
        <f t="shared" si="23"/>
        <v>0</v>
      </c>
      <c r="AR230" s="421" t="s">
        <v>395</v>
      </c>
      <c r="AT230" s="421" t="s">
        <v>313</v>
      </c>
      <c r="AU230" s="421" t="s">
        <v>88</v>
      </c>
      <c r="AY230" s="3" t="s">
        <v>311</v>
      </c>
      <c r="BE230" s="422">
        <f t="shared" si="24"/>
        <v>0</v>
      </c>
      <c r="BF230" s="422">
        <f t="shared" si="25"/>
        <v>0</v>
      </c>
      <c r="BG230" s="422">
        <f t="shared" si="26"/>
        <v>0</v>
      </c>
      <c r="BH230" s="422">
        <f t="shared" si="27"/>
        <v>0</v>
      </c>
      <c r="BI230" s="422">
        <f t="shared" si="28"/>
        <v>0</v>
      </c>
      <c r="BJ230" s="3" t="s">
        <v>83</v>
      </c>
      <c r="BK230" s="422">
        <f t="shared" si="29"/>
        <v>0</v>
      </c>
      <c r="BL230" s="3" t="s">
        <v>395</v>
      </c>
      <c r="BM230" s="421" t="s">
        <v>3104</v>
      </c>
    </row>
    <row r="231" spans="2:65" s="1" customFormat="1" ht="33" customHeight="1">
      <c r="B231" s="13"/>
      <c r="C231" s="428" t="s">
        <v>718</v>
      </c>
      <c r="D231" s="428" t="s">
        <v>313</v>
      </c>
      <c r="E231" s="429" t="s">
        <v>3105</v>
      </c>
      <c r="F231" s="430" t="s">
        <v>3106</v>
      </c>
      <c r="G231" s="431" t="s">
        <v>1507</v>
      </c>
      <c r="H231" s="432">
        <v>1</v>
      </c>
      <c r="I231" s="22"/>
      <c r="J231" s="415">
        <f t="shared" si="20"/>
        <v>0</v>
      </c>
      <c r="K231" s="416"/>
      <c r="L231" s="13"/>
      <c r="M231" s="417" t="s">
        <v>1</v>
      </c>
      <c r="N231" s="418" t="s">
        <v>40</v>
      </c>
      <c r="P231" s="419">
        <f t="shared" si="21"/>
        <v>0</v>
      </c>
      <c r="Q231" s="419">
        <v>0.0122</v>
      </c>
      <c r="R231" s="419">
        <f t="shared" si="22"/>
        <v>0.0122</v>
      </c>
      <c r="S231" s="419">
        <v>0</v>
      </c>
      <c r="T231" s="420">
        <f t="shared" si="23"/>
        <v>0</v>
      </c>
      <c r="AR231" s="421" t="s">
        <v>395</v>
      </c>
      <c r="AT231" s="421" t="s">
        <v>313</v>
      </c>
      <c r="AU231" s="421" t="s">
        <v>88</v>
      </c>
      <c r="AY231" s="3" t="s">
        <v>311</v>
      </c>
      <c r="BE231" s="422">
        <f t="shared" si="24"/>
        <v>0</v>
      </c>
      <c r="BF231" s="422">
        <f t="shared" si="25"/>
        <v>0</v>
      </c>
      <c r="BG231" s="422">
        <f t="shared" si="26"/>
        <v>0</v>
      </c>
      <c r="BH231" s="422">
        <f t="shared" si="27"/>
        <v>0</v>
      </c>
      <c r="BI231" s="422">
        <f t="shared" si="28"/>
        <v>0</v>
      </c>
      <c r="BJ231" s="3" t="s">
        <v>83</v>
      </c>
      <c r="BK231" s="422">
        <f t="shared" si="29"/>
        <v>0</v>
      </c>
      <c r="BL231" s="3" t="s">
        <v>395</v>
      </c>
      <c r="BM231" s="421" t="s">
        <v>3107</v>
      </c>
    </row>
    <row r="232" spans="2:65" s="1" customFormat="1" ht="37.9" customHeight="1">
      <c r="B232" s="13"/>
      <c r="C232" s="428" t="s">
        <v>723</v>
      </c>
      <c r="D232" s="428" t="s">
        <v>313</v>
      </c>
      <c r="E232" s="429" t="s">
        <v>3108</v>
      </c>
      <c r="F232" s="430" t="s">
        <v>3109</v>
      </c>
      <c r="G232" s="431" t="s">
        <v>1507</v>
      </c>
      <c r="H232" s="432">
        <v>8</v>
      </c>
      <c r="I232" s="22"/>
      <c r="J232" s="415">
        <f t="shared" si="20"/>
        <v>0</v>
      </c>
      <c r="K232" s="416"/>
      <c r="L232" s="13"/>
      <c r="M232" s="417" t="s">
        <v>1</v>
      </c>
      <c r="N232" s="418" t="s">
        <v>40</v>
      </c>
      <c r="P232" s="419">
        <f t="shared" si="21"/>
        <v>0</v>
      </c>
      <c r="Q232" s="419">
        <v>0.0122</v>
      </c>
      <c r="R232" s="419">
        <f t="shared" si="22"/>
        <v>0.0976</v>
      </c>
      <c r="S232" s="419">
        <v>0</v>
      </c>
      <c r="T232" s="420">
        <f t="shared" si="23"/>
        <v>0</v>
      </c>
      <c r="AR232" s="421" t="s">
        <v>395</v>
      </c>
      <c r="AT232" s="421" t="s">
        <v>313</v>
      </c>
      <c r="AU232" s="421" t="s">
        <v>88</v>
      </c>
      <c r="AY232" s="3" t="s">
        <v>311</v>
      </c>
      <c r="BE232" s="422">
        <f t="shared" si="24"/>
        <v>0</v>
      </c>
      <c r="BF232" s="422">
        <f t="shared" si="25"/>
        <v>0</v>
      </c>
      <c r="BG232" s="422">
        <f t="shared" si="26"/>
        <v>0</v>
      </c>
      <c r="BH232" s="422">
        <f t="shared" si="27"/>
        <v>0</v>
      </c>
      <c r="BI232" s="422">
        <f t="shared" si="28"/>
        <v>0</v>
      </c>
      <c r="BJ232" s="3" t="s">
        <v>83</v>
      </c>
      <c r="BK232" s="422">
        <f t="shared" si="29"/>
        <v>0</v>
      </c>
      <c r="BL232" s="3" t="s">
        <v>395</v>
      </c>
      <c r="BM232" s="421" t="s">
        <v>3110</v>
      </c>
    </row>
    <row r="233" spans="2:65" s="1" customFormat="1" ht="24.25" customHeight="1">
      <c r="B233" s="13"/>
      <c r="C233" s="428" t="s">
        <v>727</v>
      </c>
      <c r="D233" s="428" t="s">
        <v>313</v>
      </c>
      <c r="E233" s="429" t="s">
        <v>3111</v>
      </c>
      <c r="F233" s="430" t="s">
        <v>3112</v>
      </c>
      <c r="G233" s="431" t="s">
        <v>1507</v>
      </c>
      <c r="H233" s="432">
        <v>4</v>
      </c>
      <c r="I233" s="22"/>
      <c r="J233" s="415">
        <f t="shared" si="20"/>
        <v>0</v>
      </c>
      <c r="K233" s="416"/>
      <c r="L233" s="13"/>
      <c r="M233" s="417" t="s">
        <v>1</v>
      </c>
      <c r="N233" s="418" t="s">
        <v>40</v>
      </c>
      <c r="P233" s="419">
        <f t="shared" si="21"/>
        <v>0</v>
      </c>
      <c r="Q233" s="419">
        <v>0.0122</v>
      </c>
      <c r="R233" s="419">
        <f t="shared" si="22"/>
        <v>0.0488</v>
      </c>
      <c r="S233" s="419">
        <v>0</v>
      </c>
      <c r="T233" s="420">
        <f t="shared" si="23"/>
        <v>0</v>
      </c>
      <c r="AR233" s="421" t="s">
        <v>395</v>
      </c>
      <c r="AT233" s="421" t="s">
        <v>313</v>
      </c>
      <c r="AU233" s="421" t="s">
        <v>88</v>
      </c>
      <c r="AY233" s="3" t="s">
        <v>311</v>
      </c>
      <c r="BE233" s="422">
        <f t="shared" si="24"/>
        <v>0</v>
      </c>
      <c r="BF233" s="422">
        <f t="shared" si="25"/>
        <v>0</v>
      </c>
      <c r="BG233" s="422">
        <f t="shared" si="26"/>
        <v>0</v>
      </c>
      <c r="BH233" s="422">
        <f t="shared" si="27"/>
        <v>0</v>
      </c>
      <c r="BI233" s="422">
        <f t="shared" si="28"/>
        <v>0</v>
      </c>
      <c r="BJ233" s="3" t="s">
        <v>83</v>
      </c>
      <c r="BK233" s="422">
        <f t="shared" si="29"/>
        <v>0</v>
      </c>
      <c r="BL233" s="3" t="s">
        <v>395</v>
      </c>
      <c r="BM233" s="421" t="s">
        <v>3113</v>
      </c>
    </row>
    <row r="234" spans="2:65" s="1" customFormat="1" ht="33" customHeight="1">
      <c r="B234" s="13"/>
      <c r="C234" s="428" t="s">
        <v>732</v>
      </c>
      <c r="D234" s="428" t="s">
        <v>313</v>
      </c>
      <c r="E234" s="429" t="s">
        <v>3114</v>
      </c>
      <c r="F234" s="430" t="s">
        <v>3115</v>
      </c>
      <c r="G234" s="431" t="s">
        <v>1507</v>
      </c>
      <c r="H234" s="432">
        <v>1</v>
      </c>
      <c r="I234" s="22"/>
      <c r="J234" s="415">
        <f t="shared" si="20"/>
        <v>0</v>
      </c>
      <c r="K234" s="416"/>
      <c r="L234" s="13"/>
      <c r="M234" s="417" t="s">
        <v>1</v>
      </c>
      <c r="N234" s="418" t="s">
        <v>40</v>
      </c>
      <c r="P234" s="419">
        <f t="shared" si="21"/>
        <v>0</v>
      </c>
      <c r="Q234" s="419">
        <v>0.0122</v>
      </c>
      <c r="R234" s="419">
        <f t="shared" si="22"/>
        <v>0.0122</v>
      </c>
      <c r="S234" s="419">
        <v>0</v>
      </c>
      <c r="T234" s="420">
        <f t="shared" si="23"/>
        <v>0</v>
      </c>
      <c r="AR234" s="421" t="s">
        <v>395</v>
      </c>
      <c r="AT234" s="421" t="s">
        <v>313</v>
      </c>
      <c r="AU234" s="421" t="s">
        <v>88</v>
      </c>
      <c r="AY234" s="3" t="s">
        <v>311</v>
      </c>
      <c r="BE234" s="422">
        <f t="shared" si="24"/>
        <v>0</v>
      </c>
      <c r="BF234" s="422">
        <f t="shared" si="25"/>
        <v>0</v>
      </c>
      <c r="BG234" s="422">
        <f t="shared" si="26"/>
        <v>0</v>
      </c>
      <c r="BH234" s="422">
        <f t="shared" si="27"/>
        <v>0</v>
      </c>
      <c r="BI234" s="422">
        <f t="shared" si="28"/>
        <v>0</v>
      </c>
      <c r="BJ234" s="3" t="s">
        <v>83</v>
      </c>
      <c r="BK234" s="422">
        <f t="shared" si="29"/>
        <v>0</v>
      </c>
      <c r="BL234" s="3" t="s">
        <v>395</v>
      </c>
      <c r="BM234" s="421" t="s">
        <v>3116</v>
      </c>
    </row>
    <row r="235" spans="2:65" s="1" customFormat="1" ht="33" customHeight="1">
      <c r="B235" s="13"/>
      <c r="C235" s="428" t="s">
        <v>737</v>
      </c>
      <c r="D235" s="428" t="s">
        <v>313</v>
      </c>
      <c r="E235" s="429" t="s">
        <v>3117</v>
      </c>
      <c r="F235" s="430" t="s">
        <v>3118</v>
      </c>
      <c r="G235" s="431" t="s">
        <v>1507</v>
      </c>
      <c r="H235" s="432">
        <v>1</v>
      </c>
      <c r="I235" s="22"/>
      <c r="J235" s="415">
        <f t="shared" si="20"/>
        <v>0</v>
      </c>
      <c r="K235" s="416"/>
      <c r="L235" s="13"/>
      <c r="M235" s="417" t="s">
        <v>1</v>
      </c>
      <c r="N235" s="418" t="s">
        <v>40</v>
      </c>
      <c r="P235" s="419">
        <f t="shared" si="21"/>
        <v>0</v>
      </c>
      <c r="Q235" s="419">
        <v>0.0122</v>
      </c>
      <c r="R235" s="419">
        <f t="shared" si="22"/>
        <v>0.0122</v>
      </c>
      <c r="S235" s="419">
        <v>0</v>
      </c>
      <c r="T235" s="420">
        <f t="shared" si="23"/>
        <v>0</v>
      </c>
      <c r="AR235" s="421" t="s">
        <v>395</v>
      </c>
      <c r="AT235" s="421" t="s">
        <v>313</v>
      </c>
      <c r="AU235" s="421" t="s">
        <v>88</v>
      </c>
      <c r="AY235" s="3" t="s">
        <v>311</v>
      </c>
      <c r="BE235" s="422">
        <f t="shared" si="24"/>
        <v>0</v>
      </c>
      <c r="BF235" s="422">
        <f t="shared" si="25"/>
        <v>0</v>
      </c>
      <c r="BG235" s="422">
        <f t="shared" si="26"/>
        <v>0</v>
      </c>
      <c r="BH235" s="422">
        <f t="shared" si="27"/>
        <v>0</v>
      </c>
      <c r="BI235" s="422">
        <f t="shared" si="28"/>
        <v>0</v>
      </c>
      <c r="BJ235" s="3" t="s">
        <v>83</v>
      </c>
      <c r="BK235" s="422">
        <f t="shared" si="29"/>
        <v>0</v>
      </c>
      <c r="BL235" s="3" t="s">
        <v>395</v>
      </c>
      <c r="BM235" s="421" t="s">
        <v>3119</v>
      </c>
    </row>
    <row r="236" spans="2:65" s="1" customFormat="1" ht="24.25" customHeight="1">
      <c r="B236" s="13"/>
      <c r="C236" s="428" t="s">
        <v>742</v>
      </c>
      <c r="D236" s="428" t="s">
        <v>313</v>
      </c>
      <c r="E236" s="429" t="s">
        <v>2856</v>
      </c>
      <c r="F236" s="430" t="s">
        <v>2857</v>
      </c>
      <c r="G236" s="431" t="s">
        <v>1127</v>
      </c>
      <c r="H236" s="24"/>
      <c r="I236" s="22"/>
      <c r="J236" s="415">
        <f t="shared" si="20"/>
        <v>0</v>
      </c>
      <c r="K236" s="416"/>
      <c r="L236" s="13"/>
      <c r="M236" s="417" t="s">
        <v>1</v>
      </c>
      <c r="N236" s="418" t="s">
        <v>40</v>
      </c>
      <c r="P236" s="419">
        <f t="shared" si="21"/>
        <v>0</v>
      </c>
      <c r="Q236" s="419">
        <v>0</v>
      </c>
      <c r="R236" s="419">
        <f t="shared" si="22"/>
        <v>0</v>
      </c>
      <c r="S236" s="419">
        <v>0</v>
      </c>
      <c r="T236" s="420">
        <f t="shared" si="23"/>
        <v>0</v>
      </c>
      <c r="AR236" s="421" t="s">
        <v>395</v>
      </c>
      <c r="AT236" s="421" t="s">
        <v>313</v>
      </c>
      <c r="AU236" s="421" t="s">
        <v>88</v>
      </c>
      <c r="AY236" s="3" t="s">
        <v>311</v>
      </c>
      <c r="BE236" s="422">
        <f t="shared" si="24"/>
        <v>0</v>
      </c>
      <c r="BF236" s="422">
        <f t="shared" si="25"/>
        <v>0</v>
      </c>
      <c r="BG236" s="422">
        <f t="shared" si="26"/>
        <v>0</v>
      </c>
      <c r="BH236" s="422">
        <f t="shared" si="27"/>
        <v>0</v>
      </c>
      <c r="BI236" s="422">
        <f t="shared" si="28"/>
        <v>0</v>
      </c>
      <c r="BJ236" s="3" t="s">
        <v>83</v>
      </c>
      <c r="BK236" s="422">
        <f t="shared" si="29"/>
        <v>0</v>
      </c>
      <c r="BL236" s="3" t="s">
        <v>395</v>
      </c>
      <c r="BM236" s="421" t="s">
        <v>3120</v>
      </c>
    </row>
    <row r="237" spans="2:63" s="433" customFormat="1" ht="25.9" customHeight="1">
      <c r="B237" s="434"/>
      <c r="D237" s="435" t="s">
        <v>74</v>
      </c>
      <c r="E237" s="436" t="s">
        <v>2859</v>
      </c>
      <c r="F237" s="436" t="s">
        <v>2860</v>
      </c>
      <c r="J237" s="437">
        <f>BK237</f>
        <v>0</v>
      </c>
      <c r="L237" s="434"/>
      <c r="M237" s="438"/>
      <c r="P237" s="439">
        <f>P238</f>
        <v>0</v>
      </c>
      <c r="R237" s="439">
        <f>R238</f>
        <v>0</v>
      </c>
      <c r="T237" s="440">
        <f>T238</f>
        <v>0</v>
      </c>
      <c r="AR237" s="435" t="s">
        <v>337</v>
      </c>
      <c r="AT237" s="441" t="s">
        <v>74</v>
      </c>
      <c r="AU237" s="441" t="s">
        <v>75</v>
      </c>
      <c r="AY237" s="435" t="s">
        <v>311</v>
      </c>
      <c r="BK237" s="442">
        <f>BK238</f>
        <v>0</v>
      </c>
    </row>
    <row r="238" spans="2:63" s="433" customFormat="1" ht="22.9" customHeight="1">
      <c r="B238" s="434"/>
      <c r="D238" s="435" t="s">
        <v>74</v>
      </c>
      <c r="E238" s="443" t="s">
        <v>3121</v>
      </c>
      <c r="F238" s="443" t="s">
        <v>3122</v>
      </c>
      <c r="J238" s="444">
        <f>BK238</f>
        <v>0</v>
      </c>
      <c r="L238" s="434"/>
      <c r="M238" s="438"/>
      <c r="P238" s="439">
        <f>SUM(P239:P240)</f>
        <v>0</v>
      </c>
      <c r="R238" s="439">
        <f>SUM(R239:R240)</f>
        <v>0</v>
      </c>
      <c r="T238" s="440">
        <f>SUM(T239:T240)</f>
        <v>0</v>
      </c>
      <c r="AR238" s="435" t="s">
        <v>337</v>
      </c>
      <c r="AT238" s="441" t="s">
        <v>74</v>
      </c>
      <c r="AU238" s="441" t="s">
        <v>83</v>
      </c>
      <c r="AY238" s="435" t="s">
        <v>311</v>
      </c>
      <c r="BK238" s="442">
        <f>SUM(BK239:BK240)</f>
        <v>0</v>
      </c>
    </row>
    <row r="239" spans="2:65" s="1" customFormat="1" ht="24.25" customHeight="1">
      <c r="B239" s="13"/>
      <c r="C239" s="428" t="s">
        <v>746</v>
      </c>
      <c r="D239" s="428" t="s">
        <v>313</v>
      </c>
      <c r="E239" s="429" t="s">
        <v>3123</v>
      </c>
      <c r="F239" s="430" t="s">
        <v>3124</v>
      </c>
      <c r="G239" s="431" t="s">
        <v>1321</v>
      </c>
      <c r="H239" s="432">
        <v>1</v>
      </c>
      <c r="I239" s="22"/>
      <c r="J239" s="415">
        <f>ROUND(I239*H239,2)</f>
        <v>0</v>
      </c>
      <c r="K239" s="416"/>
      <c r="L239" s="13"/>
      <c r="M239" s="417" t="s">
        <v>1</v>
      </c>
      <c r="N239" s="418" t="s">
        <v>40</v>
      </c>
      <c r="P239" s="419">
        <f>O239*H239</f>
        <v>0</v>
      </c>
      <c r="Q239" s="419">
        <v>0</v>
      </c>
      <c r="R239" s="419">
        <f>Q239*H239</f>
        <v>0</v>
      </c>
      <c r="S239" s="419">
        <v>0</v>
      </c>
      <c r="T239" s="420">
        <f>S239*H239</f>
        <v>0</v>
      </c>
      <c r="AR239" s="421" t="s">
        <v>2866</v>
      </c>
      <c r="AT239" s="421" t="s">
        <v>313</v>
      </c>
      <c r="AU239" s="421" t="s">
        <v>88</v>
      </c>
      <c r="AY239" s="3" t="s">
        <v>311</v>
      </c>
      <c r="BE239" s="422">
        <f>IF(N239="základní",J239,0)</f>
        <v>0</v>
      </c>
      <c r="BF239" s="422">
        <f>IF(N239="snížená",J239,0)</f>
        <v>0</v>
      </c>
      <c r="BG239" s="422">
        <f>IF(N239="zákl. přenesená",J239,0)</f>
        <v>0</v>
      </c>
      <c r="BH239" s="422">
        <f>IF(N239="sníž. přenesená",J239,0)</f>
        <v>0</v>
      </c>
      <c r="BI239" s="422">
        <f>IF(N239="nulová",J239,0)</f>
        <v>0</v>
      </c>
      <c r="BJ239" s="3" t="s">
        <v>83</v>
      </c>
      <c r="BK239" s="422">
        <f>ROUND(I239*H239,2)</f>
        <v>0</v>
      </c>
      <c r="BL239" s="3" t="s">
        <v>2866</v>
      </c>
      <c r="BM239" s="421" t="s">
        <v>3125</v>
      </c>
    </row>
    <row r="240" spans="2:65" s="1" customFormat="1" ht="24.25" customHeight="1">
      <c r="B240" s="13"/>
      <c r="C240" s="428" t="s">
        <v>771</v>
      </c>
      <c r="D240" s="428" t="s">
        <v>313</v>
      </c>
      <c r="E240" s="429" t="s">
        <v>3126</v>
      </c>
      <c r="F240" s="430" t="s">
        <v>3127</v>
      </c>
      <c r="G240" s="431" t="s">
        <v>1321</v>
      </c>
      <c r="H240" s="432">
        <v>1</v>
      </c>
      <c r="I240" s="22"/>
      <c r="J240" s="415">
        <f>ROUND(I240*H240,2)</f>
        <v>0</v>
      </c>
      <c r="K240" s="416"/>
      <c r="L240" s="13"/>
      <c r="M240" s="423" t="s">
        <v>1</v>
      </c>
      <c r="N240" s="424" t="s">
        <v>40</v>
      </c>
      <c r="O240" s="425"/>
      <c r="P240" s="426">
        <f>O240*H240</f>
        <v>0</v>
      </c>
      <c r="Q240" s="426">
        <v>0</v>
      </c>
      <c r="R240" s="426">
        <f>Q240*H240</f>
        <v>0</v>
      </c>
      <c r="S240" s="426">
        <v>0</v>
      </c>
      <c r="T240" s="427">
        <f>S240*H240</f>
        <v>0</v>
      </c>
      <c r="AR240" s="421" t="s">
        <v>2866</v>
      </c>
      <c r="AT240" s="421" t="s">
        <v>313</v>
      </c>
      <c r="AU240" s="421" t="s">
        <v>88</v>
      </c>
      <c r="AY240" s="3" t="s">
        <v>311</v>
      </c>
      <c r="BE240" s="422">
        <f>IF(N240="základní",J240,0)</f>
        <v>0</v>
      </c>
      <c r="BF240" s="422">
        <f>IF(N240="snížená",J240,0)</f>
        <v>0</v>
      </c>
      <c r="BG240" s="422">
        <f>IF(N240="zákl. přenesená",J240,0)</f>
        <v>0</v>
      </c>
      <c r="BH240" s="422">
        <f>IF(N240="sníž. přenesená",J240,0)</f>
        <v>0</v>
      </c>
      <c r="BI240" s="422">
        <f>IF(N240="nulová",J240,0)</f>
        <v>0</v>
      </c>
      <c r="BJ240" s="3" t="s">
        <v>83</v>
      </c>
      <c r="BK240" s="422">
        <f>ROUND(I240*H240,2)</f>
        <v>0</v>
      </c>
      <c r="BL240" s="3" t="s">
        <v>2866</v>
      </c>
      <c r="BM240" s="421" t="s">
        <v>3128</v>
      </c>
    </row>
    <row r="241" spans="2:12" s="1" customFormat="1" ht="7" customHeight="1">
      <c r="B241" s="14"/>
      <c r="C241" s="15"/>
      <c r="D241" s="15"/>
      <c r="E241" s="15"/>
      <c r="F241" s="15"/>
      <c r="G241" s="15"/>
      <c r="H241" s="15"/>
      <c r="I241" s="15"/>
      <c r="J241" s="15"/>
      <c r="K241" s="15"/>
      <c r="L241" s="13"/>
    </row>
  </sheetData>
  <sheetProtection algorithmName="SHA-512" hashValue="mUCwhVnwXVfPEHpad+Tczkz4UsayvcFTgtXSREBHXZrc80tiR/piQ7yQwaSINiqLEwYG4uxgQU7LwJUhJe0oag==" saltValue="pCALe5BcJDEBn4T26UEwAg==" spinCount="100000" sheet="1" selectLockedCells="1" autoFilter="0" pivotTables="0"/>
  <protectedRanges>
    <protectedRange sqref="I132:I145 I147 I152 I158 I161 I163 I166 I168 I170:I173 I175:I182 I183:I190 I192 I193 I198 I200 I201 I204 I206 I209 I213 I215 I217 I219 I221 I222 H222 I224:I236 H236 I239 I240" name="Oblast3"/>
    <protectedRange sqref="E18:H18" name="Oblast1"/>
    <protectedRange sqref="J17:J18" name="Oblast2"/>
  </protectedRanges>
  <autoFilter ref="C128:K240"/>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H1354"/>
  <sheetViews>
    <sheetView showGridLines="0" workbookViewId="0" topLeftCell="A639">
      <selection activeCell="I138" sqref="I138"/>
    </sheetView>
  </sheetViews>
  <sheetFormatPr defaultColWidth="9.140625" defaultRowHeight="12"/>
  <cols>
    <col min="1" max="1" width="8.28125" style="0" customWidth="1"/>
    <col min="2" max="2" width="1.7109375" style="0" customWidth="1"/>
    <col min="3" max="3" width="25.00390625" style="0" customWidth="1"/>
    <col min="4" max="4" width="75.7109375" style="0" customWidth="1"/>
    <col min="5" max="5" width="13.28125" style="0" customWidth="1"/>
    <col min="6" max="6" width="20.00390625" style="0" customWidth="1"/>
    <col min="7" max="7" width="1.7109375" style="0" customWidth="1"/>
    <col min="8" max="8" width="8.28125" style="0" customWidth="1"/>
  </cols>
  <sheetData>
    <row r="1" ht="11.25" customHeight="1"/>
    <row r="2" ht="37" customHeight="1"/>
    <row r="3" spans="2:8" ht="7" customHeight="1">
      <c r="B3" s="4"/>
      <c r="C3" s="5"/>
      <c r="D3" s="5"/>
      <c r="E3" s="5"/>
      <c r="F3" s="5"/>
      <c r="G3" s="5"/>
      <c r="H3" s="6"/>
    </row>
    <row r="4" spans="2:8" ht="25" customHeight="1">
      <c r="B4" s="6"/>
      <c r="C4" s="7" t="s">
        <v>3129</v>
      </c>
      <c r="H4" s="6"/>
    </row>
    <row r="5" spans="2:8" ht="12" customHeight="1">
      <c r="B5" s="6"/>
      <c r="C5" s="8" t="s">
        <v>13</v>
      </c>
      <c r="D5" s="587" t="s">
        <v>14</v>
      </c>
      <c r="E5" s="583"/>
      <c r="F5" s="583"/>
      <c r="H5" s="6"/>
    </row>
    <row r="6" spans="2:8" ht="37" customHeight="1">
      <c r="B6" s="6"/>
      <c r="C6" s="9" t="s">
        <v>16</v>
      </c>
      <c r="D6" s="584" t="s">
        <v>17</v>
      </c>
      <c r="E6" s="583"/>
      <c r="F6" s="583"/>
      <c r="H6" s="6"/>
    </row>
    <row r="7" spans="2:8" ht="16.5" customHeight="1">
      <c r="B7" s="6"/>
      <c r="C7" s="10" t="s">
        <v>22</v>
      </c>
      <c r="D7" s="16">
        <f>'Rekapitulace stavby'!AN8</f>
        <v>44777</v>
      </c>
      <c r="H7" s="6"/>
    </row>
    <row r="8" spans="2:8" s="1" customFormat="1" ht="10.9" customHeight="1">
      <c r="B8" s="13"/>
      <c r="H8" s="13"/>
    </row>
    <row r="9" spans="2:8" s="2" customFormat="1" ht="29.25" customHeight="1">
      <c r="B9" s="17"/>
      <c r="C9" s="18" t="s">
        <v>56</v>
      </c>
      <c r="D9" s="19" t="s">
        <v>57</v>
      </c>
      <c r="E9" s="19" t="s">
        <v>298</v>
      </c>
      <c r="F9" s="20" t="s">
        <v>3130</v>
      </c>
      <c r="H9" s="17"/>
    </row>
    <row r="10" spans="2:8" s="1" customFormat="1" ht="26.5" customHeight="1">
      <c r="B10" s="13"/>
      <c r="C10" s="25" t="s">
        <v>14</v>
      </c>
      <c r="D10" s="25" t="s">
        <v>17</v>
      </c>
      <c r="H10" s="13"/>
    </row>
    <row r="11" spans="2:8" s="1" customFormat="1" ht="16.9" customHeight="1">
      <c r="B11" s="13"/>
      <c r="C11" s="26" t="s">
        <v>218</v>
      </c>
      <c r="D11" s="27" t="s">
        <v>218</v>
      </c>
      <c r="E11" s="28" t="s">
        <v>1</v>
      </c>
      <c r="F11" s="29">
        <v>693.7</v>
      </c>
      <c r="H11" s="13"/>
    </row>
    <row r="12" spans="2:8" s="1" customFormat="1" ht="16.9" customHeight="1">
      <c r="B12" s="13"/>
      <c r="C12" s="30" t="s">
        <v>1</v>
      </c>
      <c r="D12" s="30" t="s">
        <v>1209</v>
      </c>
      <c r="E12" s="3" t="s">
        <v>1</v>
      </c>
      <c r="F12" s="31">
        <v>0</v>
      </c>
      <c r="H12" s="13"/>
    </row>
    <row r="13" spans="2:8" s="1" customFormat="1" ht="16.9" customHeight="1">
      <c r="B13" s="13"/>
      <c r="C13" s="30" t="s">
        <v>218</v>
      </c>
      <c r="D13" s="30" t="s">
        <v>1210</v>
      </c>
      <c r="E13" s="3" t="s">
        <v>1</v>
      </c>
      <c r="F13" s="31">
        <v>693.7</v>
      </c>
      <c r="H13" s="13"/>
    </row>
    <row r="14" spans="2:8" s="1" customFormat="1" ht="16.9" customHeight="1">
      <c r="B14" s="13"/>
      <c r="C14" s="26" t="s">
        <v>96</v>
      </c>
      <c r="D14" s="27" t="s">
        <v>97</v>
      </c>
      <c r="E14" s="28" t="s">
        <v>1</v>
      </c>
      <c r="F14" s="29">
        <v>96.41</v>
      </c>
      <c r="H14" s="13"/>
    </row>
    <row r="15" spans="2:8" s="1" customFormat="1" ht="16.9" customHeight="1">
      <c r="B15" s="13"/>
      <c r="C15" s="30" t="s">
        <v>96</v>
      </c>
      <c r="D15" s="30" t="s">
        <v>336</v>
      </c>
      <c r="E15" s="3" t="s">
        <v>1</v>
      </c>
      <c r="F15" s="31">
        <v>96.41</v>
      </c>
      <c r="H15" s="13"/>
    </row>
    <row r="16" spans="2:8" s="1" customFormat="1" ht="16.9" customHeight="1">
      <c r="B16" s="13"/>
      <c r="C16" s="26" t="s">
        <v>231</v>
      </c>
      <c r="D16" s="27" t="s">
        <v>232</v>
      </c>
      <c r="E16" s="28" t="s">
        <v>1</v>
      </c>
      <c r="F16" s="29">
        <v>786</v>
      </c>
      <c r="H16" s="13"/>
    </row>
    <row r="17" spans="2:8" s="1" customFormat="1" ht="16.9" customHeight="1">
      <c r="B17" s="13"/>
      <c r="C17" s="30" t="s">
        <v>1</v>
      </c>
      <c r="D17" s="30" t="s">
        <v>1461</v>
      </c>
      <c r="E17" s="3" t="s">
        <v>1</v>
      </c>
      <c r="F17" s="31">
        <v>0</v>
      </c>
      <c r="H17" s="13"/>
    </row>
    <row r="18" spans="2:8" s="1" customFormat="1" ht="16.9" customHeight="1">
      <c r="B18" s="13"/>
      <c r="C18" s="30" t="s">
        <v>1</v>
      </c>
      <c r="D18" s="30" t="s">
        <v>1462</v>
      </c>
      <c r="E18" s="3" t="s">
        <v>1</v>
      </c>
      <c r="F18" s="31">
        <v>0</v>
      </c>
      <c r="H18" s="13"/>
    </row>
    <row r="19" spans="2:8" s="1" customFormat="1" ht="16.9" customHeight="1">
      <c r="B19" s="13"/>
      <c r="C19" s="30" t="s">
        <v>1</v>
      </c>
      <c r="D19" s="30" t="s">
        <v>421</v>
      </c>
      <c r="E19" s="3" t="s">
        <v>1</v>
      </c>
      <c r="F19" s="31">
        <v>0</v>
      </c>
      <c r="H19" s="13"/>
    </row>
    <row r="20" spans="2:8" s="1" customFormat="1" ht="16.9" customHeight="1">
      <c r="B20" s="13"/>
      <c r="C20" s="30" t="s">
        <v>1</v>
      </c>
      <c r="D20" s="30" t="s">
        <v>1463</v>
      </c>
      <c r="E20" s="3" t="s">
        <v>1</v>
      </c>
      <c r="F20" s="31">
        <v>261.6</v>
      </c>
      <c r="H20" s="13"/>
    </row>
    <row r="21" spans="2:8" s="1" customFormat="1" ht="16.9" customHeight="1">
      <c r="B21" s="13"/>
      <c r="C21" s="30" t="s">
        <v>1</v>
      </c>
      <c r="D21" s="30" t="s">
        <v>426</v>
      </c>
      <c r="E21" s="3" t="s">
        <v>1</v>
      </c>
      <c r="F21" s="31">
        <v>0</v>
      </c>
      <c r="H21" s="13"/>
    </row>
    <row r="22" spans="2:8" s="1" customFormat="1" ht="16.9" customHeight="1">
      <c r="B22" s="13"/>
      <c r="C22" s="30" t="s">
        <v>1</v>
      </c>
      <c r="D22" s="30" t="s">
        <v>1464</v>
      </c>
      <c r="E22" s="3" t="s">
        <v>1</v>
      </c>
      <c r="F22" s="31">
        <v>235.3</v>
      </c>
      <c r="H22" s="13"/>
    </row>
    <row r="23" spans="2:8" s="1" customFormat="1" ht="16.9" customHeight="1">
      <c r="B23" s="13"/>
      <c r="C23" s="30" t="s">
        <v>1</v>
      </c>
      <c r="D23" s="30" t="s">
        <v>1465</v>
      </c>
      <c r="E23" s="3" t="s">
        <v>1</v>
      </c>
      <c r="F23" s="31">
        <v>0</v>
      </c>
      <c r="H23" s="13"/>
    </row>
    <row r="24" spans="2:8" s="1" customFormat="1" ht="16.9" customHeight="1">
      <c r="B24" s="13"/>
      <c r="C24" s="30" t="s">
        <v>1</v>
      </c>
      <c r="D24" s="30" t="s">
        <v>421</v>
      </c>
      <c r="E24" s="3" t="s">
        <v>1</v>
      </c>
      <c r="F24" s="31">
        <v>0</v>
      </c>
      <c r="H24" s="13"/>
    </row>
    <row r="25" spans="2:8" s="1" customFormat="1" ht="16.9" customHeight="1">
      <c r="B25" s="13"/>
      <c r="C25" s="30" t="s">
        <v>1</v>
      </c>
      <c r="D25" s="30" t="s">
        <v>1466</v>
      </c>
      <c r="E25" s="3" t="s">
        <v>1</v>
      </c>
      <c r="F25" s="31">
        <v>139.3</v>
      </c>
      <c r="H25" s="13"/>
    </row>
    <row r="26" spans="2:8" s="1" customFormat="1" ht="16.9" customHeight="1">
      <c r="B26" s="13"/>
      <c r="C26" s="30" t="s">
        <v>1</v>
      </c>
      <c r="D26" s="30" t="s">
        <v>426</v>
      </c>
      <c r="E26" s="3" t="s">
        <v>1</v>
      </c>
      <c r="F26" s="31">
        <v>0</v>
      </c>
      <c r="H26" s="13"/>
    </row>
    <row r="27" spans="2:8" s="1" customFormat="1" ht="16.9" customHeight="1">
      <c r="B27" s="13"/>
      <c r="C27" s="30" t="s">
        <v>1</v>
      </c>
      <c r="D27" s="30" t="s">
        <v>1467</v>
      </c>
      <c r="E27" s="3" t="s">
        <v>1</v>
      </c>
      <c r="F27" s="31">
        <v>149.8</v>
      </c>
      <c r="H27" s="13"/>
    </row>
    <row r="28" spans="2:8" s="1" customFormat="1" ht="16.9" customHeight="1">
      <c r="B28" s="13"/>
      <c r="C28" s="30" t="s">
        <v>231</v>
      </c>
      <c r="D28" s="30" t="s">
        <v>607</v>
      </c>
      <c r="E28" s="3" t="s">
        <v>1</v>
      </c>
      <c r="F28" s="31">
        <v>786</v>
      </c>
      <c r="H28" s="13"/>
    </row>
    <row r="29" spans="2:8" s="1" customFormat="1" ht="16.9" customHeight="1">
      <c r="B29" s="13"/>
      <c r="C29" s="26" t="s">
        <v>237</v>
      </c>
      <c r="D29" s="27" t="s">
        <v>238</v>
      </c>
      <c r="E29" s="28" t="s">
        <v>1</v>
      </c>
      <c r="F29" s="29">
        <v>329.4</v>
      </c>
      <c r="H29" s="13"/>
    </row>
    <row r="30" spans="2:8" s="1" customFormat="1" ht="16.9" customHeight="1">
      <c r="B30" s="13"/>
      <c r="C30" s="30" t="s">
        <v>1</v>
      </c>
      <c r="D30" s="30" t="s">
        <v>1473</v>
      </c>
      <c r="E30" s="3" t="s">
        <v>1</v>
      </c>
      <c r="F30" s="31">
        <v>0</v>
      </c>
      <c r="H30" s="13"/>
    </row>
    <row r="31" spans="2:8" s="1" customFormat="1" ht="16.9" customHeight="1">
      <c r="B31" s="13"/>
      <c r="C31" s="30" t="s">
        <v>1</v>
      </c>
      <c r="D31" s="30" t="s">
        <v>421</v>
      </c>
      <c r="E31" s="3" t="s">
        <v>1</v>
      </c>
      <c r="F31" s="31">
        <v>0</v>
      </c>
      <c r="H31" s="13"/>
    </row>
    <row r="32" spans="2:8" s="1" customFormat="1" ht="20">
      <c r="B32" s="13"/>
      <c r="C32" s="30" t="s">
        <v>1</v>
      </c>
      <c r="D32" s="30" t="s">
        <v>1474</v>
      </c>
      <c r="E32" s="3" t="s">
        <v>1</v>
      </c>
      <c r="F32" s="31">
        <v>171.7</v>
      </c>
      <c r="H32" s="13"/>
    </row>
    <row r="33" spans="2:8" s="1" customFormat="1" ht="16.9" customHeight="1">
      <c r="B33" s="13"/>
      <c r="C33" s="30" t="s">
        <v>1</v>
      </c>
      <c r="D33" s="30" t="s">
        <v>426</v>
      </c>
      <c r="E33" s="3" t="s">
        <v>1</v>
      </c>
      <c r="F33" s="31">
        <v>0</v>
      </c>
      <c r="H33" s="13"/>
    </row>
    <row r="34" spans="2:8" s="1" customFormat="1" ht="16.9" customHeight="1">
      <c r="B34" s="13"/>
      <c r="C34" s="30" t="s">
        <v>1</v>
      </c>
      <c r="D34" s="30" t="s">
        <v>1475</v>
      </c>
      <c r="E34" s="3" t="s">
        <v>1</v>
      </c>
      <c r="F34" s="31">
        <v>157.7</v>
      </c>
      <c r="H34" s="13"/>
    </row>
    <row r="35" spans="2:8" s="1" customFormat="1" ht="16.9" customHeight="1">
      <c r="B35" s="13"/>
      <c r="C35" s="30" t="s">
        <v>237</v>
      </c>
      <c r="D35" s="30" t="s">
        <v>388</v>
      </c>
      <c r="E35" s="3" t="s">
        <v>1</v>
      </c>
      <c r="F35" s="31">
        <v>329.4</v>
      </c>
      <c r="H35" s="13"/>
    </row>
    <row r="36" spans="2:8" s="1" customFormat="1" ht="16.9" customHeight="1">
      <c r="B36" s="13"/>
      <c r="C36" s="26" t="s">
        <v>109</v>
      </c>
      <c r="D36" s="27" t="s">
        <v>110</v>
      </c>
      <c r="E36" s="28" t="s">
        <v>1</v>
      </c>
      <c r="F36" s="29">
        <v>17.62</v>
      </c>
      <c r="H36" s="13"/>
    </row>
    <row r="37" spans="2:8" s="1" customFormat="1" ht="16.9" customHeight="1">
      <c r="B37" s="13"/>
      <c r="C37" s="30" t="s">
        <v>1</v>
      </c>
      <c r="D37" s="30" t="s">
        <v>110</v>
      </c>
      <c r="E37" s="3" t="s">
        <v>1</v>
      </c>
      <c r="F37" s="31">
        <v>0</v>
      </c>
      <c r="H37" s="13"/>
    </row>
    <row r="38" spans="2:8" s="1" customFormat="1" ht="16.9" customHeight="1">
      <c r="B38" s="13"/>
      <c r="C38" s="30" t="s">
        <v>1</v>
      </c>
      <c r="D38" s="30" t="s">
        <v>421</v>
      </c>
      <c r="E38" s="3" t="s">
        <v>1</v>
      </c>
      <c r="F38" s="31">
        <v>0</v>
      </c>
      <c r="H38" s="13"/>
    </row>
    <row r="39" spans="2:8" s="1" customFormat="1" ht="16.9" customHeight="1">
      <c r="B39" s="13"/>
      <c r="C39" s="30" t="s">
        <v>1</v>
      </c>
      <c r="D39" s="30" t="s">
        <v>713</v>
      </c>
      <c r="E39" s="3" t="s">
        <v>1</v>
      </c>
      <c r="F39" s="31">
        <v>17.62</v>
      </c>
      <c r="H39" s="13"/>
    </row>
    <row r="40" spans="2:8" s="1" customFormat="1" ht="16.9" customHeight="1">
      <c r="B40" s="13"/>
      <c r="C40" s="30" t="s">
        <v>109</v>
      </c>
      <c r="D40" s="30" t="s">
        <v>388</v>
      </c>
      <c r="E40" s="3" t="s">
        <v>1</v>
      </c>
      <c r="F40" s="31">
        <v>17.62</v>
      </c>
      <c r="H40" s="13"/>
    </row>
    <row r="41" spans="2:8" s="1" customFormat="1" ht="16.9" customHeight="1">
      <c r="B41" s="13"/>
      <c r="C41" s="26" t="s">
        <v>240</v>
      </c>
      <c r="D41" s="27" t="s">
        <v>241</v>
      </c>
      <c r="E41" s="28" t="s">
        <v>1</v>
      </c>
      <c r="F41" s="29">
        <v>189.2</v>
      </c>
      <c r="H41" s="13"/>
    </row>
    <row r="42" spans="2:8" s="1" customFormat="1" ht="16.9" customHeight="1">
      <c r="B42" s="13"/>
      <c r="C42" s="26" t="s">
        <v>243</v>
      </c>
      <c r="D42" s="27" t="s">
        <v>244</v>
      </c>
      <c r="E42" s="28" t="s">
        <v>1</v>
      </c>
      <c r="F42" s="29">
        <v>223.8</v>
      </c>
      <c r="H42" s="13"/>
    </row>
    <row r="43" spans="2:8" s="1" customFormat="1" ht="16.9" customHeight="1">
      <c r="B43" s="13"/>
      <c r="C43" s="26" t="s">
        <v>234</v>
      </c>
      <c r="D43" s="27" t="s">
        <v>235</v>
      </c>
      <c r="E43" s="28" t="s">
        <v>1</v>
      </c>
      <c r="F43" s="29">
        <v>10</v>
      </c>
      <c r="H43" s="13"/>
    </row>
    <row r="44" spans="2:8" s="1" customFormat="1" ht="16.9" customHeight="1">
      <c r="B44" s="13"/>
      <c r="C44" s="30" t="s">
        <v>1</v>
      </c>
      <c r="D44" s="30" t="s">
        <v>1468</v>
      </c>
      <c r="E44" s="3" t="s">
        <v>1</v>
      </c>
      <c r="F44" s="31">
        <v>0</v>
      </c>
      <c r="H44" s="13"/>
    </row>
    <row r="45" spans="2:8" s="1" customFormat="1" ht="16.9" customHeight="1">
      <c r="B45" s="13"/>
      <c r="C45" s="30" t="s">
        <v>1</v>
      </c>
      <c r="D45" s="30" t="s">
        <v>236</v>
      </c>
      <c r="E45" s="3" t="s">
        <v>1</v>
      </c>
      <c r="F45" s="31">
        <v>10</v>
      </c>
      <c r="H45" s="13"/>
    </row>
    <row r="46" spans="2:8" s="1" customFormat="1" ht="16.9" customHeight="1">
      <c r="B46" s="13"/>
      <c r="C46" s="30" t="s">
        <v>234</v>
      </c>
      <c r="D46" s="30" t="s">
        <v>607</v>
      </c>
      <c r="E46" s="3" t="s">
        <v>1</v>
      </c>
      <c r="F46" s="31">
        <v>10</v>
      </c>
      <c r="H46" s="13"/>
    </row>
    <row r="47" spans="2:8" s="1" customFormat="1" ht="16.9" customHeight="1">
      <c r="B47" s="13"/>
      <c r="C47" s="26" t="s">
        <v>131</v>
      </c>
      <c r="D47" s="27" t="s">
        <v>132</v>
      </c>
      <c r="E47" s="28" t="s">
        <v>1</v>
      </c>
      <c r="F47" s="29">
        <v>10.3</v>
      </c>
      <c r="H47" s="13"/>
    </row>
    <row r="48" spans="2:8" s="1" customFormat="1" ht="16.9" customHeight="1">
      <c r="B48" s="13"/>
      <c r="C48" s="30" t="s">
        <v>1</v>
      </c>
      <c r="D48" s="30" t="s">
        <v>132</v>
      </c>
      <c r="E48" s="3" t="s">
        <v>1</v>
      </c>
      <c r="F48" s="31">
        <v>0</v>
      </c>
      <c r="H48" s="13"/>
    </row>
    <row r="49" spans="2:8" s="1" customFormat="1" ht="16.9" customHeight="1">
      <c r="B49" s="13"/>
      <c r="C49" s="30" t="s">
        <v>131</v>
      </c>
      <c r="D49" s="30" t="s">
        <v>133</v>
      </c>
      <c r="E49" s="3" t="s">
        <v>1</v>
      </c>
      <c r="F49" s="31">
        <v>10.3</v>
      </c>
      <c r="H49" s="13"/>
    </row>
    <row r="50" spans="2:8" s="1" customFormat="1" ht="16.9" customHeight="1">
      <c r="B50" s="13"/>
      <c r="C50" s="26" t="s">
        <v>3131</v>
      </c>
      <c r="D50" s="27" t="s">
        <v>3132</v>
      </c>
      <c r="E50" s="28" t="s">
        <v>1</v>
      </c>
      <c r="F50" s="29">
        <v>15.375</v>
      </c>
      <c r="H50" s="13"/>
    </row>
    <row r="51" spans="2:8" s="1" customFormat="1" ht="16.9" customHeight="1">
      <c r="B51" s="13"/>
      <c r="C51" s="26" t="s">
        <v>3133</v>
      </c>
      <c r="D51" s="27" t="s">
        <v>3134</v>
      </c>
      <c r="E51" s="28" t="s">
        <v>1</v>
      </c>
      <c r="F51" s="29">
        <v>149.91</v>
      </c>
      <c r="H51" s="13"/>
    </row>
    <row r="52" spans="2:8" s="1" customFormat="1" ht="16.9" customHeight="1">
      <c r="B52" s="13"/>
      <c r="C52" s="26" t="s">
        <v>134</v>
      </c>
      <c r="D52" s="27" t="s">
        <v>135</v>
      </c>
      <c r="E52" s="28" t="s">
        <v>1</v>
      </c>
      <c r="F52" s="29">
        <v>720.52</v>
      </c>
      <c r="H52" s="13"/>
    </row>
    <row r="53" spans="2:8" s="1" customFormat="1" ht="16.9" customHeight="1">
      <c r="B53" s="13"/>
      <c r="C53" s="30" t="s">
        <v>1</v>
      </c>
      <c r="D53" s="30" t="s">
        <v>837</v>
      </c>
      <c r="E53" s="3" t="s">
        <v>1</v>
      </c>
      <c r="F53" s="31">
        <v>0</v>
      </c>
      <c r="H53" s="13"/>
    </row>
    <row r="54" spans="2:8" s="1" customFormat="1" ht="16.9" customHeight="1">
      <c r="B54" s="13"/>
      <c r="C54" s="30" t="s">
        <v>1</v>
      </c>
      <c r="D54" s="30" t="s">
        <v>838</v>
      </c>
      <c r="E54" s="3" t="s">
        <v>1</v>
      </c>
      <c r="F54" s="31">
        <v>368.851</v>
      </c>
      <c r="H54" s="13"/>
    </row>
    <row r="55" spans="2:8" s="1" customFormat="1" ht="16.9" customHeight="1">
      <c r="B55" s="13"/>
      <c r="C55" s="30" t="s">
        <v>1</v>
      </c>
      <c r="D55" s="30" t="s">
        <v>839</v>
      </c>
      <c r="E55" s="3" t="s">
        <v>1</v>
      </c>
      <c r="F55" s="31">
        <v>292.365</v>
      </c>
      <c r="H55" s="13"/>
    </row>
    <row r="56" spans="2:8" s="1" customFormat="1" ht="16.9" customHeight="1">
      <c r="B56" s="13"/>
      <c r="C56" s="30" t="s">
        <v>1</v>
      </c>
      <c r="D56" s="30" t="s">
        <v>840</v>
      </c>
      <c r="E56" s="3" t="s">
        <v>1</v>
      </c>
      <c r="F56" s="31">
        <v>127.747</v>
      </c>
      <c r="H56" s="13"/>
    </row>
    <row r="57" spans="2:8" s="1" customFormat="1" ht="20">
      <c r="B57" s="13"/>
      <c r="C57" s="30" t="s">
        <v>1</v>
      </c>
      <c r="D57" s="30" t="s">
        <v>841</v>
      </c>
      <c r="E57" s="3" t="s">
        <v>1</v>
      </c>
      <c r="F57" s="31">
        <v>-144.348</v>
      </c>
      <c r="H57" s="13"/>
    </row>
    <row r="58" spans="2:8" s="1" customFormat="1" ht="20">
      <c r="B58" s="13"/>
      <c r="C58" s="30" t="s">
        <v>1</v>
      </c>
      <c r="D58" s="30" t="s">
        <v>842</v>
      </c>
      <c r="E58" s="3" t="s">
        <v>1</v>
      </c>
      <c r="F58" s="31">
        <v>75.905</v>
      </c>
      <c r="H58" s="13"/>
    </row>
    <row r="59" spans="2:8" s="1" customFormat="1" ht="16.9" customHeight="1">
      <c r="B59" s="13"/>
      <c r="C59" s="30" t="s">
        <v>134</v>
      </c>
      <c r="D59" s="30" t="s">
        <v>607</v>
      </c>
      <c r="E59" s="3" t="s">
        <v>1</v>
      </c>
      <c r="F59" s="31">
        <v>720.52</v>
      </c>
      <c r="H59" s="13"/>
    </row>
    <row r="60" spans="2:8" s="1" customFormat="1" ht="16.9" customHeight="1">
      <c r="B60" s="13"/>
      <c r="C60" s="26" t="s">
        <v>137</v>
      </c>
      <c r="D60" s="27" t="s">
        <v>138</v>
      </c>
      <c r="E60" s="28" t="s">
        <v>1</v>
      </c>
      <c r="F60" s="29">
        <v>23.156</v>
      </c>
      <c r="H60" s="13"/>
    </row>
    <row r="61" spans="2:8" s="1" customFormat="1" ht="16.9" customHeight="1">
      <c r="B61" s="13"/>
      <c r="C61" s="30" t="s">
        <v>1</v>
      </c>
      <c r="D61" s="30" t="s">
        <v>138</v>
      </c>
      <c r="E61" s="3" t="s">
        <v>1</v>
      </c>
      <c r="F61" s="31">
        <v>0</v>
      </c>
      <c r="H61" s="13"/>
    </row>
    <row r="62" spans="2:8" s="1" customFormat="1" ht="16.9" customHeight="1">
      <c r="B62" s="13"/>
      <c r="C62" s="30" t="s">
        <v>1</v>
      </c>
      <c r="D62" s="30" t="s">
        <v>843</v>
      </c>
      <c r="E62" s="3" t="s">
        <v>1</v>
      </c>
      <c r="F62" s="31">
        <v>9.697</v>
      </c>
      <c r="H62" s="13"/>
    </row>
    <row r="63" spans="2:8" s="1" customFormat="1" ht="16.9" customHeight="1">
      <c r="B63" s="13"/>
      <c r="C63" s="30" t="s">
        <v>1</v>
      </c>
      <c r="D63" s="30" t="s">
        <v>844</v>
      </c>
      <c r="E63" s="3" t="s">
        <v>1</v>
      </c>
      <c r="F63" s="31">
        <v>8.053</v>
      </c>
      <c r="H63" s="13"/>
    </row>
    <row r="64" spans="2:8" s="1" customFormat="1" ht="16.9" customHeight="1">
      <c r="B64" s="13"/>
      <c r="C64" s="30" t="s">
        <v>1</v>
      </c>
      <c r="D64" s="30" t="s">
        <v>845</v>
      </c>
      <c r="E64" s="3" t="s">
        <v>1</v>
      </c>
      <c r="F64" s="31">
        <v>5.406</v>
      </c>
      <c r="H64" s="13"/>
    </row>
    <row r="65" spans="2:8" s="1" customFormat="1" ht="16.9" customHeight="1">
      <c r="B65" s="13"/>
      <c r="C65" s="30" t="s">
        <v>137</v>
      </c>
      <c r="D65" s="30" t="s">
        <v>607</v>
      </c>
      <c r="E65" s="3" t="s">
        <v>1</v>
      </c>
      <c r="F65" s="31">
        <v>23.156</v>
      </c>
      <c r="H65" s="13"/>
    </row>
    <row r="66" spans="2:8" s="1" customFormat="1" ht="16.9" customHeight="1">
      <c r="B66" s="13"/>
      <c r="C66" s="26" t="s">
        <v>198</v>
      </c>
      <c r="D66" s="27" t="s">
        <v>199</v>
      </c>
      <c r="E66" s="28" t="s">
        <v>1</v>
      </c>
      <c r="F66" s="29">
        <v>52.263</v>
      </c>
      <c r="H66" s="13"/>
    </row>
    <row r="67" spans="2:8" s="1" customFormat="1" ht="16.9" customHeight="1">
      <c r="B67" s="13"/>
      <c r="C67" s="30" t="s">
        <v>1</v>
      </c>
      <c r="D67" s="30" t="s">
        <v>199</v>
      </c>
      <c r="E67" s="3" t="s">
        <v>1</v>
      </c>
      <c r="F67" s="31">
        <v>0</v>
      </c>
      <c r="H67" s="13"/>
    </row>
    <row r="68" spans="2:8" s="1" customFormat="1" ht="16.9" customHeight="1">
      <c r="B68" s="13"/>
      <c r="C68" s="30" t="s">
        <v>198</v>
      </c>
      <c r="D68" s="30" t="s">
        <v>1136</v>
      </c>
      <c r="E68" s="3" t="s">
        <v>1</v>
      </c>
      <c r="F68" s="31">
        <v>52.263</v>
      </c>
      <c r="H68" s="13"/>
    </row>
    <row r="69" spans="2:8" s="1" customFormat="1" ht="16.9" customHeight="1">
      <c r="B69" s="13"/>
      <c r="C69" s="26" t="s">
        <v>210</v>
      </c>
      <c r="D69" s="27" t="s">
        <v>211</v>
      </c>
      <c r="E69" s="28" t="s">
        <v>1</v>
      </c>
      <c r="F69" s="29">
        <v>14.2</v>
      </c>
      <c r="H69" s="13"/>
    </row>
    <row r="70" spans="2:8" s="1" customFormat="1" ht="16.9" customHeight="1">
      <c r="B70" s="13"/>
      <c r="C70" s="30" t="s">
        <v>1</v>
      </c>
      <c r="D70" s="30" t="s">
        <v>1252</v>
      </c>
      <c r="E70" s="3" t="s">
        <v>1</v>
      </c>
      <c r="F70" s="31">
        <v>0</v>
      </c>
      <c r="H70" s="13"/>
    </row>
    <row r="71" spans="2:8" s="1" customFormat="1" ht="16.9" customHeight="1">
      <c r="B71" s="13"/>
      <c r="C71" s="30" t="s">
        <v>1</v>
      </c>
      <c r="D71" s="30" t="s">
        <v>212</v>
      </c>
      <c r="E71" s="3" t="s">
        <v>1</v>
      </c>
      <c r="F71" s="31">
        <v>14.2</v>
      </c>
      <c r="H71" s="13"/>
    </row>
    <row r="72" spans="2:8" s="1" customFormat="1" ht="16.9" customHeight="1">
      <c r="B72" s="13"/>
      <c r="C72" s="30" t="s">
        <v>210</v>
      </c>
      <c r="D72" s="30" t="s">
        <v>607</v>
      </c>
      <c r="E72" s="3" t="s">
        <v>1</v>
      </c>
      <c r="F72" s="31">
        <v>14.2</v>
      </c>
      <c r="H72" s="13"/>
    </row>
    <row r="73" spans="2:8" s="1" customFormat="1" ht="16.9" customHeight="1">
      <c r="B73" s="13"/>
      <c r="C73" s="26" t="s">
        <v>213</v>
      </c>
      <c r="D73" s="27" t="s">
        <v>213</v>
      </c>
      <c r="E73" s="28" t="s">
        <v>1</v>
      </c>
      <c r="F73" s="29">
        <v>870.7</v>
      </c>
      <c r="H73" s="13"/>
    </row>
    <row r="74" spans="2:8" s="1" customFormat="1" ht="16.9" customHeight="1">
      <c r="B74" s="13"/>
      <c r="C74" s="30" t="s">
        <v>1</v>
      </c>
      <c r="D74" s="30" t="s">
        <v>1204</v>
      </c>
      <c r="E74" s="3" t="s">
        <v>1</v>
      </c>
      <c r="F74" s="31">
        <v>0</v>
      </c>
      <c r="H74" s="13"/>
    </row>
    <row r="75" spans="2:8" s="1" customFormat="1" ht="16.9" customHeight="1">
      <c r="B75" s="13"/>
      <c r="C75" s="30" t="s">
        <v>213</v>
      </c>
      <c r="D75" s="30" t="s">
        <v>1205</v>
      </c>
      <c r="E75" s="3" t="s">
        <v>1</v>
      </c>
      <c r="F75" s="31">
        <v>870.7</v>
      </c>
      <c r="H75" s="13"/>
    </row>
    <row r="76" spans="2:8" s="1" customFormat="1" ht="16.9" customHeight="1">
      <c r="B76" s="13"/>
      <c r="C76" s="26" t="s">
        <v>220</v>
      </c>
      <c r="D76" s="27" t="s">
        <v>220</v>
      </c>
      <c r="E76" s="28" t="s">
        <v>1</v>
      </c>
      <c r="F76" s="29">
        <v>6.5</v>
      </c>
      <c r="H76" s="13"/>
    </row>
    <row r="77" spans="2:8" s="1" customFormat="1" ht="16.9" customHeight="1">
      <c r="B77" s="13"/>
      <c r="C77" s="30" t="s">
        <v>1</v>
      </c>
      <c r="D77" s="30" t="s">
        <v>1211</v>
      </c>
      <c r="E77" s="3" t="s">
        <v>1</v>
      </c>
      <c r="F77" s="31">
        <v>0</v>
      </c>
      <c r="H77" s="13"/>
    </row>
    <row r="78" spans="2:8" s="1" customFormat="1" ht="16.9" customHeight="1">
      <c r="B78" s="13"/>
      <c r="C78" s="30" t="s">
        <v>220</v>
      </c>
      <c r="D78" s="30" t="s">
        <v>168</v>
      </c>
      <c r="E78" s="3" t="s">
        <v>1</v>
      </c>
      <c r="F78" s="31">
        <v>6.5</v>
      </c>
      <c r="H78" s="13"/>
    </row>
    <row r="79" spans="2:8" s="1" customFormat="1" ht="16.9" customHeight="1">
      <c r="B79" s="13"/>
      <c r="C79" s="26" t="s">
        <v>216</v>
      </c>
      <c r="D79" s="27" t="s">
        <v>216</v>
      </c>
      <c r="E79" s="28" t="s">
        <v>1</v>
      </c>
      <c r="F79" s="29">
        <v>638.3</v>
      </c>
      <c r="H79" s="13"/>
    </row>
    <row r="80" spans="2:8" s="1" customFormat="1" ht="16.9" customHeight="1">
      <c r="B80" s="13"/>
      <c r="C80" s="30" t="s">
        <v>1</v>
      </c>
      <c r="D80" s="30" t="s">
        <v>1207</v>
      </c>
      <c r="E80" s="3" t="s">
        <v>1</v>
      </c>
      <c r="F80" s="31">
        <v>0</v>
      </c>
      <c r="H80" s="13"/>
    </row>
    <row r="81" spans="2:8" s="1" customFormat="1" ht="16.9" customHeight="1">
      <c r="B81" s="13"/>
      <c r="C81" s="30" t="s">
        <v>216</v>
      </c>
      <c r="D81" s="30" t="s">
        <v>1208</v>
      </c>
      <c r="E81" s="3" t="s">
        <v>1</v>
      </c>
      <c r="F81" s="31">
        <v>638.3</v>
      </c>
      <c r="H81" s="13"/>
    </row>
    <row r="82" spans="2:8" s="1" customFormat="1" ht="16.9" customHeight="1">
      <c r="B82" s="13"/>
      <c r="C82" s="26" t="s">
        <v>215</v>
      </c>
      <c r="D82" s="27" t="s">
        <v>215</v>
      </c>
      <c r="E82" s="28" t="s">
        <v>1</v>
      </c>
      <c r="F82" s="29">
        <v>31.9</v>
      </c>
      <c r="H82" s="13"/>
    </row>
    <row r="83" spans="2:8" s="1" customFormat="1" ht="16.9" customHeight="1">
      <c r="B83" s="13"/>
      <c r="C83" s="30" t="s">
        <v>1</v>
      </c>
      <c r="D83" s="30" t="s">
        <v>1206</v>
      </c>
      <c r="E83" s="3" t="s">
        <v>1</v>
      </c>
      <c r="F83" s="31">
        <v>0</v>
      </c>
      <c r="H83" s="13"/>
    </row>
    <row r="84" spans="2:8" s="1" customFormat="1" ht="16.9" customHeight="1">
      <c r="B84" s="13"/>
      <c r="C84" s="30" t="s">
        <v>215</v>
      </c>
      <c r="D84" s="30" t="s">
        <v>165</v>
      </c>
      <c r="E84" s="3" t="s">
        <v>1</v>
      </c>
      <c r="F84" s="31">
        <v>31.9</v>
      </c>
      <c r="H84" s="13"/>
    </row>
    <row r="85" spans="2:8" s="1" customFormat="1" ht="16.9" customHeight="1">
      <c r="B85" s="13"/>
      <c r="C85" s="26" t="s">
        <v>221</v>
      </c>
      <c r="D85" s="27" t="s">
        <v>221</v>
      </c>
      <c r="E85" s="28" t="s">
        <v>1</v>
      </c>
      <c r="F85" s="29">
        <v>17</v>
      </c>
      <c r="H85" s="13"/>
    </row>
    <row r="86" spans="2:8" s="1" customFormat="1" ht="16.9" customHeight="1">
      <c r="B86" s="13"/>
      <c r="C86" s="30" t="s">
        <v>1</v>
      </c>
      <c r="D86" s="30" t="s">
        <v>1212</v>
      </c>
      <c r="E86" s="3" t="s">
        <v>1</v>
      </c>
      <c r="F86" s="31">
        <v>0</v>
      </c>
      <c r="H86" s="13"/>
    </row>
    <row r="87" spans="2:8" s="1" customFormat="1" ht="16.9" customHeight="1">
      <c r="B87" s="13"/>
      <c r="C87" s="30" t="s">
        <v>221</v>
      </c>
      <c r="D87" s="30" t="s">
        <v>177</v>
      </c>
      <c r="E87" s="3" t="s">
        <v>1</v>
      </c>
      <c r="F87" s="31">
        <v>17</v>
      </c>
      <c r="H87" s="13"/>
    </row>
    <row r="88" spans="2:8" s="1" customFormat="1" ht="16.9" customHeight="1">
      <c r="B88" s="13"/>
      <c r="C88" s="26" t="s">
        <v>225</v>
      </c>
      <c r="D88" s="27" t="s">
        <v>226</v>
      </c>
      <c r="E88" s="28" t="s">
        <v>1</v>
      </c>
      <c r="F88" s="29">
        <v>19.668</v>
      </c>
      <c r="H88" s="13"/>
    </row>
    <row r="89" spans="2:8" s="1" customFormat="1" ht="16.9" customHeight="1">
      <c r="B89" s="13"/>
      <c r="C89" s="30" t="s">
        <v>1</v>
      </c>
      <c r="D89" s="30" t="s">
        <v>1253</v>
      </c>
      <c r="E89" s="3" t="s">
        <v>1</v>
      </c>
      <c r="F89" s="31">
        <v>0</v>
      </c>
      <c r="H89" s="13"/>
    </row>
    <row r="90" spans="2:8" s="1" customFormat="1" ht="16.9" customHeight="1">
      <c r="B90" s="13"/>
      <c r="C90" s="30" t="s">
        <v>1</v>
      </c>
      <c r="D90" s="30" t="s">
        <v>1254</v>
      </c>
      <c r="E90" s="3" t="s">
        <v>1</v>
      </c>
      <c r="F90" s="31">
        <v>19.668</v>
      </c>
      <c r="H90" s="13"/>
    </row>
    <row r="91" spans="2:8" s="1" customFormat="1" ht="16.9" customHeight="1">
      <c r="B91" s="13"/>
      <c r="C91" s="30" t="s">
        <v>225</v>
      </c>
      <c r="D91" s="30" t="s">
        <v>607</v>
      </c>
      <c r="E91" s="3" t="s">
        <v>1</v>
      </c>
      <c r="F91" s="31">
        <v>19.668</v>
      </c>
      <c r="H91" s="13"/>
    </row>
    <row r="92" spans="2:8" s="1" customFormat="1" ht="16.9" customHeight="1">
      <c r="B92" s="13"/>
      <c r="C92" s="26" t="s">
        <v>143</v>
      </c>
      <c r="D92" s="27" t="s">
        <v>144</v>
      </c>
      <c r="E92" s="28" t="s">
        <v>1</v>
      </c>
      <c r="F92" s="29">
        <v>122.11</v>
      </c>
      <c r="H92" s="13"/>
    </row>
    <row r="93" spans="2:8" s="1" customFormat="1" ht="16.9" customHeight="1">
      <c r="B93" s="13"/>
      <c r="C93" s="30" t="s">
        <v>1</v>
      </c>
      <c r="D93" s="30" t="s">
        <v>808</v>
      </c>
      <c r="E93" s="3" t="s">
        <v>1</v>
      </c>
      <c r="F93" s="31">
        <v>0</v>
      </c>
      <c r="H93" s="13"/>
    </row>
    <row r="94" spans="2:8" s="1" customFormat="1" ht="16.9" customHeight="1">
      <c r="B94" s="13"/>
      <c r="C94" s="30" t="s">
        <v>143</v>
      </c>
      <c r="D94" s="30" t="s">
        <v>809</v>
      </c>
      <c r="E94" s="3" t="s">
        <v>1</v>
      </c>
      <c r="F94" s="31">
        <v>122.11</v>
      </c>
      <c r="H94" s="13"/>
    </row>
    <row r="95" spans="2:8" s="1" customFormat="1" ht="16.9" customHeight="1">
      <c r="B95" s="13"/>
      <c r="C95" s="26" t="s">
        <v>189</v>
      </c>
      <c r="D95" s="27" t="s">
        <v>190</v>
      </c>
      <c r="E95" s="28" t="s">
        <v>1</v>
      </c>
      <c r="F95" s="29">
        <v>925.6</v>
      </c>
      <c r="H95" s="13"/>
    </row>
    <row r="96" spans="2:8" s="1" customFormat="1" ht="16.9" customHeight="1">
      <c r="B96" s="13"/>
      <c r="C96" s="30" t="s">
        <v>1</v>
      </c>
      <c r="D96" s="30" t="s">
        <v>978</v>
      </c>
      <c r="E96" s="3" t="s">
        <v>1</v>
      </c>
      <c r="F96" s="31">
        <v>416</v>
      </c>
      <c r="H96" s="13"/>
    </row>
    <row r="97" spans="2:8" s="1" customFormat="1" ht="16.9" customHeight="1">
      <c r="B97" s="13"/>
      <c r="C97" s="30" t="s">
        <v>1</v>
      </c>
      <c r="D97" s="30" t="s">
        <v>979</v>
      </c>
      <c r="E97" s="3" t="s">
        <v>1</v>
      </c>
      <c r="F97" s="31">
        <v>312</v>
      </c>
      <c r="H97" s="13"/>
    </row>
    <row r="98" spans="2:8" s="1" customFormat="1" ht="16.9" customHeight="1">
      <c r="B98" s="13"/>
      <c r="C98" s="30" t="s">
        <v>1</v>
      </c>
      <c r="D98" s="30" t="s">
        <v>980</v>
      </c>
      <c r="E98" s="3" t="s">
        <v>1</v>
      </c>
      <c r="F98" s="31">
        <v>197.6</v>
      </c>
      <c r="H98" s="13"/>
    </row>
    <row r="99" spans="2:8" s="1" customFormat="1" ht="16.9" customHeight="1">
      <c r="B99" s="13"/>
      <c r="C99" s="30" t="s">
        <v>189</v>
      </c>
      <c r="D99" s="30" t="s">
        <v>388</v>
      </c>
      <c r="E99" s="3" t="s">
        <v>1</v>
      </c>
      <c r="F99" s="31">
        <v>925.6</v>
      </c>
      <c r="H99" s="13"/>
    </row>
    <row r="100" spans="2:8" s="1" customFormat="1" ht="16.9" customHeight="1">
      <c r="B100" s="13"/>
      <c r="C100" s="26" t="s">
        <v>252</v>
      </c>
      <c r="D100" s="27" t="s">
        <v>253</v>
      </c>
      <c r="E100" s="28" t="s">
        <v>1</v>
      </c>
      <c r="F100" s="29">
        <v>4342.452</v>
      </c>
      <c r="H100" s="13"/>
    </row>
    <row r="101" spans="2:8" s="1" customFormat="1" ht="16.9" customHeight="1">
      <c r="B101" s="13"/>
      <c r="C101" s="30" t="s">
        <v>1</v>
      </c>
      <c r="D101" s="30" t="s">
        <v>2671</v>
      </c>
      <c r="E101" s="3" t="s">
        <v>1</v>
      </c>
      <c r="F101" s="31">
        <v>68.216</v>
      </c>
      <c r="H101" s="13"/>
    </row>
    <row r="102" spans="2:8" s="1" customFormat="1" ht="16.9" customHeight="1">
      <c r="B102" s="13"/>
      <c r="C102" s="30" t="s">
        <v>1</v>
      </c>
      <c r="D102" s="30" t="s">
        <v>2672</v>
      </c>
      <c r="E102" s="3" t="s">
        <v>1</v>
      </c>
      <c r="F102" s="31">
        <v>49.208</v>
      </c>
      <c r="H102" s="13"/>
    </row>
    <row r="103" spans="2:8" s="1" customFormat="1" ht="16.9" customHeight="1">
      <c r="B103" s="13"/>
      <c r="C103" s="30" t="s">
        <v>1</v>
      </c>
      <c r="D103" s="30" t="s">
        <v>2673</v>
      </c>
      <c r="E103" s="3" t="s">
        <v>1</v>
      </c>
      <c r="F103" s="31">
        <v>4225.028</v>
      </c>
      <c r="H103" s="13"/>
    </row>
    <row r="104" spans="2:8" s="1" customFormat="1" ht="16.9" customHeight="1">
      <c r="B104" s="13"/>
      <c r="C104" s="30" t="s">
        <v>252</v>
      </c>
      <c r="D104" s="30" t="s">
        <v>607</v>
      </c>
      <c r="E104" s="3" t="s">
        <v>1</v>
      </c>
      <c r="F104" s="31">
        <v>4342.452</v>
      </c>
      <c r="H104" s="13"/>
    </row>
    <row r="105" spans="2:8" s="1" customFormat="1" ht="16.9" customHeight="1">
      <c r="B105" s="13"/>
      <c r="C105" s="26" t="s">
        <v>128</v>
      </c>
      <c r="D105" s="27" t="s">
        <v>129</v>
      </c>
      <c r="E105" s="28" t="s">
        <v>1</v>
      </c>
      <c r="F105" s="29">
        <v>65.56</v>
      </c>
      <c r="H105" s="13"/>
    </row>
    <row r="106" spans="2:8" s="1" customFormat="1" ht="16.9" customHeight="1">
      <c r="B106" s="13"/>
      <c r="C106" s="30" t="s">
        <v>1</v>
      </c>
      <c r="D106" s="30" t="s">
        <v>129</v>
      </c>
      <c r="E106" s="3" t="s">
        <v>1</v>
      </c>
      <c r="F106" s="31">
        <v>0</v>
      </c>
      <c r="H106" s="13"/>
    </row>
    <row r="107" spans="2:8" s="1" customFormat="1" ht="20">
      <c r="B107" s="13"/>
      <c r="C107" s="30" t="s">
        <v>1</v>
      </c>
      <c r="D107" s="30" t="s">
        <v>877</v>
      </c>
      <c r="E107" s="3" t="s">
        <v>1</v>
      </c>
      <c r="F107" s="31">
        <v>65.56</v>
      </c>
      <c r="H107" s="13"/>
    </row>
    <row r="108" spans="2:8" s="1" customFormat="1" ht="16.9" customHeight="1">
      <c r="B108" s="13"/>
      <c r="C108" s="30" t="s">
        <v>128</v>
      </c>
      <c r="D108" s="30" t="s">
        <v>607</v>
      </c>
      <c r="E108" s="3" t="s">
        <v>1</v>
      </c>
      <c r="F108" s="31">
        <v>65.56</v>
      </c>
      <c r="H108" s="13"/>
    </row>
    <row r="109" spans="2:8" s="1" customFormat="1" ht="16.9" customHeight="1">
      <c r="B109" s="13"/>
      <c r="C109" s="26" t="s">
        <v>249</v>
      </c>
      <c r="D109" s="27" t="s">
        <v>250</v>
      </c>
      <c r="E109" s="28" t="s">
        <v>1</v>
      </c>
      <c r="F109" s="29">
        <v>1109.015</v>
      </c>
      <c r="H109" s="13"/>
    </row>
    <row r="110" spans="2:8" s="1" customFormat="1" ht="16.9" customHeight="1">
      <c r="B110" s="13"/>
      <c r="C110" s="30" t="s">
        <v>1</v>
      </c>
      <c r="D110" s="30" t="s">
        <v>2562</v>
      </c>
      <c r="E110" s="3" t="s">
        <v>1</v>
      </c>
      <c r="F110" s="31">
        <v>21.472</v>
      </c>
      <c r="H110" s="13"/>
    </row>
    <row r="111" spans="2:8" s="1" customFormat="1" ht="16.9" customHeight="1">
      <c r="B111" s="13"/>
      <c r="C111" s="30" t="s">
        <v>1</v>
      </c>
      <c r="D111" s="30" t="s">
        <v>2563</v>
      </c>
      <c r="E111" s="3" t="s">
        <v>1</v>
      </c>
      <c r="F111" s="31">
        <v>18.26</v>
      </c>
      <c r="H111" s="13"/>
    </row>
    <row r="112" spans="2:8" s="1" customFormat="1" ht="16.9" customHeight="1">
      <c r="B112" s="13"/>
      <c r="C112" s="30" t="s">
        <v>1</v>
      </c>
      <c r="D112" s="30" t="s">
        <v>2564</v>
      </c>
      <c r="E112" s="3" t="s">
        <v>1</v>
      </c>
      <c r="F112" s="31">
        <v>18.26</v>
      </c>
      <c r="H112" s="13"/>
    </row>
    <row r="113" spans="2:8" s="1" customFormat="1" ht="16.9" customHeight="1">
      <c r="B113" s="13"/>
      <c r="C113" s="30" t="s">
        <v>1</v>
      </c>
      <c r="D113" s="30" t="s">
        <v>2565</v>
      </c>
      <c r="E113" s="3" t="s">
        <v>1</v>
      </c>
      <c r="F113" s="31">
        <v>8.228</v>
      </c>
      <c r="H113" s="13"/>
    </row>
    <row r="114" spans="2:8" s="1" customFormat="1" ht="16.9" customHeight="1">
      <c r="B114" s="13"/>
      <c r="C114" s="30" t="s">
        <v>1</v>
      </c>
      <c r="D114" s="30" t="s">
        <v>2566</v>
      </c>
      <c r="E114" s="3" t="s">
        <v>1</v>
      </c>
      <c r="F114" s="31">
        <v>10.208</v>
      </c>
      <c r="H114" s="13"/>
    </row>
    <row r="115" spans="2:8" s="1" customFormat="1" ht="16.9" customHeight="1">
      <c r="B115" s="13"/>
      <c r="C115" s="30" t="s">
        <v>1</v>
      </c>
      <c r="D115" s="30" t="s">
        <v>2567</v>
      </c>
      <c r="E115" s="3" t="s">
        <v>1</v>
      </c>
      <c r="F115" s="31">
        <v>8.228</v>
      </c>
      <c r="H115" s="13"/>
    </row>
    <row r="116" spans="2:8" s="1" customFormat="1" ht="16.9" customHeight="1">
      <c r="B116" s="13"/>
      <c r="C116" s="30" t="s">
        <v>1</v>
      </c>
      <c r="D116" s="30" t="s">
        <v>2568</v>
      </c>
      <c r="E116" s="3" t="s">
        <v>1</v>
      </c>
      <c r="F116" s="31">
        <v>10.208</v>
      </c>
      <c r="H116" s="13"/>
    </row>
    <row r="117" spans="2:8" s="1" customFormat="1" ht="16.9" customHeight="1">
      <c r="B117" s="13"/>
      <c r="C117" s="30" t="s">
        <v>1</v>
      </c>
      <c r="D117" s="30" t="s">
        <v>2569</v>
      </c>
      <c r="E117" s="3" t="s">
        <v>1</v>
      </c>
      <c r="F117" s="31">
        <v>36.968</v>
      </c>
      <c r="H117" s="13"/>
    </row>
    <row r="118" spans="2:8" s="1" customFormat="1" ht="16.9" customHeight="1">
      <c r="B118" s="13"/>
      <c r="C118" s="30" t="s">
        <v>1</v>
      </c>
      <c r="D118" s="30" t="s">
        <v>2570</v>
      </c>
      <c r="E118" s="3" t="s">
        <v>1</v>
      </c>
      <c r="F118" s="31">
        <v>25.7</v>
      </c>
      <c r="H118" s="13"/>
    </row>
    <row r="119" spans="2:8" s="1" customFormat="1" ht="16.9" customHeight="1">
      <c r="B119" s="13"/>
      <c r="C119" s="30" t="s">
        <v>1</v>
      </c>
      <c r="D119" s="30" t="s">
        <v>2571</v>
      </c>
      <c r="E119" s="3" t="s">
        <v>1</v>
      </c>
      <c r="F119" s="31">
        <v>25.7</v>
      </c>
      <c r="H119" s="13"/>
    </row>
    <row r="120" spans="2:8" s="1" customFormat="1" ht="16.9" customHeight="1">
      <c r="B120" s="13"/>
      <c r="C120" s="30" t="s">
        <v>1</v>
      </c>
      <c r="D120" s="30" t="s">
        <v>2572</v>
      </c>
      <c r="E120" s="3" t="s">
        <v>1</v>
      </c>
      <c r="F120" s="31">
        <v>25.7</v>
      </c>
      <c r="H120" s="13"/>
    </row>
    <row r="121" spans="2:8" s="1" customFormat="1" ht="16.9" customHeight="1">
      <c r="B121" s="13"/>
      <c r="C121" s="30" t="s">
        <v>1</v>
      </c>
      <c r="D121" s="30" t="s">
        <v>2573</v>
      </c>
      <c r="E121" s="3" t="s">
        <v>1</v>
      </c>
      <c r="F121" s="31">
        <v>25.7</v>
      </c>
      <c r="H121" s="13"/>
    </row>
    <row r="122" spans="2:8" s="1" customFormat="1" ht="16.9" customHeight="1">
      <c r="B122" s="13"/>
      <c r="C122" s="30" t="s">
        <v>1</v>
      </c>
      <c r="D122" s="30" t="s">
        <v>2574</v>
      </c>
      <c r="E122" s="3" t="s">
        <v>1</v>
      </c>
      <c r="F122" s="31">
        <v>27.76</v>
      </c>
      <c r="H122" s="13"/>
    </row>
    <row r="123" spans="2:8" s="1" customFormat="1" ht="16.9" customHeight="1">
      <c r="B123" s="13"/>
      <c r="C123" s="30" t="s">
        <v>1</v>
      </c>
      <c r="D123" s="30" t="s">
        <v>2575</v>
      </c>
      <c r="E123" s="3" t="s">
        <v>1</v>
      </c>
      <c r="F123" s="31">
        <v>9.24</v>
      </c>
      <c r="H123" s="13"/>
    </row>
    <row r="124" spans="2:8" s="1" customFormat="1" ht="16.9" customHeight="1">
      <c r="B124" s="13"/>
      <c r="C124" s="30" t="s">
        <v>1</v>
      </c>
      <c r="D124" s="30" t="s">
        <v>2576</v>
      </c>
      <c r="E124" s="3" t="s">
        <v>1</v>
      </c>
      <c r="F124" s="31">
        <v>10.12</v>
      </c>
      <c r="H124" s="13"/>
    </row>
    <row r="125" spans="2:8" s="1" customFormat="1" ht="16.9" customHeight="1">
      <c r="B125" s="13"/>
      <c r="C125" s="30" t="s">
        <v>1</v>
      </c>
      <c r="D125" s="30" t="s">
        <v>2577</v>
      </c>
      <c r="E125" s="3" t="s">
        <v>1</v>
      </c>
      <c r="F125" s="31">
        <v>9.24</v>
      </c>
      <c r="H125" s="13"/>
    </row>
    <row r="126" spans="2:8" s="1" customFormat="1" ht="16.9" customHeight="1">
      <c r="B126" s="13"/>
      <c r="C126" s="30" t="s">
        <v>1</v>
      </c>
      <c r="D126" s="30" t="s">
        <v>2578</v>
      </c>
      <c r="E126" s="3" t="s">
        <v>1</v>
      </c>
      <c r="F126" s="31">
        <v>10.12</v>
      </c>
      <c r="H126" s="13"/>
    </row>
    <row r="127" spans="2:8" s="1" customFormat="1" ht="16.9" customHeight="1">
      <c r="B127" s="13"/>
      <c r="C127" s="30" t="s">
        <v>1</v>
      </c>
      <c r="D127" s="30" t="s">
        <v>2579</v>
      </c>
      <c r="E127" s="3" t="s">
        <v>1</v>
      </c>
      <c r="F127" s="31">
        <v>18.48</v>
      </c>
      <c r="H127" s="13"/>
    </row>
    <row r="128" spans="2:8" s="1" customFormat="1" ht="16.9" customHeight="1">
      <c r="B128" s="13"/>
      <c r="C128" s="30" t="s">
        <v>1</v>
      </c>
      <c r="D128" s="30" t="s">
        <v>2580</v>
      </c>
      <c r="E128" s="3" t="s">
        <v>1</v>
      </c>
      <c r="F128" s="31">
        <v>16.28</v>
      </c>
      <c r="H128" s="13"/>
    </row>
    <row r="129" spans="2:8" s="1" customFormat="1" ht="16.9" customHeight="1">
      <c r="B129" s="13"/>
      <c r="C129" s="30" t="s">
        <v>1</v>
      </c>
      <c r="D129" s="30" t="s">
        <v>2581</v>
      </c>
      <c r="E129" s="3" t="s">
        <v>1</v>
      </c>
      <c r="F129" s="31">
        <v>16.28</v>
      </c>
      <c r="H129" s="13"/>
    </row>
    <row r="130" spans="2:8" s="1" customFormat="1" ht="16.9" customHeight="1">
      <c r="B130" s="13"/>
      <c r="C130" s="30" t="s">
        <v>1</v>
      </c>
      <c r="D130" s="30" t="s">
        <v>2582</v>
      </c>
      <c r="E130" s="3" t="s">
        <v>1</v>
      </c>
      <c r="F130" s="31">
        <v>23.298</v>
      </c>
      <c r="H130" s="13"/>
    </row>
    <row r="131" spans="2:8" s="1" customFormat="1" ht="16.9" customHeight="1">
      <c r="B131" s="13"/>
      <c r="C131" s="30" t="s">
        <v>1</v>
      </c>
      <c r="D131" s="30" t="s">
        <v>2583</v>
      </c>
      <c r="E131" s="3" t="s">
        <v>1</v>
      </c>
      <c r="F131" s="31">
        <v>21.077</v>
      </c>
      <c r="H131" s="13"/>
    </row>
    <row r="132" spans="2:8" s="1" customFormat="1" ht="30">
      <c r="B132" s="13"/>
      <c r="C132" s="30" t="s">
        <v>1</v>
      </c>
      <c r="D132" s="30" t="s">
        <v>2584</v>
      </c>
      <c r="E132" s="3" t="s">
        <v>1</v>
      </c>
      <c r="F132" s="31">
        <v>76.134</v>
      </c>
      <c r="H132" s="13"/>
    </row>
    <row r="133" spans="2:8" s="1" customFormat="1" ht="20">
      <c r="B133" s="13"/>
      <c r="C133" s="30" t="s">
        <v>1</v>
      </c>
      <c r="D133" s="30" t="s">
        <v>2585</v>
      </c>
      <c r="E133" s="3" t="s">
        <v>1</v>
      </c>
      <c r="F133" s="31">
        <v>32.718</v>
      </c>
      <c r="H133" s="13"/>
    </row>
    <row r="134" spans="2:8" s="1" customFormat="1" ht="16.9" customHeight="1">
      <c r="B134" s="13"/>
      <c r="C134" s="30" t="s">
        <v>1</v>
      </c>
      <c r="D134" s="30" t="s">
        <v>2586</v>
      </c>
      <c r="E134" s="3" t="s">
        <v>1</v>
      </c>
      <c r="F134" s="31">
        <v>19.052</v>
      </c>
      <c r="H134" s="13"/>
    </row>
    <row r="135" spans="2:8" s="1" customFormat="1" ht="16.9" customHeight="1">
      <c r="B135" s="13"/>
      <c r="C135" s="30" t="s">
        <v>1</v>
      </c>
      <c r="D135" s="30" t="s">
        <v>2587</v>
      </c>
      <c r="E135" s="3" t="s">
        <v>1</v>
      </c>
      <c r="F135" s="31">
        <v>1.524</v>
      </c>
      <c r="H135" s="13"/>
    </row>
    <row r="136" spans="2:8" s="1" customFormat="1" ht="20">
      <c r="B136" s="13"/>
      <c r="C136" s="30" t="s">
        <v>1</v>
      </c>
      <c r="D136" s="30" t="s">
        <v>2588</v>
      </c>
      <c r="E136" s="3" t="s">
        <v>1</v>
      </c>
      <c r="F136" s="31">
        <v>22.883</v>
      </c>
      <c r="H136" s="13"/>
    </row>
    <row r="137" spans="2:8" s="1" customFormat="1" ht="16.9" customHeight="1">
      <c r="B137" s="13"/>
      <c r="C137" s="30" t="s">
        <v>1</v>
      </c>
      <c r="D137" s="30" t="s">
        <v>2589</v>
      </c>
      <c r="E137" s="3" t="s">
        <v>1</v>
      </c>
      <c r="F137" s="31">
        <v>19.686</v>
      </c>
      <c r="H137" s="13"/>
    </row>
    <row r="138" spans="2:8" s="1" customFormat="1" ht="16.9" customHeight="1">
      <c r="B138" s="13"/>
      <c r="C138" s="30" t="s">
        <v>1</v>
      </c>
      <c r="D138" s="30" t="s">
        <v>2590</v>
      </c>
      <c r="E138" s="3" t="s">
        <v>1</v>
      </c>
      <c r="F138" s="31">
        <v>11.11</v>
      </c>
      <c r="H138" s="13"/>
    </row>
    <row r="139" spans="2:8" s="1" customFormat="1" ht="16.9" customHeight="1">
      <c r="B139" s="13"/>
      <c r="C139" s="30" t="s">
        <v>1</v>
      </c>
      <c r="D139" s="30" t="s">
        <v>2591</v>
      </c>
      <c r="E139" s="3" t="s">
        <v>1</v>
      </c>
      <c r="F139" s="31">
        <v>14.47</v>
      </c>
      <c r="H139" s="13"/>
    </row>
    <row r="140" spans="2:8" s="1" customFormat="1" ht="16.9" customHeight="1">
      <c r="B140" s="13"/>
      <c r="C140" s="30" t="s">
        <v>1</v>
      </c>
      <c r="D140" s="30" t="s">
        <v>2592</v>
      </c>
      <c r="E140" s="3" t="s">
        <v>1</v>
      </c>
      <c r="F140" s="31">
        <v>21.887</v>
      </c>
      <c r="H140" s="13"/>
    </row>
    <row r="141" spans="2:8" s="1" customFormat="1" ht="16.9" customHeight="1">
      <c r="B141" s="13"/>
      <c r="C141" s="30" t="s">
        <v>1</v>
      </c>
      <c r="D141" s="30" t="s">
        <v>2593</v>
      </c>
      <c r="E141" s="3" t="s">
        <v>1</v>
      </c>
      <c r="F141" s="31">
        <v>8.799</v>
      </c>
      <c r="H141" s="13"/>
    </row>
    <row r="142" spans="2:8" s="1" customFormat="1" ht="16.9" customHeight="1">
      <c r="B142" s="13"/>
      <c r="C142" s="30" t="s">
        <v>1</v>
      </c>
      <c r="D142" s="30" t="s">
        <v>2594</v>
      </c>
      <c r="E142" s="3" t="s">
        <v>1</v>
      </c>
      <c r="F142" s="31">
        <v>9.292</v>
      </c>
      <c r="H142" s="13"/>
    </row>
    <row r="143" spans="2:8" s="1" customFormat="1" ht="16.9" customHeight="1">
      <c r="B143" s="13"/>
      <c r="C143" s="30" t="s">
        <v>1</v>
      </c>
      <c r="D143" s="30" t="s">
        <v>2595</v>
      </c>
      <c r="E143" s="3" t="s">
        <v>1</v>
      </c>
      <c r="F143" s="31">
        <v>20.564</v>
      </c>
      <c r="H143" s="13"/>
    </row>
    <row r="144" spans="2:8" s="1" customFormat="1" ht="16.9" customHeight="1">
      <c r="B144" s="13"/>
      <c r="C144" s="30" t="s">
        <v>1</v>
      </c>
      <c r="D144" s="30" t="s">
        <v>2596</v>
      </c>
      <c r="E144" s="3" t="s">
        <v>1</v>
      </c>
      <c r="F144" s="31">
        <v>13.534</v>
      </c>
      <c r="H144" s="13"/>
    </row>
    <row r="145" spans="2:8" s="1" customFormat="1" ht="16.9" customHeight="1">
      <c r="B145" s="13"/>
      <c r="C145" s="30" t="s">
        <v>1</v>
      </c>
      <c r="D145" s="30" t="s">
        <v>2597</v>
      </c>
      <c r="E145" s="3" t="s">
        <v>1</v>
      </c>
      <c r="F145" s="31">
        <v>19.352</v>
      </c>
      <c r="H145" s="13"/>
    </row>
    <row r="146" spans="2:8" s="1" customFormat="1" ht="16.9" customHeight="1">
      <c r="B146" s="13"/>
      <c r="C146" s="30" t="s">
        <v>1</v>
      </c>
      <c r="D146" s="30" t="s">
        <v>2598</v>
      </c>
      <c r="E146" s="3" t="s">
        <v>1</v>
      </c>
      <c r="F146" s="31">
        <v>26.928</v>
      </c>
      <c r="H146" s="13"/>
    </row>
    <row r="147" spans="2:8" s="1" customFormat="1" ht="16.9" customHeight="1">
      <c r="B147" s="13"/>
      <c r="C147" s="30" t="s">
        <v>1</v>
      </c>
      <c r="D147" s="30" t="s">
        <v>2599</v>
      </c>
      <c r="E147" s="3" t="s">
        <v>1</v>
      </c>
      <c r="F147" s="31">
        <v>19.624</v>
      </c>
      <c r="H147" s="13"/>
    </row>
    <row r="148" spans="2:8" s="1" customFormat="1" ht="16.9" customHeight="1">
      <c r="B148" s="13"/>
      <c r="C148" s="30" t="s">
        <v>1</v>
      </c>
      <c r="D148" s="30" t="s">
        <v>2600</v>
      </c>
      <c r="E148" s="3" t="s">
        <v>1</v>
      </c>
      <c r="F148" s="31">
        <v>36.836</v>
      </c>
      <c r="H148" s="13"/>
    </row>
    <row r="149" spans="2:8" s="1" customFormat="1" ht="16.9" customHeight="1">
      <c r="B149" s="13"/>
      <c r="C149" s="30" t="s">
        <v>1</v>
      </c>
      <c r="D149" s="30" t="s">
        <v>2601</v>
      </c>
      <c r="E149" s="3" t="s">
        <v>1</v>
      </c>
      <c r="F149" s="31">
        <v>24.618</v>
      </c>
      <c r="H149" s="13"/>
    </row>
    <row r="150" spans="2:8" s="1" customFormat="1" ht="16.9" customHeight="1">
      <c r="B150" s="13"/>
      <c r="C150" s="30" t="s">
        <v>1</v>
      </c>
      <c r="D150" s="30" t="s">
        <v>2602</v>
      </c>
      <c r="E150" s="3" t="s">
        <v>1</v>
      </c>
      <c r="F150" s="31">
        <v>24.618</v>
      </c>
      <c r="H150" s="13"/>
    </row>
    <row r="151" spans="2:8" s="1" customFormat="1" ht="16.9" customHeight="1">
      <c r="B151" s="13"/>
      <c r="C151" s="30" t="s">
        <v>1</v>
      </c>
      <c r="D151" s="30" t="s">
        <v>2603</v>
      </c>
      <c r="E151" s="3" t="s">
        <v>1</v>
      </c>
      <c r="F151" s="31">
        <v>24.618</v>
      </c>
      <c r="H151" s="13"/>
    </row>
    <row r="152" spans="2:8" s="1" customFormat="1" ht="16.9" customHeight="1">
      <c r="B152" s="13"/>
      <c r="C152" s="30" t="s">
        <v>1</v>
      </c>
      <c r="D152" s="30" t="s">
        <v>2604</v>
      </c>
      <c r="E152" s="3" t="s">
        <v>1</v>
      </c>
      <c r="F152" s="31">
        <v>24.618</v>
      </c>
      <c r="H152" s="13"/>
    </row>
    <row r="153" spans="2:8" s="1" customFormat="1" ht="16.9" customHeight="1">
      <c r="B153" s="13"/>
      <c r="C153" s="30" t="s">
        <v>1</v>
      </c>
      <c r="D153" s="30" t="s">
        <v>2605</v>
      </c>
      <c r="E153" s="3" t="s">
        <v>1</v>
      </c>
      <c r="F153" s="31">
        <v>24.088</v>
      </c>
      <c r="H153" s="13"/>
    </row>
    <row r="154" spans="2:8" s="1" customFormat="1" ht="16.9" customHeight="1">
      <c r="B154" s="13"/>
      <c r="C154" s="30" t="s">
        <v>1</v>
      </c>
      <c r="D154" s="30" t="s">
        <v>2606</v>
      </c>
      <c r="E154" s="3" t="s">
        <v>1</v>
      </c>
      <c r="F154" s="31">
        <v>24.088</v>
      </c>
      <c r="H154" s="13"/>
    </row>
    <row r="155" spans="2:8" s="1" customFormat="1" ht="16.9" customHeight="1">
      <c r="B155" s="13"/>
      <c r="C155" s="30" t="s">
        <v>1</v>
      </c>
      <c r="D155" s="30" t="s">
        <v>2607</v>
      </c>
      <c r="E155" s="3" t="s">
        <v>1</v>
      </c>
      <c r="F155" s="31">
        <v>23.77</v>
      </c>
      <c r="H155" s="13"/>
    </row>
    <row r="156" spans="2:8" s="1" customFormat="1" ht="16.9" customHeight="1">
      <c r="B156" s="13"/>
      <c r="C156" s="30" t="s">
        <v>1</v>
      </c>
      <c r="D156" s="30" t="s">
        <v>2608</v>
      </c>
      <c r="E156" s="3" t="s">
        <v>1</v>
      </c>
      <c r="F156" s="31">
        <v>32.56</v>
      </c>
      <c r="H156" s="13"/>
    </row>
    <row r="157" spans="2:8" s="1" customFormat="1" ht="16.9" customHeight="1">
      <c r="B157" s="13"/>
      <c r="C157" s="30" t="s">
        <v>1</v>
      </c>
      <c r="D157" s="30" t="s">
        <v>2609</v>
      </c>
      <c r="E157" s="3" t="s">
        <v>1</v>
      </c>
      <c r="F157" s="31">
        <v>21.89</v>
      </c>
      <c r="H157" s="13"/>
    </row>
    <row r="158" spans="2:8" s="1" customFormat="1" ht="16.9" customHeight="1">
      <c r="B158" s="13"/>
      <c r="C158" s="30" t="s">
        <v>1</v>
      </c>
      <c r="D158" s="30" t="s">
        <v>2610</v>
      </c>
      <c r="E158" s="3" t="s">
        <v>1</v>
      </c>
      <c r="F158" s="31">
        <v>9.24</v>
      </c>
      <c r="H158" s="13"/>
    </row>
    <row r="159" spans="2:8" s="1" customFormat="1" ht="16.9" customHeight="1">
      <c r="B159" s="13"/>
      <c r="C159" s="30" t="s">
        <v>1</v>
      </c>
      <c r="D159" s="30" t="s">
        <v>2611</v>
      </c>
      <c r="E159" s="3" t="s">
        <v>1</v>
      </c>
      <c r="F159" s="31">
        <v>10.34</v>
      </c>
      <c r="H159" s="13"/>
    </row>
    <row r="160" spans="2:8" s="1" customFormat="1" ht="16.9" customHeight="1">
      <c r="B160" s="13"/>
      <c r="C160" s="30" t="s">
        <v>1</v>
      </c>
      <c r="D160" s="30" t="s">
        <v>2612</v>
      </c>
      <c r="E160" s="3" t="s">
        <v>1</v>
      </c>
      <c r="F160" s="31">
        <v>9.24</v>
      </c>
      <c r="H160" s="13"/>
    </row>
    <row r="161" spans="2:8" s="1" customFormat="1" ht="16.9" customHeight="1">
      <c r="B161" s="13"/>
      <c r="C161" s="30" t="s">
        <v>1</v>
      </c>
      <c r="D161" s="30" t="s">
        <v>2613</v>
      </c>
      <c r="E161" s="3" t="s">
        <v>1</v>
      </c>
      <c r="F161" s="31">
        <v>10.34</v>
      </c>
      <c r="H161" s="13"/>
    </row>
    <row r="162" spans="2:8" s="1" customFormat="1" ht="16.9" customHeight="1">
      <c r="B162" s="13"/>
      <c r="C162" s="30" t="s">
        <v>1</v>
      </c>
      <c r="D162" s="30" t="s">
        <v>2614</v>
      </c>
      <c r="E162" s="3" t="s">
        <v>1</v>
      </c>
      <c r="F162" s="31">
        <v>2.82</v>
      </c>
      <c r="H162" s="13"/>
    </row>
    <row r="163" spans="2:8" s="1" customFormat="1" ht="16.9" customHeight="1">
      <c r="B163" s="13"/>
      <c r="C163" s="30" t="s">
        <v>1</v>
      </c>
      <c r="D163" s="30" t="s">
        <v>2615</v>
      </c>
      <c r="E163" s="3" t="s">
        <v>1</v>
      </c>
      <c r="F163" s="31">
        <v>17.82</v>
      </c>
      <c r="H163" s="13"/>
    </row>
    <row r="164" spans="2:8" s="1" customFormat="1" ht="16.9" customHeight="1">
      <c r="B164" s="13"/>
      <c r="C164" s="30" t="s">
        <v>1</v>
      </c>
      <c r="D164" s="30" t="s">
        <v>2616</v>
      </c>
      <c r="E164" s="3" t="s">
        <v>1</v>
      </c>
      <c r="F164" s="31">
        <v>14.047</v>
      </c>
      <c r="H164" s="13"/>
    </row>
    <row r="165" spans="2:8" s="1" customFormat="1" ht="16.9" customHeight="1">
      <c r="B165" s="13"/>
      <c r="C165" s="30" t="s">
        <v>1</v>
      </c>
      <c r="D165" s="30" t="s">
        <v>2617</v>
      </c>
      <c r="E165" s="3" t="s">
        <v>1</v>
      </c>
      <c r="F165" s="31">
        <v>9.46</v>
      </c>
      <c r="H165" s="13"/>
    </row>
    <row r="166" spans="2:8" s="1" customFormat="1" ht="16.9" customHeight="1">
      <c r="B166" s="13"/>
      <c r="C166" s="30" t="s">
        <v>1</v>
      </c>
      <c r="D166" s="30" t="s">
        <v>2618</v>
      </c>
      <c r="E166" s="3" t="s">
        <v>1</v>
      </c>
      <c r="F166" s="31">
        <v>10.12</v>
      </c>
      <c r="H166" s="13"/>
    </row>
    <row r="167" spans="2:8" s="1" customFormat="1" ht="16.9" customHeight="1">
      <c r="B167" s="13"/>
      <c r="C167" s="30" t="s">
        <v>1</v>
      </c>
      <c r="D167" s="30" t="s">
        <v>2619</v>
      </c>
      <c r="E167" s="3" t="s">
        <v>1</v>
      </c>
      <c r="F167" s="31">
        <v>9.57</v>
      </c>
      <c r="H167" s="13"/>
    </row>
    <row r="168" spans="2:8" s="1" customFormat="1" ht="16.9" customHeight="1">
      <c r="B168" s="13"/>
      <c r="C168" s="30" t="s">
        <v>1</v>
      </c>
      <c r="D168" s="30" t="s">
        <v>2620</v>
      </c>
      <c r="E168" s="3" t="s">
        <v>1</v>
      </c>
      <c r="F168" s="31">
        <v>10.23</v>
      </c>
      <c r="H168" s="13"/>
    </row>
    <row r="169" spans="2:8" s="1" customFormat="1" ht="16.9" customHeight="1">
      <c r="B169" s="13"/>
      <c r="C169" s="30" t="s">
        <v>249</v>
      </c>
      <c r="D169" s="30" t="s">
        <v>388</v>
      </c>
      <c r="E169" s="3" t="s">
        <v>1</v>
      </c>
      <c r="F169" s="31">
        <v>1109.015</v>
      </c>
      <c r="H169" s="13"/>
    </row>
    <row r="170" spans="2:8" s="1" customFormat="1" ht="16.9" customHeight="1">
      <c r="B170" s="13"/>
      <c r="C170" s="26" t="s">
        <v>2900</v>
      </c>
      <c r="D170" s="27" t="s">
        <v>2901</v>
      </c>
      <c r="E170" s="28" t="s">
        <v>1</v>
      </c>
      <c r="F170" s="29">
        <v>636.041</v>
      </c>
      <c r="H170" s="13"/>
    </row>
    <row r="171" spans="2:8" s="1" customFormat="1" ht="16.9" customHeight="1">
      <c r="B171" s="13"/>
      <c r="C171" s="30" t="s">
        <v>2900</v>
      </c>
      <c r="D171" s="30" t="s">
        <v>2969</v>
      </c>
      <c r="E171" s="3" t="s">
        <v>1</v>
      </c>
      <c r="F171" s="31">
        <v>636.041</v>
      </c>
      <c r="H171" s="13"/>
    </row>
    <row r="172" spans="2:8" s="1" customFormat="1" ht="16.9" customHeight="1">
      <c r="B172" s="13"/>
      <c r="C172" s="26" t="s">
        <v>122</v>
      </c>
      <c r="D172" s="27" t="s">
        <v>123</v>
      </c>
      <c r="E172" s="28" t="s">
        <v>1</v>
      </c>
      <c r="F172" s="29">
        <v>3089.183</v>
      </c>
      <c r="H172" s="13"/>
    </row>
    <row r="173" spans="2:8" s="1" customFormat="1" ht="16.9" customHeight="1">
      <c r="B173" s="13"/>
      <c r="C173" s="30" t="s">
        <v>1</v>
      </c>
      <c r="D173" s="30" t="s">
        <v>750</v>
      </c>
      <c r="E173" s="3" t="s">
        <v>1</v>
      </c>
      <c r="F173" s="31">
        <v>0</v>
      </c>
      <c r="H173" s="13"/>
    </row>
    <row r="174" spans="2:8" s="1" customFormat="1" ht="16.9" customHeight="1">
      <c r="B174" s="13"/>
      <c r="C174" s="30" t="s">
        <v>1</v>
      </c>
      <c r="D174" s="30" t="s">
        <v>421</v>
      </c>
      <c r="E174" s="3" t="s">
        <v>1</v>
      </c>
      <c r="F174" s="31">
        <v>0</v>
      </c>
      <c r="H174" s="13"/>
    </row>
    <row r="175" spans="2:8" s="1" customFormat="1" ht="20">
      <c r="B175" s="13"/>
      <c r="C175" s="30" t="s">
        <v>1</v>
      </c>
      <c r="D175" s="30" t="s">
        <v>751</v>
      </c>
      <c r="E175" s="3" t="s">
        <v>1</v>
      </c>
      <c r="F175" s="31">
        <v>197.968</v>
      </c>
      <c r="H175" s="13"/>
    </row>
    <row r="176" spans="2:8" s="1" customFormat="1" ht="20">
      <c r="B176" s="13"/>
      <c r="C176" s="30" t="s">
        <v>1</v>
      </c>
      <c r="D176" s="30" t="s">
        <v>752</v>
      </c>
      <c r="E176" s="3" t="s">
        <v>1</v>
      </c>
      <c r="F176" s="31">
        <v>525.216</v>
      </c>
      <c r="H176" s="13"/>
    </row>
    <row r="177" spans="2:8" s="1" customFormat="1" ht="16.9" customHeight="1">
      <c r="B177" s="13"/>
      <c r="C177" s="30" t="s">
        <v>1</v>
      </c>
      <c r="D177" s="30" t="s">
        <v>753</v>
      </c>
      <c r="E177" s="3" t="s">
        <v>1</v>
      </c>
      <c r="F177" s="31">
        <v>543.588</v>
      </c>
      <c r="H177" s="13"/>
    </row>
    <row r="178" spans="2:8" s="1" customFormat="1" ht="16.9" customHeight="1">
      <c r="B178" s="13"/>
      <c r="C178" s="30" t="s">
        <v>1</v>
      </c>
      <c r="D178" s="30" t="s">
        <v>754</v>
      </c>
      <c r="E178" s="3" t="s">
        <v>1</v>
      </c>
      <c r="F178" s="31">
        <v>61.268</v>
      </c>
      <c r="H178" s="13"/>
    </row>
    <row r="179" spans="2:8" s="1" customFormat="1" ht="16.9" customHeight="1">
      <c r="B179" s="13"/>
      <c r="C179" s="30" t="s">
        <v>1</v>
      </c>
      <c r="D179" s="30" t="s">
        <v>755</v>
      </c>
      <c r="E179" s="3" t="s">
        <v>1</v>
      </c>
      <c r="F179" s="31">
        <v>92.565</v>
      </c>
      <c r="H179" s="13"/>
    </row>
    <row r="180" spans="2:8" s="1" customFormat="1" ht="16.9" customHeight="1">
      <c r="B180" s="13"/>
      <c r="C180" s="30" t="s">
        <v>1</v>
      </c>
      <c r="D180" s="30" t="s">
        <v>756</v>
      </c>
      <c r="E180" s="3" t="s">
        <v>1</v>
      </c>
      <c r="F180" s="31">
        <v>47.02</v>
      </c>
      <c r="H180" s="13"/>
    </row>
    <row r="181" spans="2:8" s="1" customFormat="1" ht="20">
      <c r="B181" s="13"/>
      <c r="C181" s="30" t="s">
        <v>1</v>
      </c>
      <c r="D181" s="30" t="s">
        <v>757</v>
      </c>
      <c r="E181" s="3" t="s">
        <v>1</v>
      </c>
      <c r="F181" s="31">
        <v>138.726</v>
      </c>
      <c r="H181" s="13"/>
    </row>
    <row r="182" spans="2:8" s="1" customFormat="1" ht="20">
      <c r="B182" s="13"/>
      <c r="C182" s="30" t="s">
        <v>1</v>
      </c>
      <c r="D182" s="30" t="s">
        <v>758</v>
      </c>
      <c r="E182" s="3" t="s">
        <v>1</v>
      </c>
      <c r="F182" s="31">
        <v>103.708</v>
      </c>
      <c r="H182" s="13"/>
    </row>
    <row r="183" spans="2:8" s="1" customFormat="1" ht="16.9" customHeight="1">
      <c r="B183" s="13"/>
      <c r="C183" s="30" t="s">
        <v>1</v>
      </c>
      <c r="D183" s="30" t="s">
        <v>759</v>
      </c>
      <c r="E183" s="3" t="s">
        <v>1</v>
      </c>
      <c r="F183" s="31">
        <v>29.723</v>
      </c>
      <c r="H183" s="13"/>
    </row>
    <row r="184" spans="2:8" s="1" customFormat="1" ht="16.9" customHeight="1">
      <c r="B184" s="13"/>
      <c r="C184" s="30" t="s">
        <v>1</v>
      </c>
      <c r="D184" s="30" t="s">
        <v>760</v>
      </c>
      <c r="E184" s="3" t="s">
        <v>1</v>
      </c>
      <c r="F184" s="31">
        <v>-85.156</v>
      </c>
      <c r="H184" s="13"/>
    </row>
    <row r="185" spans="2:8" s="1" customFormat="1" ht="16.9" customHeight="1">
      <c r="B185" s="13"/>
      <c r="C185" s="30" t="s">
        <v>1</v>
      </c>
      <c r="D185" s="30" t="s">
        <v>426</v>
      </c>
      <c r="E185" s="3" t="s">
        <v>1</v>
      </c>
      <c r="F185" s="31">
        <v>0</v>
      </c>
      <c r="H185" s="13"/>
    </row>
    <row r="186" spans="2:8" s="1" customFormat="1" ht="20">
      <c r="B186" s="13"/>
      <c r="C186" s="30" t="s">
        <v>1</v>
      </c>
      <c r="D186" s="30" t="s">
        <v>761</v>
      </c>
      <c r="E186" s="3" t="s">
        <v>1</v>
      </c>
      <c r="F186" s="31">
        <v>1173.49</v>
      </c>
      <c r="H186" s="13"/>
    </row>
    <row r="187" spans="2:8" s="1" customFormat="1" ht="20">
      <c r="B187" s="13"/>
      <c r="C187" s="30" t="s">
        <v>1</v>
      </c>
      <c r="D187" s="30" t="s">
        <v>762</v>
      </c>
      <c r="E187" s="3" t="s">
        <v>1</v>
      </c>
      <c r="F187" s="31">
        <v>178.356</v>
      </c>
      <c r="H187" s="13"/>
    </row>
    <row r="188" spans="2:8" s="1" customFormat="1" ht="16.9" customHeight="1">
      <c r="B188" s="13"/>
      <c r="C188" s="30" t="s">
        <v>1</v>
      </c>
      <c r="D188" s="30" t="s">
        <v>763</v>
      </c>
      <c r="E188" s="3" t="s">
        <v>1</v>
      </c>
      <c r="F188" s="31">
        <v>40.091</v>
      </c>
      <c r="H188" s="13"/>
    </row>
    <row r="189" spans="2:8" s="1" customFormat="1" ht="16.9" customHeight="1">
      <c r="B189" s="13"/>
      <c r="C189" s="30" t="s">
        <v>1</v>
      </c>
      <c r="D189" s="30" t="s">
        <v>764</v>
      </c>
      <c r="E189" s="3" t="s">
        <v>1</v>
      </c>
      <c r="F189" s="31">
        <v>129.57</v>
      </c>
      <c r="H189" s="13"/>
    </row>
    <row r="190" spans="2:8" s="1" customFormat="1" ht="16.9" customHeight="1">
      <c r="B190" s="13"/>
      <c r="C190" s="30" t="s">
        <v>1</v>
      </c>
      <c r="D190" s="30" t="s">
        <v>765</v>
      </c>
      <c r="E190" s="3" t="s">
        <v>1</v>
      </c>
      <c r="F190" s="31">
        <v>-129.954</v>
      </c>
      <c r="H190" s="13"/>
    </row>
    <row r="191" spans="2:8" s="1" customFormat="1" ht="16.9" customHeight="1">
      <c r="B191" s="13"/>
      <c r="C191" s="30" t="s">
        <v>1</v>
      </c>
      <c r="D191" s="30" t="s">
        <v>570</v>
      </c>
      <c r="E191" s="3" t="s">
        <v>1</v>
      </c>
      <c r="F191" s="31">
        <v>0</v>
      </c>
      <c r="H191" s="13"/>
    </row>
    <row r="192" spans="2:8" s="1" customFormat="1" ht="16.9" customHeight="1">
      <c r="B192" s="13"/>
      <c r="C192" s="30" t="s">
        <v>1</v>
      </c>
      <c r="D192" s="30" t="s">
        <v>766</v>
      </c>
      <c r="E192" s="3" t="s">
        <v>1</v>
      </c>
      <c r="F192" s="31">
        <v>28.732</v>
      </c>
      <c r="H192" s="13"/>
    </row>
    <row r="193" spans="2:8" s="1" customFormat="1" ht="16.9" customHeight="1">
      <c r="B193" s="13"/>
      <c r="C193" s="30" t="s">
        <v>1</v>
      </c>
      <c r="D193" s="30" t="s">
        <v>767</v>
      </c>
      <c r="E193" s="3" t="s">
        <v>1</v>
      </c>
      <c r="F193" s="31">
        <v>-96.528</v>
      </c>
      <c r="H193" s="13"/>
    </row>
    <row r="194" spans="2:8" s="1" customFormat="1" ht="16.9" customHeight="1">
      <c r="B194" s="13"/>
      <c r="C194" s="30" t="s">
        <v>1</v>
      </c>
      <c r="D194" s="30" t="s">
        <v>768</v>
      </c>
      <c r="E194" s="3" t="s">
        <v>1</v>
      </c>
      <c r="F194" s="31">
        <v>-126.768</v>
      </c>
      <c r="H194" s="13"/>
    </row>
    <row r="195" spans="2:8" s="1" customFormat="1" ht="16.9" customHeight="1">
      <c r="B195" s="13"/>
      <c r="C195" s="30" t="s">
        <v>1</v>
      </c>
      <c r="D195" s="30" t="s">
        <v>769</v>
      </c>
      <c r="E195" s="3" t="s">
        <v>1</v>
      </c>
      <c r="F195" s="31">
        <v>26.552</v>
      </c>
      <c r="H195" s="13"/>
    </row>
    <row r="196" spans="2:8" s="1" customFormat="1" ht="16.9" customHeight="1">
      <c r="B196" s="13"/>
      <c r="C196" s="30" t="s">
        <v>1</v>
      </c>
      <c r="D196" s="30" t="s">
        <v>770</v>
      </c>
      <c r="E196" s="3" t="s">
        <v>1</v>
      </c>
      <c r="F196" s="31">
        <v>211.016</v>
      </c>
      <c r="H196" s="13"/>
    </row>
    <row r="197" spans="2:8" s="1" customFormat="1" ht="16.9" customHeight="1">
      <c r="B197" s="13"/>
      <c r="C197" s="30" t="s">
        <v>122</v>
      </c>
      <c r="D197" s="30" t="s">
        <v>388</v>
      </c>
      <c r="E197" s="3" t="s">
        <v>1</v>
      </c>
      <c r="F197" s="31">
        <v>3089.183</v>
      </c>
      <c r="H197" s="13"/>
    </row>
    <row r="198" spans="2:8" s="1" customFormat="1" ht="16.9" customHeight="1">
      <c r="B198" s="13"/>
      <c r="C198" s="26" t="s">
        <v>2903</v>
      </c>
      <c r="D198" s="27" t="s">
        <v>2904</v>
      </c>
      <c r="E198" s="28" t="s">
        <v>1</v>
      </c>
      <c r="F198" s="29">
        <v>42.966</v>
      </c>
      <c r="H198" s="13"/>
    </row>
    <row r="199" spans="2:8" s="1" customFormat="1" ht="16.9" customHeight="1">
      <c r="B199" s="13"/>
      <c r="C199" s="30" t="s">
        <v>1</v>
      </c>
      <c r="D199" s="30" t="s">
        <v>3046</v>
      </c>
      <c r="E199" s="3" t="s">
        <v>1</v>
      </c>
      <c r="F199" s="31">
        <v>0</v>
      </c>
      <c r="H199" s="13"/>
    </row>
    <row r="200" spans="2:8" s="1" customFormat="1" ht="16.9" customHeight="1">
      <c r="B200" s="13"/>
      <c r="C200" s="30" t="s">
        <v>1</v>
      </c>
      <c r="D200" s="30" t="s">
        <v>3047</v>
      </c>
      <c r="E200" s="3" t="s">
        <v>1</v>
      </c>
      <c r="F200" s="31">
        <v>13.475</v>
      </c>
      <c r="H200" s="13"/>
    </row>
    <row r="201" spans="2:8" s="1" customFormat="1" ht="20">
      <c r="B201" s="13"/>
      <c r="C201" s="30" t="s">
        <v>1</v>
      </c>
      <c r="D201" s="30" t="s">
        <v>3048</v>
      </c>
      <c r="E201" s="3" t="s">
        <v>1</v>
      </c>
      <c r="F201" s="31">
        <v>29.491</v>
      </c>
      <c r="H201" s="13"/>
    </row>
    <row r="202" spans="2:8" s="1" customFormat="1" ht="16.9" customHeight="1">
      <c r="B202" s="13"/>
      <c r="C202" s="30" t="s">
        <v>2903</v>
      </c>
      <c r="D202" s="30" t="s">
        <v>388</v>
      </c>
      <c r="E202" s="3" t="s">
        <v>1</v>
      </c>
      <c r="F202" s="31">
        <v>42.966</v>
      </c>
      <c r="H202" s="13"/>
    </row>
    <row r="203" spans="2:8" s="1" customFormat="1" ht="16.9" customHeight="1">
      <c r="B203" s="13"/>
      <c r="C203" s="26" t="s">
        <v>125</v>
      </c>
      <c r="D203" s="27" t="s">
        <v>126</v>
      </c>
      <c r="E203" s="28" t="s">
        <v>1</v>
      </c>
      <c r="F203" s="29">
        <v>67.2</v>
      </c>
      <c r="H203" s="13"/>
    </row>
    <row r="204" spans="2:8" s="1" customFormat="1" ht="16.9" customHeight="1">
      <c r="B204" s="13"/>
      <c r="C204" s="30" t="s">
        <v>1</v>
      </c>
      <c r="D204" s="30" t="s">
        <v>805</v>
      </c>
      <c r="E204" s="3" t="s">
        <v>1</v>
      </c>
      <c r="F204" s="31">
        <v>0</v>
      </c>
      <c r="H204" s="13"/>
    </row>
    <row r="205" spans="2:8" s="1" customFormat="1" ht="16.9" customHeight="1">
      <c r="B205" s="13"/>
      <c r="C205" s="30" t="s">
        <v>1</v>
      </c>
      <c r="D205" s="30" t="s">
        <v>806</v>
      </c>
      <c r="E205" s="3" t="s">
        <v>1</v>
      </c>
      <c r="F205" s="31">
        <v>67.2</v>
      </c>
      <c r="H205" s="13"/>
    </row>
    <row r="206" spans="2:8" s="1" customFormat="1" ht="16.9" customHeight="1">
      <c r="B206" s="13"/>
      <c r="C206" s="30" t="s">
        <v>125</v>
      </c>
      <c r="D206" s="30" t="s">
        <v>607</v>
      </c>
      <c r="E206" s="3" t="s">
        <v>1</v>
      </c>
      <c r="F206" s="31">
        <v>67.2</v>
      </c>
      <c r="H206" s="13"/>
    </row>
    <row r="207" spans="2:8" s="1" customFormat="1" ht="16.9" customHeight="1">
      <c r="B207" s="13"/>
      <c r="C207" s="26" t="s">
        <v>150</v>
      </c>
      <c r="D207" s="27" t="s">
        <v>151</v>
      </c>
      <c r="E207" s="28" t="s">
        <v>1</v>
      </c>
      <c r="F207" s="29">
        <v>454.7</v>
      </c>
      <c r="H207" s="13"/>
    </row>
    <row r="208" spans="2:8" s="1" customFormat="1" ht="16.9" customHeight="1">
      <c r="B208" s="13"/>
      <c r="C208" s="30" t="s">
        <v>1</v>
      </c>
      <c r="D208" s="30" t="s">
        <v>2443</v>
      </c>
      <c r="E208" s="3" t="s">
        <v>1</v>
      </c>
      <c r="F208" s="31">
        <v>0</v>
      </c>
      <c r="H208" s="13"/>
    </row>
    <row r="209" spans="2:8" s="1" customFormat="1" ht="16.9" customHeight="1">
      <c r="B209" s="13"/>
      <c r="C209" s="30" t="s">
        <v>1</v>
      </c>
      <c r="D209" s="30" t="s">
        <v>2444</v>
      </c>
      <c r="E209" s="3" t="s">
        <v>1</v>
      </c>
      <c r="F209" s="31">
        <v>0</v>
      </c>
      <c r="H209" s="13"/>
    </row>
    <row r="210" spans="2:8" s="1" customFormat="1" ht="16.9" customHeight="1">
      <c r="B210" s="13"/>
      <c r="C210" s="30" t="s">
        <v>150</v>
      </c>
      <c r="D210" s="30" t="s">
        <v>2445</v>
      </c>
      <c r="E210" s="3" t="s">
        <v>1</v>
      </c>
      <c r="F210" s="31">
        <v>454.7</v>
      </c>
      <c r="H210" s="13"/>
    </row>
    <row r="211" spans="2:8" s="1" customFormat="1" ht="16.9" customHeight="1">
      <c r="B211" s="13"/>
      <c r="C211" s="26" t="s">
        <v>168</v>
      </c>
      <c r="D211" s="27" t="s">
        <v>169</v>
      </c>
      <c r="E211" s="28" t="s">
        <v>1</v>
      </c>
      <c r="F211" s="29">
        <v>6.5</v>
      </c>
      <c r="H211" s="13"/>
    </row>
    <row r="212" spans="2:8" s="1" customFormat="1" ht="16.9" customHeight="1">
      <c r="B212" s="13"/>
      <c r="C212" s="26" t="s">
        <v>156</v>
      </c>
      <c r="D212" s="27" t="s">
        <v>157</v>
      </c>
      <c r="E212" s="28" t="s">
        <v>1</v>
      </c>
      <c r="F212" s="29">
        <v>241.3</v>
      </c>
      <c r="H212" s="13"/>
    </row>
    <row r="213" spans="2:8" s="1" customFormat="1" ht="16.9" customHeight="1">
      <c r="B213" s="13"/>
      <c r="C213" s="30" t="s">
        <v>1</v>
      </c>
      <c r="D213" s="30" t="s">
        <v>2412</v>
      </c>
      <c r="E213" s="3" t="s">
        <v>1</v>
      </c>
      <c r="F213" s="31">
        <v>0</v>
      </c>
      <c r="H213" s="13"/>
    </row>
    <row r="214" spans="2:8" s="1" customFormat="1" ht="16.9" customHeight="1">
      <c r="B214" s="13"/>
      <c r="C214" s="30" t="s">
        <v>156</v>
      </c>
      <c r="D214" s="30" t="s">
        <v>2413</v>
      </c>
      <c r="E214" s="3" t="s">
        <v>1</v>
      </c>
      <c r="F214" s="31">
        <v>241.3</v>
      </c>
      <c r="H214" s="13"/>
    </row>
    <row r="215" spans="2:8" s="1" customFormat="1" ht="16.9" customHeight="1">
      <c r="B215" s="13"/>
      <c r="C215" s="26" t="s">
        <v>174</v>
      </c>
      <c r="D215" s="27" t="s">
        <v>175</v>
      </c>
      <c r="E215" s="28" t="s">
        <v>1</v>
      </c>
      <c r="F215" s="29">
        <v>78.7</v>
      </c>
      <c r="H215" s="13"/>
    </row>
    <row r="216" spans="2:8" s="1" customFormat="1" ht="16.9" customHeight="1">
      <c r="B216" s="13"/>
      <c r="C216" s="30" t="s">
        <v>1</v>
      </c>
      <c r="D216" s="30" t="s">
        <v>175</v>
      </c>
      <c r="E216" s="3" t="s">
        <v>1</v>
      </c>
      <c r="F216" s="31">
        <v>0</v>
      </c>
      <c r="H216" s="13"/>
    </row>
    <row r="217" spans="2:8" s="1" customFormat="1" ht="16.9" customHeight="1">
      <c r="B217" s="13"/>
      <c r="C217" s="30" t="s">
        <v>174</v>
      </c>
      <c r="D217" s="30" t="s">
        <v>176</v>
      </c>
      <c r="E217" s="3" t="s">
        <v>1</v>
      </c>
      <c r="F217" s="31">
        <v>78.7</v>
      </c>
      <c r="H217" s="13"/>
    </row>
    <row r="218" spans="2:8" s="1" customFormat="1" ht="16.9" customHeight="1">
      <c r="B218" s="13"/>
      <c r="C218" s="26" t="s">
        <v>177</v>
      </c>
      <c r="D218" s="27" t="s">
        <v>178</v>
      </c>
      <c r="E218" s="28" t="s">
        <v>1</v>
      </c>
      <c r="F218" s="29">
        <v>17</v>
      </c>
      <c r="H218" s="13"/>
    </row>
    <row r="219" spans="2:8" s="1" customFormat="1" ht="16.9" customHeight="1">
      <c r="B219" s="13"/>
      <c r="C219" s="30" t="s">
        <v>1</v>
      </c>
      <c r="D219" s="30" t="s">
        <v>178</v>
      </c>
      <c r="E219" s="3" t="s">
        <v>1</v>
      </c>
      <c r="F219" s="31">
        <v>0</v>
      </c>
      <c r="H219" s="13"/>
    </row>
    <row r="220" spans="2:8" s="1" customFormat="1" ht="16.9" customHeight="1">
      <c r="B220" s="13"/>
      <c r="C220" s="30" t="s">
        <v>177</v>
      </c>
      <c r="D220" s="30" t="s">
        <v>179</v>
      </c>
      <c r="E220" s="3" t="s">
        <v>1</v>
      </c>
      <c r="F220" s="31">
        <v>17</v>
      </c>
      <c r="H220" s="13"/>
    </row>
    <row r="221" spans="2:8" s="1" customFormat="1" ht="16.9" customHeight="1">
      <c r="B221" s="13"/>
      <c r="C221" s="26" t="s">
        <v>153</v>
      </c>
      <c r="D221" s="27" t="s">
        <v>154</v>
      </c>
      <c r="E221" s="28" t="s">
        <v>1</v>
      </c>
      <c r="F221" s="29">
        <v>101.4</v>
      </c>
      <c r="H221" s="13"/>
    </row>
    <row r="222" spans="2:8" s="1" customFormat="1" ht="16.9" customHeight="1">
      <c r="B222" s="13"/>
      <c r="C222" s="30" t="s">
        <v>1</v>
      </c>
      <c r="D222" s="30" t="s">
        <v>2446</v>
      </c>
      <c r="E222" s="3" t="s">
        <v>1</v>
      </c>
      <c r="F222" s="31">
        <v>0</v>
      </c>
      <c r="H222" s="13"/>
    </row>
    <row r="223" spans="2:8" s="1" customFormat="1" ht="16.9" customHeight="1">
      <c r="B223" s="13"/>
      <c r="C223" s="30" t="s">
        <v>153</v>
      </c>
      <c r="D223" s="30" t="s">
        <v>2447</v>
      </c>
      <c r="E223" s="3" t="s">
        <v>1</v>
      </c>
      <c r="F223" s="31">
        <v>101.4</v>
      </c>
      <c r="H223" s="13"/>
    </row>
    <row r="224" spans="2:8" s="1" customFormat="1" ht="16.9" customHeight="1">
      <c r="B224" s="13"/>
      <c r="C224" s="26" t="s">
        <v>180</v>
      </c>
      <c r="D224" s="27" t="s">
        <v>181</v>
      </c>
      <c r="E224" s="28" t="s">
        <v>1</v>
      </c>
      <c r="F224" s="29">
        <v>541.7</v>
      </c>
      <c r="H224" s="13"/>
    </row>
    <row r="225" spans="2:8" s="1" customFormat="1" ht="16.9" customHeight="1">
      <c r="B225" s="13"/>
      <c r="C225" s="30" t="s">
        <v>1</v>
      </c>
      <c r="D225" s="30" t="s">
        <v>2448</v>
      </c>
      <c r="E225" s="3" t="s">
        <v>1</v>
      </c>
      <c r="F225" s="31">
        <v>0</v>
      </c>
      <c r="H225" s="13"/>
    </row>
    <row r="226" spans="2:8" s="1" customFormat="1" ht="16.9" customHeight="1">
      <c r="B226" s="13"/>
      <c r="C226" s="30" t="s">
        <v>180</v>
      </c>
      <c r="D226" s="30" t="s">
        <v>2449</v>
      </c>
      <c r="E226" s="3" t="s">
        <v>1</v>
      </c>
      <c r="F226" s="31">
        <v>541.7</v>
      </c>
      <c r="H226" s="13"/>
    </row>
    <row r="227" spans="2:8" s="1" customFormat="1" ht="16.9" customHeight="1">
      <c r="B227" s="13"/>
      <c r="C227" s="26" t="s">
        <v>183</v>
      </c>
      <c r="D227" s="27" t="s">
        <v>184</v>
      </c>
      <c r="E227" s="28" t="s">
        <v>1</v>
      </c>
      <c r="F227" s="29">
        <v>96.6</v>
      </c>
      <c r="H227" s="13"/>
    </row>
    <row r="228" spans="2:8" s="1" customFormat="1" ht="16.9" customHeight="1">
      <c r="B228" s="13"/>
      <c r="C228" s="30" t="s">
        <v>1</v>
      </c>
      <c r="D228" s="30" t="s">
        <v>184</v>
      </c>
      <c r="E228" s="3" t="s">
        <v>1</v>
      </c>
      <c r="F228" s="31">
        <v>0</v>
      </c>
      <c r="H228" s="13"/>
    </row>
    <row r="229" spans="2:8" s="1" customFormat="1" ht="16.9" customHeight="1">
      <c r="B229" s="13"/>
      <c r="C229" s="30" t="s">
        <v>183</v>
      </c>
      <c r="D229" s="30" t="s">
        <v>2450</v>
      </c>
      <c r="E229" s="3" t="s">
        <v>1</v>
      </c>
      <c r="F229" s="31">
        <v>96.6</v>
      </c>
      <c r="H229" s="13"/>
    </row>
    <row r="230" spans="2:8" s="1" customFormat="1" ht="16.9" customHeight="1">
      <c r="B230" s="13"/>
      <c r="C230" s="26" t="s">
        <v>162</v>
      </c>
      <c r="D230" s="27" t="s">
        <v>163</v>
      </c>
      <c r="E230" s="28" t="s">
        <v>1</v>
      </c>
      <c r="F230" s="29">
        <v>7.686</v>
      </c>
      <c r="H230" s="13"/>
    </row>
    <row r="231" spans="2:8" s="1" customFormat="1" ht="16.9" customHeight="1">
      <c r="B231" s="13"/>
      <c r="C231" s="30" t="s">
        <v>1</v>
      </c>
      <c r="D231" s="30" t="s">
        <v>163</v>
      </c>
      <c r="E231" s="3" t="s">
        <v>1</v>
      </c>
      <c r="F231" s="31">
        <v>0</v>
      </c>
      <c r="H231" s="13"/>
    </row>
    <row r="232" spans="2:8" s="1" customFormat="1" ht="16.9" customHeight="1">
      <c r="B232" s="13"/>
      <c r="C232" s="30" t="s">
        <v>162</v>
      </c>
      <c r="D232" s="30" t="s">
        <v>2656</v>
      </c>
      <c r="E232" s="3" t="s">
        <v>1</v>
      </c>
      <c r="F232" s="31">
        <v>7.686</v>
      </c>
      <c r="H232" s="13"/>
    </row>
    <row r="233" spans="2:8" s="1" customFormat="1" ht="16.9" customHeight="1">
      <c r="B233" s="13"/>
      <c r="C233" s="26" t="s">
        <v>246</v>
      </c>
      <c r="D233" s="27" t="s">
        <v>247</v>
      </c>
      <c r="E233" s="28" t="s">
        <v>1</v>
      </c>
      <c r="F233" s="29">
        <v>7.376</v>
      </c>
      <c r="H233" s="13"/>
    </row>
    <row r="234" spans="2:8" s="1" customFormat="1" ht="16.9" customHeight="1">
      <c r="B234" s="13"/>
      <c r="C234" s="30" t="s">
        <v>1</v>
      </c>
      <c r="D234" s="30" t="s">
        <v>2451</v>
      </c>
      <c r="E234" s="3" t="s">
        <v>1</v>
      </c>
      <c r="F234" s="31">
        <v>0</v>
      </c>
      <c r="H234" s="13"/>
    </row>
    <row r="235" spans="2:8" s="1" customFormat="1" ht="16.9" customHeight="1">
      <c r="B235" s="13"/>
      <c r="C235" s="30" t="s">
        <v>246</v>
      </c>
      <c r="D235" s="30" t="s">
        <v>2452</v>
      </c>
      <c r="E235" s="3" t="s">
        <v>1</v>
      </c>
      <c r="F235" s="31">
        <v>7.376</v>
      </c>
      <c r="H235" s="13"/>
    </row>
    <row r="236" spans="2:8" s="1" customFormat="1" ht="16.9" customHeight="1">
      <c r="B236" s="13"/>
      <c r="C236" s="26" t="s">
        <v>159</v>
      </c>
      <c r="D236" s="27" t="s">
        <v>160</v>
      </c>
      <c r="E236" s="28" t="s">
        <v>1</v>
      </c>
      <c r="F236" s="29">
        <v>43.3</v>
      </c>
      <c r="H236" s="13"/>
    </row>
    <row r="237" spans="2:8" s="1" customFormat="1" ht="16.9" customHeight="1">
      <c r="B237" s="13"/>
      <c r="C237" s="30" t="s">
        <v>159</v>
      </c>
      <c r="D237" s="30" t="s">
        <v>3135</v>
      </c>
      <c r="E237" s="3" t="s">
        <v>1</v>
      </c>
      <c r="F237" s="31">
        <v>43.3</v>
      </c>
      <c r="H237" s="13"/>
    </row>
    <row r="238" spans="2:8" s="1" customFormat="1" ht="16.9" customHeight="1">
      <c r="B238" s="13"/>
      <c r="C238" s="26" t="s">
        <v>171</v>
      </c>
      <c r="D238" s="27" t="s">
        <v>172</v>
      </c>
      <c r="E238" s="28" t="s">
        <v>1</v>
      </c>
      <c r="F238" s="29">
        <v>30</v>
      </c>
      <c r="H238" s="13"/>
    </row>
    <row r="239" spans="2:8" s="1" customFormat="1" ht="16.9" customHeight="1">
      <c r="B239" s="13"/>
      <c r="C239" s="30" t="s">
        <v>1</v>
      </c>
      <c r="D239" s="30" t="s">
        <v>172</v>
      </c>
      <c r="E239" s="3" t="s">
        <v>1</v>
      </c>
      <c r="F239" s="31">
        <v>0</v>
      </c>
      <c r="H239" s="13"/>
    </row>
    <row r="240" spans="2:8" s="1" customFormat="1" ht="16.9" customHeight="1">
      <c r="B240" s="13"/>
      <c r="C240" s="30" t="s">
        <v>171</v>
      </c>
      <c r="D240" s="30" t="s">
        <v>173</v>
      </c>
      <c r="E240" s="3" t="s">
        <v>1</v>
      </c>
      <c r="F240" s="31">
        <v>30</v>
      </c>
      <c r="H240" s="13"/>
    </row>
    <row r="241" spans="2:8" s="1" customFormat="1" ht="16.9" customHeight="1">
      <c r="B241" s="13"/>
      <c r="C241" s="26" t="s">
        <v>165</v>
      </c>
      <c r="D241" s="27" t="s">
        <v>166</v>
      </c>
      <c r="E241" s="28" t="s">
        <v>1</v>
      </c>
      <c r="F241" s="29">
        <v>31.9</v>
      </c>
      <c r="H241" s="13"/>
    </row>
    <row r="242" spans="2:8" s="1" customFormat="1" ht="16.9" customHeight="1">
      <c r="B242" s="13"/>
      <c r="C242" s="26" t="s">
        <v>146</v>
      </c>
      <c r="D242" s="27" t="s">
        <v>147</v>
      </c>
      <c r="E242" s="28" t="s">
        <v>1</v>
      </c>
      <c r="F242" s="29">
        <v>67.48</v>
      </c>
      <c r="H242" s="13"/>
    </row>
    <row r="243" spans="2:8" s="1" customFormat="1" ht="16.9" customHeight="1">
      <c r="B243" s="13"/>
      <c r="C243" s="26" t="s">
        <v>186</v>
      </c>
      <c r="D243" s="27" t="s">
        <v>187</v>
      </c>
      <c r="E243" s="28" t="s">
        <v>1</v>
      </c>
      <c r="F243" s="29">
        <v>161.524</v>
      </c>
      <c r="H243" s="13"/>
    </row>
    <row r="244" spans="2:8" s="1" customFormat="1" ht="16.9" customHeight="1">
      <c r="B244" s="13"/>
      <c r="C244" s="30" t="s">
        <v>1</v>
      </c>
      <c r="D244" s="30" t="s">
        <v>1413</v>
      </c>
      <c r="E244" s="3" t="s">
        <v>1</v>
      </c>
      <c r="F244" s="31">
        <v>0</v>
      </c>
      <c r="H244" s="13"/>
    </row>
    <row r="245" spans="2:8" s="1" customFormat="1" ht="16.9" customHeight="1">
      <c r="B245" s="13"/>
      <c r="C245" s="30" t="s">
        <v>1</v>
      </c>
      <c r="D245" s="30" t="s">
        <v>1414</v>
      </c>
      <c r="E245" s="3" t="s">
        <v>1</v>
      </c>
      <c r="F245" s="31">
        <v>98.787</v>
      </c>
      <c r="H245" s="13"/>
    </row>
    <row r="246" spans="2:8" s="1" customFormat="1" ht="16.9" customHeight="1">
      <c r="B246" s="13"/>
      <c r="C246" s="30" t="s">
        <v>1</v>
      </c>
      <c r="D246" s="30" t="s">
        <v>1415</v>
      </c>
      <c r="E246" s="3" t="s">
        <v>1</v>
      </c>
      <c r="F246" s="31">
        <v>62.737</v>
      </c>
      <c r="H246" s="13"/>
    </row>
    <row r="247" spans="2:8" s="1" customFormat="1" ht="16.9" customHeight="1">
      <c r="B247" s="13"/>
      <c r="C247" s="30" t="s">
        <v>186</v>
      </c>
      <c r="D247" s="30" t="s">
        <v>388</v>
      </c>
      <c r="E247" s="3" t="s">
        <v>1</v>
      </c>
      <c r="F247" s="31">
        <v>161.524</v>
      </c>
      <c r="H247" s="13"/>
    </row>
    <row r="248" spans="2:8" s="1" customFormat="1" ht="16.9" customHeight="1">
      <c r="B248" s="13"/>
      <c r="C248" s="26" t="s">
        <v>105</v>
      </c>
      <c r="D248" s="27" t="s">
        <v>106</v>
      </c>
      <c r="E248" s="28" t="s">
        <v>1</v>
      </c>
      <c r="F248" s="29">
        <v>23.1</v>
      </c>
      <c r="H248" s="13"/>
    </row>
    <row r="249" spans="2:8" s="1" customFormat="1" ht="16.9" customHeight="1">
      <c r="B249" s="13"/>
      <c r="C249" s="30" t="s">
        <v>1</v>
      </c>
      <c r="D249" s="30" t="s">
        <v>106</v>
      </c>
      <c r="E249" s="3" t="s">
        <v>1</v>
      </c>
      <c r="F249" s="31">
        <v>0</v>
      </c>
      <c r="H249" s="13"/>
    </row>
    <row r="250" spans="2:8" s="1" customFormat="1" ht="16.9" customHeight="1">
      <c r="B250" s="13"/>
      <c r="C250" s="30" t="s">
        <v>105</v>
      </c>
      <c r="D250" s="30" t="s">
        <v>3065</v>
      </c>
      <c r="E250" s="3" t="s">
        <v>1</v>
      </c>
      <c r="F250" s="31">
        <v>23.1</v>
      </c>
      <c r="H250" s="13"/>
    </row>
    <row r="251" spans="2:8" s="1" customFormat="1" ht="16.9" customHeight="1">
      <c r="B251" s="13"/>
      <c r="C251" s="26" t="s">
        <v>89</v>
      </c>
      <c r="D251" s="27" t="s">
        <v>90</v>
      </c>
      <c r="E251" s="28" t="s">
        <v>1</v>
      </c>
      <c r="F251" s="29">
        <v>170</v>
      </c>
      <c r="H251" s="13"/>
    </row>
    <row r="252" spans="2:8" s="1" customFormat="1" ht="16.9" customHeight="1">
      <c r="B252" s="13"/>
      <c r="C252" s="30" t="s">
        <v>1</v>
      </c>
      <c r="D252" s="30" t="s">
        <v>320</v>
      </c>
      <c r="E252" s="3" t="s">
        <v>1</v>
      </c>
      <c r="F252" s="31">
        <v>0</v>
      </c>
      <c r="H252" s="13"/>
    </row>
    <row r="253" spans="2:8" s="1" customFormat="1" ht="16.9" customHeight="1">
      <c r="B253" s="13"/>
      <c r="C253" s="30" t="s">
        <v>89</v>
      </c>
      <c r="D253" s="30" t="s">
        <v>321</v>
      </c>
      <c r="E253" s="3" t="s">
        <v>1</v>
      </c>
      <c r="F253" s="31">
        <v>170</v>
      </c>
      <c r="H253" s="13"/>
    </row>
    <row r="254" spans="2:8" s="1" customFormat="1" ht="16.9" customHeight="1">
      <c r="B254" s="13"/>
      <c r="C254" s="26" t="s">
        <v>92</v>
      </c>
      <c r="D254" s="27" t="s">
        <v>93</v>
      </c>
      <c r="E254" s="28" t="s">
        <v>1</v>
      </c>
      <c r="F254" s="29">
        <v>149.5</v>
      </c>
      <c r="H254" s="13"/>
    </row>
    <row r="255" spans="2:8" s="1" customFormat="1" ht="16.9" customHeight="1">
      <c r="B255" s="13"/>
      <c r="C255" s="30" t="s">
        <v>1</v>
      </c>
      <c r="D255" s="30" t="s">
        <v>93</v>
      </c>
      <c r="E255" s="3" t="s">
        <v>1</v>
      </c>
      <c r="F255" s="31">
        <v>0</v>
      </c>
      <c r="H255" s="13"/>
    </row>
    <row r="256" spans="2:8" s="1" customFormat="1" ht="16.9" customHeight="1">
      <c r="B256" s="13"/>
      <c r="C256" s="30" t="s">
        <v>92</v>
      </c>
      <c r="D256" s="30" t="s">
        <v>325</v>
      </c>
      <c r="E256" s="3" t="s">
        <v>1</v>
      </c>
      <c r="F256" s="31">
        <v>149.5</v>
      </c>
      <c r="H256" s="13"/>
    </row>
    <row r="257" spans="2:8" s="1" customFormat="1" ht="16.9" customHeight="1">
      <c r="B257" s="13"/>
      <c r="C257" s="26" t="s">
        <v>140</v>
      </c>
      <c r="D257" s="27" t="s">
        <v>141</v>
      </c>
      <c r="E257" s="28" t="s">
        <v>1</v>
      </c>
      <c r="F257" s="29">
        <v>49.78</v>
      </c>
      <c r="H257" s="13"/>
    </row>
    <row r="258" spans="2:8" s="1" customFormat="1" ht="16.9" customHeight="1">
      <c r="B258" s="13"/>
      <c r="C258" s="30" t="s">
        <v>1</v>
      </c>
      <c r="D258" s="30" t="s">
        <v>141</v>
      </c>
      <c r="E258" s="3" t="s">
        <v>1</v>
      </c>
      <c r="F258" s="31">
        <v>0</v>
      </c>
      <c r="H258" s="13"/>
    </row>
    <row r="259" spans="2:8" s="1" customFormat="1" ht="16.9" customHeight="1">
      <c r="B259" s="13"/>
      <c r="C259" s="30" t="s">
        <v>140</v>
      </c>
      <c r="D259" s="30" t="s">
        <v>807</v>
      </c>
      <c r="E259" s="3" t="s">
        <v>1</v>
      </c>
      <c r="F259" s="31">
        <v>49.78</v>
      </c>
      <c r="H259" s="13"/>
    </row>
    <row r="260" spans="2:8" s="1" customFormat="1" ht="16.9" customHeight="1">
      <c r="B260" s="13"/>
      <c r="C260" s="26" t="s">
        <v>1431</v>
      </c>
      <c r="D260" s="27" t="s">
        <v>1430</v>
      </c>
      <c r="E260" s="28" t="s">
        <v>1</v>
      </c>
      <c r="F260" s="29">
        <v>9.855</v>
      </c>
      <c r="H260" s="13"/>
    </row>
    <row r="261" spans="2:8" s="1" customFormat="1" ht="16.9" customHeight="1">
      <c r="B261" s="13"/>
      <c r="C261" s="30" t="s">
        <v>1</v>
      </c>
      <c r="D261" s="30" t="s">
        <v>1430</v>
      </c>
      <c r="E261" s="3" t="s">
        <v>1</v>
      </c>
      <c r="F261" s="31">
        <v>0</v>
      </c>
      <c r="H261" s="13"/>
    </row>
    <row r="262" spans="2:8" s="1" customFormat="1" ht="16.9" customHeight="1">
      <c r="B262" s="13"/>
      <c r="C262" s="30" t="s">
        <v>1431</v>
      </c>
      <c r="D262" s="30" t="s">
        <v>1432</v>
      </c>
      <c r="E262" s="3" t="s">
        <v>1</v>
      </c>
      <c r="F262" s="31">
        <v>9.855</v>
      </c>
      <c r="H262" s="13"/>
    </row>
    <row r="263" spans="2:8" s="1" customFormat="1" ht="16.9" customHeight="1">
      <c r="B263" s="13"/>
      <c r="C263" s="26" t="s">
        <v>228</v>
      </c>
      <c r="D263" s="27" t="s">
        <v>229</v>
      </c>
      <c r="E263" s="28" t="s">
        <v>1</v>
      </c>
      <c r="F263" s="29">
        <v>6.507</v>
      </c>
      <c r="H263" s="13"/>
    </row>
    <row r="264" spans="2:8" s="1" customFormat="1" ht="16.9" customHeight="1">
      <c r="B264" s="13"/>
      <c r="C264" s="30" t="s">
        <v>1</v>
      </c>
      <c r="D264" s="30" t="s">
        <v>229</v>
      </c>
      <c r="E264" s="3" t="s">
        <v>1</v>
      </c>
      <c r="F264" s="31">
        <v>0</v>
      </c>
      <c r="H264" s="13"/>
    </row>
    <row r="265" spans="2:8" s="1" customFormat="1" ht="16.9" customHeight="1">
      <c r="B265" s="13"/>
      <c r="C265" s="30" t="s">
        <v>1</v>
      </c>
      <c r="D265" s="30" t="s">
        <v>421</v>
      </c>
      <c r="E265" s="3" t="s">
        <v>1</v>
      </c>
      <c r="F265" s="31">
        <v>0</v>
      </c>
      <c r="H265" s="13"/>
    </row>
    <row r="266" spans="2:8" s="1" customFormat="1" ht="16.9" customHeight="1">
      <c r="B266" s="13"/>
      <c r="C266" s="30" t="s">
        <v>1</v>
      </c>
      <c r="D266" s="30" t="s">
        <v>1437</v>
      </c>
      <c r="E266" s="3" t="s">
        <v>1</v>
      </c>
      <c r="F266" s="31">
        <v>3.492</v>
      </c>
      <c r="H266" s="13"/>
    </row>
    <row r="267" spans="2:8" s="1" customFormat="1" ht="16.9" customHeight="1">
      <c r="B267" s="13"/>
      <c r="C267" s="30" t="s">
        <v>1</v>
      </c>
      <c r="D267" s="30" t="s">
        <v>426</v>
      </c>
      <c r="E267" s="3" t="s">
        <v>1</v>
      </c>
      <c r="F267" s="31">
        <v>0</v>
      </c>
      <c r="H267" s="13"/>
    </row>
    <row r="268" spans="2:8" s="1" customFormat="1" ht="16.9" customHeight="1">
      <c r="B268" s="13"/>
      <c r="C268" s="30" t="s">
        <v>1</v>
      </c>
      <c r="D268" s="30" t="s">
        <v>1438</v>
      </c>
      <c r="E268" s="3" t="s">
        <v>1</v>
      </c>
      <c r="F268" s="31">
        <v>3.015</v>
      </c>
      <c r="H268" s="13"/>
    </row>
    <row r="269" spans="2:8" s="1" customFormat="1" ht="16.9" customHeight="1">
      <c r="B269" s="13"/>
      <c r="C269" s="30" t="s">
        <v>228</v>
      </c>
      <c r="D269" s="30" t="s">
        <v>388</v>
      </c>
      <c r="E269" s="3" t="s">
        <v>1</v>
      </c>
      <c r="F269" s="31">
        <v>6.507</v>
      </c>
      <c r="H269" s="13"/>
    </row>
    <row r="270" spans="2:8" s="1" customFormat="1" ht="16.9" customHeight="1">
      <c r="B270" s="13"/>
      <c r="C270" s="26" t="s">
        <v>119</v>
      </c>
      <c r="D270" s="27" t="s">
        <v>120</v>
      </c>
      <c r="E270" s="28" t="s">
        <v>1</v>
      </c>
      <c r="F270" s="29">
        <v>66.392</v>
      </c>
      <c r="H270" s="13"/>
    </row>
    <row r="271" spans="2:8" s="1" customFormat="1" ht="16.9" customHeight="1">
      <c r="B271" s="13"/>
      <c r="C271" s="30" t="s">
        <v>1</v>
      </c>
      <c r="D271" s="30" t="s">
        <v>120</v>
      </c>
      <c r="E271" s="3" t="s">
        <v>1</v>
      </c>
      <c r="F271" s="31">
        <v>0</v>
      </c>
      <c r="H271" s="13"/>
    </row>
    <row r="272" spans="2:8" s="1" customFormat="1" ht="30">
      <c r="B272" s="13"/>
      <c r="C272" s="30" t="s">
        <v>119</v>
      </c>
      <c r="D272" s="30" t="s">
        <v>736</v>
      </c>
      <c r="E272" s="3" t="s">
        <v>1</v>
      </c>
      <c r="F272" s="31">
        <v>66.392</v>
      </c>
      <c r="H272" s="13"/>
    </row>
    <row r="273" spans="2:8" s="1" customFormat="1" ht="16.9" customHeight="1">
      <c r="B273" s="13"/>
      <c r="C273" s="26" t="s">
        <v>113</v>
      </c>
      <c r="D273" s="27" t="s">
        <v>114</v>
      </c>
      <c r="E273" s="28" t="s">
        <v>1</v>
      </c>
      <c r="F273" s="29">
        <v>9.614</v>
      </c>
      <c r="H273" s="13"/>
    </row>
    <row r="274" spans="2:8" s="1" customFormat="1" ht="16.9" customHeight="1">
      <c r="B274" s="13"/>
      <c r="C274" s="30" t="s">
        <v>1</v>
      </c>
      <c r="D274" s="30" t="s">
        <v>114</v>
      </c>
      <c r="E274" s="3" t="s">
        <v>1</v>
      </c>
      <c r="F274" s="31">
        <v>0</v>
      </c>
      <c r="H274" s="13"/>
    </row>
    <row r="275" spans="2:8" s="1" customFormat="1" ht="16.9" customHeight="1">
      <c r="B275" s="13"/>
      <c r="C275" s="30" t="s">
        <v>113</v>
      </c>
      <c r="D275" s="30" t="s">
        <v>2552</v>
      </c>
      <c r="E275" s="3" t="s">
        <v>1</v>
      </c>
      <c r="F275" s="31">
        <v>9.614</v>
      </c>
      <c r="H275" s="13"/>
    </row>
    <row r="276" spans="2:8" s="1" customFormat="1" ht="16.9" customHeight="1">
      <c r="B276" s="13"/>
      <c r="C276" s="26" t="s">
        <v>116</v>
      </c>
      <c r="D276" s="27" t="s">
        <v>117</v>
      </c>
      <c r="E276" s="28" t="s">
        <v>1</v>
      </c>
      <c r="F276" s="29">
        <v>3.059</v>
      </c>
      <c r="H276" s="13"/>
    </row>
    <row r="277" spans="2:8" s="1" customFormat="1" ht="16.9" customHeight="1">
      <c r="B277" s="13"/>
      <c r="C277" s="30" t="s">
        <v>1</v>
      </c>
      <c r="D277" s="30" t="s">
        <v>117</v>
      </c>
      <c r="E277" s="3" t="s">
        <v>1</v>
      </c>
      <c r="F277" s="31">
        <v>0</v>
      </c>
      <c r="H277" s="13"/>
    </row>
    <row r="278" spans="2:8" s="1" customFormat="1" ht="16.9" customHeight="1">
      <c r="B278" s="13"/>
      <c r="C278" s="30" t="s">
        <v>116</v>
      </c>
      <c r="D278" s="30" t="s">
        <v>2633</v>
      </c>
      <c r="E278" s="3" t="s">
        <v>1</v>
      </c>
      <c r="F278" s="31">
        <v>3.059</v>
      </c>
      <c r="H278" s="13"/>
    </row>
    <row r="279" spans="2:8" s="1" customFormat="1" ht="16.9" customHeight="1">
      <c r="B279" s="13"/>
      <c r="C279" s="26" t="s">
        <v>1444</v>
      </c>
      <c r="D279" s="27" t="s">
        <v>1443</v>
      </c>
      <c r="E279" s="28" t="s">
        <v>1</v>
      </c>
      <c r="F279" s="29">
        <v>16.65</v>
      </c>
      <c r="H279" s="13"/>
    </row>
    <row r="280" spans="2:8" s="1" customFormat="1" ht="16.9" customHeight="1">
      <c r="B280" s="13"/>
      <c r="C280" s="30" t="s">
        <v>1</v>
      </c>
      <c r="D280" s="30" t="s">
        <v>1443</v>
      </c>
      <c r="E280" s="3" t="s">
        <v>1</v>
      </c>
      <c r="F280" s="31">
        <v>0</v>
      </c>
      <c r="H280" s="13"/>
    </row>
    <row r="281" spans="2:8" s="1" customFormat="1" ht="16.9" customHeight="1">
      <c r="B281" s="13"/>
      <c r="C281" s="30" t="s">
        <v>1444</v>
      </c>
      <c r="D281" s="30" t="s">
        <v>1445</v>
      </c>
      <c r="E281" s="3" t="s">
        <v>1</v>
      </c>
      <c r="F281" s="31">
        <v>16.65</v>
      </c>
      <c r="H281" s="13"/>
    </row>
    <row r="282" spans="2:8" s="1" customFormat="1" ht="16.9" customHeight="1">
      <c r="B282" s="13"/>
      <c r="C282" s="26" t="s">
        <v>616</v>
      </c>
      <c r="D282" s="27" t="s">
        <v>3136</v>
      </c>
      <c r="E282" s="28" t="s">
        <v>1</v>
      </c>
      <c r="F282" s="29">
        <v>429.556</v>
      </c>
      <c r="H282" s="13"/>
    </row>
    <row r="283" spans="2:8" s="1" customFormat="1" ht="16.9" customHeight="1">
      <c r="B283" s="13"/>
      <c r="C283" s="30" t="s">
        <v>1</v>
      </c>
      <c r="D283" s="30" t="s">
        <v>592</v>
      </c>
      <c r="E283" s="3" t="s">
        <v>1</v>
      </c>
      <c r="F283" s="31">
        <v>0</v>
      </c>
      <c r="H283" s="13"/>
    </row>
    <row r="284" spans="2:8" s="1" customFormat="1" ht="16.9" customHeight="1">
      <c r="B284" s="13"/>
      <c r="C284" s="30" t="s">
        <v>1</v>
      </c>
      <c r="D284" s="30" t="s">
        <v>593</v>
      </c>
      <c r="E284" s="3" t="s">
        <v>1</v>
      </c>
      <c r="F284" s="31">
        <v>0</v>
      </c>
      <c r="H284" s="13"/>
    </row>
    <row r="285" spans="2:8" s="1" customFormat="1" ht="20">
      <c r="B285" s="13"/>
      <c r="C285" s="30" t="s">
        <v>1</v>
      </c>
      <c r="D285" s="30" t="s">
        <v>594</v>
      </c>
      <c r="E285" s="3" t="s">
        <v>1</v>
      </c>
      <c r="F285" s="31">
        <v>203.069</v>
      </c>
      <c r="H285" s="13"/>
    </row>
    <row r="286" spans="2:8" s="1" customFormat="1" ht="16.9" customHeight="1">
      <c r="B286" s="13"/>
      <c r="C286" s="30" t="s">
        <v>1</v>
      </c>
      <c r="D286" s="30" t="s">
        <v>595</v>
      </c>
      <c r="E286" s="3" t="s">
        <v>1</v>
      </c>
      <c r="F286" s="31">
        <v>0</v>
      </c>
      <c r="H286" s="13"/>
    </row>
    <row r="287" spans="2:8" s="1" customFormat="1" ht="16.9" customHeight="1">
      <c r="B287" s="13"/>
      <c r="C287" s="30" t="s">
        <v>1</v>
      </c>
      <c r="D287" s="30" t="s">
        <v>596</v>
      </c>
      <c r="E287" s="3" t="s">
        <v>1</v>
      </c>
      <c r="F287" s="31">
        <v>1.967</v>
      </c>
      <c r="H287" s="13"/>
    </row>
    <row r="288" spans="2:8" s="1" customFormat="1" ht="16.9" customHeight="1">
      <c r="B288" s="13"/>
      <c r="C288" s="30" t="s">
        <v>1</v>
      </c>
      <c r="D288" s="30" t="s">
        <v>597</v>
      </c>
      <c r="E288" s="3" t="s">
        <v>1</v>
      </c>
      <c r="F288" s="31">
        <v>1.092</v>
      </c>
      <c r="H288" s="13"/>
    </row>
    <row r="289" spans="2:8" s="1" customFormat="1" ht="16.9" customHeight="1">
      <c r="B289" s="13"/>
      <c r="C289" s="30" t="s">
        <v>1</v>
      </c>
      <c r="D289" s="30" t="s">
        <v>598</v>
      </c>
      <c r="E289" s="3" t="s">
        <v>1</v>
      </c>
      <c r="F289" s="31">
        <v>0.752</v>
      </c>
      <c r="H289" s="13"/>
    </row>
    <row r="290" spans="2:8" s="1" customFormat="1" ht="16.9" customHeight="1">
      <c r="B290" s="13"/>
      <c r="C290" s="30" t="s">
        <v>1</v>
      </c>
      <c r="D290" s="30" t="s">
        <v>599</v>
      </c>
      <c r="E290" s="3" t="s">
        <v>1</v>
      </c>
      <c r="F290" s="31">
        <v>0.135</v>
      </c>
      <c r="H290" s="13"/>
    </row>
    <row r="291" spans="2:8" s="1" customFormat="1" ht="16.9" customHeight="1">
      <c r="B291" s="13"/>
      <c r="C291" s="30" t="s">
        <v>1</v>
      </c>
      <c r="D291" s="30" t="s">
        <v>600</v>
      </c>
      <c r="E291" s="3" t="s">
        <v>1</v>
      </c>
      <c r="F291" s="31">
        <v>1.356</v>
      </c>
      <c r="H291" s="13"/>
    </row>
    <row r="292" spans="2:8" s="1" customFormat="1" ht="16.9" customHeight="1">
      <c r="B292" s="13"/>
      <c r="C292" s="30" t="s">
        <v>1</v>
      </c>
      <c r="D292" s="30" t="s">
        <v>601</v>
      </c>
      <c r="E292" s="3" t="s">
        <v>1</v>
      </c>
      <c r="F292" s="31">
        <v>1.222</v>
      </c>
      <c r="H292" s="13"/>
    </row>
    <row r="293" spans="2:8" s="1" customFormat="1" ht="16.9" customHeight="1">
      <c r="B293" s="13"/>
      <c r="C293" s="30" t="s">
        <v>1</v>
      </c>
      <c r="D293" s="30" t="s">
        <v>602</v>
      </c>
      <c r="E293" s="3" t="s">
        <v>1</v>
      </c>
      <c r="F293" s="31">
        <v>0.19</v>
      </c>
      <c r="H293" s="13"/>
    </row>
    <row r="294" spans="2:8" s="1" customFormat="1" ht="16.9" customHeight="1">
      <c r="B294" s="13"/>
      <c r="C294" s="30" t="s">
        <v>1</v>
      </c>
      <c r="D294" s="30" t="s">
        <v>603</v>
      </c>
      <c r="E294" s="3" t="s">
        <v>1</v>
      </c>
      <c r="F294" s="31">
        <v>0</v>
      </c>
      <c r="H294" s="13"/>
    </row>
    <row r="295" spans="2:8" s="1" customFormat="1" ht="16.9" customHeight="1">
      <c r="B295" s="13"/>
      <c r="C295" s="30" t="s">
        <v>1</v>
      </c>
      <c r="D295" s="30" t="s">
        <v>604</v>
      </c>
      <c r="E295" s="3" t="s">
        <v>1</v>
      </c>
      <c r="F295" s="31">
        <v>2.528</v>
      </c>
      <c r="H295" s="13"/>
    </row>
    <row r="296" spans="2:8" s="1" customFormat="1" ht="16.9" customHeight="1">
      <c r="B296" s="13"/>
      <c r="C296" s="30" t="s">
        <v>1</v>
      </c>
      <c r="D296" s="30" t="s">
        <v>605</v>
      </c>
      <c r="E296" s="3" t="s">
        <v>1</v>
      </c>
      <c r="F296" s="31">
        <v>0</v>
      </c>
      <c r="H296" s="13"/>
    </row>
    <row r="297" spans="2:8" s="1" customFormat="1" ht="16.9" customHeight="1">
      <c r="B297" s="13"/>
      <c r="C297" s="30" t="s">
        <v>1</v>
      </c>
      <c r="D297" s="30" t="s">
        <v>606</v>
      </c>
      <c r="E297" s="3" t="s">
        <v>1</v>
      </c>
      <c r="F297" s="31">
        <v>4.2</v>
      </c>
      <c r="H297" s="13"/>
    </row>
    <row r="298" spans="2:8" s="1" customFormat="1" ht="16.9" customHeight="1">
      <c r="B298" s="13"/>
      <c r="C298" s="30" t="s">
        <v>1</v>
      </c>
      <c r="D298" s="30" t="s">
        <v>608</v>
      </c>
      <c r="E298" s="3" t="s">
        <v>1</v>
      </c>
      <c r="F298" s="31">
        <v>0</v>
      </c>
      <c r="H298" s="13"/>
    </row>
    <row r="299" spans="2:8" s="1" customFormat="1" ht="16.9" customHeight="1">
      <c r="B299" s="13"/>
      <c r="C299" s="30" t="s">
        <v>1</v>
      </c>
      <c r="D299" s="30" t="s">
        <v>593</v>
      </c>
      <c r="E299" s="3" t="s">
        <v>1</v>
      </c>
      <c r="F299" s="31">
        <v>0</v>
      </c>
      <c r="H299" s="13"/>
    </row>
    <row r="300" spans="2:8" s="1" customFormat="1" ht="16.9" customHeight="1">
      <c r="B300" s="13"/>
      <c r="C300" s="30" t="s">
        <v>1</v>
      </c>
      <c r="D300" s="30" t="s">
        <v>609</v>
      </c>
      <c r="E300" s="3" t="s">
        <v>1</v>
      </c>
      <c r="F300" s="31">
        <v>186.869</v>
      </c>
      <c r="H300" s="13"/>
    </row>
    <row r="301" spans="2:8" s="1" customFormat="1" ht="16.9" customHeight="1">
      <c r="B301" s="13"/>
      <c r="C301" s="30" t="s">
        <v>1</v>
      </c>
      <c r="D301" s="30" t="s">
        <v>595</v>
      </c>
      <c r="E301" s="3" t="s">
        <v>1</v>
      </c>
      <c r="F301" s="31">
        <v>0</v>
      </c>
      <c r="H301" s="13"/>
    </row>
    <row r="302" spans="2:8" s="1" customFormat="1" ht="16.9" customHeight="1">
      <c r="B302" s="13"/>
      <c r="C302" s="30" t="s">
        <v>1</v>
      </c>
      <c r="D302" s="30" t="s">
        <v>610</v>
      </c>
      <c r="E302" s="3" t="s">
        <v>1</v>
      </c>
      <c r="F302" s="31">
        <v>5.786</v>
      </c>
      <c r="H302" s="13"/>
    </row>
    <row r="303" spans="2:8" s="1" customFormat="1" ht="16.9" customHeight="1">
      <c r="B303" s="13"/>
      <c r="C303" s="30" t="s">
        <v>1</v>
      </c>
      <c r="D303" s="30" t="s">
        <v>602</v>
      </c>
      <c r="E303" s="3" t="s">
        <v>1</v>
      </c>
      <c r="F303" s="31">
        <v>0.19</v>
      </c>
      <c r="H303" s="13"/>
    </row>
    <row r="304" spans="2:8" s="1" customFormat="1" ht="16.9" customHeight="1">
      <c r="B304" s="13"/>
      <c r="C304" s="30" t="s">
        <v>1</v>
      </c>
      <c r="D304" s="30" t="s">
        <v>603</v>
      </c>
      <c r="E304" s="3" t="s">
        <v>1</v>
      </c>
      <c r="F304" s="31">
        <v>0</v>
      </c>
      <c r="H304" s="13"/>
    </row>
    <row r="305" spans="2:8" s="1" customFormat="1" ht="16.9" customHeight="1">
      <c r="B305" s="13"/>
      <c r="C305" s="30" t="s">
        <v>1</v>
      </c>
      <c r="D305" s="30" t="s">
        <v>611</v>
      </c>
      <c r="E305" s="3" t="s">
        <v>1</v>
      </c>
      <c r="F305" s="31">
        <v>14.849</v>
      </c>
      <c r="H305" s="13"/>
    </row>
    <row r="306" spans="2:8" s="1" customFormat="1" ht="16.9" customHeight="1">
      <c r="B306" s="13"/>
      <c r="C306" s="30" t="s">
        <v>1</v>
      </c>
      <c r="D306" s="30" t="s">
        <v>612</v>
      </c>
      <c r="E306" s="3" t="s">
        <v>1</v>
      </c>
      <c r="F306" s="31">
        <v>0</v>
      </c>
      <c r="H306" s="13"/>
    </row>
    <row r="307" spans="2:8" s="1" customFormat="1" ht="16.9" customHeight="1">
      <c r="B307" s="13"/>
      <c r="C307" s="30" t="s">
        <v>1</v>
      </c>
      <c r="D307" s="30" t="s">
        <v>593</v>
      </c>
      <c r="E307" s="3" t="s">
        <v>1</v>
      </c>
      <c r="F307" s="31">
        <v>0</v>
      </c>
      <c r="H307" s="13"/>
    </row>
    <row r="308" spans="2:8" s="1" customFormat="1" ht="16.9" customHeight="1">
      <c r="B308" s="13"/>
      <c r="C308" s="30" t="s">
        <v>1</v>
      </c>
      <c r="D308" s="30" t="s">
        <v>613</v>
      </c>
      <c r="E308" s="3" t="s">
        <v>1</v>
      </c>
      <c r="F308" s="31">
        <v>5.217</v>
      </c>
      <c r="H308" s="13"/>
    </row>
    <row r="309" spans="2:8" s="1" customFormat="1" ht="16.9" customHeight="1">
      <c r="B309" s="13"/>
      <c r="C309" s="30" t="s">
        <v>1</v>
      </c>
      <c r="D309" s="30" t="s">
        <v>614</v>
      </c>
      <c r="E309" s="3" t="s">
        <v>1</v>
      </c>
      <c r="F309" s="31">
        <v>0</v>
      </c>
      <c r="H309" s="13"/>
    </row>
    <row r="310" spans="2:8" s="1" customFormat="1" ht="16.9" customHeight="1">
      <c r="B310" s="13"/>
      <c r="C310" s="30" t="s">
        <v>1</v>
      </c>
      <c r="D310" s="30" t="s">
        <v>615</v>
      </c>
      <c r="E310" s="3" t="s">
        <v>1</v>
      </c>
      <c r="F310" s="31">
        <v>0.134</v>
      </c>
      <c r="H310" s="13"/>
    </row>
    <row r="311" spans="2:8" s="1" customFormat="1" ht="16.9" customHeight="1">
      <c r="B311" s="13"/>
      <c r="C311" s="30" t="s">
        <v>616</v>
      </c>
      <c r="D311" s="30" t="s">
        <v>388</v>
      </c>
      <c r="E311" s="3" t="s">
        <v>1</v>
      </c>
      <c r="F311" s="31">
        <v>429.556</v>
      </c>
      <c r="H311" s="13"/>
    </row>
    <row r="312" spans="2:8" s="1" customFormat="1" ht="16.9" customHeight="1">
      <c r="B312" s="13"/>
      <c r="C312" s="26" t="s">
        <v>222</v>
      </c>
      <c r="D312" s="27" t="s">
        <v>223</v>
      </c>
      <c r="E312" s="28" t="s">
        <v>1</v>
      </c>
      <c r="F312" s="29">
        <v>120.411</v>
      </c>
      <c r="H312" s="13"/>
    </row>
    <row r="313" spans="2:8" s="1" customFormat="1" ht="16.9" customHeight="1">
      <c r="B313" s="13"/>
      <c r="C313" s="30" t="s">
        <v>1</v>
      </c>
      <c r="D313" s="30" t="s">
        <v>1248</v>
      </c>
      <c r="E313" s="3" t="s">
        <v>1</v>
      </c>
      <c r="F313" s="31">
        <v>0</v>
      </c>
      <c r="H313" s="13"/>
    </row>
    <row r="314" spans="2:8" s="1" customFormat="1" ht="16.9" customHeight="1">
      <c r="B314" s="13"/>
      <c r="C314" s="30" t="s">
        <v>1</v>
      </c>
      <c r="D314" s="30" t="s">
        <v>1249</v>
      </c>
      <c r="E314" s="3" t="s">
        <v>1</v>
      </c>
      <c r="F314" s="31">
        <v>50.424</v>
      </c>
      <c r="H314" s="13"/>
    </row>
    <row r="315" spans="2:8" s="1" customFormat="1" ht="16.9" customHeight="1">
      <c r="B315" s="13"/>
      <c r="C315" s="30" t="s">
        <v>1</v>
      </c>
      <c r="D315" s="30" t="s">
        <v>1250</v>
      </c>
      <c r="E315" s="3" t="s">
        <v>1</v>
      </c>
      <c r="F315" s="31">
        <v>41.876</v>
      </c>
      <c r="H315" s="13"/>
    </row>
    <row r="316" spans="2:8" s="1" customFormat="1" ht="16.9" customHeight="1">
      <c r="B316" s="13"/>
      <c r="C316" s="30" t="s">
        <v>1</v>
      </c>
      <c r="D316" s="30" t="s">
        <v>1251</v>
      </c>
      <c r="E316" s="3" t="s">
        <v>1</v>
      </c>
      <c r="F316" s="31">
        <v>28.111</v>
      </c>
      <c r="H316" s="13"/>
    </row>
    <row r="317" spans="2:8" s="1" customFormat="1" ht="16.9" customHeight="1">
      <c r="B317" s="13"/>
      <c r="C317" s="30" t="s">
        <v>222</v>
      </c>
      <c r="D317" s="30" t="s">
        <v>607</v>
      </c>
      <c r="E317" s="3" t="s">
        <v>1</v>
      </c>
      <c r="F317" s="31">
        <v>120.411</v>
      </c>
      <c r="H317" s="13"/>
    </row>
    <row r="318" spans="2:8" s="1" customFormat="1" ht="16.9" customHeight="1">
      <c r="B318" s="13"/>
      <c r="C318" s="26" t="s">
        <v>192</v>
      </c>
      <c r="D318" s="27" t="s">
        <v>193</v>
      </c>
      <c r="E318" s="28" t="s">
        <v>1</v>
      </c>
      <c r="F318" s="29">
        <v>813.6</v>
      </c>
      <c r="H318" s="13"/>
    </row>
    <row r="319" spans="2:8" s="1" customFormat="1" ht="16.9" customHeight="1">
      <c r="B319" s="13"/>
      <c r="C319" s="30" t="s">
        <v>1</v>
      </c>
      <c r="D319" s="30" t="s">
        <v>193</v>
      </c>
      <c r="E319" s="3" t="s">
        <v>1</v>
      </c>
      <c r="F319" s="31">
        <v>0</v>
      </c>
      <c r="H319" s="13"/>
    </row>
    <row r="320" spans="2:8" s="1" customFormat="1" ht="16.9" customHeight="1">
      <c r="B320" s="13"/>
      <c r="C320" s="30" t="s">
        <v>192</v>
      </c>
      <c r="D320" s="30" t="s">
        <v>194</v>
      </c>
      <c r="E320" s="3" t="s">
        <v>1</v>
      </c>
      <c r="F320" s="31">
        <v>813.6</v>
      </c>
      <c r="H320" s="13"/>
    </row>
    <row r="321" spans="2:8" s="1" customFormat="1" ht="16.9" customHeight="1">
      <c r="B321" s="13"/>
      <c r="C321" s="26" t="s">
        <v>201</v>
      </c>
      <c r="D321" s="27" t="s">
        <v>202</v>
      </c>
      <c r="E321" s="28" t="s">
        <v>1</v>
      </c>
      <c r="F321" s="29">
        <v>156.2</v>
      </c>
      <c r="H321" s="13"/>
    </row>
    <row r="322" spans="2:8" s="1" customFormat="1" ht="16.9" customHeight="1">
      <c r="B322" s="13"/>
      <c r="C322" s="30" t="s">
        <v>1</v>
      </c>
      <c r="D322" s="30" t="s">
        <v>202</v>
      </c>
      <c r="E322" s="3" t="s">
        <v>1</v>
      </c>
      <c r="F322" s="31">
        <v>0</v>
      </c>
      <c r="H322" s="13"/>
    </row>
    <row r="323" spans="2:8" s="1" customFormat="1" ht="16.9" customHeight="1">
      <c r="B323" s="13"/>
      <c r="C323" s="30" t="s">
        <v>201</v>
      </c>
      <c r="D323" s="30" t="s">
        <v>203</v>
      </c>
      <c r="E323" s="3" t="s">
        <v>1</v>
      </c>
      <c r="F323" s="31">
        <v>156.2</v>
      </c>
      <c r="H323" s="13"/>
    </row>
    <row r="324" spans="2:8" s="1" customFormat="1" ht="16.9" customHeight="1">
      <c r="B324" s="13"/>
      <c r="C324" s="26" t="s">
        <v>195</v>
      </c>
      <c r="D324" s="27" t="s">
        <v>196</v>
      </c>
      <c r="E324" s="28" t="s">
        <v>1</v>
      </c>
      <c r="F324" s="29">
        <v>87.105</v>
      </c>
      <c r="H324" s="13"/>
    </row>
    <row r="325" spans="2:8" s="1" customFormat="1" ht="16.9" customHeight="1">
      <c r="B325" s="13"/>
      <c r="C325" s="30" t="s">
        <v>1</v>
      </c>
      <c r="D325" s="30" t="s">
        <v>196</v>
      </c>
      <c r="E325" s="3" t="s">
        <v>1</v>
      </c>
      <c r="F325" s="31">
        <v>0</v>
      </c>
      <c r="H325" s="13"/>
    </row>
    <row r="326" spans="2:8" s="1" customFormat="1" ht="16.9" customHeight="1">
      <c r="B326" s="13"/>
      <c r="C326" s="30" t="s">
        <v>195</v>
      </c>
      <c r="D326" s="30" t="s">
        <v>1135</v>
      </c>
      <c r="E326" s="3" t="s">
        <v>1</v>
      </c>
      <c r="F326" s="31">
        <v>87.105</v>
      </c>
      <c r="H326" s="13"/>
    </row>
    <row r="327" spans="2:8" s="1" customFormat="1" ht="16.9" customHeight="1">
      <c r="B327" s="13"/>
      <c r="C327" s="26" t="s">
        <v>204</v>
      </c>
      <c r="D327" s="27" t="s">
        <v>205</v>
      </c>
      <c r="E327" s="28" t="s">
        <v>1</v>
      </c>
      <c r="F327" s="29">
        <v>27.6</v>
      </c>
      <c r="H327" s="13"/>
    </row>
    <row r="328" spans="2:8" s="1" customFormat="1" ht="16.9" customHeight="1">
      <c r="B328" s="13"/>
      <c r="C328" s="30" t="s">
        <v>1</v>
      </c>
      <c r="D328" s="30" t="s">
        <v>205</v>
      </c>
      <c r="E328" s="3" t="s">
        <v>1</v>
      </c>
      <c r="F328" s="31">
        <v>0</v>
      </c>
      <c r="H328" s="13"/>
    </row>
    <row r="329" spans="2:8" s="1" customFormat="1" ht="16.9" customHeight="1">
      <c r="B329" s="13"/>
      <c r="C329" s="30" t="s">
        <v>204</v>
      </c>
      <c r="D329" s="30" t="s">
        <v>206</v>
      </c>
      <c r="E329" s="3" t="s">
        <v>1</v>
      </c>
      <c r="F329" s="31">
        <v>27.6</v>
      </c>
      <c r="H329" s="13"/>
    </row>
    <row r="330" spans="2:8" s="1" customFormat="1" ht="16.9" customHeight="1">
      <c r="B330" s="13"/>
      <c r="C330" s="26" t="s">
        <v>207</v>
      </c>
      <c r="D330" s="27" t="s">
        <v>208</v>
      </c>
      <c r="E330" s="28" t="s">
        <v>1</v>
      </c>
      <c r="F330" s="29">
        <v>12</v>
      </c>
      <c r="H330" s="13"/>
    </row>
    <row r="331" spans="2:8" s="1" customFormat="1" ht="16.9" customHeight="1">
      <c r="B331" s="13"/>
      <c r="C331" s="30" t="s">
        <v>1</v>
      </c>
      <c r="D331" s="30" t="s">
        <v>208</v>
      </c>
      <c r="E331" s="3" t="s">
        <v>1</v>
      </c>
      <c r="F331" s="31">
        <v>0</v>
      </c>
      <c r="H331" s="13"/>
    </row>
    <row r="332" spans="2:8" s="1" customFormat="1" ht="16.9" customHeight="1">
      <c r="B332" s="13"/>
      <c r="C332" s="30" t="s">
        <v>207</v>
      </c>
      <c r="D332" s="30" t="s">
        <v>209</v>
      </c>
      <c r="E332" s="3" t="s">
        <v>1</v>
      </c>
      <c r="F332" s="31">
        <v>12</v>
      </c>
      <c r="H332" s="13"/>
    </row>
    <row r="333" spans="2:8" s="1" customFormat="1" ht="16.9" customHeight="1">
      <c r="B333" s="13"/>
      <c r="C333" s="26" t="s">
        <v>3137</v>
      </c>
      <c r="D333" s="27" t="s">
        <v>3138</v>
      </c>
      <c r="E333" s="28" t="s">
        <v>1</v>
      </c>
      <c r="F333" s="29">
        <v>14</v>
      </c>
      <c r="H333" s="13"/>
    </row>
    <row r="334" spans="2:8" s="1" customFormat="1" ht="16.9" customHeight="1">
      <c r="B334" s="13"/>
      <c r="C334" s="30" t="s">
        <v>1</v>
      </c>
      <c r="D334" s="30" t="s">
        <v>3139</v>
      </c>
      <c r="E334" s="3" t="s">
        <v>1</v>
      </c>
      <c r="F334" s="31">
        <v>4</v>
      </c>
      <c r="H334" s="13"/>
    </row>
    <row r="335" spans="2:8" s="1" customFormat="1" ht="16.9" customHeight="1">
      <c r="B335" s="13"/>
      <c r="C335" s="30" t="s">
        <v>1</v>
      </c>
      <c r="D335" s="30" t="s">
        <v>3140</v>
      </c>
      <c r="E335" s="3" t="s">
        <v>1</v>
      </c>
      <c r="F335" s="31">
        <v>8</v>
      </c>
      <c r="H335" s="13"/>
    </row>
    <row r="336" spans="2:8" s="1" customFormat="1" ht="16.9" customHeight="1">
      <c r="B336" s="13"/>
      <c r="C336" s="30" t="s">
        <v>1</v>
      </c>
      <c r="D336" s="30" t="s">
        <v>3141</v>
      </c>
      <c r="E336" s="3" t="s">
        <v>1</v>
      </c>
      <c r="F336" s="31">
        <v>2</v>
      </c>
      <c r="H336" s="13"/>
    </row>
    <row r="337" spans="2:8" s="1" customFormat="1" ht="16.9" customHeight="1">
      <c r="B337" s="13"/>
      <c r="C337" s="30" t="s">
        <v>3137</v>
      </c>
      <c r="D337" s="30" t="s">
        <v>388</v>
      </c>
      <c r="E337" s="3" t="s">
        <v>1</v>
      </c>
      <c r="F337" s="31">
        <v>14</v>
      </c>
      <c r="H337" s="13"/>
    </row>
    <row r="338" spans="2:8" s="1" customFormat="1" ht="16.9" customHeight="1">
      <c r="B338" s="13"/>
      <c r="C338" s="26" t="s">
        <v>2897</v>
      </c>
      <c r="D338" s="27" t="s">
        <v>2898</v>
      </c>
      <c r="E338" s="28" t="s">
        <v>1</v>
      </c>
      <c r="F338" s="29">
        <v>278.1</v>
      </c>
      <c r="H338" s="13"/>
    </row>
    <row r="339" spans="2:8" s="1" customFormat="1" ht="16.9" customHeight="1">
      <c r="B339" s="13"/>
      <c r="C339" s="30" t="s">
        <v>2897</v>
      </c>
      <c r="D339" s="30" t="s">
        <v>2899</v>
      </c>
      <c r="E339" s="3" t="s">
        <v>1</v>
      </c>
      <c r="F339" s="31">
        <v>278.1</v>
      </c>
      <c r="H339" s="13"/>
    </row>
    <row r="340" spans="2:8" s="1" customFormat="1" ht="16.9" customHeight="1">
      <c r="B340" s="13"/>
      <c r="C340" s="26" t="s">
        <v>102</v>
      </c>
      <c r="D340" s="27" t="s">
        <v>103</v>
      </c>
      <c r="E340" s="28" t="s">
        <v>1</v>
      </c>
      <c r="F340" s="29">
        <v>576.907</v>
      </c>
      <c r="H340" s="13"/>
    </row>
    <row r="341" spans="2:8" s="1" customFormat="1" ht="20">
      <c r="B341" s="13"/>
      <c r="C341" s="30" t="s">
        <v>1</v>
      </c>
      <c r="D341" s="30" t="s">
        <v>392</v>
      </c>
      <c r="E341" s="3" t="s">
        <v>1</v>
      </c>
      <c r="F341" s="31">
        <v>397.785</v>
      </c>
      <c r="H341" s="13"/>
    </row>
    <row r="342" spans="2:8" s="1" customFormat="1" ht="20">
      <c r="B342" s="13"/>
      <c r="C342" s="30" t="s">
        <v>1</v>
      </c>
      <c r="D342" s="30" t="s">
        <v>393</v>
      </c>
      <c r="E342" s="3" t="s">
        <v>1</v>
      </c>
      <c r="F342" s="31">
        <v>147.93</v>
      </c>
      <c r="H342" s="13"/>
    </row>
    <row r="343" spans="2:8" s="1" customFormat="1" ht="16.9" customHeight="1">
      <c r="B343" s="13"/>
      <c r="C343" s="30" t="s">
        <v>1</v>
      </c>
      <c r="D343" s="30" t="s">
        <v>394</v>
      </c>
      <c r="E343" s="3" t="s">
        <v>1</v>
      </c>
      <c r="F343" s="31">
        <v>31.192</v>
      </c>
      <c r="H343" s="13"/>
    </row>
    <row r="344" spans="2:8" s="1" customFormat="1" ht="16.9" customHeight="1">
      <c r="B344" s="13"/>
      <c r="C344" s="30" t="s">
        <v>102</v>
      </c>
      <c r="D344" s="30" t="s">
        <v>388</v>
      </c>
      <c r="E344" s="3" t="s">
        <v>1</v>
      </c>
      <c r="F344" s="31">
        <v>576.907</v>
      </c>
      <c r="H344" s="13"/>
    </row>
    <row r="345" spans="2:8" s="1" customFormat="1" ht="16.9" customHeight="1">
      <c r="B345" s="13"/>
      <c r="C345" s="26" t="s">
        <v>99</v>
      </c>
      <c r="D345" s="27" t="s">
        <v>100</v>
      </c>
      <c r="E345" s="28" t="s">
        <v>1</v>
      </c>
      <c r="F345" s="29">
        <v>198.141</v>
      </c>
      <c r="H345" s="13"/>
    </row>
    <row r="346" spans="2:8" s="1" customFormat="1" ht="16.9" customHeight="1">
      <c r="B346" s="13"/>
      <c r="C346" s="30" t="s">
        <v>99</v>
      </c>
      <c r="D346" s="30" t="s">
        <v>367</v>
      </c>
      <c r="E346" s="3" t="s">
        <v>1</v>
      </c>
      <c r="F346" s="31">
        <v>198.141</v>
      </c>
      <c r="H346" s="13"/>
    </row>
    <row r="347" spans="2:8" s="1" customFormat="1" ht="26.5" customHeight="1">
      <c r="B347" s="13"/>
      <c r="C347" s="25" t="s">
        <v>3142</v>
      </c>
      <c r="D347" s="25" t="s">
        <v>81</v>
      </c>
      <c r="H347" s="13"/>
    </row>
    <row r="348" spans="2:8" s="1" customFormat="1" ht="16.9" customHeight="1">
      <c r="B348" s="13"/>
      <c r="C348" s="26" t="s">
        <v>218</v>
      </c>
      <c r="D348" s="27" t="s">
        <v>218</v>
      </c>
      <c r="E348" s="28" t="s">
        <v>1</v>
      </c>
      <c r="F348" s="29">
        <v>693.7</v>
      </c>
      <c r="H348" s="13"/>
    </row>
    <row r="349" spans="2:8" s="1" customFormat="1" ht="16.9" customHeight="1">
      <c r="B349" s="13"/>
      <c r="C349" s="30" t="s">
        <v>1</v>
      </c>
      <c r="D349" s="30" t="s">
        <v>1209</v>
      </c>
      <c r="E349" s="3" t="s">
        <v>1</v>
      </c>
      <c r="F349" s="31">
        <v>0</v>
      </c>
      <c r="H349" s="13"/>
    </row>
    <row r="350" spans="2:8" s="1" customFormat="1" ht="16.9" customHeight="1">
      <c r="B350" s="13"/>
      <c r="C350" s="30" t="s">
        <v>218</v>
      </c>
      <c r="D350" s="30" t="s">
        <v>1210</v>
      </c>
      <c r="E350" s="3" t="s">
        <v>1</v>
      </c>
      <c r="F350" s="31">
        <v>693.7</v>
      </c>
      <c r="H350" s="13"/>
    </row>
    <row r="351" spans="2:8" s="1" customFormat="1" ht="16.9" customHeight="1">
      <c r="B351" s="13"/>
      <c r="C351" s="32" t="s">
        <v>3143</v>
      </c>
      <c r="H351" s="13"/>
    </row>
    <row r="352" spans="2:8" s="1" customFormat="1" ht="16.9" customHeight="1">
      <c r="B352" s="13"/>
      <c r="C352" s="30" t="s">
        <v>1201</v>
      </c>
      <c r="D352" s="30" t="s">
        <v>1202</v>
      </c>
      <c r="E352" s="3" t="s">
        <v>371</v>
      </c>
      <c r="F352" s="31">
        <v>2258.1</v>
      </c>
      <c r="H352" s="13"/>
    </row>
    <row r="353" spans="2:8" s="1" customFormat="1" ht="16.9" customHeight="1">
      <c r="B353" s="13"/>
      <c r="C353" s="30" t="s">
        <v>1240</v>
      </c>
      <c r="D353" s="30" t="s">
        <v>1241</v>
      </c>
      <c r="E353" s="3" t="s">
        <v>371</v>
      </c>
      <c r="F353" s="31">
        <v>707.574</v>
      </c>
      <c r="H353" s="13"/>
    </row>
    <row r="354" spans="2:8" s="1" customFormat="1" ht="16.9" customHeight="1">
      <c r="B354" s="13"/>
      <c r="C354" s="26" t="s">
        <v>96</v>
      </c>
      <c r="D354" s="27" t="s">
        <v>97</v>
      </c>
      <c r="E354" s="28" t="s">
        <v>1</v>
      </c>
      <c r="F354" s="29">
        <v>96.41</v>
      </c>
      <c r="H354" s="13"/>
    </row>
    <row r="355" spans="2:8" s="1" customFormat="1" ht="16.9" customHeight="1">
      <c r="B355" s="13"/>
      <c r="C355" s="30" t="s">
        <v>96</v>
      </c>
      <c r="D355" s="30" t="s">
        <v>336</v>
      </c>
      <c r="E355" s="3" t="s">
        <v>1</v>
      </c>
      <c r="F355" s="31">
        <v>96.41</v>
      </c>
      <c r="H355" s="13"/>
    </row>
    <row r="356" spans="2:8" s="1" customFormat="1" ht="16.9" customHeight="1">
      <c r="B356" s="13"/>
      <c r="C356" s="32" t="s">
        <v>3143</v>
      </c>
      <c r="H356" s="13"/>
    </row>
    <row r="357" spans="2:8" s="1" customFormat="1" ht="16.9" customHeight="1">
      <c r="B357" s="13"/>
      <c r="C357" s="30" t="s">
        <v>331</v>
      </c>
      <c r="D357" s="30" t="s">
        <v>332</v>
      </c>
      <c r="E357" s="3" t="s">
        <v>333</v>
      </c>
      <c r="F357" s="31">
        <v>96.41</v>
      </c>
      <c r="H357" s="13"/>
    </row>
    <row r="358" spans="2:8" s="1" customFormat="1" ht="16.9" customHeight="1">
      <c r="B358" s="13"/>
      <c r="C358" s="30" t="s">
        <v>338</v>
      </c>
      <c r="D358" s="30" t="s">
        <v>339</v>
      </c>
      <c r="E358" s="3" t="s">
        <v>340</v>
      </c>
      <c r="F358" s="31">
        <v>9.641</v>
      </c>
      <c r="H358" s="13"/>
    </row>
    <row r="359" spans="2:8" s="1" customFormat="1" ht="16.9" customHeight="1">
      <c r="B359" s="13"/>
      <c r="C359" s="26" t="s">
        <v>231</v>
      </c>
      <c r="D359" s="27" t="s">
        <v>232</v>
      </c>
      <c r="E359" s="28" t="s">
        <v>1</v>
      </c>
      <c r="F359" s="29">
        <v>786</v>
      </c>
      <c r="H359" s="13"/>
    </row>
    <row r="360" spans="2:8" s="1" customFormat="1" ht="16.9" customHeight="1">
      <c r="B360" s="13"/>
      <c r="C360" s="30" t="s">
        <v>1</v>
      </c>
      <c r="D360" s="30" t="s">
        <v>1461</v>
      </c>
      <c r="E360" s="3" t="s">
        <v>1</v>
      </c>
      <c r="F360" s="31">
        <v>0</v>
      </c>
      <c r="H360" s="13"/>
    </row>
    <row r="361" spans="2:8" s="1" customFormat="1" ht="16.9" customHeight="1">
      <c r="B361" s="13"/>
      <c r="C361" s="30" t="s">
        <v>1</v>
      </c>
      <c r="D361" s="30" t="s">
        <v>1462</v>
      </c>
      <c r="E361" s="3" t="s">
        <v>1</v>
      </c>
      <c r="F361" s="31">
        <v>0</v>
      </c>
      <c r="H361" s="13"/>
    </row>
    <row r="362" spans="2:8" s="1" customFormat="1" ht="16.9" customHeight="1">
      <c r="B362" s="13"/>
      <c r="C362" s="30" t="s">
        <v>1</v>
      </c>
      <c r="D362" s="30" t="s">
        <v>421</v>
      </c>
      <c r="E362" s="3" t="s">
        <v>1</v>
      </c>
      <c r="F362" s="31">
        <v>0</v>
      </c>
      <c r="H362" s="13"/>
    </row>
    <row r="363" spans="2:8" s="1" customFormat="1" ht="16.9" customHeight="1">
      <c r="B363" s="13"/>
      <c r="C363" s="30" t="s">
        <v>1</v>
      </c>
      <c r="D363" s="30" t="s">
        <v>1463</v>
      </c>
      <c r="E363" s="3" t="s">
        <v>1</v>
      </c>
      <c r="F363" s="31">
        <v>261.6</v>
      </c>
      <c r="H363" s="13"/>
    </row>
    <row r="364" spans="2:8" s="1" customFormat="1" ht="16.9" customHeight="1">
      <c r="B364" s="13"/>
      <c r="C364" s="30" t="s">
        <v>1</v>
      </c>
      <c r="D364" s="30" t="s">
        <v>426</v>
      </c>
      <c r="E364" s="3" t="s">
        <v>1</v>
      </c>
      <c r="F364" s="31">
        <v>0</v>
      </c>
      <c r="H364" s="13"/>
    </row>
    <row r="365" spans="2:8" s="1" customFormat="1" ht="16.9" customHeight="1">
      <c r="B365" s="13"/>
      <c r="C365" s="30" t="s">
        <v>1</v>
      </c>
      <c r="D365" s="30" t="s">
        <v>1464</v>
      </c>
      <c r="E365" s="3" t="s">
        <v>1</v>
      </c>
      <c r="F365" s="31">
        <v>235.3</v>
      </c>
      <c r="H365" s="13"/>
    </row>
    <row r="366" spans="2:8" s="1" customFormat="1" ht="16.9" customHeight="1">
      <c r="B366" s="13"/>
      <c r="C366" s="30" t="s">
        <v>1</v>
      </c>
      <c r="D366" s="30" t="s">
        <v>1465</v>
      </c>
      <c r="E366" s="3" t="s">
        <v>1</v>
      </c>
      <c r="F366" s="31">
        <v>0</v>
      </c>
      <c r="H366" s="13"/>
    </row>
    <row r="367" spans="2:8" s="1" customFormat="1" ht="16.9" customHeight="1">
      <c r="B367" s="13"/>
      <c r="C367" s="30" t="s">
        <v>1</v>
      </c>
      <c r="D367" s="30" t="s">
        <v>421</v>
      </c>
      <c r="E367" s="3" t="s">
        <v>1</v>
      </c>
      <c r="F367" s="31">
        <v>0</v>
      </c>
      <c r="H367" s="13"/>
    </row>
    <row r="368" spans="2:8" s="1" customFormat="1" ht="16.9" customHeight="1">
      <c r="B368" s="13"/>
      <c r="C368" s="30" t="s">
        <v>1</v>
      </c>
      <c r="D368" s="30" t="s">
        <v>1466</v>
      </c>
      <c r="E368" s="3" t="s">
        <v>1</v>
      </c>
      <c r="F368" s="31">
        <v>139.3</v>
      </c>
      <c r="H368" s="13"/>
    </row>
    <row r="369" spans="2:8" s="1" customFormat="1" ht="16.9" customHeight="1">
      <c r="B369" s="13"/>
      <c r="C369" s="30" t="s">
        <v>1</v>
      </c>
      <c r="D369" s="30" t="s">
        <v>426</v>
      </c>
      <c r="E369" s="3" t="s">
        <v>1</v>
      </c>
      <c r="F369" s="31">
        <v>0</v>
      </c>
      <c r="H369" s="13"/>
    </row>
    <row r="370" spans="2:8" s="1" customFormat="1" ht="16.9" customHeight="1">
      <c r="B370" s="13"/>
      <c r="C370" s="30" t="s">
        <v>1</v>
      </c>
      <c r="D370" s="30" t="s">
        <v>1467</v>
      </c>
      <c r="E370" s="3" t="s">
        <v>1</v>
      </c>
      <c r="F370" s="31">
        <v>149.8</v>
      </c>
      <c r="H370" s="13"/>
    </row>
    <row r="371" spans="2:8" s="1" customFormat="1" ht="16.9" customHeight="1">
      <c r="B371" s="13"/>
      <c r="C371" s="30" t="s">
        <v>231</v>
      </c>
      <c r="D371" s="30" t="s">
        <v>607</v>
      </c>
      <c r="E371" s="3" t="s">
        <v>1</v>
      </c>
      <c r="F371" s="31">
        <v>786</v>
      </c>
      <c r="H371" s="13"/>
    </row>
    <row r="372" spans="2:8" s="1" customFormat="1" ht="16.9" customHeight="1">
      <c r="B372" s="13"/>
      <c r="C372" s="32" t="s">
        <v>3143</v>
      </c>
      <c r="H372" s="13"/>
    </row>
    <row r="373" spans="2:8" s="1" customFormat="1" ht="16.9" customHeight="1">
      <c r="B373" s="13"/>
      <c r="C373" s="30" t="s">
        <v>1458</v>
      </c>
      <c r="D373" s="30" t="s">
        <v>1459</v>
      </c>
      <c r="E373" s="3" t="s">
        <v>371</v>
      </c>
      <c r="F373" s="31">
        <v>796</v>
      </c>
      <c r="H373" s="13"/>
    </row>
    <row r="374" spans="2:8" s="1" customFormat="1" ht="16.9" customHeight="1">
      <c r="B374" s="13"/>
      <c r="C374" s="30" t="s">
        <v>2641</v>
      </c>
      <c r="D374" s="30" t="s">
        <v>2642</v>
      </c>
      <c r="E374" s="3" t="s">
        <v>371</v>
      </c>
      <c r="F374" s="31">
        <v>1528.4</v>
      </c>
      <c r="H374" s="13"/>
    </row>
    <row r="375" spans="2:8" s="1" customFormat="1" ht="16.9" customHeight="1">
      <c r="B375" s="13"/>
      <c r="C375" s="30" t="s">
        <v>2668</v>
      </c>
      <c r="D375" s="30" t="s">
        <v>2669</v>
      </c>
      <c r="E375" s="3" t="s">
        <v>371</v>
      </c>
      <c r="F375" s="31">
        <v>4417.394</v>
      </c>
      <c r="H375" s="13"/>
    </row>
    <row r="376" spans="2:8" s="1" customFormat="1" ht="16.9" customHeight="1">
      <c r="B376" s="13"/>
      <c r="C376" s="26" t="s">
        <v>237</v>
      </c>
      <c r="D376" s="27" t="s">
        <v>238</v>
      </c>
      <c r="E376" s="28" t="s">
        <v>1</v>
      </c>
      <c r="F376" s="29">
        <v>329.4</v>
      </c>
      <c r="H376" s="13"/>
    </row>
    <row r="377" spans="2:8" s="1" customFormat="1" ht="16.9" customHeight="1">
      <c r="B377" s="13"/>
      <c r="C377" s="30" t="s">
        <v>1</v>
      </c>
      <c r="D377" s="30" t="s">
        <v>1473</v>
      </c>
      <c r="E377" s="3" t="s">
        <v>1</v>
      </c>
      <c r="F377" s="31">
        <v>0</v>
      </c>
      <c r="H377" s="13"/>
    </row>
    <row r="378" spans="2:8" s="1" customFormat="1" ht="16.9" customHeight="1">
      <c r="B378" s="13"/>
      <c r="C378" s="30" t="s">
        <v>1</v>
      </c>
      <c r="D378" s="30" t="s">
        <v>421</v>
      </c>
      <c r="E378" s="3" t="s">
        <v>1</v>
      </c>
      <c r="F378" s="31">
        <v>0</v>
      </c>
      <c r="H378" s="13"/>
    </row>
    <row r="379" spans="2:8" s="1" customFormat="1" ht="20">
      <c r="B379" s="13"/>
      <c r="C379" s="30" t="s">
        <v>1</v>
      </c>
      <c r="D379" s="30" t="s">
        <v>1474</v>
      </c>
      <c r="E379" s="3" t="s">
        <v>1</v>
      </c>
      <c r="F379" s="31">
        <v>171.7</v>
      </c>
      <c r="H379" s="13"/>
    </row>
    <row r="380" spans="2:8" s="1" customFormat="1" ht="16.9" customHeight="1">
      <c r="B380" s="13"/>
      <c r="C380" s="30" t="s">
        <v>1</v>
      </c>
      <c r="D380" s="30" t="s">
        <v>426</v>
      </c>
      <c r="E380" s="3" t="s">
        <v>1</v>
      </c>
      <c r="F380" s="31">
        <v>0</v>
      </c>
      <c r="H380" s="13"/>
    </row>
    <row r="381" spans="2:8" s="1" customFormat="1" ht="16.9" customHeight="1">
      <c r="B381" s="13"/>
      <c r="C381" s="30" t="s">
        <v>1</v>
      </c>
      <c r="D381" s="30" t="s">
        <v>1475</v>
      </c>
      <c r="E381" s="3" t="s">
        <v>1</v>
      </c>
      <c r="F381" s="31">
        <v>157.7</v>
      </c>
      <c r="H381" s="13"/>
    </row>
    <row r="382" spans="2:8" s="1" customFormat="1" ht="16.9" customHeight="1">
      <c r="B382" s="13"/>
      <c r="C382" s="30" t="s">
        <v>237</v>
      </c>
      <c r="D382" s="30" t="s">
        <v>388</v>
      </c>
      <c r="E382" s="3" t="s">
        <v>1</v>
      </c>
      <c r="F382" s="31">
        <v>329.4</v>
      </c>
      <c r="H382" s="13"/>
    </row>
    <row r="383" spans="2:8" s="1" customFormat="1" ht="16.9" customHeight="1">
      <c r="B383" s="13"/>
      <c r="C383" s="32" t="s">
        <v>3143</v>
      </c>
      <c r="H383" s="13"/>
    </row>
    <row r="384" spans="2:8" s="1" customFormat="1" ht="16.9" customHeight="1">
      <c r="B384" s="13"/>
      <c r="C384" s="30" t="s">
        <v>1470</v>
      </c>
      <c r="D384" s="30" t="s">
        <v>1471</v>
      </c>
      <c r="E384" s="3" t="s">
        <v>371</v>
      </c>
      <c r="F384" s="31">
        <v>329.4</v>
      </c>
      <c r="H384" s="13"/>
    </row>
    <row r="385" spans="2:8" s="1" customFormat="1" ht="16.9" customHeight="1">
      <c r="B385" s="13"/>
      <c r="C385" s="30" t="s">
        <v>2641</v>
      </c>
      <c r="D385" s="30" t="s">
        <v>2642</v>
      </c>
      <c r="E385" s="3" t="s">
        <v>371</v>
      </c>
      <c r="F385" s="31">
        <v>1528.4</v>
      </c>
      <c r="H385" s="13"/>
    </row>
    <row r="386" spans="2:8" s="1" customFormat="1" ht="16.9" customHeight="1">
      <c r="B386" s="13"/>
      <c r="C386" s="30" t="s">
        <v>2668</v>
      </c>
      <c r="D386" s="30" t="s">
        <v>2669</v>
      </c>
      <c r="E386" s="3" t="s">
        <v>371</v>
      </c>
      <c r="F386" s="31">
        <v>4417.394</v>
      </c>
      <c r="H386" s="13"/>
    </row>
    <row r="387" spans="2:8" s="1" customFormat="1" ht="16.9" customHeight="1">
      <c r="B387" s="13"/>
      <c r="C387" s="26" t="s">
        <v>109</v>
      </c>
      <c r="D387" s="27" t="s">
        <v>110</v>
      </c>
      <c r="E387" s="28" t="s">
        <v>1</v>
      </c>
      <c r="F387" s="29">
        <v>17.62</v>
      </c>
      <c r="H387" s="13"/>
    </row>
    <row r="388" spans="2:8" s="1" customFormat="1" ht="16.9" customHeight="1">
      <c r="B388" s="13"/>
      <c r="C388" s="30" t="s">
        <v>1</v>
      </c>
      <c r="D388" s="30" t="s">
        <v>110</v>
      </c>
      <c r="E388" s="3" t="s">
        <v>1</v>
      </c>
      <c r="F388" s="31">
        <v>0</v>
      </c>
      <c r="H388" s="13"/>
    </row>
    <row r="389" spans="2:8" s="1" customFormat="1" ht="16.9" customHeight="1">
      <c r="B389" s="13"/>
      <c r="C389" s="30" t="s">
        <v>1</v>
      </c>
      <c r="D389" s="30" t="s">
        <v>421</v>
      </c>
      <c r="E389" s="3" t="s">
        <v>1</v>
      </c>
      <c r="F389" s="31">
        <v>0</v>
      </c>
      <c r="H389" s="13"/>
    </row>
    <row r="390" spans="2:8" s="1" customFormat="1" ht="16.9" customHeight="1">
      <c r="B390" s="13"/>
      <c r="C390" s="30" t="s">
        <v>1</v>
      </c>
      <c r="D390" s="30" t="s">
        <v>713</v>
      </c>
      <c r="E390" s="3" t="s">
        <v>1</v>
      </c>
      <c r="F390" s="31">
        <v>17.62</v>
      </c>
      <c r="H390" s="13"/>
    </row>
    <row r="391" spans="2:8" s="1" customFormat="1" ht="16.9" customHeight="1">
      <c r="B391" s="13"/>
      <c r="C391" s="30" t="s">
        <v>109</v>
      </c>
      <c r="D391" s="30" t="s">
        <v>388</v>
      </c>
      <c r="E391" s="3" t="s">
        <v>1</v>
      </c>
      <c r="F391" s="31">
        <v>17.62</v>
      </c>
      <c r="H391" s="13"/>
    </row>
    <row r="392" spans="2:8" s="1" customFormat="1" ht="16.9" customHeight="1">
      <c r="B392" s="13"/>
      <c r="C392" s="32" t="s">
        <v>3143</v>
      </c>
      <c r="H392" s="13"/>
    </row>
    <row r="393" spans="2:8" s="1" customFormat="1" ht="20">
      <c r="B393" s="13"/>
      <c r="C393" s="30" t="s">
        <v>710</v>
      </c>
      <c r="D393" s="30" t="s">
        <v>711</v>
      </c>
      <c r="E393" s="3" t="s">
        <v>371</v>
      </c>
      <c r="F393" s="31">
        <v>17.62</v>
      </c>
      <c r="H393" s="13"/>
    </row>
    <row r="394" spans="2:8" s="1" customFormat="1" ht="16.9" customHeight="1">
      <c r="B394" s="13"/>
      <c r="C394" s="30" t="s">
        <v>706</v>
      </c>
      <c r="D394" s="30" t="s">
        <v>707</v>
      </c>
      <c r="E394" s="3" t="s">
        <v>371</v>
      </c>
      <c r="F394" s="31">
        <v>17.62</v>
      </c>
      <c r="H394" s="13"/>
    </row>
    <row r="395" spans="2:8" s="1" customFormat="1" ht="16.9" customHeight="1">
      <c r="B395" s="13"/>
      <c r="C395" s="30" t="s">
        <v>715</v>
      </c>
      <c r="D395" s="30" t="s">
        <v>716</v>
      </c>
      <c r="E395" s="3" t="s">
        <v>371</v>
      </c>
      <c r="F395" s="31">
        <v>17.62</v>
      </c>
      <c r="H395" s="13"/>
    </row>
    <row r="396" spans="2:8" s="1" customFormat="1" ht="16.9" customHeight="1">
      <c r="B396" s="13"/>
      <c r="C396" s="26" t="s">
        <v>240</v>
      </c>
      <c r="D396" s="27" t="s">
        <v>241</v>
      </c>
      <c r="E396" s="28" t="s">
        <v>1</v>
      </c>
      <c r="F396" s="29">
        <v>189.2</v>
      </c>
      <c r="H396" s="13"/>
    </row>
    <row r="397" spans="2:8" s="1" customFormat="1" ht="16.9" customHeight="1">
      <c r="B397" s="13"/>
      <c r="C397" s="30" t="s">
        <v>1</v>
      </c>
      <c r="D397" s="30" t="s">
        <v>1480</v>
      </c>
      <c r="E397" s="3" t="s">
        <v>1</v>
      </c>
      <c r="F397" s="31">
        <v>0</v>
      </c>
      <c r="H397" s="13"/>
    </row>
    <row r="398" spans="2:8" s="1" customFormat="1" ht="16.9" customHeight="1">
      <c r="B398" s="13"/>
      <c r="C398" s="30" t="s">
        <v>1</v>
      </c>
      <c r="D398" s="30" t="s">
        <v>421</v>
      </c>
      <c r="E398" s="3" t="s">
        <v>1</v>
      </c>
      <c r="F398" s="31">
        <v>0</v>
      </c>
      <c r="H398" s="13"/>
    </row>
    <row r="399" spans="2:8" s="1" customFormat="1" ht="16.9" customHeight="1">
      <c r="B399" s="13"/>
      <c r="C399" s="30" t="s">
        <v>1</v>
      </c>
      <c r="D399" s="30" t="s">
        <v>825</v>
      </c>
      <c r="E399" s="3" t="s">
        <v>1</v>
      </c>
      <c r="F399" s="31">
        <v>81</v>
      </c>
      <c r="H399" s="13"/>
    </row>
    <row r="400" spans="2:8" s="1" customFormat="1" ht="16.9" customHeight="1">
      <c r="B400" s="13"/>
      <c r="C400" s="30" t="s">
        <v>1</v>
      </c>
      <c r="D400" s="30" t="s">
        <v>426</v>
      </c>
      <c r="E400" s="3" t="s">
        <v>1</v>
      </c>
      <c r="F400" s="31">
        <v>0</v>
      </c>
      <c r="H400" s="13"/>
    </row>
    <row r="401" spans="2:8" s="1" customFormat="1" ht="16.9" customHeight="1">
      <c r="B401" s="13"/>
      <c r="C401" s="30" t="s">
        <v>1</v>
      </c>
      <c r="D401" s="30" t="s">
        <v>1481</v>
      </c>
      <c r="E401" s="3" t="s">
        <v>1</v>
      </c>
      <c r="F401" s="31">
        <v>108.2</v>
      </c>
      <c r="H401" s="13"/>
    </row>
    <row r="402" spans="2:8" s="1" customFormat="1" ht="16.9" customHeight="1">
      <c r="B402" s="13"/>
      <c r="C402" s="30" t="s">
        <v>240</v>
      </c>
      <c r="D402" s="30" t="s">
        <v>388</v>
      </c>
      <c r="E402" s="3" t="s">
        <v>1</v>
      </c>
      <c r="F402" s="31">
        <v>189.2</v>
      </c>
      <c r="H402" s="13"/>
    </row>
    <row r="403" spans="2:8" s="1" customFormat="1" ht="16.9" customHeight="1">
      <c r="B403" s="13"/>
      <c r="C403" s="32" t="s">
        <v>3143</v>
      </c>
      <c r="H403" s="13"/>
    </row>
    <row r="404" spans="2:8" s="1" customFormat="1" ht="16.9" customHeight="1">
      <c r="B404" s="13"/>
      <c r="C404" s="30" t="s">
        <v>1477</v>
      </c>
      <c r="D404" s="30" t="s">
        <v>1478</v>
      </c>
      <c r="E404" s="3" t="s">
        <v>371</v>
      </c>
      <c r="F404" s="31">
        <v>189.2</v>
      </c>
      <c r="H404" s="13"/>
    </row>
    <row r="405" spans="2:8" s="1" customFormat="1" ht="16.9" customHeight="1">
      <c r="B405" s="13"/>
      <c r="C405" s="30" t="s">
        <v>2641</v>
      </c>
      <c r="D405" s="30" t="s">
        <v>2642</v>
      </c>
      <c r="E405" s="3" t="s">
        <v>371</v>
      </c>
      <c r="F405" s="31">
        <v>1528.4</v>
      </c>
      <c r="H405" s="13"/>
    </row>
    <row r="406" spans="2:8" s="1" customFormat="1" ht="16.9" customHeight="1">
      <c r="B406" s="13"/>
      <c r="C406" s="26" t="s">
        <v>243</v>
      </c>
      <c r="D406" s="27" t="s">
        <v>244</v>
      </c>
      <c r="E406" s="28" t="s">
        <v>1</v>
      </c>
      <c r="F406" s="29">
        <v>223.8</v>
      </c>
      <c r="H406" s="13"/>
    </row>
    <row r="407" spans="2:8" s="1" customFormat="1" ht="16.9" customHeight="1">
      <c r="B407" s="13"/>
      <c r="C407" s="30" t="s">
        <v>1</v>
      </c>
      <c r="D407" s="30" t="s">
        <v>1486</v>
      </c>
      <c r="E407" s="3" t="s">
        <v>1</v>
      </c>
      <c r="F407" s="31">
        <v>0</v>
      </c>
      <c r="H407" s="13"/>
    </row>
    <row r="408" spans="2:8" s="1" customFormat="1" ht="16.9" customHeight="1">
      <c r="B408" s="13"/>
      <c r="C408" s="30" t="s">
        <v>1</v>
      </c>
      <c r="D408" s="30" t="s">
        <v>421</v>
      </c>
      <c r="E408" s="3" t="s">
        <v>1</v>
      </c>
      <c r="F408" s="31">
        <v>0</v>
      </c>
      <c r="H408" s="13"/>
    </row>
    <row r="409" spans="2:8" s="1" customFormat="1" ht="16.9" customHeight="1">
      <c r="B409" s="13"/>
      <c r="C409" s="30" t="s">
        <v>1</v>
      </c>
      <c r="D409" s="30" t="s">
        <v>1487</v>
      </c>
      <c r="E409" s="3" t="s">
        <v>1</v>
      </c>
      <c r="F409" s="31">
        <v>118.1</v>
      </c>
      <c r="H409" s="13"/>
    </row>
    <row r="410" spans="2:8" s="1" customFormat="1" ht="16.9" customHeight="1">
      <c r="B410" s="13"/>
      <c r="C410" s="30" t="s">
        <v>1</v>
      </c>
      <c r="D410" s="30" t="s">
        <v>426</v>
      </c>
      <c r="E410" s="3" t="s">
        <v>1</v>
      </c>
      <c r="F410" s="31">
        <v>0</v>
      </c>
      <c r="H410" s="13"/>
    </row>
    <row r="411" spans="2:8" s="1" customFormat="1" ht="16.9" customHeight="1">
      <c r="B411" s="13"/>
      <c r="C411" s="30" t="s">
        <v>1</v>
      </c>
      <c r="D411" s="30" t="s">
        <v>1488</v>
      </c>
      <c r="E411" s="3" t="s">
        <v>1</v>
      </c>
      <c r="F411" s="31">
        <v>105.7</v>
      </c>
      <c r="H411" s="13"/>
    </row>
    <row r="412" spans="2:8" s="1" customFormat="1" ht="16.9" customHeight="1">
      <c r="B412" s="13"/>
      <c r="C412" s="30" t="s">
        <v>243</v>
      </c>
      <c r="D412" s="30" t="s">
        <v>388</v>
      </c>
      <c r="E412" s="3" t="s">
        <v>1</v>
      </c>
      <c r="F412" s="31">
        <v>223.8</v>
      </c>
      <c r="H412" s="13"/>
    </row>
    <row r="413" spans="2:8" s="1" customFormat="1" ht="16.9" customHeight="1">
      <c r="B413" s="13"/>
      <c r="C413" s="32" t="s">
        <v>3143</v>
      </c>
      <c r="H413" s="13"/>
    </row>
    <row r="414" spans="2:8" s="1" customFormat="1" ht="16.9" customHeight="1">
      <c r="B414" s="13"/>
      <c r="C414" s="30" t="s">
        <v>1483</v>
      </c>
      <c r="D414" s="30" t="s">
        <v>1484</v>
      </c>
      <c r="E414" s="3" t="s">
        <v>371</v>
      </c>
      <c r="F414" s="31">
        <v>223.8</v>
      </c>
      <c r="H414" s="13"/>
    </row>
    <row r="415" spans="2:8" s="1" customFormat="1" ht="16.9" customHeight="1">
      <c r="B415" s="13"/>
      <c r="C415" s="30" t="s">
        <v>2641</v>
      </c>
      <c r="D415" s="30" t="s">
        <v>2642</v>
      </c>
      <c r="E415" s="3" t="s">
        <v>371</v>
      </c>
      <c r="F415" s="31">
        <v>1528.4</v>
      </c>
      <c r="H415" s="13"/>
    </row>
    <row r="416" spans="2:8" s="1" customFormat="1" ht="16.9" customHeight="1">
      <c r="B416" s="13"/>
      <c r="C416" s="26" t="s">
        <v>234</v>
      </c>
      <c r="D416" s="27" t="s">
        <v>235</v>
      </c>
      <c r="E416" s="28" t="s">
        <v>1</v>
      </c>
      <c r="F416" s="29">
        <v>10</v>
      </c>
      <c r="H416" s="13"/>
    </row>
    <row r="417" spans="2:8" s="1" customFormat="1" ht="16.9" customHeight="1">
      <c r="B417" s="13"/>
      <c r="C417" s="30" t="s">
        <v>1</v>
      </c>
      <c r="D417" s="30" t="s">
        <v>1468</v>
      </c>
      <c r="E417" s="3" t="s">
        <v>1</v>
      </c>
      <c r="F417" s="31">
        <v>0</v>
      </c>
      <c r="H417" s="13"/>
    </row>
    <row r="418" spans="2:8" s="1" customFormat="1" ht="16.9" customHeight="1">
      <c r="B418" s="13"/>
      <c r="C418" s="30" t="s">
        <v>1</v>
      </c>
      <c r="D418" s="30" t="s">
        <v>236</v>
      </c>
      <c r="E418" s="3" t="s">
        <v>1</v>
      </c>
      <c r="F418" s="31">
        <v>10</v>
      </c>
      <c r="H418" s="13"/>
    </row>
    <row r="419" spans="2:8" s="1" customFormat="1" ht="16.9" customHeight="1">
      <c r="B419" s="13"/>
      <c r="C419" s="30" t="s">
        <v>234</v>
      </c>
      <c r="D419" s="30" t="s">
        <v>607</v>
      </c>
      <c r="E419" s="3" t="s">
        <v>1</v>
      </c>
      <c r="F419" s="31">
        <v>10</v>
      </c>
      <c r="H419" s="13"/>
    </row>
    <row r="420" spans="2:8" s="1" customFormat="1" ht="16.9" customHeight="1">
      <c r="B420" s="13"/>
      <c r="C420" s="32" t="s">
        <v>3143</v>
      </c>
      <c r="H420" s="13"/>
    </row>
    <row r="421" spans="2:8" s="1" customFormat="1" ht="16.9" customHeight="1">
      <c r="B421" s="13"/>
      <c r="C421" s="30" t="s">
        <v>1458</v>
      </c>
      <c r="D421" s="30" t="s">
        <v>1459</v>
      </c>
      <c r="E421" s="3" t="s">
        <v>371</v>
      </c>
      <c r="F421" s="31">
        <v>796</v>
      </c>
      <c r="H421" s="13"/>
    </row>
    <row r="422" spans="2:8" s="1" customFormat="1" ht="16.9" customHeight="1">
      <c r="B422" s="13"/>
      <c r="C422" s="30" t="s">
        <v>1490</v>
      </c>
      <c r="D422" s="30" t="s">
        <v>1491</v>
      </c>
      <c r="E422" s="3" t="s">
        <v>371</v>
      </c>
      <c r="F422" s="31">
        <v>10</v>
      </c>
      <c r="H422" s="13"/>
    </row>
    <row r="423" spans="2:8" s="1" customFormat="1" ht="16.9" customHeight="1">
      <c r="B423" s="13"/>
      <c r="C423" s="30" t="s">
        <v>2668</v>
      </c>
      <c r="D423" s="30" t="s">
        <v>2669</v>
      </c>
      <c r="E423" s="3" t="s">
        <v>371</v>
      </c>
      <c r="F423" s="31">
        <v>4417.394</v>
      </c>
      <c r="H423" s="13"/>
    </row>
    <row r="424" spans="2:8" s="1" customFormat="1" ht="16.9" customHeight="1">
      <c r="B424" s="13"/>
      <c r="C424" s="26" t="s">
        <v>131</v>
      </c>
      <c r="D424" s="27" t="s">
        <v>132</v>
      </c>
      <c r="E424" s="28" t="s">
        <v>1</v>
      </c>
      <c r="F424" s="29">
        <v>10.3</v>
      </c>
      <c r="H424" s="13"/>
    </row>
    <row r="425" spans="2:8" s="1" customFormat="1" ht="16.9" customHeight="1">
      <c r="B425" s="13"/>
      <c r="C425" s="30" t="s">
        <v>1</v>
      </c>
      <c r="D425" s="30" t="s">
        <v>132</v>
      </c>
      <c r="E425" s="3" t="s">
        <v>1</v>
      </c>
      <c r="F425" s="31">
        <v>0</v>
      </c>
      <c r="H425" s="13"/>
    </row>
    <row r="426" spans="2:8" s="1" customFormat="1" ht="16.9" customHeight="1">
      <c r="B426" s="13"/>
      <c r="C426" s="30" t="s">
        <v>131</v>
      </c>
      <c r="D426" s="30" t="s">
        <v>133</v>
      </c>
      <c r="E426" s="3" t="s">
        <v>1</v>
      </c>
      <c r="F426" s="31">
        <v>10.3</v>
      </c>
      <c r="H426" s="13"/>
    </row>
    <row r="427" spans="2:8" s="1" customFormat="1" ht="16.9" customHeight="1">
      <c r="B427" s="13"/>
      <c r="C427" s="32" t="s">
        <v>3143</v>
      </c>
      <c r="H427" s="13"/>
    </row>
    <row r="428" spans="2:8" s="1" customFormat="1" ht="20">
      <c r="B428" s="13"/>
      <c r="C428" s="30" t="s">
        <v>784</v>
      </c>
      <c r="D428" s="30" t="s">
        <v>785</v>
      </c>
      <c r="E428" s="3" t="s">
        <v>371</v>
      </c>
      <c r="F428" s="31">
        <v>10.3</v>
      </c>
      <c r="H428" s="13"/>
    </row>
    <row r="429" spans="2:8" s="1" customFormat="1" ht="16.9" customHeight="1">
      <c r="B429" s="13"/>
      <c r="C429" s="30" t="s">
        <v>776</v>
      </c>
      <c r="D429" s="30" t="s">
        <v>777</v>
      </c>
      <c r="E429" s="3" t="s">
        <v>371</v>
      </c>
      <c r="F429" s="31">
        <v>10.3</v>
      </c>
      <c r="H429" s="13"/>
    </row>
    <row r="430" spans="2:8" s="1" customFormat="1" ht="16.9" customHeight="1">
      <c r="B430" s="13"/>
      <c r="C430" s="30" t="s">
        <v>780</v>
      </c>
      <c r="D430" s="30" t="s">
        <v>781</v>
      </c>
      <c r="E430" s="3" t="s">
        <v>371</v>
      </c>
      <c r="F430" s="31">
        <v>10.3</v>
      </c>
      <c r="H430" s="13"/>
    </row>
    <row r="431" spans="2:8" s="1" customFormat="1" ht="16.9" customHeight="1">
      <c r="B431" s="13"/>
      <c r="C431" s="30" t="s">
        <v>793</v>
      </c>
      <c r="D431" s="30" t="s">
        <v>794</v>
      </c>
      <c r="E431" s="3" t="s">
        <v>371</v>
      </c>
      <c r="F431" s="31">
        <v>10.3</v>
      </c>
      <c r="H431" s="13"/>
    </row>
    <row r="432" spans="2:8" s="1" customFormat="1" ht="16.9" customHeight="1">
      <c r="B432" s="13"/>
      <c r="C432" s="26" t="s">
        <v>134</v>
      </c>
      <c r="D432" s="27" t="s">
        <v>135</v>
      </c>
      <c r="E432" s="28" t="s">
        <v>1</v>
      </c>
      <c r="F432" s="29">
        <v>720.52</v>
      </c>
      <c r="H432" s="13"/>
    </row>
    <row r="433" spans="2:8" s="1" customFormat="1" ht="16.9" customHeight="1">
      <c r="B433" s="13"/>
      <c r="C433" s="30" t="s">
        <v>1</v>
      </c>
      <c r="D433" s="30" t="s">
        <v>837</v>
      </c>
      <c r="E433" s="3" t="s">
        <v>1</v>
      </c>
      <c r="F433" s="31">
        <v>0</v>
      </c>
      <c r="H433" s="13"/>
    </row>
    <row r="434" spans="2:8" s="1" customFormat="1" ht="16.9" customHeight="1">
      <c r="B434" s="13"/>
      <c r="C434" s="30" t="s">
        <v>1</v>
      </c>
      <c r="D434" s="30" t="s">
        <v>838</v>
      </c>
      <c r="E434" s="3" t="s">
        <v>1</v>
      </c>
      <c r="F434" s="31">
        <v>368.851</v>
      </c>
      <c r="H434" s="13"/>
    </row>
    <row r="435" spans="2:8" s="1" customFormat="1" ht="16.9" customHeight="1">
      <c r="B435" s="13"/>
      <c r="C435" s="30" t="s">
        <v>1</v>
      </c>
      <c r="D435" s="30" t="s">
        <v>839</v>
      </c>
      <c r="E435" s="3" t="s">
        <v>1</v>
      </c>
      <c r="F435" s="31">
        <v>292.365</v>
      </c>
      <c r="H435" s="13"/>
    </row>
    <row r="436" spans="2:8" s="1" customFormat="1" ht="16.9" customHeight="1">
      <c r="B436" s="13"/>
      <c r="C436" s="30" t="s">
        <v>1</v>
      </c>
      <c r="D436" s="30" t="s">
        <v>840</v>
      </c>
      <c r="E436" s="3" t="s">
        <v>1</v>
      </c>
      <c r="F436" s="31">
        <v>127.747</v>
      </c>
      <c r="H436" s="13"/>
    </row>
    <row r="437" spans="2:8" s="1" customFormat="1" ht="20">
      <c r="B437" s="13"/>
      <c r="C437" s="30" t="s">
        <v>1</v>
      </c>
      <c r="D437" s="30" t="s">
        <v>841</v>
      </c>
      <c r="E437" s="3" t="s">
        <v>1</v>
      </c>
      <c r="F437" s="31">
        <v>-144.348</v>
      </c>
      <c r="H437" s="13"/>
    </row>
    <row r="438" spans="2:8" s="1" customFormat="1" ht="20">
      <c r="B438" s="13"/>
      <c r="C438" s="30" t="s">
        <v>1</v>
      </c>
      <c r="D438" s="30" t="s">
        <v>842</v>
      </c>
      <c r="E438" s="3" t="s">
        <v>1</v>
      </c>
      <c r="F438" s="31">
        <v>75.905</v>
      </c>
      <c r="H438" s="13"/>
    </row>
    <row r="439" spans="2:8" s="1" customFormat="1" ht="16.9" customHeight="1">
      <c r="B439" s="13"/>
      <c r="C439" s="30" t="s">
        <v>134</v>
      </c>
      <c r="D439" s="30" t="s">
        <v>607</v>
      </c>
      <c r="E439" s="3" t="s">
        <v>1</v>
      </c>
      <c r="F439" s="31">
        <v>720.52</v>
      </c>
      <c r="H439" s="13"/>
    </row>
    <row r="440" spans="2:8" s="1" customFormat="1" ht="16.9" customHeight="1">
      <c r="B440" s="13"/>
      <c r="C440" s="32" t="s">
        <v>3143</v>
      </c>
      <c r="H440" s="13"/>
    </row>
    <row r="441" spans="2:8" s="1" customFormat="1" ht="20">
      <c r="B441" s="13"/>
      <c r="C441" s="30" t="s">
        <v>834</v>
      </c>
      <c r="D441" s="30" t="s">
        <v>835</v>
      </c>
      <c r="E441" s="3" t="s">
        <v>371</v>
      </c>
      <c r="F441" s="31">
        <v>743.676</v>
      </c>
      <c r="H441" s="13"/>
    </row>
    <row r="442" spans="2:8" s="1" customFormat="1" ht="16.9" customHeight="1">
      <c r="B442" s="13"/>
      <c r="C442" s="30" t="s">
        <v>797</v>
      </c>
      <c r="D442" s="30" t="s">
        <v>798</v>
      </c>
      <c r="E442" s="3" t="s">
        <v>371</v>
      </c>
      <c r="F442" s="31">
        <v>743.676</v>
      </c>
      <c r="H442" s="13"/>
    </row>
    <row r="443" spans="2:8" s="1" customFormat="1" ht="16.9" customHeight="1">
      <c r="B443" s="13"/>
      <c r="C443" s="30" t="s">
        <v>830</v>
      </c>
      <c r="D443" s="30" t="s">
        <v>831</v>
      </c>
      <c r="E443" s="3" t="s">
        <v>371</v>
      </c>
      <c r="F443" s="31">
        <v>743.676</v>
      </c>
      <c r="H443" s="13"/>
    </row>
    <row r="444" spans="2:8" s="1" customFormat="1" ht="16.9" customHeight="1">
      <c r="B444" s="13"/>
      <c r="C444" s="30" t="s">
        <v>855</v>
      </c>
      <c r="D444" s="30" t="s">
        <v>856</v>
      </c>
      <c r="E444" s="3" t="s">
        <v>371</v>
      </c>
      <c r="F444" s="31">
        <v>814.326</v>
      </c>
      <c r="H444" s="13"/>
    </row>
    <row r="445" spans="2:8" s="1" customFormat="1" ht="16.9" customHeight="1">
      <c r="B445" s="13"/>
      <c r="C445" s="30" t="s">
        <v>899</v>
      </c>
      <c r="D445" s="30" t="s">
        <v>900</v>
      </c>
      <c r="E445" s="3" t="s">
        <v>371</v>
      </c>
      <c r="F445" s="31">
        <v>720.52</v>
      </c>
      <c r="H445" s="13"/>
    </row>
    <row r="446" spans="2:8" s="1" customFormat="1" ht="16.9" customHeight="1">
      <c r="B446" s="13"/>
      <c r="C446" s="30" t="s">
        <v>788</v>
      </c>
      <c r="D446" s="30" t="s">
        <v>789</v>
      </c>
      <c r="E446" s="3" t="s">
        <v>371</v>
      </c>
      <c r="F446" s="31">
        <v>756.546</v>
      </c>
      <c r="H446" s="13"/>
    </row>
    <row r="447" spans="2:8" s="1" customFormat="1" ht="16.9" customHeight="1">
      <c r="B447" s="13"/>
      <c r="C447" s="26" t="s">
        <v>137</v>
      </c>
      <c r="D447" s="27" t="s">
        <v>138</v>
      </c>
      <c r="E447" s="28" t="s">
        <v>1</v>
      </c>
      <c r="F447" s="29">
        <v>23.156</v>
      </c>
      <c r="H447" s="13"/>
    </row>
    <row r="448" spans="2:8" s="1" customFormat="1" ht="16.9" customHeight="1">
      <c r="B448" s="13"/>
      <c r="C448" s="30" t="s">
        <v>1</v>
      </c>
      <c r="D448" s="30" t="s">
        <v>138</v>
      </c>
      <c r="E448" s="3" t="s">
        <v>1</v>
      </c>
      <c r="F448" s="31">
        <v>0</v>
      </c>
      <c r="H448" s="13"/>
    </row>
    <row r="449" spans="2:8" s="1" customFormat="1" ht="16.9" customHeight="1">
      <c r="B449" s="13"/>
      <c r="C449" s="30" t="s">
        <v>1</v>
      </c>
      <c r="D449" s="30" t="s">
        <v>843</v>
      </c>
      <c r="E449" s="3" t="s">
        <v>1</v>
      </c>
      <c r="F449" s="31">
        <v>9.697</v>
      </c>
      <c r="H449" s="13"/>
    </row>
    <row r="450" spans="2:8" s="1" customFormat="1" ht="16.9" customHeight="1">
      <c r="B450" s="13"/>
      <c r="C450" s="30" t="s">
        <v>1</v>
      </c>
      <c r="D450" s="30" t="s">
        <v>844</v>
      </c>
      <c r="E450" s="3" t="s">
        <v>1</v>
      </c>
      <c r="F450" s="31">
        <v>8.053</v>
      </c>
      <c r="H450" s="13"/>
    </row>
    <row r="451" spans="2:8" s="1" customFormat="1" ht="16.9" customHeight="1">
      <c r="B451" s="13"/>
      <c r="C451" s="30" t="s">
        <v>1</v>
      </c>
      <c r="D451" s="30" t="s">
        <v>845</v>
      </c>
      <c r="E451" s="3" t="s">
        <v>1</v>
      </c>
      <c r="F451" s="31">
        <v>5.406</v>
      </c>
      <c r="H451" s="13"/>
    </row>
    <row r="452" spans="2:8" s="1" customFormat="1" ht="16.9" customHeight="1">
      <c r="B452" s="13"/>
      <c r="C452" s="30" t="s">
        <v>137</v>
      </c>
      <c r="D452" s="30" t="s">
        <v>607</v>
      </c>
      <c r="E452" s="3" t="s">
        <v>1</v>
      </c>
      <c r="F452" s="31">
        <v>23.156</v>
      </c>
      <c r="H452" s="13"/>
    </row>
    <row r="453" spans="2:8" s="1" customFormat="1" ht="16.9" customHeight="1">
      <c r="B453" s="13"/>
      <c r="C453" s="32" t="s">
        <v>3143</v>
      </c>
      <c r="H453" s="13"/>
    </row>
    <row r="454" spans="2:8" s="1" customFormat="1" ht="20">
      <c r="B454" s="13"/>
      <c r="C454" s="30" t="s">
        <v>834</v>
      </c>
      <c r="D454" s="30" t="s">
        <v>835</v>
      </c>
      <c r="E454" s="3" t="s">
        <v>371</v>
      </c>
      <c r="F454" s="31">
        <v>743.676</v>
      </c>
      <c r="H454" s="13"/>
    </row>
    <row r="455" spans="2:8" s="1" customFormat="1" ht="16.9" customHeight="1">
      <c r="B455" s="13"/>
      <c r="C455" s="30" t="s">
        <v>797</v>
      </c>
      <c r="D455" s="30" t="s">
        <v>798</v>
      </c>
      <c r="E455" s="3" t="s">
        <v>371</v>
      </c>
      <c r="F455" s="31">
        <v>743.676</v>
      </c>
      <c r="H455" s="13"/>
    </row>
    <row r="456" spans="2:8" s="1" customFormat="1" ht="16.9" customHeight="1">
      <c r="B456" s="13"/>
      <c r="C456" s="30" t="s">
        <v>830</v>
      </c>
      <c r="D456" s="30" t="s">
        <v>831</v>
      </c>
      <c r="E456" s="3" t="s">
        <v>371</v>
      </c>
      <c r="F456" s="31">
        <v>743.676</v>
      </c>
      <c r="H456" s="13"/>
    </row>
    <row r="457" spans="2:8" s="1" customFormat="1" ht="16.9" customHeight="1">
      <c r="B457" s="13"/>
      <c r="C457" s="30" t="s">
        <v>855</v>
      </c>
      <c r="D457" s="30" t="s">
        <v>856</v>
      </c>
      <c r="E457" s="3" t="s">
        <v>371</v>
      </c>
      <c r="F457" s="31">
        <v>814.326</v>
      </c>
      <c r="H457" s="13"/>
    </row>
    <row r="458" spans="2:8" s="1" customFormat="1" ht="16.9" customHeight="1">
      <c r="B458" s="13"/>
      <c r="C458" s="30" t="s">
        <v>895</v>
      </c>
      <c r="D458" s="30" t="s">
        <v>896</v>
      </c>
      <c r="E458" s="3" t="s">
        <v>371</v>
      </c>
      <c r="F458" s="31">
        <v>23.156</v>
      </c>
      <c r="H458" s="13"/>
    </row>
    <row r="459" spans="2:8" s="1" customFormat="1" ht="16.9" customHeight="1">
      <c r="B459" s="13"/>
      <c r="C459" s="30" t="s">
        <v>850</v>
      </c>
      <c r="D459" s="30" t="s">
        <v>851</v>
      </c>
      <c r="E459" s="3" t="s">
        <v>371</v>
      </c>
      <c r="F459" s="31">
        <v>24.314</v>
      </c>
      <c r="H459" s="13"/>
    </row>
    <row r="460" spans="2:8" s="1" customFormat="1" ht="16.9" customHeight="1">
      <c r="B460" s="13"/>
      <c r="C460" s="26" t="s">
        <v>198</v>
      </c>
      <c r="D460" s="27" t="s">
        <v>199</v>
      </c>
      <c r="E460" s="28" t="s">
        <v>1</v>
      </c>
      <c r="F460" s="29">
        <v>52.263</v>
      </c>
      <c r="H460" s="13"/>
    </row>
    <row r="461" spans="2:8" s="1" customFormat="1" ht="16.9" customHeight="1">
      <c r="B461" s="13"/>
      <c r="C461" s="30" t="s">
        <v>1</v>
      </c>
      <c r="D461" s="30" t="s">
        <v>199</v>
      </c>
      <c r="E461" s="3" t="s">
        <v>1</v>
      </c>
      <c r="F461" s="31">
        <v>0</v>
      </c>
      <c r="H461" s="13"/>
    </row>
    <row r="462" spans="2:8" s="1" customFormat="1" ht="16.9" customHeight="1">
      <c r="B462" s="13"/>
      <c r="C462" s="30" t="s">
        <v>198</v>
      </c>
      <c r="D462" s="30" t="s">
        <v>1136</v>
      </c>
      <c r="E462" s="3" t="s">
        <v>1</v>
      </c>
      <c r="F462" s="31">
        <v>52.263</v>
      </c>
      <c r="H462" s="13"/>
    </row>
    <row r="463" spans="2:8" s="1" customFormat="1" ht="16.9" customHeight="1">
      <c r="B463" s="13"/>
      <c r="C463" s="32" t="s">
        <v>3143</v>
      </c>
      <c r="H463" s="13"/>
    </row>
    <row r="464" spans="2:8" s="1" customFormat="1" ht="16.9" customHeight="1">
      <c r="B464" s="13"/>
      <c r="C464" s="30" t="s">
        <v>1132</v>
      </c>
      <c r="D464" s="30" t="s">
        <v>1133</v>
      </c>
      <c r="E464" s="3" t="s">
        <v>371</v>
      </c>
      <c r="F464" s="31">
        <v>1109.168</v>
      </c>
      <c r="H464" s="13"/>
    </row>
    <row r="465" spans="2:8" s="1" customFormat="1" ht="16.9" customHeight="1">
      <c r="B465" s="13"/>
      <c r="C465" s="30" t="s">
        <v>1142</v>
      </c>
      <c r="D465" s="30" t="s">
        <v>1143</v>
      </c>
      <c r="E465" s="3" t="s">
        <v>371</v>
      </c>
      <c r="F465" s="31">
        <v>1109.168</v>
      </c>
      <c r="H465" s="13"/>
    </row>
    <row r="466" spans="2:8" s="1" customFormat="1" ht="20">
      <c r="B466" s="13"/>
      <c r="C466" s="30" t="s">
        <v>1161</v>
      </c>
      <c r="D466" s="30" t="s">
        <v>1162</v>
      </c>
      <c r="E466" s="3" t="s">
        <v>371</v>
      </c>
      <c r="F466" s="31">
        <v>1123.368</v>
      </c>
      <c r="H466" s="13"/>
    </row>
    <row r="467" spans="2:8" s="1" customFormat="1" ht="16.9" customHeight="1">
      <c r="B467" s="13"/>
      <c r="C467" s="30" t="s">
        <v>1171</v>
      </c>
      <c r="D467" s="30" t="s">
        <v>1172</v>
      </c>
      <c r="E467" s="3" t="s">
        <v>371</v>
      </c>
      <c r="F467" s="31">
        <v>1150.968</v>
      </c>
      <c r="H467" s="13"/>
    </row>
    <row r="468" spans="2:8" s="1" customFormat="1" ht="12">
      <c r="B468" s="13"/>
      <c r="C468" s="30" t="s">
        <v>1269</v>
      </c>
      <c r="D468" s="30" t="s">
        <v>1270</v>
      </c>
      <c r="E468" s="3" t="s">
        <v>371</v>
      </c>
      <c r="F468" s="31">
        <v>1022.063</v>
      </c>
      <c r="H468" s="13"/>
    </row>
    <row r="469" spans="2:8" s="1" customFormat="1" ht="16.9" customHeight="1">
      <c r="B469" s="13"/>
      <c r="C469" s="30" t="s">
        <v>1280</v>
      </c>
      <c r="D469" s="30" t="s">
        <v>1281</v>
      </c>
      <c r="E469" s="3" t="s">
        <v>371</v>
      </c>
      <c r="F469" s="31">
        <v>52.263</v>
      </c>
      <c r="H469" s="13"/>
    </row>
    <row r="470" spans="2:8" s="1" customFormat="1" ht="16.9" customHeight="1">
      <c r="B470" s="13"/>
      <c r="C470" s="30" t="s">
        <v>1176</v>
      </c>
      <c r="D470" s="30" t="s">
        <v>1177</v>
      </c>
      <c r="E470" s="3" t="s">
        <v>371</v>
      </c>
      <c r="F470" s="31">
        <v>1297.49</v>
      </c>
      <c r="H470" s="13"/>
    </row>
    <row r="471" spans="2:8" s="1" customFormat="1" ht="16.9" customHeight="1">
      <c r="B471" s="13"/>
      <c r="C471" s="26" t="s">
        <v>210</v>
      </c>
      <c r="D471" s="27" t="s">
        <v>211</v>
      </c>
      <c r="E471" s="28" t="s">
        <v>1</v>
      </c>
      <c r="F471" s="29">
        <v>14.2</v>
      </c>
      <c r="H471" s="13"/>
    </row>
    <row r="472" spans="2:8" s="1" customFormat="1" ht="16.9" customHeight="1">
      <c r="B472" s="13"/>
      <c r="C472" s="30" t="s">
        <v>1</v>
      </c>
      <c r="D472" s="30" t="s">
        <v>1252</v>
      </c>
      <c r="E472" s="3" t="s">
        <v>1</v>
      </c>
      <c r="F472" s="31">
        <v>0</v>
      </c>
      <c r="H472" s="13"/>
    </row>
    <row r="473" spans="2:8" s="1" customFormat="1" ht="16.9" customHeight="1">
      <c r="B473" s="13"/>
      <c r="C473" s="30" t="s">
        <v>1</v>
      </c>
      <c r="D473" s="30" t="s">
        <v>212</v>
      </c>
      <c r="E473" s="3" t="s">
        <v>1</v>
      </c>
      <c r="F473" s="31">
        <v>14.2</v>
      </c>
      <c r="H473" s="13"/>
    </row>
    <row r="474" spans="2:8" s="1" customFormat="1" ht="16.9" customHeight="1">
      <c r="B474" s="13"/>
      <c r="C474" s="30" t="s">
        <v>210</v>
      </c>
      <c r="D474" s="30" t="s">
        <v>607</v>
      </c>
      <c r="E474" s="3" t="s">
        <v>1</v>
      </c>
      <c r="F474" s="31">
        <v>14.2</v>
      </c>
      <c r="H474" s="13"/>
    </row>
    <row r="475" spans="2:8" s="1" customFormat="1" ht="16.9" customHeight="1">
      <c r="B475" s="13"/>
      <c r="C475" s="32" t="s">
        <v>3143</v>
      </c>
      <c r="H475" s="13"/>
    </row>
    <row r="476" spans="2:8" s="1" customFormat="1" ht="20">
      <c r="B476" s="13"/>
      <c r="C476" s="30" t="s">
        <v>1245</v>
      </c>
      <c r="D476" s="30" t="s">
        <v>1246</v>
      </c>
      <c r="E476" s="3" t="s">
        <v>371</v>
      </c>
      <c r="F476" s="31">
        <v>154.279</v>
      </c>
      <c r="H476" s="13"/>
    </row>
    <row r="477" spans="2:8" s="1" customFormat="1" ht="20">
      <c r="B477" s="13"/>
      <c r="C477" s="30" t="s">
        <v>1161</v>
      </c>
      <c r="D477" s="30" t="s">
        <v>1162</v>
      </c>
      <c r="E477" s="3" t="s">
        <v>371</v>
      </c>
      <c r="F477" s="31">
        <v>1123.368</v>
      </c>
      <c r="H477" s="13"/>
    </row>
    <row r="478" spans="2:8" s="1" customFormat="1" ht="16.9" customHeight="1">
      <c r="B478" s="13"/>
      <c r="C478" s="30" t="s">
        <v>1171</v>
      </c>
      <c r="D478" s="30" t="s">
        <v>1172</v>
      </c>
      <c r="E478" s="3" t="s">
        <v>371</v>
      </c>
      <c r="F478" s="31">
        <v>1150.968</v>
      </c>
      <c r="H478" s="13"/>
    </row>
    <row r="479" spans="2:8" s="1" customFormat="1" ht="16.9" customHeight="1">
      <c r="B479" s="13"/>
      <c r="C479" s="30" t="s">
        <v>1264</v>
      </c>
      <c r="D479" s="30" t="s">
        <v>1265</v>
      </c>
      <c r="E479" s="3" t="s">
        <v>371</v>
      </c>
      <c r="F479" s="31">
        <v>14.91</v>
      </c>
      <c r="H479" s="13"/>
    </row>
    <row r="480" spans="2:8" s="1" customFormat="1" ht="16.9" customHeight="1">
      <c r="B480" s="13"/>
      <c r="C480" s="30" t="s">
        <v>1176</v>
      </c>
      <c r="D480" s="30" t="s">
        <v>1177</v>
      </c>
      <c r="E480" s="3" t="s">
        <v>371</v>
      </c>
      <c r="F480" s="31">
        <v>1297.49</v>
      </c>
      <c r="H480" s="13"/>
    </row>
    <row r="481" spans="2:8" s="1" customFormat="1" ht="16.9" customHeight="1">
      <c r="B481" s="13"/>
      <c r="C481" s="26" t="s">
        <v>213</v>
      </c>
      <c r="D481" s="27" t="s">
        <v>213</v>
      </c>
      <c r="E481" s="28" t="s">
        <v>1</v>
      </c>
      <c r="F481" s="29">
        <v>870.7</v>
      </c>
      <c r="H481" s="13"/>
    </row>
    <row r="482" spans="2:8" s="1" customFormat="1" ht="16.9" customHeight="1">
      <c r="B482" s="13"/>
      <c r="C482" s="30" t="s">
        <v>1</v>
      </c>
      <c r="D482" s="30" t="s">
        <v>1204</v>
      </c>
      <c r="E482" s="3" t="s">
        <v>1</v>
      </c>
      <c r="F482" s="31">
        <v>0</v>
      </c>
      <c r="H482" s="13"/>
    </row>
    <row r="483" spans="2:8" s="1" customFormat="1" ht="16.9" customHeight="1">
      <c r="B483" s="13"/>
      <c r="C483" s="30" t="s">
        <v>213</v>
      </c>
      <c r="D483" s="30" t="s">
        <v>1205</v>
      </c>
      <c r="E483" s="3" t="s">
        <v>1</v>
      </c>
      <c r="F483" s="31">
        <v>870.7</v>
      </c>
      <c r="H483" s="13"/>
    </row>
    <row r="484" spans="2:8" s="1" customFormat="1" ht="16.9" customHeight="1">
      <c r="B484" s="13"/>
      <c r="C484" s="32" t="s">
        <v>3143</v>
      </c>
      <c r="H484" s="13"/>
    </row>
    <row r="485" spans="2:8" s="1" customFormat="1" ht="16.9" customHeight="1">
      <c r="B485" s="13"/>
      <c r="C485" s="30" t="s">
        <v>1201</v>
      </c>
      <c r="D485" s="30" t="s">
        <v>1202</v>
      </c>
      <c r="E485" s="3" t="s">
        <v>371</v>
      </c>
      <c r="F485" s="31">
        <v>2258.1</v>
      </c>
      <c r="H485" s="13"/>
    </row>
    <row r="486" spans="2:8" s="1" customFormat="1" ht="16.9" customHeight="1">
      <c r="B486" s="13"/>
      <c r="C486" s="30" t="s">
        <v>1214</v>
      </c>
      <c r="D486" s="30" t="s">
        <v>1215</v>
      </c>
      <c r="E486" s="3" t="s">
        <v>371</v>
      </c>
      <c r="F486" s="31">
        <v>888.114</v>
      </c>
      <c r="H486" s="13"/>
    </row>
    <row r="487" spans="2:8" s="1" customFormat="1" ht="16.9" customHeight="1">
      <c r="B487" s="13"/>
      <c r="C487" s="26" t="s">
        <v>220</v>
      </c>
      <c r="D487" s="27" t="s">
        <v>220</v>
      </c>
      <c r="E487" s="28" t="s">
        <v>1</v>
      </c>
      <c r="F487" s="29">
        <v>6.5</v>
      </c>
      <c r="H487" s="13"/>
    </row>
    <row r="488" spans="2:8" s="1" customFormat="1" ht="16.9" customHeight="1">
      <c r="B488" s="13"/>
      <c r="C488" s="30" t="s">
        <v>1</v>
      </c>
      <c r="D488" s="30" t="s">
        <v>1211</v>
      </c>
      <c r="E488" s="3" t="s">
        <v>1</v>
      </c>
      <c r="F488" s="31">
        <v>0</v>
      </c>
      <c r="H488" s="13"/>
    </row>
    <row r="489" spans="2:8" s="1" customFormat="1" ht="16.9" customHeight="1">
      <c r="B489" s="13"/>
      <c r="C489" s="30" t="s">
        <v>220</v>
      </c>
      <c r="D489" s="30" t="s">
        <v>168</v>
      </c>
      <c r="E489" s="3" t="s">
        <v>1</v>
      </c>
      <c r="F489" s="31">
        <v>6.5</v>
      </c>
      <c r="H489" s="13"/>
    </row>
    <row r="490" spans="2:8" s="1" customFormat="1" ht="16.9" customHeight="1">
      <c r="B490" s="13"/>
      <c r="C490" s="32" t="s">
        <v>3143</v>
      </c>
      <c r="H490" s="13"/>
    </row>
    <row r="491" spans="2:8" s="1" customFormat="1" ht="16.9" customHeight="1">
      <c r="B491" s="13"/>
      <c r="C491" s="30" t="s">
        <v>1201</v>
      </c>
      <c r="D491" s="30" t="s">
        <v>1202</v>
      </c>
      <c r="E491" s="3" t="s">
        <v>371</v>
      </c>
      <c r="F491" s="31">
        <v>2258.1</v>
      </c>
      <c r="H491" s="13"/>
    </row>
    <row r="492" spans="2:8" s="1" customFormat="1" ht="16.9" customHeight="1">
      <c r="B492" s="13"/>
      <c r="C492" s="30" t="s">
        <v>1234</v>
      </c>
      <c r="D492" s="30" t="s">
        <v>1235</v>
      </c>
      <c r="E492" s="3" t="s">
        <v>333</v>
      </c>
      <c r="F492" s="31">
        <v>0.854</v>
      </c>
      <c r="H492" s="13"/>
    </row>
    <row r="493" spans="2:8" s="1" customFormat="1" ht="16.9" customHeight="1">
      <c r="B493" s="13"/>
      <c r="C493" s="26" t="s">
        <v>216</v>
      </c>
      <c r="D493" s="27" t="s">
        <v>216</v>
      </c>
      <c r="E493" s="28" t="s">
        <v>1</v>
      </c>
      <c r="F493" s="29">
        <v>638.3</v>
      </c>
      <c r="H493" s="13"/>
    </row>
    <row r="494" spans="2:8" s="1" customFormat="1" ht="16.9" customHeight="1">
      <c r="B494" s="13"/>
      <c r="C494" s="30" t="s">
        <v>1</v>
      </c>
      <c r="D494" s="30" t="s">
        <v>1207</v>
      </c>
      <c r="E494" s="3" t="s">
        <v>1</v>
      </c>
      <c r="F494" s="31">
        <v>0</v>
      </c>
      <c r="H494" s="13"/>
    </row>
    <row r="495" spans="2:8" s="1" customFormat="1" ht="16.9" customHeight="1">
      <c r="B495" s="13"/>
      <c r="C495" s="30" t="s">
        <v>216</v>
      </c>
      <c r="D495" s="30" t="s">
        <v>1208</v>
      </c>
      <c r="E495" s="3" t="s">
        <v>1</v>
      </c>
      <c r="F495" s="31">
        <v>638.3</v>
      </c>
      <c r="H495" s="13"/>
    </row>
    <row r="496" spans="2:8" s="1" customFormat="1" ht="16.9" customHeight="1">
      <c r="B496" s="13"/>
      <c r="C496" s="32" t="s">
        <v>3143</v>
      </c>
      <c r="H496" s="13"/>
    </row>
    <row r="497" spans="2:8" s="1" customFormat="1" ht="16.9" customHeight="1">
      <c r="B497" s="13"/>
      <c r="C497" s="30" t="s">
        <v>1201</v>
      </c>
      <c r="D497" s="30" t="s">
        <v>1202</v>
      </c>
      <c r="E497" s="3" t="s">
        <v>371</v>
      </c>
      <c r="F497" s="31">
        <v>2258.1</v>
      </c>
      <c r="H497" s="13"/>
    </row>
    <row r="498" spans="2:8" s="1" customFormat="1" ht="16.9" customHeight="1">
      <c r="B498" s="13"/>
      <c r="C498" s="30" t="s">
        <v>1224</v>
      </c>
      <c r="D498" s="30" t="s">
        <v>1225</v>
      </c>
      <c r="E498" s="3" t="s">
        <v>371</v>
      </c>
      <c r="F498" s="31">
        <v>651.066</v>
      </c>
      <c r="H498" s="13"/>
    </row>
    <row r="499" spans="2:8" s="1" customFormat="1" ht="16.9" customHeight="1">
      <c r="B499" s="13"/>
      <c r="C499" s="26" t="s">
        <v>215</v>
      </c>
      <c r="D499" s="27" t="s">
        <v>215</v>
      </c>
      <c r="E499" s="28" t="s">
        <v>1</v>
      </c>
      <c r="F499" s="29">
        <v>31.9</v>
      </c>
      <c r="H499" s="13"/>
    </row>
    <row r="500" spans="2:8" s="1" customFormat="1" ht="16.9" customHeight="1">
      <c r="B500" s="13"/>
      <c r="C500" s="30" t="s">
        <v>1</v>
      </c>
      <c r="D500" s="30" t="s">
        <v>1206</v>
      </c>
      <c r="E500" s="3" t="s">
        <v>1</v>
      </c>
      <c r="F500" s="31">
        <v>0</v>
      </c>
      <c r="H500" s="13"/>
    </row>
    <row r="501" spans="2:8" s="1" customFormat="1" ht="16.9" customHeight="1">
      <c r="B501" s="13"/>
      <c r="C501" s="30" t="s">
        <v>215</v>
      </c>
      <c r="D501" s="30" t="s">
        <v>165</v>
      </c>
      <c r="E501" s="3" t="s">
        <v>1</v>
      </c>
      <c r="F501" s="31">
        <v>31.9</v>
      </c>
      <c r="H501" s="13"/>
    </row>
    <row r="502" spans="2:8" s="1" customFormat="1" ht="16.9" customHeight="1">
      <c r="B502" s="13"/>
      <c r="C502" s="32" t="s">
        <v>3143</v>
      </c>
      <c r="H502" s="13"/>
    </row>
    <row r="503" spans="2:8" s="1" customFormat="1" ht="16.9" customHeight="1">
      <c r="B503" s="13"/>
      <c r="C503" s="30" t="s">
        <v>1201</v>
      </c>
      <c r="D503" s="30" t="s">
        <v>1202</v>
      </c>
      <c r="E503" s="3" t="s">
        <v>371</v>
      </c>
      <c r="F503" s="31">
        <v>2258.1</v>
      </c>
      <c r="H503" s="13"/>
    </row>
    <row r="504" spans="2:8" s="1" customFormat="1" ht="16.9" customHeight="1">
      <c r="B504" s="13"/>
      <c r="C504" s="30" t="s">
        <v>1219</v>
      </c>
      <c r="D504" s="30" t="s">
        <v>1220</v>
      </c>
      <c r="E504" s="3" t="s">
        <v>371</v>
      </c>
      <c r="F504" s="31">
        <v>33.495</v>
      </c>
      <c r="H504" s="13"/>
    </row>
    <row r="505" spans="2:8" s="1" customFormat="1" ht="16.9" customHeight="1">
      <c r="B505" s="13"/>
      <c r="C505" s="26" t="s">
        <v>221</v>
      </c>
      <c r="D505" s="27" t="s">
        <v>221</v>
      </c>
      <c r="E505" s="28" t="s">
        <v>1</v>
      </c>
      <c r="F505" s="29">
        <v>17</v>
      </c>
      <c r="H505" s="13"/>
    </row>
    <row r="506" spans="2:8" s="1" customFormat="1" ht="16.9" customHeight="1">
      <c r="B506" s="13"/>
      <c r="C506" s="30" t="s">
        <v>1</v>
      </c>
      <c r="D506" s="30" t="s">
        <v>1212</v>
      </c>
      <c r="E506" s="3" t="s">
        <v>1</v>
      </c>
      <c r="F506" s="31">
        <v>0</v>
      </c>
      <c r="H506" s="13"/>
    </row>
    <row r="507" spans="2:8" s="1" customFormat="1" ht="16.9" customHeight="1">
      <c r="B507" s="13"/>
      <c r="C507" s="30" t="s">
        <v>221</v>
      </c>
      <c r="D507" s="30" t="s">
        <v>177</v>
      </c>
      <c r="E507" s="3" t="s">
        <v>1</v>
      </c>
      <c r="F507" s="31">
        <v>17</v>
      </c>
      <c r="H507" s="13"/>
    </row>
    <row r="508" spans="2:8" s="1" customFormat="1" ht="16.9" customHeight="1">
      <c r="B508" s="13"/>
      <c r="C508" s="32" t="s">
        <v>3143</v>
      </c>
      <c r="H508" s="13"/>
    </row>
    <row r="509" spans="2:8" s="1" customFormat="1" ht="16.9" customHeight="1">
      <c r="B509" s="13"/>
      <c r="C509" s="30" t="s">
        <v>1201</v>
      </c>
      <c r="D509" s="30" t="s">
        <v>1202</v>
      </c>
      <c r="E509" s="3" t="s">
        <v>371</v>
      </c>
      <c r="F509" s="31">
        <v>2258.1</v>
      </c>
      <c r="H509" s="13"/>
    </row>
    <row r="510" spans="2:8" s="1" customFormat="1" ht="16.9" customHeight="1">
      <c r="B510" s="13"/>
      <c r="C510" s="30" t="s">
        <v>1229</v>
      </c>
      <c r="D510" s="30" t="s">
        <v>1230</v>
      </c>
      <c r="E510" s="3" t="s">
        <v>371</v>
      </c>
      <c r="F510" s="31">
        <v>17.85</v>
      </c>
      <c r="H510" s="13"/>
    </row>
    <row r="511" spans="2:8" s="1" customFormat="1" ht="16.9" customHeight="1">
      <c r="B511" s="13"/>
      <c r="C511" s="26" t="s">
        <v>225</v>
      </c>
      <c r="D511" s="27" t="s">
        <v>226</v>
      </c>
      <c r="E511" s="28" t="s">
        <v>1</v>
      </c>
      <c r="F511" s="29">
        <v>19.668</v>
      </c>
      <c r="H511" s="13"/>
    </row>
    <row r="512" spans="2:8" s="1" customFormat="1" ht="16.9" customHeight="1">
      <c r="B512" s="13"/>
      <c r="C512" s="30" t="s">
        <v>1</v>
      </c>
      <c r="D512" s="30" t="s">
        <v>1253</v>
      </c>
      <c r="E512" s="3" t="s">
        <v>1</v>
      </c>
      <c r="F512" s="31">
        <v>0</v>
      </c>
      <c r="H512" s="13"/>
    </row>
    <row r="513" spans="2:8" s="1" customFormat="1" ht="16.9" customHeight="1">
      <c r="B513" s="13"/>
      <c r="C513" s="30" t="s">
        <v>1</v>
      </c>
      <c r="D513" s="30" t="s">
        <v>1254</v>
      </c>
      <c r="E513" s="3" t="s">
        <v>1</v>
      </c>
      <c r="F513" s="31">
        <v>19.668</v>
      </c>
      <c r="H513" s="13"/>
    </row>
    <row r="514" spans="2:8" s="1" customFormat="1" ht="16.9" customHeight="1">
      <c r="B514" s="13"/>
      <c r="C514" s="30" t="s">
        <v>225</v>
      </c>
      <c r="D514" s="30" t="s">
        <v>607</v>
      </c>
      <c r="E514" s="3" t="s">
        <v>1</v>
      </c>
      <c r="F514" s="31">
        <v>19.668</v>
      </c>
      <c r="H514" s="13"/>
    </row>
    <row r="515" spans="2:8" s="1" customFormat="1" ht="16.9" customHeight="1">
      <c r="B515" s="13"/>
      <c r="C515" s="32" t="s">
        <v>3143</v>
      </c>
      <c r="H515" s="13"/>
    </row>
    <row r="516" spans="2:8" s="1" customFormat="1" ht="20">
      <c r="B516" s="13"/>
      <c r="C516" s="30" t="s">
        <v>1245</v>
      </c>
      <c r="D516" s="30" t="s">
        <v>1246</v>
      </c>
      <c r="E516" s="3" t="s">
        <v>371</v>
      </c>
      <c r="F516" s="31">
        <v>154.279</v>
      </c>
      <c r="H516" s="13"/>
    </row>
    <row r="517" spans="2:8" s="1" customFormat="1" ht="16.9" customHeight="1">
      <c r="B517" s="13"/>
      <c r="C517" s="30" t="s">
        <v>1260</v>
      </c>
      <c r="D517" s="30" t="s">
        <v>1261</v>
      </c>
      <c r="E517" s="3" t="s">
        <v>371</v>
      </c>
      <c r="F517" s="31">
        <v>19.668</v>
      </c>
      <c r="H517" s="13"/>
    </row>
    <row r="518" spans="2:8" s="1" customFormat="1" ht="16.9" customHeight="1">
      <c r="B518" s="13"/>
      <c r="C518" s="26" t="s">
        <v>143</v>
      </c>
      <c r="D518" s="27" t="s">
        <v>144</v>
      </c>
      <c r="E518" s="28" t="s">
        <v>1</v>
      </c>
      <c r="F518" s="29">
        <v>122.11</v>
      </c>
      <c r="H518" s="13"/>
    </row>
    <row r="519" spans="2:8" s="1" customFormat="1" ht="16.9" customHeight="1">
      <c r="B519" s="13"/>
      <c r="C519" s="30" t="s">
        <v>1</v>
      </c>
      <c r="D519" s="30" t="s">
        <v>808</v>
      </c>
      <c r="E519" s="3" t="s">
        <v>1</v>
      </c>
      <c r="F519" s="31">
        <v>0</v>
      </c>
      <c r="H519" s="13"/>
    </row>
    <row r="520" spans="2:8" s="1" customFormat="1" ht="16.9" customHeight="1">
      <c r="B520" s="13"/>
      <c r="C520" s="30" t="s">
        <v>143</v>
      </c>
      <c r="D520" s="30" t="s">
        <v>809</v>
      </c>
      <c r="E520" s="3" t="s">
        <v>1</v>
      </c>
      <c r="F520" s="31">
        <v>122.11</v>
      </c>
      <c r="H520" s="13"/>
    </row>
    <row r="521" spans="2:8" s="1" customFormat="1" ht="16.9" customHeight="1">
      <c r="B521" s="13"/>
      <c r="C521" s="32" t="s">
        <v>3143</v>
      </c>
      <c r="H521" s="13"/>
    </row>
    <row r="522" spans="2:8" s="1" customFormat="1" ht="16.9" customHeight="1">
      <c r="B522" s="13"/>
      <c r="C522" s="30" t="s">
        <v>802</v>
      </c>
      <c r="D522" s="30" t="s">
        <v>803</v>
      </c>
      <c r="E522" s="3" t="s">
        <v>316</v>
      </c>
      <c r="F522" s="31">
        <v>239.09</v>
      </c>
      <c r="H522" s="13"/>
    </row>
    <row r="523" spans="2:8" s="1" customFormat="1" ht="16.9" customHeight="1">
      <c r="B523" s="13"/>
      <c r="C523" s="30" t="s">
        <v>816</v>
      </c>
      <c r="D523" s="30" t="s">
        <v>817</v>
      </c>
      <c r="E523" s="3" t="s">
        <v>316</v>
      </c>
      <c r="F523" s="31">
        <v>122.11</v>
      </c>
      <c r="H523" s="13"/>
    </row>
    <row r="524" spans="2:8" s="1" customFormat="1" ht="16.9" customHeight="1">
      <c r="B524" s="13"/>
      <c r="C524" s="26" t="s">
        <v>189</v>
      </c>
      <c r="D524" s="27" t="s">
        <v>190</v>
      </c>
      <c r="E524" s="28" t="s">
        <v>1</v>
      </c>
      <c r="F524" s="29">
        <v>925.6</v>
      </c>
      <c r="H524" s="13"/>
    </row>
    <row r="525" spans="2:8" s="1" customFormat="1" ht="16.9" customHeight="1">
      <c r="B525" s="13"/>
      <c r="C525" s="30" t="s">
        <v>1</v>
      </c>
      <c r="D525" s="30" t="s">
        <v>978</v>
      </c>
      <c r="E525" s="3" t="s">
        <v>1</v>
      </c>
      <c r="F525" s="31">
        <v>416</v>
      </c>
      <c r="H525" s="13"/>
    </row>
    <row r="526" spans="2:8" s="1" customFormat="1" ht="16.9" customHeight="1">
      <c r="B526" s="13"/>
      <c r="C526" s="30" t="s">
        <v>1</v>
      </c>
      <c r="D526" s="30" t="s">
        <v>979</v>
      </c>
      <c r="E526" s="3" t="s">
        <v>1</v>
      </c>
      <c r="F526" s="31">
        <v>312</v>
      </c>
      <c r="H526" s="13"/>
    </row>
    <row r="527" spans="2:8" s="1" customFormat="1" ht="16.9" customHeight="1">
      <c r="B527" s="13"/>
      <c r="C527" s="30" t="s">
        <v>1</v>
      </c>
      <c r="D527" s="30" t="s">
        <v>980</v>
      </c>
      <c r="E527" s="3" t="s">
        <v>1</v>
      </c>
      <c r="F527" s="31">
        <v>197.6</v>
      </c>
      <c r="H527" s="13"/>
    </row>
    <row r="528" spans="2:8" s="1" customFormat="1" ht="16.9" customHeight="1">
      <c r="B528" s="13"/>
      <c r="C528" s="30" t="s">
        <v>189</v>
      </c>
      <c r="D528" s="30" t="s">
        <v>388</v>
      </c>
      <c r="E528" s="3" t="s">
        <v>1</v>
      </c>
      <c r="F528" s="31">
        <v>925.6</v>
      </c>
      <c r="H528" s="13"/>
    </row>
    <row r="529" spans="2:8" s="1" customFormat="1" ht="16.9" customHeight="1">
      <c r="B529" s="13"/>
      <c r="C529" s="32" t="s">
        <v>3143</v>
      </c>
      <c r="H529" s="13"/>
    </row>
    <row r="530" spans="2:8" s="1" customFormat="1" ht="20">
      <c r="B530" s="13"/>
      <c r="C530" s="30" t="s">
        <v>975</v>
      </c>
      <c r="D530" s="30" t="s">
        <v>976</v>
      </c>
      <c r="E530" s="3" t="s">
        <v>371</v>
      </c>
      <c r="F530" s="31">
        <v>925.6</v>
      </c>
      <c r="H530" s="13"/>
    </row>
    <row r="531" spans="2:8" s="1" customFormat="1" ht="20">
      <c r="B531" s="13"/>
      <c r="C531" s="30" t="s">
        <v>982</v>
      </c>
      <c r="D531" s="30" t="s">
        <v>983</v>
      </c>
      <c r="E531" s="3" t="s">
        <v>371</v>
      </c>
      <c r="F531" s="31">
        <v>27768</v>
      </c>
      <c r="H531" s="13"/>
    </row>
    <row r="532" spans="2:8" s="1" customFormat="1" ht="20">
      <c r="B532" s="13"/>
      <c r="C532" s="30" t="s">
        <v>987</v>
      </c>
      <c r="D532" s="30" t="s">
        <v>988</v>
      </c>
      <c r="E532" s="3" t="s">
        <v>371</v>
      </c>
      <c r="F532" s="31">
        <v>925.6</v>
      </c>
      <c r="H532" s="13"/>
    </row>
    <row r="533" spans="2:8" s="1" customFormat="1" ht="16.9" customHeight="1">
      <c r="B533" s="13"/>
      <c r="C533" s="26" t="s">
        <v>252</v>
      </c>
      <c r="D533" s="27" t="s">
        <v>253</v>
      </c>
      <c r="E533" s="28" t="s">
        <v>1</v>
      </c>
      <c r="F533" s="29">
        <v>4342.452</v>
      </c>
      <c r="H533" s="13"/>
    </row>
    <row r="534" spans="2:8" s="1" customFormat="1" ht="16.9" customHeight="1">
      <c r="B534" s="13"/>
      <c r="C534" s="30" t="s">
        <v>1</v>
      </c>
      <c r="D534" s="30" t="s">
        <v>2671</v>
      </c>
      <c r="E534" s="3" t="s">
        <v>1</v>
      </c>
      <c r="F534" s="31">
        <v>68.216</v>
      </c>
      <c r="H534" s="13"/>
    </row>
    <row r="535" spans="2:8" s="1" customFormat="1" ht="16.9" customHeight="1">
      <c r="B535" s="13"/>
      <c r="C535" s="30" t="s">
        <v>1</v>
      </c>
      <c r="D535" s="30" t="s">
        <v>2672</v>
      </c>
      <c r="E535" s="3" t="s">
        <v>1</v>
      </c>
      <c r="F535" s="31">
        <v>49.208</v>
      </c>
      <c r="H535" s="13"/>
    </row>
    <row r="536" spans="2:8" s="1" customFormat="1" ht="16.9" customHeight="1">
      <c r="B536" s="13"/>
      <c r="C536" s="30" t="s">
        <v>1</v>
      </c>
      <c r="D536" s="30" t="s">
        <v>2673</v>
      </c>
      <c r="E536" s="3" t="s">
        <v>1</v>
      </c>
      <c r="F536" s="31">
        <v>4225.028</v>
      </c>
      <c r="H536" s="13"/>
    </row>
    <row r="537" spans="2:8" s="1" customFormat="1" ht="16.9" customHeight="1">
      <c r="B537" s="13"/>
      <c r="C537" s="30" t="s">
        <v>252</v>
      </c>
      <c r="D537" s="30" t="s">
        <v>607</v>
      </c>
      <c r="E537" s="3" t="s">
        <v>1</v>
      </c>
      <c r="F537" s="31">
        <v>4342.452</v>
      </c>
      <c r="H537" s="13"/>
    </row>
    <row r="538" spans="2:8" s="1" customFormat="1" ht="16.9" customHeight="1">
      <c r="B538" s="13"/>
      <c r="C538" s="32" t="s">
        <v>3143</v>
      </c>
      <c r="H538" s="13"/>
    </row>
    <row r="539" spans="2:8" s="1" customFormat="1" ht="16.9" customHeight="1">
      <c r="B539" s="13"/>
      <c r="C539" s="30" t="s">
        <v>2668</v>
      </c>
      <c r="D539" s="30" t="s">
        <v>2669</v>
      </c>
      <c r="E539" s="3" t="s">
        <v>371</v>
      </c>
      <c r="F539" s="31">
        <v>4417.394</v>
      </c>
      <c r="H539" s="13"/>
    </row>
    <row r="540" spans="2:8" s="1" customFormat="1" ht="16.9" customHeight="1">
      <c r="B540" s="13"/>
      <c r="C540" s="30" t="s">
        <v>2676</v>
      </c>
      <c r="D540" s="30" t="s">
        <v>2677</v>
      </c>
      <c r="E540" s="3" t="s">
        <v>371</v>
      </c>
      <c r="F540" s="31">
        <v>4342.452</v>
      </c>
      <c r="H540" s="13"/>
    </row>
    <row r="541" spans="2:8" s="1" customFormat="1" ht="16.9" customHeight="1">
      <c r="B541" s="13"/>
      <c r="C541" s="26" t="s">
        <v>128</v>
      </c>
      <c r="D541" s="27" t="s">
        <v>129</v>
      </c>
      <c r="E541" s="28" t="s">
        <v>1</v>
      </c>
      <c r="F541" s="29">
        <v>65.56</v>
      </c>
      <c r="H541" s="13"/>
    </row>
    <row r="542" spans="2:8" s="1" customFormat="1" ht="16.9" customHeight="1">
      <c r="B542" s="13"/>
      <c r="C542" s="30" t="s">
        <v>1</v>
      </c>
      <c r="D542" s="30" t="s">
        <v>129</v>
      </c>
      <c r="E542" s="3" t="s">
        <v>1</v>
      </c>
      <c r="F542" s="31">
        <v>0</v>
      </c>
      <c r="H542" s="13"/>
    </row>
    <row r="543" spans="2:8" s="1" customFormat="1" ht="20">
      <c r="B543" s="13"/>
      <c r="C543" s="30" t="s">
        <v>1</v>
      </c>
      <c r="D543" s="30" t="s">
        <v>877</v>
      </c>
      <c r="E543" s="3" t="s">
        <v>1</v>
      </c>
      <c r="F543" s="31">
        <v>65.56</v>
      </c>
      <c r="H543" s="13"/>
    </row>
    <row r="544" spans="2:8" s="1" customFormat="1" ht="16.9" customHeight="1">
      <c r="B544" s="13"/>
      <c r="C544" s="30" t="s">
        <v>128</v>
      </c>
      <c r="D544" s="30" t="s">
        <v>607</v>
      </c>
      <c r="E544" s="3" t="s">
        <v>1</v>
      </c>
      <c r="F544" s="31">
        <v>65.56</v>
      </c>
      <c r="H544" s="13"/>
    </row>
    <row r="545" spans="2:8" s="1" customFormat="1" ht="16.9" customHeight="1">
      <c r="B545" s="13"/>
      <c r="C545" s="32" t="s">
        <v>3143</v>
      </c>
      <c r="H545" s="13"/>
    </row>
    <row r="546" spans="2:8" s="1" customFormat="1" ht="16.9" customHeight="1">
      <c r="B546" s="13"/>
      <c r="C546" s="30" t="s">
        <v>874</v>
      </c>
      <c r="D546" s="30" t="s">
        <v>875</v>
      </c>
      <c r="E546" s="3" t="s">
        <v>316</v>
      </c>
      <c r="F546" s="31">
        <v>133.04</v>
      </c>
      <c r="H546" s="13"/>
    </row>
    <row r="547" spans="2:8" s="1" customFormat="1" ht="16.9" customHeight="1">
      <c r="B547" s="13"/>
      <c r="C547" s="30" t="s">
        <v>747</v>
      </c>
      <c r="D547" s="30" t="s">
        <v>748</v>
      </c>
      <c r="E547" s="3" t="s">
        <v>371</v>
      </c>
      <c r="F547" s="31">
        <v>3089.183</v>
      </c>
      <c r="H547" s="13"/>
    </row>
    <row r="548" spans="2:8" s="1" customFormat="1" ht="16.9" customHeight="1">
      <c r="B548" s="13"/>
      <c r="C548" s="30" t="s">
        <v>820</v>
      </c>
      <c r="D548" s="30" t="s">
        <v>821</v>
      </c>
      <c r="E548" s="3" t="s">
        <v>316</v>
      </c>
      <c r="F548" s="31">
        <v>265.52</v>
      </c>
      <c r="H548" s="13"/>
    </row>
    <row r="549" spans="2:8" s="1" customFormat="1" ht="20">
      <c r="B549" s="13"/>
      <c r="C549" s="30" t="s">
        <v>1245</v>
      </c>
      <c r="D549" s="30" t="s">
        <v>1246</v>
      </c>
      <c r="E549" s="3" t="s">
        <v>371</v>
      </c>
      <c r="F549" s="31">
        <v>161.993</v>
      </c>
      <c r="H549" s="13"/>
    </row>
    <row r="550" spans="2:8" s="1" customFormat="1" ht="16.9" customHeight="1">
      <c r="B550" s="13"/>
      <c r="C550" s="30" t="s">
        <v>879</v>
      </c>
      <c r="D550" s="30" t="s">
        <v>880</v>
      </c>
      <c r="E550" s="3" t="s">
        <v>316</v>
      </c>
      <c r="F550" s="31">
        <v>65.56</v>
      </c>
      <c r="H550" s="13"/>
    </row>
    <row r="551" spans="2:8" s="1" customFormat="1" ht="16.9" customHeight="1">
      <c r="B551" s="13"/>
      <c r="C551" s="26" t="s">
        <v>249</v>
      </c>
      <c r="D551" s="27" t="s">
        <v>250</v>
      </c>
      <c r="E551" s="28" t="s">
        <v>1</v>
      </c>
      <c r="F551" s="29">
        <v>1109.015</v>
      </c>
      <c r="H551" s="13"/>
    </row>
    <row r="552" spans="2:8" s="1" customFormat="1" ht="16.9" customHeight="1">
      <c r="B552" s="13"/>
      <c r="C552" s="30" t="s">
        <v>1</v>
      </c>
      <c r="D552" s="30" t="s">
        <v>2562</v>
      </c>
      <c r="E552" s="3" t="s">
        <v>1</v>
      </c>
      <c r="F552" s="31">
        <v>21.472</v>
      </c>
      <c r="H552" s="13"/>
    </row>
    <row r="553" spans="2:8" s="1" customFormat="1" ht="16.9" customHeight="1">
      <c r="B553" s="13"/>
      <c r="C553" s="30" t="s">
        <v>1</v>
      </c>
      <c r="D553" s="30" t="s">
        <v>2563</v>
      </c>
      <c r="E553" s="3" t="s">
        <v>1</v>
      </c>
      <c r="F553" s="31">
        <v>18.26</v>
      </c>
      <c r="H553" s="13"/>
    </row>
    <row r="554" spans="2:8" s="1" customFormat="1" ht="16.9" customHeight="1">
      <c r="B554" s="13"/>
      <c r="C554" s="30" t="s">
        <v>1</v>
      </c>
      <c r="D554" s="30" t="s">
        <v>2564</v>
      </c>
      <c r="E554" s="3" t="s">
        <v>1</v>
      </c>
      <c r="F554" s="31">
        <v>18.26</v>
      </c>
      <c r="H554" s="13"/>
    </row>
    <row r="555" spans="2:8" s="1" customFormat="1" ht="16.9" customHeight="1">
      <c r="B555" s="13"/>
      <c r="C555" s="30" t="s">
        <v>1</v>
      </c>
      <c r="D555" s="30" t="s">
        <v>2565</v>
      </c>
      <c r="E555" s="3" t="s">
        <v>1</v>
      </c>
      <c r="F555" s="31">
        <v>8.228</v>
      </c>
      <c r="H555" s="13"/>
    </row>
    <row r="556" spans="2:8" s="1" customFormat="1" ht="16.9" customHeight="1">
      <c r="B556" s="13"/>
      <c r="C556" s="30" t="s">
        <v>1</v>
      </c>
      <c r="D556" s="30" t="s">
        <v>2566</v>
      </c>
      <c r="E556" s="3" t="s">
        <v>1</v>
      </c>
      <c r="F556" s="31">
        <v>10.208</v>
      </c>
      <c r="H556" s="13"/>
    </row>
    <row r="557" spans="2:8" s="1" customFormat="1" ht="16.9" customHeight="1">
      <c r="B557" s="13"/>
      <c r="C557" s="30" t="s">
        <v>1</v>
      </c>
      <c r="D557" s="30" t="s">
        <v>2567</v>
      </c>
      <c r="E557" s="3" t="s">
        <v>1</v>
      </c>
      <c r="F557" s="31">
        <v>8.228</v>
      </c>
      <c r="H557" s="13"/>
    </row>
    <row r="558" spans="2:8" s="1" customFormat="1" ht="16.9" customHeight="1">
      <c r="B558" s="13"/>
      <c r="C558" s="30" t="s">
        <v>1</v>
      </c>
      <c r="D558" s="30" t="s">
        <v>2568</v>
      </c>
      <c r="E558" s="3" t="s">
        <v>1</v>
      </c>
      <c r="F558" s="31">
        <v>10.208</v>
      </c>
      <c r="H558" s="13"/>
    </row>
    <row r="559" spans="2:8" s="1" customFormat="1" ht="16.9" customHeight="1">
      <c r="B559" s="13"/>
      <c r="C559" s="30" t="s">
        <v>1</v>
      </c>
      <c r="D559" s="30" t="s">
        <v>2569</v>
      </c>
      <c r="E559" s="3" t="s">
        <v>1</v>
      </c>
      <c r="F559" s="31">
        <v>36.968</v>
      </c>
      <c r="H559" s="13"/>
    </row>
    <row r="560" spans="2:8" s="1" customFormat="1" ht="16.9" customHeight="1">
      <c r="B560" s="13"/>
      <c r="C560" s="30" t="s">
        <v>1</v>
      </c>
      <c r="D560" s="30" t="s">
        <v>2570</v>
      </c>
      <c r="E560" s="3" t="s">
        <v>1</v>
      </c>
      <c r="F560" s="31">
        <v>25.7</v>
      </c>
      <c r="H560" s="13"/>
    </row>
    <row r="561" spans="2:8" s="1" customFormat="1" ht="16.9" customHeight="1">
      <c r="B561" s="13"/>
      <c r="C561" s="30" t="s">
        <v>1</v>
      </c>
      <c r="D561" s="30" t="s">
        <v>2571</v>
      </c>
      <c r="E561" s="3" t="s">
        <v>1</v>
      </c>
      <c r="F561" s="31">
        <v>25.7</v>
      </c>
      <c r="H561" s="13"/>
    </row>
    <row r="562" spans="2:8" s="1" customFormat="1" ht="16.9" customHeight="1">
      <c r="B562" s="13"/>
      <c r="C562" s="30" t="s">
        <v>1</v>
      </c>
      <c r="D562" s="30" t="s">
        <v>2572</v>
      </c>
      <c r="E562" s="3" t="s">
        <v>1</v>
      </c>
      <c r="F562" s="31">
        <v>25.7</v>
      </c>
      <c r="H562" s="13"/>
    </row>
    <row r="563" spans="2:8" s="1" customFormat="1" ht="16.9" customHeight="1">
      <c r="B563" s="13"/>
      <c r="C563" s="30" t="s">
        <v>1</v>
      </c>
      <c r="D563" s="30" t="s">
        <v>2573</v>
      </c>
      <c r="E563" s="3" t="s">
        <v>1</v>
      </c>
      <c r="F563" s="31">
        <v>25.7</v>
      </c>
      <c r="H563" s="13"/>
    </row>
    <row r="564" spans="2:8" s="1" customFormat="1" ht="16.9" customHeight="1">
      <c r="B564" s="13"/>
      <c r="C564" s="30" t="s">
        <v>1</v>
      </c>
      <c r="D564" s="30" t="s">
        <v>2574</v>
      </c>
      <c r="E564" s="3" t="s">
        <v>1</v>
      </c>
      <c r="F564" s="31">
        <v>27.76</v>
      </c>
      <c r="H564" s="13"/>
    </row>
    <row r="565" spans="2:8" s="1" customFormat="1" ht="16.9" customHeight="1">
      <c r="B565" s="13"/>
      <c r="C565" s="30" t="s">
        <v>1</v>
      </c>
      <c r="D565" s="30" t="s">
        <v>2575</v>
      </c>
      <c r="E565" s="3" t="s">
        <v>1</v>
      </c>
      <c r="F565" s="31">
        <v>9.24</v>
      </c>
      <c r="H565" s="13"/>
    </row>
    <row r="566" spans="2:8" s="1" customFormat="1" ht="16.9" customHeight="1">
      <c r="B566" s="13"/>
      <c r="C566" s="30" t="s">
        <v>1</v>
      </c>
      <c r="D566" s="30" t="s">
        <v>2576</v>
      </c>
      <c r="E566" s="3" t="s">
        <v>1</v>
      </c>
      <c r="F566" s="31">
        <v>10.12</v>
      </c>
      <c r="H566" s="13"/>
    </row>
    <row r="567" spans="2:8" s="1" customFormat="1" ht="16.9" customHeight="1">
      <c r="B567" s="13"/>
      <c r="C567" s="30" t="s">
        <v>1</v>
      </c>
      <c r="D567" s="30" t="s">
        <v>2577</v>
      </c>
      <c r="E567" s="3" t="s">
        <v>1</v>
      </c>
      <c r="F567" s="31">
        <v>9.24</v>
      </c>
      <c r="H567" s="13"/>
    </row>
    <row r="568" spans="2:8" s="1" customFormat="1" ht="16.9" customHeight="1">
      <c r="B568" s="13"/>
      <c r="C568" s="30" t="s">
        <v>1</v>
      </c>
      <c r="D568" s="30" t="s">
        <v>2578</v>
      </c>
      <c r="E568" s="3" t="s">
        <v>1</v>
      </c>
      <c r="F568" s="31">
        <v>10.12</v>
      </c>
      <c r="H568" s="13"/>
    </row>
    <row r="569" spans="2:8" s="1" customFormat="1" ht="16.9" customHeight="1">
      <c r="B569" s="13"/>
      <c r="C569" s="30" t="s">
        <v>1</v>
      </c>
      <c r="D569" s="30" t="s">
        <v>2579</v>
      </c>
      <c r="E569" s="3" t="s">
        <v>1</v>
      </c>
      <c r="F569" s="31">
        <v>18.48</v>
      </c>
      <c r="H569" s="13"/>
    </row>
    <row r="570" spans="2:8" s="1" customFormat="1" ht="16.9" customHeight="1">
      <c r="B570" s="13"/>
      <c r="C570" s="30" t="s">
        <v>1</v>
      </c>
      <c r="D570" s="30" t="s">
        <v>2580</v>
      </c>
      <c r="E570" s="3" t="s">
        <v>1</v>
      </c>
      <c r="F570" s="31">
        <v>16.28</v>
      </c>
      <c r="H570" s="13"/>
    </row>
    <row r="571" spans="2:8" s="1" customFormat="1" ht="16.9" customHeight="1">
      <c r="B571" s="13"/>
      <c r="C571" s="30" t="s">
        <v>1</v>
      </c>
      <c r="D571" s="30" t="s">
        <v>2581</v>
      </c>
      <c r="E571" s="3" t="s">
        <v>1</v>
      </c>
      <c r="F571" s="31">
        <v>16.28</v>
      </c>
      <c r="H571" s="13"/>
    </row>
    <row r="572" spans="2:8" s="1" customFormat="1" ht="16.9" customHeight="1">
      <c r="B572" s="13"/>
      <c r="C572" s="30" t="s">
        <v>1</v>
      </c>
      <c r="D572" s="30" t="s">
        <v>2582</v>
      </c>
      <c r="E572" s="3" t="s">
        <v>1</v>
      </c>
      <c r="F572" s="31">
        <v>23.298</v>
      </c>
      <c r="H572" s="13"/>
    </row>
    <row r="573" spans="2:8" s="1" customFormat="1" ht="16.9" customHeight="1">
      <c r="B573" s="13"/>
      <c r="C573" s="30" t="s">
        <v>1</v>
      </c>
      <c r="D573" s="30" t="s">
        <v>2583</v>
      </c>
      <c r="E573" s="3" t="s">
        <v>1</v>
      </c>
      <c r="F573" s="31">
        <v>21.077</v>
      </c>
      <c r="H573" s="13"/>
    </row>
    <row r="574" spans="2:8" s="1" customFormat="1" ht="30">
      <c r="B574" s="13"/>
      <c r="C574" s="30" t="s">
        <v>1</v>
      </c>
      <c r="D574" s="30" t="s">
        <v>2584</v>
      </c>
      <c r="E574" s="3" t="s">
        <v>1</v>
      </c>
      <c r="F574" s="31">
        <v>76.134</v>
      </c>
      <c r="H574" s="13"/>
    </row>
    <row r="575" spans="2:8" s="1" customFormat="1" ht="20">
      <c r="B575" s="13"/>
      <c r="C575" s="30" t="s">
        <v>1</v>
      </c>
      <c r="D575" s="30" t="s">
        <v>2585</v>
      </c>
      <c r="E575" s="3" t="s">
        <v>1</v>
      </c>
      <c r="F575" s="31">
        <v>32.718</v>
      </c>
      <c r="H575" s="13"/>
    </row>
    <row r="576" spans="2:8" s="1" customFormat="1" ht="16.9" customHeight="1">
      <c r="B576" s="13"/>
      <c r="C576" s="30" t="s">
        <v>1</v>
      </c>
      <c r="D576" s="30" t="s">
        <v>2586</v>
      </c>
      <c r="E576" s="3" t="s">
        <v>1</v>
      </c>
      <c r="F576" s="31">
        <v>19.052</v>
      </c>
      <c r="H576" s="13"/>
    </row>
    <row r="577" spans="2:8" s="1" customFormat="1" ht="16.9" customHeight="1">
      <c r="B577" s="13"/>
      <c r="C577" s="30" t="s">
        <v>1</v>
      </c>
      <c r="D577" s="30" t="s">
        <v>2587</v>
      </c>
      <c r="E577" s="3" t="s">
        <v>1</v>
      </c>
      <c r="F577" s="31">
        <v>1.524</v>
      </c>
      <c r="H577" s="13"/>
    </row>
    <row r="578" spans="2:8" s="1" customFormat="1" ht="20">
      <c r="B578" s="13"/>
      <c r="C578" s="30" t="s">
        <v>1</v>
      </c>
      <c r="D578" s="30" t="s">
        <v>2588</v>
      </c>
      <c r="E578" s="3" t="s">
        <v>1</v>
      </c>
      <c r="F578" s="31">
        <v>22.883</v>
      </c>
      <c r="H578" s="13"/>
    </row>
    <row r="579" spans="2:8" s="1" customFormat="1" ht="16.9" customHeight="1">
      <c r="B579" s="13"/>
      <c r="C579" s="30" t="s">
        <v>1</v>
      </c>
      <c r="D579" s="30" t="s">
        <v>2589</v>
      </c>
      <c r="E579" s="3" t="s">
        <v>1</v>
      </c>
      <c r="F579" s="31">
        <v>19.686</v>
      </c>
      <c r="H579" s="13"/>
    </row>
    <row r="580" spans="2:8" s="1" customFormat="1" ht="16.9" customHeight="1">
      <c r="B580" s="13"/>
      <c r="C580" s="30" t="s">
        <v>1</v>
      </c>
      <c r="D580" s="30" t="s">
        <v>2590</v>
      </c>
      <c r="E580" s="3" t="s">
        <v>1</v>
      </c>
      <c r="F580" s="31">
        <v>11.11</v>
      </c>
      <c r="H580" s="13"/>
    </row>
    <row r="581" spans="2:8" s="1" customFormat="1" ht="16.9" customHeight="1">
      <c r="B581" s="13"/>
      <c r="C581" s="30" t="s">
        <v>1</v>
      </c>
      <c r="D581" s="30" t="s">
        <v>2591</v>
      </c>
      <c r="E581" s="3" t="s">
        <v>1</v>
      </c>
      <c r="F581" s="31">
        <v>14.47</v>
      </c>
      <c r="H581" s="13"/>
    </row>
    <row r="582" spans="2:8" s="1" customFormat="1" ht="16.9" customHeight="1">
      <c r="B582" s="13"/>
      <c r="C582" s="30" t="s">
        <v>1</v>
      </c>
      <c r="D582" s="30" t="s">
        <v>2592</v>
      </c>
      <c r="E582" s="3" t="s">
        <v>1</v>
      </c>
      <c r="F582" s="31">
        <v>21.887</v>
      </c>
      <c r="H582" s="13"/>
    </row>
    <row r="583" spans="2:8" s="1" customFormat="1" ht="16.9" customHeight="1">
      <c r="B583" s="13"/>
      <c r="C583" s="30" t="s">
        <v>1</v>
      </c>
      <c r="D583" s="30" t="s">
        <v>2593</v>
      </c>
      <c r="E583" s="3" t="s">
        <v>1</v>
      </c>
      <c r="F583" s="31">
        <v>8.799</v>
      </c>
      <c r="H583" s="13"/>
    </row>
    <row r="584" spans="2:8" s="1" customFormat="1" ht="16.9" customHeight="1">
      <c r="B584" s="13"/>
      <c r="C584" s="30" t="s">
        <v>1</v>
      </c>
      <c r="D584" s="30" t="s">
        <v>2594</v>
      </c>
      <c r="E584" s="3" t="s">
        <v>1</v>
      </c>
      <c r="F584" s="31">
        <v>9.292</v>
      </c>
      <c r="H584" s="13"/>
    </row>
    <row r="585" spans="2:8" s="1" customFormat="1" ht="16.9" customHeight="1">
      <c r="B585" s="13"/>
      <c r="C585" s="30" t="s">
        <v>1</v>
      </c>
      <c r="D585" s="30" t="s">
        <v>2595</v>
      </c>
      <c r="E585" s="3" t="s">
        <v>1</v>
      </c>
      <c r="F585" s="31">
        <v>20.564</v>
      </c>
      <c r="H585" s="13"/>
    </row>
    <row r="586" spans="2:8" s="1" customFormat="1" ht="16.9" customHeight="1">
      <c r="B586" s="13"/>
      <c r="C586" s="30" t="s">
        <v>1</v>
      </c>
      <c r="D586" s="30" t="s">
        <v>2596</v>
      </c>
      <c r="E586" s="3" t="s">
        <v>1</v>
      </c>
      <c r="F586" s="31">
        <v>13.534</v>
      </c>
      <c r="H586" s="13"/>
    </row>
    <row r="587" spans="2:8" s="1" customFormat="1" ht="16.9" customHeight="1">
      <c r="B587" s="13"/>
      <c r="C587" s="30" t="s">
        <v>1</v>
      </c>
      <c r="D587" s="30" t="s">
        <v>2597</v>
      </c>
      <c r="E587" s="3" t="s">
        <v>1</v>
      </c>
      <c r="F587" s="31">
        <v>19.352</v>
      </c>
      <c r="H587" s="13"/>
    </row>
    <row r="588" spans="2:8" s="1" customFormat="1" ht="16.9" customHeight="1">
      <c r="B588" s="13"/>
      <c r="C588" s="30" t="s">
        <v>1</v>
      </c>
      <c r="D588" s="30" t="s">
        <v>2598</v>
      </c>
      <c r="E588" s="3" t="s">
        <v>1</v>
      </c>
      <c r="F588" s="31">
        <v>26.928</v>
      </c>
      <c r="H588" s="13"/>
    </row>
    <row r="589" spans="2:8" s="1" customFormat="1" ht="16.9" customHeight="1">
      <c r="B589" s="13"/>
      <c r="C589" s="30" t="s">
        <v>1</v>
      </c>
      <c r="D589" s="30" t="s">
        <v>2599</v>
      </c>
      <c r="E589" s="3" t="s">
        <v>1</v>
      </c>
      <c r="F589" s="31">
        <v>19.624</v>
      </c>
      <c r="H589" s="13"/>
    </row>
    <row r="590" spans="2:8" s="1" customFormat="1" ht="16.9" customHeight="1">
      <c r="B590" s="13"/>
      <c r="C590" s="30" t="s">
        <v>1</v>
      </c>
      <c r="D590" s="30" t="s">
        <v>2600</v>
      </c>
      <c r="E590" s="3" t="s">
        <v>1</v>
      </c>
      <c r="F590" s="31">
        <v>36.836</v>
      </c>
      <c r="H590" s="13"/>
    </row>
    <row r="591" spans="2:8" s="1" customFormat="1" ht="16.9" customHeight="1">
      <c r="B591" s="13"/>
      <c r="C591" s="30" t="s">
        <v>1</v>
      </c>
      <c r="D591" s="30" t="s">
        <v>2601</v>
      </c>
      <c r="E591" s="3" t="s">
        <v>1</v>
      </c>
      <c r="F591" s="31">
        <v>24.618</v>
      </c>
      <c r="H591" s="13"/>
    </row>
    <row r="592" spans="2:8" s="1" customFormat="1" ht="16.9" customHeight="1">
      <c r="B592" s="13"/>
      <c r="C592" s="30" t="s">
        <v>1</v>
      </c>
      <c r="D592" s="30" t="s">
        <v>2602</v>
      </c>
      <c r="E592" s="3" t="s">
        <v>1</v>
      </c>
      <c r="F592" s="31">
        <v>24.618</v>
      </c>
      <c r="H592" s="13"/>
    </row>
    <row r="593" spans="2:8" s="1" customFormat="1" ht="16.9" customHeight="1">
      <c r="B593" s="13"/>
      <c r="C593" s="30" t="s">
        <v>1</v>
      </c>
      <c r="D593" s="30" t="s">
        <v>2603</v>
      </c>
      <c r="E593" s="3" t="s">
        <v>1</v>
      </c>
      <c r="F593" s="31">
        <v>24.618</v>
      </c>
      <c r="H593" s="13"/>
    </row>
    <row r="594" spans="2:8" s="1" customFormat="1" ht="16.9" customHeight="1">
      <c r="B594" s="13"/>
      <c r="C594" s="30" t="s">
        <v>1</v>
      </c>
      <c r="D594" s="30" t="s">
        <v>2604</v>
      </c>
      <c r="E594" s="3" t="s">
        <v>1</v>
      </c>
      <c r="F594" s="31">
        <v>24.618</v>
      </c>
      <c r="H594" s="13"/>
    </row>
    <row r="595" spans="2:8" s="1" customFormat="1" ht="16.9" customHeight="1">
      <c r="B595" s="13"/>
      <c r="C595" s="30" t="s">
        <v>1</v>
      </c>
      <c r="D595" s="30" t="s">
        <v>2605</v>
      </c>
      <c r="E595" s="3" t="s">
        <v>1</v>
      </c>
      <c r="F595" s="31">
        <v>24.088</v>
      </c>
      <c r="H595" s="13"/>
    </row>
    <row r="596" spans="2:8" s="1" customFormat="1" ht="16.9" customHeight="1">
      <c r="B596" s="13"/>
      <c r="C596" s="30" t="s">
        <v>1</v>
      </c>
      <c r="D596" s="30" t="s">
        <v>2606</v>
      </c>
      <c r="E596" s="3" t="s">
        <v>1</v>
      </c>
      <c r="F596" s="31">
        <v>24.088</v>
      </c>
      <c r="H596" s="13"/>
    </row>
    <row r="597" spans="2:8" s="1" customFormat="1" ht="16.9" customHeight="1">
      <c r="B597" s="13"/>
      <c r="C597" s="30" t="s">
        <v>1</v>
      </c>
      <c r="D597" s="30" t="s">
        <v>2607</v>
      </c>
      <c r="E597" s="3" t="s">
        <v>1</v>
      </c>
      <c r="F597" s="31">
        <v>23.77</v>
      </c>
      <c r="H597" s="13"/>
    </row>
    <row r="598" spans="2:8" s="1" customFormat="1" ht="16.9" customHeight="1">
      <c r="B598" s="13"/>
      <c r="C598" s="30" t="s">
        <v>1</v>
      </c>
      <c r="D598" s="30" t="s">
        <v>2608</v>
      </c>
      <c r="E598" s="3" t="s">
        <v>1</v>
      </c>
      <c r="F598" s="31">
        <v>32.56</v>
      </c>
      <c r="H598" s="13"/>
    </row>
    <row r="599" spans="2:8" s="1" customFormat="1" ht="16.9" customHeight="1">
      <c r="B599" s="13"/>
      <c r="C599" s="30" t="s">
        <v>1</v>
      </c>
      <c r="D599" s="30" t="s">
        <v>2609</v>
      </c>
      <c r="E599" s="3" t="s">
        <v>1</v>
      </c>
      <c r="F599" s="31">
        <v>21.89</v>
      </c>
      <c r="H599" s="13"/>
    </row>
    <row r="600" spans="2:8" s="1" customFormat="1" ht="16.9" customHeight="1">
      <c r="B600" s="13"/>
      <c r="C600" s="30" t="s">
        <v>1</v>
      </c>
      <c r="D600" s="30" t="s">
        <v>2610</v>
      </c>
      <c r="E600" s="3" t="s">
        <v>1</v>
      </c>
      <c r="F600" s="31">
        <v>9.24</v>
      </c>
      <c r="H600" s="13"/>
    </row>
    <row r="601" spans="2:8" s="1" customFormat="1" ht="16.9" customHeight="1">
      <c r="B601" s="13"/>
      <c r="C601" s="30" t="s">
        <v>1</v>
      </c>
      <c r="D601" s="30" t="s">
        <v>2611</v>
      </c>
      <c r="E601" s="3" t="s">
        <v>1</v>
      </c>
      <c r="F601" s="31">
        <v>10.34</v>
      </c>
      <c r="H601" s="13"/>
    </row>
    <row r="602" spans="2:8" s="1" customFormat="1" ht="16.9" customHeight="1">
      <c r="B602" s="13"/>
      <c r="C602" s="30" t="s">
        <v>1</v>
      </c>
      <c r="D602" s="30" t="s">
        <v>2612</v>
      </c>
      <c r="E602" s="3" t="s">
        <v>1</v>
      </c>
      <c r="F602" s="31">
        <v>9.24</v>
      </c>
      <c r="H602" s="13"/>
    </row>
    <row r="603" spans="2:8" s="1" customFormat="1" ht="16.9" customHeight="1">
      <c r="B603" s="13"/>
      <c r="C603" s="30" t="s">
        <v>1</v>
      </c>
      <c r="D603" s="30" t="s">
        <v>2613</v>
      </c>
      <c r="E603" s="3" t="s">
        <v>1</v>
      </c>
      <c r="F603" s="31">
        <v>10.34</v>
      </c>
      <c r="H603" s="13"/>
    </row>
    <row r="604" spans="2:8" s="1" customFormat="1" ht="16.9" customHeight="1">
      <c r="B604" s="13"/>
      <c r="C604" s="30" t="s">
        <v>1</v>
      </c>
      <c r="D604" s="30" t="s">
        <v>2614</v>
      </c>
      <c r="E604" s="3" t="s">
        <v>1</v>
      </c>
      <c r="F604" s="31">
        <v>2.82</v>
      </c>
      <c r="H604" s="13"/>
    </row>
    <row r="605" spans="2:8" s="1" customFormat="1" ht="16.9" customHeight="1">
      <c r="B605" s="13"/>
      <c r="C605" s="30" t="s">
        <v>1</v>
      </c>
      <c r="D605" s="30" t="s">
        <v>2615</v>
      </c>
      <c r="E605" s="3" t="s">
        <v>1</v>
      </c>
      <c r="F605" s="31">
        <v>17.82</v>
      </c>
      <c r="H605" s="13"/>
    </row>
    <row r="606" spans="2:8" s="1" customFormat="1" ht="16.9" customHeight="1">
      <c r="B606" s="13"/>
      <c r="C606" s="30" t="s">
        <v>1</v>
      </c>
      <c r="D606" s="30" t="s">
        <v>2616</v>
      </c>
      <c r="E606" s="3" t="s">
        <v>1</v>
      </c>
      <c r="F606" s="31">
        <v>14.047</v>
      </c>
      <c r="H606" s="13"/>
    </row>
    <row r="607" spans="2:8" s="1" customFormat="1" ht="16.9" customHeight="1">
      <c r="B607" s="13"/>
      <c r="C607" s="30" t="s">
        <v>1</v>
      </c>
      <c r="D607" s="30" t="s">
        <v>2617</v>
      </c>
      <c r="E607" s="3" t="s">
        <v>1</v>
      </c>
      <c r="F607" s="31">
        <v>9.46</v>
      </c>
      <c r="H607" s="13"/>
    </row>
    <row r="608" spans="2:8" s="1" customFormat="1" ht="16.9" customHeight="1">
      <c r="B608" s="13"/>
      <c r="C608" s="30" t="s">
        <v>1</v>
      </c>
      <c r="D608" s="30" t="s">
        <v>2618</v>
      </c>
      <c r="E608" s="3" t="s">
        <v>1</v>
      </c>
      <c r="F608" s="31">
        <v>10.12</v>
      </c>
      <c r="H608" s="13"/>
    </row>
    <row r="609" spans="2:8" s="1" customFormat="1" ht="16.9" customHeight="1">
      <c r="B609" s="13"/>
      <c r="C609" s="30" t="s">
        <v>1</v>
      </c>
      <c r="D609" s="30" t="s">
        <v>2619</v>
      </c>
      <c r="E609" s="3" t="s">
        <v>1</v>
      </c>
      <c r="F609" s="31">
        <v>9.57</v>
      </c>
      <c r="H609" s="13"/>
    </row>
    <row r="610" spans="2:8" s="1" customFormat="1" ht="16.9" customHeight="1">
      <c r="B610" s="13"/>
      <c r="C610" s="30" t="s">
        <v>1</v>
      </c>
      <c r="D610" s="30" t="s">
        <v>2620</v>
      </c>
      <c r="E610" s="3" t="s">
        <v>1</v>
      </c>
      <c r="F610" s="31">
        <v>10.23</v>
      </c>
      <c r="H610" s="13"/>
    </row>
    <row r="611" spans="2:8" s="1" customFormat="1" ht="16.9" customHeight="1">
      <c r="B611" s="13"/>
      <c r="C611" s="30" t="s">
        <v>249</v>
      </c>
      <c r="D611" s="30" t="s">
        <v>388</v>
      </c>
      <c r="E611" s="3" t="s">
        <v>1</v>
      </c>
      <c r="F611" s="31">
        <v>1109.015</v>
      </c>
      <c r="H611" s="13"/>
    </row>
    <row r="612" spans="2:8" s="1" customFormat="1" ht="16.9" customHeight="1">
      <c r="B612" s="13"/>
      <c r="C612" s="32" t="s">
        <v>3143</v>
      </c>
      <c r="H612" s="13"/>
    </row>
    <row r="613" spans="2:8" s="1" customFormat="1" ht="20">
      <c r="B613" s="13"/>
      <c r="C613" s="30" t="s">
        <v>2559</v>
      </c>
      <c r="D613" s="30" t="s">
        <v>2560</v>
      </c>
      <c r="E613" s="3" t="s">
        <v>371</v>
      </c>
      <c r="F613" s="31">
        <v>1109.015</v>
      </c>
      <c r="H613" s="13"/>
    </row>
    <row r="614" spans="2:8" s="1" customFormat="1" ht="16.9" customHeight="1">
      <c r="B614" s="13"/>
      <c r="C614" s="30" t="s">
        <v>2538</v>
      </c>
      <c r="D614" s="30" t="s">
        <v>2539</v>
      </c>
      <c r="E614" s="3" t="s">
        <v>371</v>
      </c>
      <c r="F614" s="31">
        <v>1134.361</v>
      </c>
      <c r="H614" s="13"/>
    </row>
    <row r="615" spans="2:8" s="1" customFormat="1" ht="16.9" customHeight="1">
      <c r="B615" s="13"/>
      <c r="C615" s="30" t="s">
        <v>2543</v>
      </c>
      <c r="D615" s="30" t="s">
        <v>2544</v>
      </c>
      <c r="E615" s="3" t="s">
        <v>371</v>
      </c>
      <c r="F615" s="31">
        <v>1118.629</v>
      </c>
      <c r="H615" s="13"/>
    </row>
    <row r="616" spans="2:8" s="1" customFormat="1" ht="16.9" customHeight="1">
      <c r="B616" s="13"/>
      <c r="C616" s="26" t="s">
        <v>2900</v>
      </c>
      <c r="D616" s="27" t="s">
        <v>2901</v>
      </c>
      <c r="E616" s="28" t="s">
        <v>1</v>
      </c>
      <c r="F616" s="29">
        <v>636.041</v>
      </c>
      <c r="H616" s="13"/>
    </row>
    <row r="617" spans="2:8" s="1" customFormat="1" ht="16.9" customHeight="1">
      <c r="B617" s="13"/>
      <c r="C617" s="30" t="s">
        <v>2900</v>
      </c>
      <c r="D617" s="30" t="s">
        <v>2969</v>
      </c>
      <c r="E617" s="3" t="s">
        <v>1</v>
      </c>
      <c r="F617" s="31">
        <v>636.041</v>
      </c>
      <c r="H617" s="13"/>
    </row>
    <row r="618" spans="2:8" s="1" customFormat="1" ht="16.9" customHeight="1">
      <c r="B618" s="13"/>
      <c r="C618" s="26" t="s">
        <v>122</v>
      </c>
      <c r="D618" s="27" t="s">
        <v>123</v>
      </c>
      <c r="E618" s="28" t="s">
        <v>1</v>
      </c>
      <c r="F618" s="29">
        <v>3089.183</v>
      </c>
      <c r="H618" s="13"/>
    </row>
    <row r="619" spans="2:8" s="1" customFormat="1" ht="16.9" customHeight="1">
      <c r="B619" s="13"/>
      <c r="C619" s="30" t="s">
        <v>1</v>
      </c>
      <c r="D619" s="30" t="s">
        <v>750</v>
      </c>
      <c r="E619" s="3" t="s">
        <v>1</v>
      </c>
      <c r="F619" s="31">
        <v>0</v>
      </c>
      <c r="H619" s="13"/>
    </row>
    <row r="620" spans="2:8" s="1" customFormat="1" ht="16.9" customHeight="1">
      <c r="B620" s="13"/>
      <c r="C620" s="30" t="s">
        <v>1</v>
      </c>
      <c r="D620" s="30" t="s">
        <v>421</v>
      </c>
      <c r="E620" s="3" t="s">
        <v>1</v>
      </c>
      <c r="F620" s="31">
        <v>0</v>
      </c>
      <c r="H620" s="13"/>
    </row>
    <row r="621" spans="2:8" s="1" customFormat="1" ht="20">
      <c r="B621" s="13"/>
      <c r="C621" s="30" t="s">
        <v>1</v>
      </c>
      <c r="D621" s="30" t="s">
        <v>751</v>
      </c>
      <c r="E621" s="3" t="s">
        <v>1</v>
      </c>
      <c r="F621" s="31">
        <v>197.968</v>
      </c>
      <c r="H621" s="13"/>
    </row>
    <row r="622" spans="2:8" s="1" customFormat="1" ht="20">
      <c r="B622" s="13"/>
      <c r="C622" s="30" t="s">
        <v>1</v>
      </c>
      <c r="D622" s="30" t="s">
        <v>752</v>
      </c>
      <c r="E622" s="3" t="s">
        <v>1</v>
      </c>
      <c r="F622" s="31">
        <v>525.216</v>
      </c>
      <c r="H622" s="13"/>
    </row>
    <row r="623" spans="2:8" s="1" customFormat="1" ht="16.9" customHeight="1">
      <c r="B623" s="13"/>
      <c r="C623" s="30" t="s">
        <v>1</v>
      </c>
      <c r="D623" s="30" t="s">
        <v>753</v>
      </c>
      <c r="E623" s="3" t="s">
        <v>1</v>
      </c>
      <c r="F623" s="31">
        <v>543.588</v>
      </c>
      <c r="H623" s="13"/>
    </row>
    <row r="624" spans="2:8" s="1" customFormat="1" ht="16.9" customHeight="1">
      <c r="B624" s="13"/>
      <c r="C624" s="30" t="s">
        <v>1</v>
      </c>
      <c r="D624" s="30" t="s">
        <v>754</v>
      </c>
      <c r="E624" s="3" t="s">
        <v>1</v>
      </c>
      <c r="F624" s="31">
        <v>61.268</v>
      </c>
      <c r="H624" s="13"/>
    </row>
    <row r="625" spans="2:8" s="1" customFormat="1" ht="16.9" customHeight="1">
      <c r="B625" s="13"/>
      <c r="C625" s="30" t="s">
        <v>1</v>
      </c>
      <c r="D625" s="30" t="s">
        <v>755</v>
      </c>
      <c r="E625" s="3" t="s">
        <v>1</v>
      </c>
      <c r="F625" s="31">
        <v>92.565</v>
      </c>
      <c r="H625" s="13"/>
    </row>
    <row r="626" spans="2:8" s="1" customFormat="1" ht="16.9" customHeight="1">
      <c r="B626" s="13"/>
      <c r="C626" s="30" t="s">
        <v>1</v>
      </c>
      <c r="D626" s="30" t="s">
        <v>756</v>
      </c>
      <c r="E626" s="3" t="s">
        <v>1</v>
      </c>
      <c r="F626" s="31">
        <v>47.02</v>
      </c>
      <c r="H626" s="13"/>
    </row>
    <row r="627" spans="2:8" s="1" customFormat="1" ht="20">
      <c r="B627" s="13"/>
      <c r="C627" s="30" t="s">
        <v>1</v>
      </c>
      <c r="D627" s="30" t="s">
        <v>757</v>
      </c>
      <c r="E627" s="3" t="s">
        <v>1</v>
      </c>
      <c r="F627" s="31">
        <v>138.726</v>
      </c>
      <c r="H627" s="13"/>
    </row>
    <row r="628" spans="2:8" s="1" customFormat="1" ht="20">
      <c r="B628" s="13"/>
      <c r="C628" s="30" t="s">
        <v>1</v>
      </c>
      <c r="D628" s="30" t="s">
        <v>758</v>
      </c>
      <c r="E628" s="3" t="s">
        <v>1</v>
      </c>
      <c r="F628" s="31">
        <v>103.708</v>
      </c>
      <c r="H628" s="13"/>
    </row>
    <row r="629" spans="2:8" s="1" customFormat="1" ht="16.9" customHeight="1">
      <c r="B629" s="13"/>
      <c r="C629" s="30" t="s">
        <v>1</v>
      </c>
      <c r="D629" s="30" t="s">
        <v>759</v>
      </c>
      <c r="E629" s="3" t="s">
        <v>1</v>
      </c>
      <c r="F629" s="31">
        <v>29.723</v>
      </c>
      <c r="H629" s="13"/>
    </row>
    <row r="630" spans="2:8" s="1" customFormat="1" ht="16.9" customHeight="1">
      <c r="B630" s="13"/>
      <c r="C630" s="30" t="s">
        <v>1</v>
      </c>
      <c r="D630" s="30" t="s">
        <v>760</v>
      </c>
      <c r="E630" s="3" t="s">
        <v>1</v>
      </c>
      <c r="F630" s="31">
        <v>-85.156</v>
      </c>
      <c r="H630" s="13"/>
    </row>
    <row r="631" spans="2:8" s="1" customFormat="1" ht="16.9" customHeight="1">
      <c r="B631" s="13"/>
      <c r="C631" s="30" t="s">
        <v>1</v>
      </c>
      <c r="D631" s="30" t="s">
        <v>426</v>
      </c>
      <c r="E631" s="3" t="s">
        <v>1</v>
      </c>
      <c r="F631" s="31">
        <v>0</v>
      </c>
      <c r="H631" s="13"/>
    </row>
    <row r="632" spans="2:8" s="1" customFormat="1" ht="20">
      <c r="B632" s="13"/>
      <c r="C632" s="30" t="s">
        <v>1</v>
      </c>
      <c r="D632" s="30" t="s">
        <v>761</v>
      </c>
      <c r="E632" s="3" t="s">
        <v>1</v>
      </c>
      <c r="F632" s="31">
        <v>1173.49</v>
      </c>
      <c r="H632" s="13"/>
    </row>
    <row r="633" spans="2:8" s="1" customFormat="1" ht="20">
      <c r="B633" s="13"/>
      <c r="C633" s="30" t="s">
        <v>1</v>
      </c>
      <c r="D633" s="30" t="s">
        <v>762</v>
      </c>
      <c r="E633" s="3" t="s">
        <v>1</v>
      </c>
      <c r="F633" s="31">
        <v>178.356</v>
      </c>
      <c r="H633" s="13"/>
    </row>
    <row r="634" spans="2:8" s="1" customFormat="1" ht="16.9" customHeight="1">
      <c r="B634" s="13"/>
      <c r="C634" s="30" t="s">
        <v>1</v>
      </c>
      <c r="D634" s="30" t="s">
        <v>763</v>
      </c>
      <c r="E634" s="3" t="s">
        <v>1</v>
      </c>
      <c r="F634" s="31">
        <v>40.091</v>
      </c>
      <c r="H634" s="13"/>
    </row>
    <row r="635" spans="2:8" s="1" customFormat="1" ht="16.9" customHeight="1">
      <c r="B635" s="13"/>
      <c r="C635" s="30" t="s">
        <v>1</v>
      </c>
      <c r="D635" s="30" t="s">
        <v>764</v>
      </c>
      <c r="E635" s="3" t="s">
        <v>1</v>
      </c>
      <c r="F635" s="31">
        <v>129.57</v>
      </c>
      <c r="H635" s="13"/>
    </row>
    <row r="636" spans="2:8" s="1" customFormat="1" ht="16.9" customHeight="1">
      <c r="B636" s="13"/>
      <c r="C636" s="30" t="s">
        <v>1</v>
      </c>
      <c r="D636" s="30" t="s">
        <v>765</v>
      </c>
      <c r="E636" s="3" t="s">
        <v>1</v>
      </c>
      <c r="F636" s="31">
        <v>-129.954</v>
      </c>
      <c r="H636" s="13"/>
    </row>
    <row r="637" spans="2:8" s="1" customFormat="1" ht="16.9" customHeight="1">
      <c r="B637" s="13"/>
      <c r="C637" s="30" t="s">
        <v>1</v>
      </c>
      <c r="D637" s="30" t="s">
        <v>570</v>
      </c>
      <c r="E637" s="3" t="s">
        <v>1</v>
      </c>
      <c r="F637" s="31">
        <v>0</v>
      </c>
      <c r="H637" s="13"/>
    </row>
    <row r="638" spans="2:8" s="1" customFormat="1" ht="16.9" customHeight="1">
      <c r="B638" s="13"/>
      <c r="C638" s="30" t="s">
        <v>1</v>
      </c>
      <c r="D638" s="30" t="s">
        <v>766</v>
      </c>
      <c r="E638" s="3" t="s">
        <v>1</v>
      </c>
      <c r="F638" s="31">
        <v>28.732</v>
      </c>
      <c r="H638" s="13"/>
    </row>
    <row r="639" spans="2:8" s="1" customFormat="1" ht="16.9" customHeight="1">
      <c r="B639" s="13"/>
      <c r="C639" s="30" t="s">
        <v>1</v>
      </c>
      <c r="D639" s="30" t="s">
        <v>767</v>
      </c>
      <c r="E639" s="3" t="s">
        <v>1</v>
      </c>
      <c r="F639" s="31">
        <v>-96.528</v>
      </c>
      <c r="H639" s="13"/>
    </row>
    <row r="640" spans="2:8" s="1" customFormat="1" ht="16.9" customHeight="1">
      <c r="B640" s="13"/>
      <c r="C640" s="30" t="s">
        <v>1</v>
      </c>
      <c r="D640" s="30" t="s">
        <v>768</v>
      </c>
      <c r="E640" s="3" t="s">
        <v>1</v>
      </c>
      <c r="F640" s="31">
        <v>-126.768</v>
      </c>
      <c r="H640" s="13"/>
    </row>
    <row r="641" spans="2:8" s="1" customFormat="1" ht="16.9" customHeight="1">
      <c r="B641" s="13"/>
      <c r="C641" s="30" t="s">
        <v>1</v>
      </c>
      <c r="D641" s="30" t="s">
        <v>769</v>
      </c>
      <c r="E641" s="3" t="s">
        <v>1</v>
      </c>
      <c r="F641" s="31">
        <v>26.552</v>
      </c>
      <c r="H641" s="13"/>
    </row>
    <row r="642" spans="2:8" s="1" customFormat="1" ht="16.9" customHeight="1">
      <c r="B642" s="13"/>
      <c r="C642" s="30" t="s">
        <v>1</v>
      </c>
      <c r="D642" s="30" t="s">
        <v>770</v>
      </c>
      <c r="E642" s="3" t="s">
        <v>1</v>
      </c>
      <c r="F642" s="31">
        <v>211.016</v>
      </c>
      <c r="H642" s="13"/>
    </row>
    <row r="643" spans="2:8" s="1" customFormat="1" ht="16.9" customHeight="1">
      <c r="B643" s="13"/>
      <c r="C643" s="30" t="s">
        <v>122</v>
      </c>
      <c r="D643" s="30" t="s">
        <v>388</v>
      </c>
      <c r="E643" s="3" t="s">
        <v>1</v>
      </c>
      <c r="F643" s="31">
        <v>3089.183</v>
      </c>
      <c r="H643" s="13"/>
    </row>
    <row r="644" spans="2:8" s="1" customFormat="1" ht="16.9" customHeight="1">
      <c r="B644" s="13"/>
      <c r="C644" s="32" t="s">
        <v>3143</v>
      </c>
      <c r="H644" s="13"/>
    </row>
    <row r="645" spans="2:8" s="1" customFormat="1" ht="16.9" customHeight="1">
      <c r="B645" s="13"/>
      <c r="C645" s="30" t="s">
        <v>747</v>
      </c>
      <c r="D645" s="30" t="s">
        <v>748</v>
      </c>
      <c r="E645" s="3" t="s">
        <v>371</v>
      </c>
      <c r="F645" s="31">
        <v>3089.183</v>
      </c>
      <c r="H645" s="13"/>
    </row>
    <row r="646" spans="2:8" s="1" customFormat="1" ht="16.9" customHeight="1">
      <c r="B646" s="13"/>
      <c r="C646" s="30" t="s">
        <v>724</v>
      </c>
      <c r="D646" s="30" t="s">
        <v>725</v>
      </c>
      <c r="E646" s="3" t="s">
        <v>371</v>
      </c>
      <c r="F646" s="31">
        <v>3089.183</v>
      </c>
      <c r="H646" s="13"/>
    </row>
    <row r="647" spans="2:8" s="1" customFormat="1" ht="16.9" customHeight="1">
      <c r="B647" s="13"/>
      <c r="C647" s="30" t="s">
        <v>772</v>
      </c>
      <c r="D647" s="30" t="s">
        <v>773</v>
      </c>
      <c r="E647" s="3" t="s">
        <v>371</v>
      </c>
      <c r="F647" s="31">
        <v>3089.183</v>
      </c>
      <c r="H647" s="13"/>
    </row>
    <row r="648" spans="2:8" s="1" customFormat="1" ht="16.9" customHeight="1">
      <c r="B648" s="13"/>
      <c r="C648" s="30" t="s">
        <v>2668</v>
      </c>
      <c r="D648" s="30" t="s">
        <v>2669</v>
      </c>
      <c r="E648" s="3" t="s">
        <v>371</v>
      </c>
      <c r="F648" s="31">
        <v>4417.394</v>
      </c>
      <c r="H648" s="13"/>
    </row>
    <row r="649" spans="2:8" s="1" customFormat="1" ht="16.9" customHeight="1">
      <c r="B649" s="13"/>
      <c r="C649" s="26" t="s">
        <v>2903</v>
      </c>
      <c r="D649" s="27" t="s">
        <v>2904</v>
      </c>
      <c r="E649" s="28" t="s">
        <v>1</v>
      </c>
      <c r="F649" s="29">
        <v>42.966</v>
      </c>
      <c r="H649" s="13"/>
    </row>
    <row r="650" spans="2:8" s="1" customFormat="1" ht="16.9" customHeight="1">
      <c r="B650" s="13"/>
      <c r="C650" s="30" t="s">
        <v>1</v>
      </c>
      <c r="D650" s="30" t="s">
        <v>3046</v>
      </c>
      <c r="E650" s="3" t="s">
        <v>1</v>
      </c>
      <c r="F650" s="31">
        <v>0</v>
      </c>
      <c r="H650" s="13"/>
    </row>
    <row r="651" spans="2:8" s="1" customFormat="1" ht="16.9" customHeight="1">
      <c r="B651" s="13"/>
      <c r="C651" s="30" t="s">
        <v>1</v>
      </c>
      <c r="D651" s="30" t="s">
        <v>3047</v>
      </c>
      <c r="E651" s="3" t="s">
        <v>1</v>
      </c>
      <c r="F651" s="31">
        <v>13.475</v>
      </c>
      <c r="H651" s="13"/>
    </row>
    <row r="652" spans="2:8" s="1" customFormat="1" ht="20">
      <c r="B652" s="13"/>
      <c r="C652" s="30" t="s">
        <v>1</v>
      </c>
      <c r="D652" s="30" t="s">
        <v>3048</v>
      </c>
      <c r="E652" s="3" t="s">
        <v>1</v>
      </c>
      <c r="F652" s="31">
        <v>29.491</v>
      </c>
      <c r="H652" s="13"/>
    </row>
    <row r="653" spans="2:8" s="1" customFormat="1" ht="16.9" customHeight="1">
      <c r="B653" s="13"/>
      <c r="C653" s="30" t="s">
        <v>2903</v>
      </c>
      <c r="D653" s="30" t="s">
        <v>388</v>
      </c>
      <c r="E653" s="3" t="s">
        <v>1</v>
      </c>
      <c r="F653" s="31">
        <v>42.966</v>
      </c>
      <c r="H653" s="13"/>
    </row>
    <row r="654" spans="2:8" s="1" customFormat="1" ht="16.9" customHeight="1">
      <c r="B654" s="13"/>
      <c r="C654" s="26" t="s">
        <v>125</v>
      </c>
      <c r="D654" s="27" t="s">
        <v>126</v>
      </c>
      <c r="E654" s="28" t="s">
        <v>1</v>
      </c>
      <c r="F654" s="29">
        <v>67.2</v>
      </c>
      <c r="H654" s="13"/>
    </row>
    <row r="655" spans="2:8" s="1" customFormat="1" ht="16.9" customHeight="1">
      <c r="B655" s="13"/>
      <c r="C655" s="30" t="s">
        <v>1</v>
      </c>
      <c r="D655" s="30" t="s">
        <v>805</v>
      </c>
      <c r="E655" s="3" t="s">
        <v>1</v>
      </c>
      <c r="F655" s="31">
        <v>0</v>
      </c>
      <c r="H655" s="13"/>
    </row>
    <row r="656" spans="2:8" s="1" customFormat="1" ht="16.9" customHeight="1">
      <c r="B656" s="13"/>
      <c r="C656" s="30" t="s">
        <v>1</v>
      </c>
      <c r="D656" s="30" t="s">
        <v>806</v>
      </c>
      <c r="E656" s="3" t="s">
        <v>1</v>
      </c>
      <c r="F656" s="31">
        <v>67.2</v>
      </c>
      <c r="H656" s="13"/>
    </row>
    <row r="657" spans="2:8" s="1" customFormat="1" ht="16.9" customHeight="1">
      <c r="B657" s="13"/>
      <c r="C657" s="30" t="s">
        <v>125</v>
      </c>
      <c r="D657" s="30" t="s">
        <v>607</v>
      </c>
      <c r="E657" s="3" t="s">
        <v>1</v>
      </c>
      <c r="F657" s="31">
        <v>67.2</v>
      </c>
      <c r="H657" s="13"/>
    </row>
    <row r="658" spans="2:8" s="1" customFormat="1" ht="16.9" customHeight="1">
      <c r="B658" s="13"/>
      <c r="C658" s="32" t="s">
        <v>3143</v>
      </c>
      <c r="H658" s="13"/>
    </row>
    <row r="659" spans="2:8" s="1" customFormat="1" ht="16.9" customHeight="1">
      <c r="B659" s="13"/>
      <c r="C659" s="30" t="s">
        <v>802</v>
      </c>
      <c r="D659" s="30" t="s">
        <v>803</v>
      </c>
      <c r="E659" s="3" t="s">
        <v>316</v>
      </c>
      <c r="F659" s="31">
        <v>239.09</v>
      </c>
      <c r="H659" s="13"/>
    </row>
    <row r="660" spans="2:8" s="1" customFormat="1" ht="16.9" customHeight="1">
      <c r="B660" s="13"/>
      <c r="C660" s="30" t="s">
        <v>747</v>
      </c>
      <c r="D660" s="30" t="s">
        <v>748</v>
      </c>
      <c r="E660" s="3" t="s">
        <v>371</v>
      </c>
      <c r="F660" s="31">
        <v>3089.183</v>
      </c>
      <c r="H660" s="13"/>
    </row>
    <row r="661" spans="2:8" s="1" customFormat="1" ht="16.9" customHeight="1">
      <c r="B661" s="13"/>
      <c r="C661" s="30" t="s">
        <v>820</v>
      </c>
      <c r="D661" s="30" t="s">
        <v>821</v>
      </c>
      <c r="E661" s="3" t="s">
        <v>316</v>
      </c>
      <c r="F661" s="31">
        <v>265.52</v>
      </c>
      <c r="H661" s="13"/>
    </row>
    <row r="662" spans="2:8" s="1" customFormat="1" ht="16.9" customHeight="1">
      <c r="B662" s="13"/>
      <c r="C662" s="30" t="s">
        <v>855</v>
      </c>
      <c r="D662" s="30" t="s">
        <v>856</v>
      </c>
      <c r="E662" s="3" t="s">
        <v>371</v>
      </c>
      <c r="F662" s="31">
        <v>814.326</v>
      </c>
      <c r="H662" s="13"/>
    </row>
    <row r="663" spans="2:8" s="1" customFormat="1" ht="16.9" customHeight="1">
      <c r="B663" s="13"/>
      <c r="C663" s="30" t="s">
        <v>811</v>
      </c>
      <c r="D663" s="30" t="s">
        <v>812</v>
      </c>
      <c r="E663" s="3" t="s">
        <v>316</v>
      </c>
      <c r="F663" s="31">
        <v>116.98</v>
      </c>
      <c r="H663" s="13"/>
    </row>
    <row r="664" spans="2:8" s="1" customFormat="1" ht="16.9" customHeight="1">
      <c r="B664" s="13"/>
      <c r="C664" s="26" t="s">
        <v>150</v>
      </c>
      <c r="D664" s="27" t="s">
        <v>151</v>
      </c>
      <c r="E664" s="28" t="s">
        <v>1</v>
      </c>
      <c r="F664" s="29">
        <v>454.7</v>
      </c>
      <c r="H664" s="13"/>
    </row>
    <row r="665" spans="2:8" s="1" customFormat="1" ht="16.9" customHeight="1">
      <c r="B665" s="13"/>
      <c r="C665" s="30" t="s">
        <v>1</v>
      </c>
      <c r="D665" s="30" t="s">
        <v>2443</v>
      </c>
      <c r="E665" s="3" t="s">
        <v>1</v>
      </c>
      <c r="F665" s="31">
        <v>0</v>
      </c>
      <c r="H665" s="13"/>
    </row>
    <row r="666" spans="2:8" s="1" customFormat="1" ht="16.9" customHeight="1">
      <c r="B666" s="13"/>
      <c r="C666" s="30" t="s">
        <v>1</v>
      </c>
      <c r="D666" s="30" t="s">
        <v>2444</v>
      </c>
      <c r="E666" s="3" t="s">
        <v>1</v>
      </c>
      <c r="F666" s="31">
        <v>0</v>
      </c>
      <c r="H666" s="13"/>
    </row>
    <row r="667" spans="2:8" s="1" customFormat="1" ht="16.9" customHeight="1">
      <c r="B667" s="13"/>
      <c r="C667" s="30" t="s">
        <v>150</v>
      </c>
      <c r="D667" s="30" t="s">
        <v>2445</v>
      </c>
      <c r="E667" s="3" t="s">
        <v>1</v>
      </c>
      <c r="F667" s="31">
        <v>454.7</v>
      </c>
      <c r="H667" s="13"/>
    </row>
    <row r="668" spans="2:8" s="1" customFormat="1" ht="16.9" customHeight="1">
      <c r="B668" s="13"/>
      <c r="C668" s="32" t="s">
        <v>3143</v>
      </c>
      <c r="H668" s="13"/>
    </row>
    <row r="669" spans="2:8" s="1" customFormat="1" ht="16.9" customHeight="1">
      <c r="B669" s="13"/>
      <c r="C669" s="30" t="s">
        <v>2440</v>
      </c>
      <c r="D669" s="30" t="s">
        <v>2441</v>
      </c>
      <c r="E669" s="3" t="s">
        <v>371</v>
      </c>
      <c r="F669" s="31">
        <v>1310.476</v>
      </c>
      <c r="H669" s="13"/>
    </row>
    <row r="670" spans="2:8" s="1" customFormat="1" ht="12">
      <c r="B670" s="13"/>
      <c r="C670" s="30" t="s">
        <v>910</v>
      </c>
      <c r="D670" s="30" t="s">
        <v>911</v>
      </c>
      <c r="E670" s="3" t="s">
        <v>333</v>
      </c>
      <c r="F670" s="31">
        <v>42.063</v>
      </c>
      <c r="H670" s="13"/>
    </row>
    <row r="671" spans="2:8" s="1" customFormat="1" ht="16.9" customHeight="1">
      <c r="B671" s="13"/>
      <c r="C671" s="30" t="s">
        <v>933</v>
      </c>
      <c r="D671" s="30" t="s">
        <v>934</v>
      </c>
      <c r="E671" s="3" t="s">
        <v>371</v>
      </c>
      <c r="F671" s="31">
        <v>1435.7</v>
      </c>
      <c r="H671" s="13"/>
    </row>
    <row r="672" spans="2:8" s="1" customFormat="1" ht="16.9" customHeight="1">
      <c r="B672" s="13"/>
      <c r="C672" s="30" t="s">
        <v>938</v>
      </c>
      <c r="D672" s="30" t="s">
        <v>939</v>
      </c>
      <c r="E672" s="3" t="s">
        <v>371</v>
      </c>
      <c r="F672" s="31">
        <v>2205.2</v>
      </c>
      <c r="H672" s="13"/>
    </row>
    <row r="673" spans="2:8" s="1" customFormat="1" ht="16.9" customHeight="1">
      <c r="B673" s="13"/>
      <c r="C673" s="30" t="s">
        <v>943</v>
      </c>
      <c r="D673" s="30" t="s">
        <v>944</v>
      </c>
      <c r="E673" s="3" t="s">
        <v>371</v>
      </c>
      <c r="F673" s="31">
        <v>1589.8</v>
      </c>
      <c r="H673" s="13"/>
    </row>
    <row r="674" spans="2:8" s="1" customFormat="1" ht="16.9" customHeight="1">
      <c r="B674" s="13"/>
      <c r="C674" s="30" t="s">
        <v>1201</v>
      </c>
      <c r="D674" s="30" t="s">
        <v>1202</v>
      </c>
      <c r="E674" s="3" t="s">
        <v>371</v>
      </c>
      <c r="F674" s="31">
        <v>2258.1</v>
      </c>
      <c r="H674" s="13"/>
    </row>
    <row r="675" spans="2:8" s="1" customFormat="1" ht="16.9" customHeight="1">
      <c r="B675" s="13"/>
      <c r="C675" s="30" t="s">
        <v>2426</v>
      </c>
      <c r="D675" s="30" t="s">
        <v>2427</v>
      </c>
      <c r="E675" s="3" t="s">
        <v>371</v>
      </c>
      <c r="F675" s="31">
        <v>1694.643</v>
      </c>
      <c r="H675" s="13"/>
    </row>
    <row r="676" spans="2:8" s="1" customFormat="1" ht="16.9" customHeight="1">
      <c r="B676" s="13"/>
      <c r="C676" s="30" t="s">
        <v>2454</v>
      </c>
      <c r="D676" s="30" t="s">
        <v>2455</v>
      </c>
      <c r="E676" s="3" t="s">
        <v>371</v>
      </c>
      <c r="F676" s="31">
        <v>477.435</v>
      </c>
      <c r="H676" s="13"/>
    </row>
    <row r="677" spans="2:8" s="1" customFormat="1" ht="16.9" customHeight="1">
      <c r="B677" s="13"/>
      <c r="C677" s="26" t="s">
        <v>168</v>
      </c>
      <c r="D677" s="27" t="s">
        <v>169</v>
      </c>
      <c r="E677" s="28" t="s">
        <v>1</v>
      </c>
      <c r="F677" s="29">
        <v>6.5</v>
      </c>
      <c r="H677" s="13"/>
    </row>
    <row r="678" spans="2:8" s="1" customFormat="1" ht="16.9" customHeight="1">
      <c r="B678" s="13"/>
      <c r="C678" s="30" t="s">
        <v>1</v>
      </c>
      <c r="D678" s="30" t="s">
        <v>169</v>
      </c>
      <c r="E678" s="3" t="s">
        <v>1</v>
      </c>
      <c r="F678" s="31">
        <v>0</v>
      </c>
      <c r="H678" s="13"/>
    </row>
    <row r="679" spans="2:8" s="1" customFormat="1" ht="16.9" customHeight="1">
      <c r="B679" s="13"/>
      <c r="C679" s="30" t="s">
        <v>168</v>
      </c>
      <c r="D679" s="30" t="s">
        <v>170</v>
      </c>
      <c r="E679" s="3" t="s">
        <v>1</v>
      </c>
      <c r="F679" s="31">
        <v>6.5</v>
      </c>
      <c r="H679" s="13"/>
    </row>
    <row r="680" spans="2:8" s="1" customFormat="1" ht="16.9" customHeight="1">
      <c r="B680" s="13"/>
      <c r="C680" s="32" t="s">
        <v>3143</v>
      </c>
      <c r="H680" s="13"/>
    </row>
    <row r="681" spans="2:8" s="1" customFormat="1" ht="16.9" customHeight="1">
      <c r="B681" s="13"/>
      <c r="C681" s="30" t="s">
        <v>2495</v>
      </c>
      <c r="D681" s="30" t="s">
        <v>2496</v>
      </c>
      <c r="E681" s="3" t="s">
        <v>371</v>
      </c>
      <c r="F681" s="31">
        <v>55.4</v>
      </c>
      <c r="H681" s="13"/>
    </row>
    <row r="682" spans="2:8" s="1" customFormat="1" ht="12">
      <c r="B682" s="13"/>
      <c r="C682" s="30" t="s">
        <v>916</v>
      </c>
      <c r="D682" s="30" t="s">
        <v>917</v>
      </c>
      <c r="E682" s="3" t="s">
        <v>333</v>
      </c>
      <c r="F682" s="31">
        <v>2.431</v>
      </c>
      <c r="H682" s="13"/>
    </row>
    <row r="683" spans="2:8" s="1" customFormat="1" ht="16.9" customHeight="1">
      <c r="B683" s="13"/>
      <c r="C683" s="30" t="s">
        <v>921</v>
      </c>
      <c r="D683" s="30" t="s">
        <v>922</v>
      </c>
      <c r="E683" s="3" t="s">
        <v>340</v>
      </c>
      <c r="F683" s="31">
        <v>0.307</v>
      </c>
      <c r="H683" s="13"/>
    </row>
    <row r="684" spans="2:8" s="1" customFormat="1" ht="16.9" customHeight="1">
      <c r="B684" s="13"/>
      <c r="C684" s="30" t="s">
        <v>943</v>
      </c>
      <c r="D684" s="30" t="s">
        <v>944</v>
      </c>
      <c r="E684" s="3" t="s">
        <v>371</v>
      </c>
      <c r="F684" s="31">
        <v>1589.8</v>
      </c>
      <c r="H684" s="13"/>
    </row>
    <row r="685" spans="2:8" s="1" customFormat="1" ht="16.9" customHeight="1">
      <c r="B685" s="13"/>
      <c r="C685" s="30" t="s">
        <v>1201</v>
      </c>
      <c r="D685" s="30" t="s">
        <v>1202</v>
      </c>
      <c r="E685" s="3" t="s">
        <v>371</v>
      </c>
      <c r="F685" s="31">
        <v>2258.1</v>
      </c>
      <c r="H685" s="13"/>
    </row>
    <row r="686" spans="2:8" s="1" customFormat="1" ht="16.9" customHeight="1">
      <c r="B686" s="13"/>
      <c r="C686" s="30" t="s">
        <v>2504</v>
      </c>
      <c r="D686" s="30" t="s">
        <v>2505</v>
      </c>
      <c r="E686" s="3" t="s">
        <v>371</v>
      </c>
      <c r="F686" s="31">
        <v>6.825</v>
      </c>
      <c r="H686" s="13"/>
    </row>
    <row r="687" spans="2:8" s="1" customFormat="1" ht="16.9" customHeight="1">
      <c r="B687" s="13"/>
      <c r="C687" s="30" t="s">
        <v>2512</v>
      </c>
      <c r="D687" s="30" t="s">
        <v>2513</v>
      </c>
      <c r="E687" s="3" t="s">
        <v>356</v>
      </c>
      <c r="F687" s="31">
        <v>1</v>
      </c>
      <c r="H687" s="13"/>
    </row>
    <row r="688" spans="2:8" s="1" customFormat="1" ht="16.9" customHeight="1">
      <c r="B688" s="13"/>
      <c r="C688" s="26" t="s">
        <v>156</v>
      </c>
      <c r="D688" s="27" t="s">
        <v>157</v>
      </c>
      <c r="E688" s="28" t="s">
        <v>1</v>
      </c>
      <c r="F688" s="29">
        <v>241.3</v>
      </c>
      <c r="H688" s="13"/>
    </row>
    <row r="689" spans="2:8" s="1" customFormat="1" ht="16.9" customHeight="1">
      <c r="B689" s="13"/>
      <c r="C689" s="30" t="s">
        <v>1</v>
      </c>
      <c r="D689" s="30" t="s">
        <v>2412</v>
      </c>
      <c r="E689" s="3" t="s">
        <v>1</v>
      </c>
      <c r="F689" s="31">
        <v>0</v>
      </c>
      <c r="H689" s="13"/>
    </row>
    <row r="690" spans="2:8" s="1" customFormat="1" ht="16.9" customHeight="1">
      <c r="B690" s="13"/>
      <c r="C690" s="30" t="s">
        <v>156</v>
      </c>
      <c r="D690" s="30" t="s">
        <v>2413</v>
      </c>
      <c r="E690" s="3" t="s">
        <v>1</v>
      </c>
      <c r="F690" s="31">
        <v>241.3</v>
      </c>
      <c r="H690" s="13"/>
    </row>
    <row r="691" spans="2:8" s="1" customFormat="1" ht="16.9" customHeight="1">
      <c r="B691" s="13"/>
      <c r="C691" s="32" t="s">
        <v>3143</v>
      </c>
      <c r="H691" s="13"/>
    </row>
    <row r="692" spans="2:8" s="1" customFormat="1" ht="20">
      <c r="B692" s="13"/>
      <c r="C692" s="30" t="s">
        <v>2409</v>
      </c>
      <c r="D692" s="30" t="s">
        <v>2410</v>
      </c>
      <c r="E692" s="3" t="s">
        <v>371</v>
      </c>
      <c r="F692" s="31">
        <v>241.3</v>
      </c>
      <c r="H692" s="13"/>
    </row>
    <row r="693" spans="2:8" s="1" customFormat="1" ht="12">
      <c r="B693" s="13"/>
      <c r="C693" s="30" t="s">
        <v>910</v>
      </c>
      <c r="D693" s="30" t="s">
        <v>911</v>
      </c>
      <c r="E693" s="3" t="s">
        <v>333</v>
      </c>
      <c r="F693" s="31">
        <v>42.063</v>
      </c>
      <c r="H693" s="13"/>
    </row>
    <row r="694" spans="2:8" s="1" customFormat="1" ht="16.9" customHeight="1">
      <c r="B694" s="13"/>
      <c r="C694" s="30" t="s">
        <v>933</v>
      </c>
      <c r="D694" s="30" t="s">
        <v>934</v>
      </c>
      <c r="E694" s="3" t="s">
        <v>371</v>
      </c>
      <c r="F694" s="31">
        <v>1435.7</v>
      </c>
      <c r="H694" s="13"/>
    </row>
    <row r="695" spans="2:8" s="1" customFormat="1" ht="16.9" customHeight="1">
      <c r="B695" s="13"/>
      <c r="C695" s="30" t="s">
        <v>943</v>
      </c>
      <c r="D695" s="30" t="s">
        <v>944</v>
      </c>
      <c r="E695" s="3" t="s">
        <v>371</v>
      </c>
      <c r="F695" s="31">
        <v>1589.8</v>
      </c>
      <c r="H695" s="13"/>
    </row>
    <row r="696" spans="2:8" s="1" customFormat="1" ht="16.9" customHeight="1">
      <c r="B696" s="13"/>
      <c r="C696" s="30" t="s">
        <v>1119</v>
      </c>
      <c r="D696" s="30" t="s">
        <v>1120</v>
      </c>
      <c r="E696" s="3" t="s">
        <v>371</v>
      </c>
      <c r="F696" s="31">
        <v>439.3</v>
      </c>
      <c r="H696" s="13"/>
    </row>
    <row r="697" spans="2:8" s="1" customFormat="1" ht="16.9" customHeight="1">
      <c r="B697" s="13"/>
      <c r="C697" s="30" t="s">
        <v>1201</v>
      </c>
      <c r="D697" s="30" t="s">
        <v>1202</v>
      </c>
      <c r="E697" s="3" t="s">
        <v>371</v>
      </c>
      <c r="F697" s="31">
        <v>2258.1</v>
      </c>
      <c r="H697" s="13"/>
    </row>
    <row r="698" spans="2:8" s="1" customFormat="1" ht="16.9" customHeight="1">
      <c r="B698" s="13"/>
      <c r="C698" s="30" t="s">
        <v>2426</v>
      </c>
      <c r="D698" s="30" t="s">
        <v>2427</v>
      </c>
      <c r="E698" s="3" t="s">
        <v>371</v>
      </c>
      <c r="F698" s="31">
        <v>1694.643</v>
      </c>
      <c r="H698" s="13"/>
    </row>
    <row r="699" spans="2:8" s="1" customFormat="1" ht="16.9" customHeight="1">
      <c r="B699" s="13"/>
      <c r="C699" s="26" t="s">
        <v>174</v>
      </c>
      <c r="D699" s="27" t="s">
        <v>175</v>
      </c>
      <c r="E699" s="28" t="s">
        <v>1</v>
      </c>
      <c r="F699" s="29">
        <v>78.7</v>
      </c>
      <c r="H699" s="13"/>
    </row>
    <row r="700" spans="2:8" s="1" customFormat="1" ht="16.9" customHeight="1">
      <c r="B700" s="13"/>
      <c r="C700" s="30" t="s">
        <v>1</v>
      </c>
      <c r="D700" s="30" t="s">
        <v>175</v>
      </c>
      <c r="E700" s="3" t="s">
        <v>1</v>
      </c>
      <c r="F700" s="31">
        <v>0</v>
      </c>
      <c r="H700" s="13"/>
    </row>
    <row r="701" spans="2:8" s="1" customFormat="1" ht="16.9" customHeight="1">
      <c r="B701" s="13"/>
      <c r="C701" s="30" t="s">
        <v>174</v>
      </c>
      <c r="D701" s="30" t="s">
        <v>176</v>
      </c>
      <c r="E701" s="3" t="s">
        <v>1</v>
      </c>
      <c r="F701" s="31">
        <v>78.7</v>
      </c>
      <c r="H701" s="13"/>
    </row>
    <row r="702" spans="2:8" s="1" customFormat="1" ht="16.9" customHeight="1">
      <c r="B702" s="13"/>
      <c r="C702" s="32" t="s">
        <v>3143</v>
      </c>
      <c r="H702" s="13"/>
    </row>
    <row r="703" spans="2:8" s="1" customFormat="1" ht="16.9" customHeight="1">
      <c r="B703" s="13"/>
      <c r="C703" s="30" t="s">
        <v>2440</v>
      </c>
      <c r="D703" s="30" t="s">
        <v>2441</v>
      </c>
      <c r="E703" s="3" t="s">
        <v>371</v>
      </c>
      <c r="F703" s="31">
        <v>1310.476</v>
      </c>
      <c r="H703" s="13"/>
    </row>
    <row r="704" spans="2:8" s="1" customFormat="1" ht="16.9" customHeight="1">
      <c r="B704" s="13"/>
      <c r="C704" s="30" t="s">
        <v>926</v>
      </c>
      <c r="D704" s="30" t="s">
        <v>927</v>
      </c>
      <c r="E704" s="3" t="s">
        <v>371</v>
      </c>
      <c r="F704" s="31">
        <v>169</v>
      </c>
      <c r="H704" s="13"/>
    </row>
    <row r="705" spans="2:8" s="1" customFormat="1" ht="16.9" customHeight="1">
      <c r="B705" s="13"/>
      <c r="C705" s="30" t="s">
        <v>2426</v>
      </c>
      <c r="D705" s="30" t="s">
        <v>2427</v>
      </c>
      <c r="E705" s="3" t="s">
        <v>371</v>
      </c>
      <c r="F705" s="31">
        <v>1694.643</v>
      </c>
      <c r="H705" s="13"/>
    </row>
    <row r="706" spans="2:8" s="1" customFormat="1" ht="16.9" customHeight="1">
      <c r="B706" s="13"/>
      <c r="C706" s="30" t="s">
        <v>2479</v>
      </c>
      <c r="D706" s="30" t="s">
        <v>2480</v>
      </c>
      <c r="E706" s="3" t="s">
        <v>371</v>
      </c>
      <c r="F706" s="31">
        <v>82.635</v>
      </c>
      <c r="H706" s="13"/>
    </row>
    <row r="707" spans="2:8" s="1" customFormat="1" ht="16.9" customHeight="1">
      <c r="B707" s="13"/>
      <c r="C707" s="26" t="s">
        <v>177</v>
      </c>
      <c r="D707" s="27" t="s">
        <v>178</v>
      </c>
      <c r="E707" s="28" t="s">
        <v>1</v>
      </c>
      <c r="F707" s="29">
        <v>17</v>
      </c>
      <c r="H707" s="13"/>
    </row>
    <row r="708" spans="2:8" s="1" customFormat="1" ht="16.9" customHeight="1">
      <c r="B708" s="13"/>
      <c r="C708" s="30" t="s">
        <v>1</v>
      </c>
      <c r="D708" s="30" t="s">
        <v>178</v>
      </c>
      <c r="E708" s="3" t="s">
        <v>1</v>
      </c>
      <c r="F708" s="31">
        <v>0</v>
      </c>
      <c r="H708" s="13"/>
    </row>
    <row r="709" spans="2:8" s="1" customFormat="1" ht="16.9" customHeight="1">
      <c r="B709" s="13"/>
      <c r="C709" s="30" t="s">
        <v>177</v>
      </c>
      <c r="D709" s="30" t="s">
        <v>179</v>
      </c>
      <c r="E709" s="3" t="s">
        <v>1</v>
      </c>
      <c r="F709" s="31">
        <v>17</v>
      </c>
      <c r="H709" s="13"/>
    </row>
    <row r="710" spans="2:8" s="1" customFormat="1" ht="16.9" customHeight="1">
      <c r="B710" s="13"/>
      <c r="C710" s="32" t="s">
        <v>3143</v>
      </c>
      <c r="H710" s="13"/>
    </row>
    <row r="711" spans="2:8" s="1" customFormat="1" ht="16.9" customHeight="1">
      <c r="B711" s="13"/>
      <c r="C711" s="30" t="s">
        <v>2495</v>
      </c>
      <c r="D711" s="30" t="s">
        <v>2496</v>
      </c>
      <c r="E711" s="3" t="s">
        <v>371</v>
      </c>
      <c r="F711" s="31">
        <v>55.4</v>
      </c>
      <c r="H711" s="13"/>
    </row>
    <row r="712" spans="2:8" s="1" customFormat="1" ht="16.9" customHeight="1">
      <c r="B712" s="13"/>
      <c r="C712" s="30" t="s">
        <v>926</v>
      </c>
      <c r="D712" s="30" t="s">
        <v>927</v>
      </c>
      <c r="E712" s="3" t="s">
        <v>371</v>
      </c>
      <c r="F712" s="31">
        <v>169</v>
      </c>
      <c r="H712" s="13"/>
    </row>
    <row r="713" spans="2:8" s="1" customFormat="1" ht="16.9" customHeight="1">
      <c r="B713" s="13"/>
      <c r="C713" s="30" t="s">
        <v>943</v>
      </c>
      <c r="D713" s="30" t="s">
        <v>944</v>
      </c>
      <c r="E713" s="3" t="s">
        <v>371</v>
      </c>
      <c r="F713" s="31">
        <v>1589.8</v>
      </c>
      <c r="H713" s="13"/>
    </row>
    <row r="714" spans="2:8" s="1" customFormat="1" ht="16.9" customHeight="1">
      <c r="B714" s="13"/>
      <c r="C714" s="30" t="s">
        <v>1201</v>
      </c>
      <c r="D714" s="30" t="s">
        <v>1202</v>
      </c>
      <c r="E714" s="3" t="s">
        <v>371</v>
      </c>
      <c r="F714" s="31">
        <v>2258.1</v>
      </c>
      <c r="H714" s="13"/>
    </row>
    <row r="715" spans="2:8" s="1" customFormat="1" ht="16.9" customHeight="1">
      <c r="B715" s="13"/>
      <c r="C715" s="30" t="s">
        <v>2509</v>
      </c>
      <c r="D715" s="30" t="s">
        <v>2505</v>
      </c>
      <c r="E715" s="3" t="s">
        <v>371</v>
      </c>
      <c r="F715" s="31">
        <v>17.85</v>
      </c>
      <c r="H715" s="13"/>
    </row>
    <row r="716" spans="2:8" s="1" customFormat="1" ht="16.9" customHeight="1">
      <c r="B716" s="13"/>
      <c r="C716" s="26" t="s">
        <v>153</v>
      </c>
      <c r="D716" s="27" t="s">
        <v>154</v>
      </c>
      <c r="E716" s="28" t="s">
        <v>1</v>
      </c>
      <c r="F716" s="29">
        <v>101.4</v>
      </c>
      <c r="H716" s="13"/>
    </row>
    <row r="717" spans="2:8" s="1" customFormat="1" ht="16.9" customHeight="1">
      <c r="B717" s="13"/>
      <c r="C717" s="30" t="s">
        <v>1</v>
      </c>
      <c r="D717" s="30" t="s">
        <v>2446</v>
      </c>
      <c r="E717" s="3" t="s">
        <v>1</v>
      </c>
      <c r="F717" s="31">
        <v>0</v>
      </c>
      <c r="H717" s="13"/>
    </row>
    <row r="718" spans="2:8" s="1" customFormat="1" ht="16.9" customHeight="1">
      <c r="B718" s="13"/>
      <c r="C718" s="30" t="s">
        <v>153</v>
      </c>
      <c r="D718" s="30" t="s">
        <v>2447</v>
      </c>
      <c r="E718" s="3" t="s">
        <v>1</v>
      </c>
      <c r="F718" s="31">
        <v>101.4</v>
      </c>
      <c r="H718" s="13"/>
    </row>
    <row r="719" spans="2:8" s="1" customFormat="1" ht="16.9" customHeight="1">
      <c r="B719" s="13"/>
      <c r="C719" s="32" t="s">
        <v>3143</v>
      </c>
      <c r="H719" s="13"/>
    </row>
    <row r="720" spans="2:8" s="1" customFormat="1" ht="16.9" customHeight="1">
      <c r="B720" s="13"/>
      <c r="C720" s="30" t="s">
        <v>2440</v>
      </c>
      <c r="D720" s="30" t="s">
        <v>2441</v>
      </c>
      <c r="E720" s="3" t="s">
        <v>371</v>
      </c>
      <c r="F720" s="31">
        <v>1310.476</v>
      </c>
      <c r="H720" s="13"/>
    </row>
    <row r="721" spans="2:8" s="1" customFormat="1" ht="12">
      <c r="B721" s="13"/>
      <c r="C721" s="30" t="s">
        <v>910</v>
      </c>
      <c r="D721" s="30" t="s">
        <v>911</v>
      </c>
      <c r="E721" s="3" t="s">
        <v>333</v>
      </c>
      <c r="F721" s="31">
        <v>42.063</v>
      </c>
      <c r="H721" s="13"/>
    </row>
    <row r="722" spans="2:8" s="1" customFormat="1" ht="16.9" customHeight="1">
      <c r="B722" s="13"/>
      <c r="C722" s="30" t="s">
        <v>933</v>
      </c>
      <c r="D722" s="30" t="s">
        <v>934</v>
      </c>
      <c r="E722" s="3" t="s">
        <v>371</v>
      </c>
      <c r="F722" s="31">
        <v>1435.7</v>
      </c>
      <c r="H722" s="13"/>
    </row>
    <row r="723" spans="2:8" s="1" customFormat="1" ht="16.9" customHeight="1">
      <c r="B723" s="13"/>
      <c r="C723" s="30" t="s">
        <v>938</v>
      </c>
      <c r="D723" s="30" t="s">
        <v>939</v>
      </c>
      <c r="E723" s="3" t="s">
        <v>371</v>
      </c>
      <c r="F723" s="31">
        <v>2205.2</v>
      </c>
      <c r="H723" s="13"/>
    </row>
    <row r="724" spans="2:8" s="1" customFormat="1" ht="16.9" customHeight="1">
      <c r="B724" s="13"/>
      <c r="C724" s="30" t="s">
        <v>943</v>
      </c>
      <c r="D724" s="30" t="s">
        <v>944</v>
      </c>
      <c r="E724" s="3" t="s">
        <v>371</v>
      </c>
      <c r="F724" s="31">
        <v>1589.8</v>
      </c>
      <c r="H724" s="13"/>
    </row>
    <row r="725" spans="2:8" s="1" customFormat="1" ht="16.9" customHeight="1">
      <c r="B725" s="13"/>
      <c r="C725" s="30" t="s">
        <v>1119</v>
      </c>
      <c r="D725" s="30" t="s">
        <v>1120</v>
      </c>
      <c r="E725" s="3" t="s">
        <v>371</v>
      </c>
      <c r="F725" s="31">
        <v>439.3</v>
      </c>
      <c r="H725" s="13"/>
    </row>
    <row r="726" spans="2:8" s="1" customFormat="1" ht="16.9" customHeight="1">
      <c r="B726" s="13"/>
      <c r="C726" s="30" t="s">
        <v>1201</v>
      </c>
      <c r="D726" s="30" t="s">
        <v>1202</v>
      </c>
      <c r="E726" s="3" t="s">
        <v>371</v>
      </c>
      <c r="F726" s="31">
        <v>2258.1</v>
      </c>
      <c r="H726" s="13"/>
    </row>
    <row r="727" spans="2:8" s="1" customFormat="1" ht="16.9" customHeight="1">
      <c r="B727" s="13"/>
      <c r="C727" s="30" t="s">
        <v>2426</v>
      </c>
      <c r="D727" s="30" t="s">
        <v>2427</v>
      </c>
      <c r="E727" s="3" t="s">
        <v>371</v>
      </c>
      <c r="F727" s="31">
        <v>1694.643</v>
      </c>
      <c r="H727" s="13"/>
    </row>
    <row r="728" spans="2:8" s="1" customFormat="1" ht="16.9" customHeight="1">
      <c r="B728" s="13"/>
      <c r="C728" s="30" t="s">
        <v>2459</v>
      </c>
      <c r="D728" s="30" t="s">
        <v>2460</v>
      </c>
      <c r="E728" s="3" t="s">
        <v>371</v>
      </c>
      <c r="F728" s="31">
        <v>106.47</v>
      </c>
      <c r="H728" s="13"/>
    </row>
    <row r="729" spans="2:8" s="1" customFormat="1" ht="16.9" customHeight="1">
      <c r="B729" s="13"/>
      <c r="C729" s="26" t="s">
        <v>180</v>
      </c>
      <c r="D729" s="27" t="s">
        <v>181</v>
      </c>
      <c r="E729" s="28" t="s">
        <v>1</v>
      </c>
      <c r="F729" s="29">
        <v>541.7</v>
      </c>
      <c r="H729" s="13"/>
    </row>
    <row r="730" spans="2:8" s="1" customFormat="1" ht="16.9" customHeight="1">
      <c r="B730" s="13"/>
      <c r="C730" s="30" t="s">
        <v>1</v>
      </c>
      <c r="D730" s="30" t="s">
        <v>2448</v>
      </c>
      <c r="E730" s="3" t="s">
        <v>1</v>
      </c>
      <c r="F730" s="31">
        <v>0</v>
      </c>
      <c r="H730" s="13"/>
    </row>
    <row r="731" spans="2:8" s="1" customFormat="1" ht="16.9" customHeight="1">
      <c r="B731" s="13"/>
      <c r="C731" s="30" t="s">
        <v>180</v>
      </c>
      <c r="D731" s="30" t="s">
        <v>2449</v>
      </c>
      <c r="E731" s="3" t="s">
        <v>1</v>
      </c>
      <c r="F731" s="31">
        <v>541.7</v>
      </c>
      <c r="H731" s="13"/>
    </row>
    <row r="732" spans="2:8" s="1" customFormat="1" ht="16.9" customHeight="1">
      <c r="B732" s="13"/>
      <c r="C732" s="32" t="s">
        <v>3143</v>
      </c>
      <c r="H732" s="13"/>
    </row>
    <row r="733" spans="2:8" s="1" customFormat="1" ht="16.9" customHeight="1">
      <c r="B733" s="13"/>
      <c r="C733" s="30" t="s">
        <v>2440</v>
      </c>
      <c r="D733" s="30" t="s">
        <v>2441</v>
      </c>
      <c r="E733" s="3" t="s">
        <v>371</v>
      </c>
      <c r="F733" s="31">
        <v>1310.476</v>
      </c>
      <c r="H733" s="13"/>
    </row>
    <row r="734" spans="2:8" s="1" customFormat="1" ht="16.9" customHeight="1">
      <c r="B734" s="13"/>
      <c r="C734" s="30" t="s">
        <v>933</v>
      </c>
      <c r="D734" s="30" t="s">
        <v>934</v>
      </c>
      <c r="E734" s="3" t="s">
        <v>371</v>
      </c>
      <c r="F734" s="31">
        <v>1435.7</v>
      </c>
      <c r="H734" s="13"/>
    </row>
    <row r="735" spans="2:8" s="1" customFormat="1" ht="16.9" customHeight="1">
      <c r="B735" s="13"/>
      <c r="C735" s="30" t="s">
        <v>938</v>
      </c>
      <c r="D735" s="30" t="s">
        <v>939</v>
      </c>
      <c r="E735" s="3" t="s">
        <v>371</v>
      </c>
      <c r="F735" s="31">
        <v>2205.2</v>
      </c>
      <c r="H735" s="13"/>
    </row>
    <row r="736" spans="2:8" s="1" customFormat="1" ht="16.9" customHeight="1">
      <c r="B736" s="13"/>
      <c r="C736" s="30" t="s">
        <v>943</v>
      </c>
      <c r="D736" s="30" t="s">
        <v>944</v>
      </c>
      <c r="E736" s="3" t="s">
        <v>371</v>
      </c>
      <c r="F736" s="31">
        <v>1589.8</v>
      </c>
      <c r="H736" s="13"/>
    </row>
    <row r="737" spans="2:8" s="1" customFormat="1" ht="16.9" customHeight="1">
      <c r="B737" s="13"/>
      <c r="C737" s="30" t="s">
        <v>1201</v>
      </c>
      <c r="D737" s="30" t="s">
        <v>1202</v>
      </c>
      <c r="E737" s="3" t="s">
        <v>371</v>
      </c>
      <c r="F737" s="31">
        <v>2258.1</v>
      </c>
      <c r="H737" s="13"/>
    </row>
    <row r="738" spans="2:8" s="1" customFormat="1" ht="16.9" customHeight="1">
      <c r="B738" s="13"/>
      <c r="C738" s="30" t="s">
        <v>2426</v>
      </c>
      <c r="D738" s="30" t="s">
        <v>2427</v>
      </c>
      <c r="E738" s="3" t="s">
        <v>371</v>
      </c>
      <c r="F738" s="31">
        <v>1694.643</v>
      </c>
      <c r="H738" s="13"/>
    </row>
    <row r="739" spans="2:8" s="1" customFormat="1" ht="16.9" customHeight="1">
      <c r="B739" s="13"/>
      <c r="C739" s="30" t="s">
        <v>2464</v>
      </c>
      <c r="D739" s="30" t="s">
        <v>2465</v>
      </c>
      <c r="E739" s="3" t="s">
        <v>371</v>
      </c>
      <c r="F739" s="31">
        <v>568.785</v>
      </c>
      <c r="H739" s="13"/>
    </row>
    <row r="740" spans="2:8" s="1" customFormat="1" ht="16.9" customHeight="1">
      <c r="B740" s="13"/>
      <c r="C740" s="26" t="s">
        <v>183</v>
      </c>
      <c r="D740" s="27" t="s">
        <v>184</v>
      </c>
      <c r="E740" s="28" t="s">
        <v>1</v>
      </c>
      <c r="F740" s="29">
        <v>96.6</v>
      </c>
      <c r="H740" s="13"/>
    </row>
    <row r="741" spans="2:8" s="1" customFormat="1" ht="16.9" customHeight="1">
      <c r="B741" s="13"/>
      <c r="C741" s="30" t="s">
        <v>1</v>
      </c>
      <c r="D741" s="30" t="s">
        <v>184</v>
      </c>
      <c r="E741" s="3" t="s">
        <v>1</v>
      </c>
      <c r="F741" s="31">
        <v>0</v>
      </c>
      <c r="H741" s="13"/>
    </row>
    <row r="742" spans="2:8" s="1" customFormat="1" ht="16.9" customHeight="1">
      <c r="B742" s="13"/>
      <c r="C742" s="30" t="s">
        <v>183</v>
      </c>
      <c r="D742" s="30" t="s">
        <v>2450</v>
      </c>
      <c r="E742" s="3" t="s">
        <v>1</v>
      </c>
      <c r="F742" s="31">
        <v>96.6</v>
      </c>
      <c r="H742" s="13"/>
    </row>
    <row r="743" spans="2:8" s="1" customFormat="1" ht="16.9" customHeight="1">
      <c r="B743" s="13"/>
      <c r="C743" s="32" t="s">
        <v>3143</v>
      </c>
      <c r="H743" s="13"/>
    </row>
    <row r="744" spans="2:8" s="1" customFormat="1" ht="16.9" customHeight="1">
      <c r="B744" s="13"/>
      <c r="C744" s="30" t="s">
        <v>2440</v>
      </c>
      <c r="D744" s="30" t="s">
        <v>2441</v>
      </c>
      <c r="E744" s="3" t="s">
        <v>371</v>
      </c>
      <c r="F744" s="31">
        <v>1310.476</v>
      </c>
      <c r="H744" s="13"/>
    </row>
    <row r="745" spans="2:8" s="1" customFormat="1" ht="16.9" customHeight="1">
      <c r="B745" s="13"/>
      <c r="C745" s="30" t="s">
        <v>933</v>
      </c>
      <c r="D745" s="30" t="s">
        <v>934</v>
      </c>
      <c r="E745" s="3" t="s">
        <v>371</v>
      </c>
      <c r="F745" s="31">
        <v>1435.7</v>
      </c>
      <c r="H745" s="13"/>
    </row>
    <row r="746" spans="2:8" s="1" customFormat="1" ht="16.9" customHeight="1">
      <c r="B746" s="13"/>
      <c r="C746" s="30" t="s">
        <v>938</v>
      </c>
      <c r="D746" s="30" t="s">
        <v>939</v>
      </c>
      <c r="E746" s="3" t="s">
        <v>371</v>
      </c>
      <c r="F746" s="31">
        <v>2205.2</v>
      </c>
      <c r="H746" s="13"/>
    </row>
    <row r="747" spans="2:8" s="1" customFormat="1" ht="16.9" customHeight="1">
      <c r="B747" s="13"/>
      <c r="C747" s="30" t="s">
        <v>943</v>
      </c>
      <c r="D747" s="30" t="s">
        <v>944</v>
      </c>
      <c r="E747" s="3" t="s">
        <v>371</v>
      </c>
      <c r="F747" s="31">
        <v>1589.8</v>
      </c>
      <c r="H747" s="13"/>
    </row>
    <row r="748" spans="2:8" s="1" customFormat="1" ht="16.9" customHeight="1">
      <c r="B748" s="13"/>
      <c r="C748" s="30" t="s">
        <v>1119</v>
      </c>
      <c r="D748" s="30" t="s">
        <v>1120</v>
      </c>
      <c r="E748" s="3" t="s">
        <v>371</v>
      </c>
      <c r="F748" s="31">
        <v>439.3</v>
      </c>
      <c r="H748" s="13"/>
    </row>
    <row r="749" spans="2:8" s="1" customFormat="1" ht="16.9" customHeight="1">
      <c r="B749" s="13"/>
      <c r="C749" s="30" t="s">
        <v>1201</v>
      </c>
      <c r="D749" s="30" t="s">
        <v>1202</v>
      </c>
      <c r="E749" s="3" t="s">
        <v>371</v>
      </c>
      <c r="F749" s="31">
        <v>2258.1</v>
      </c>
      <c r="H749" s="13"/>
    </row>
    <row r="750" spans="2:8" s="1" customFormat="1" ht="16.9" customHeight="1">
      <c r="B750" s="13"/>
      <c r="C750" s="30" t="s">
        <v>2426</v>
      </c>
      <c r="D750" s="30" t="s">
        <v>2427</v>
      </c>
      <c r="E750" s="3" t="s">
        <v>371</v>
      </c>
      <c r="F750" s="31">
        <v>1694.643</v>
      </c>
      <c r="H750" s="13"/>
    </row>
    <row r="751" spans="2:8" s="1" customFormat="1" ht="16.9" customHeight="1">
      <c r="B751" s="13"/>
      <c r="C751" s="30" t="s">
        <v>2469</v>
      </c>
      <c r="D751" s="30" t="s">
        <v>2470</v>
      </c>
      <c r="E751" s="3" t="s">
        <v>371</v>
      </c>
      <c r="F751" s="31">
        <v>101.43</v>
      </c>
      <c r="H751" s="13"/>
    </row>
    <row r="752" spans="2:8" s="1" customFormat="1" ht="16.9" customHeight="1">
      <c r="B752" s="13"/>
      <c r="C752" s="26" t="s">
        <v>162</v>
      </c>
      <c r="D752" s="27" t="s">
        <v>163</v>
      </c>
      <c r="E752" s="28" t="s">
        <v>1</v>
      </c>
      <c r="F752" s="29">
        <v>7.686</v>
      </c>
      <c r="H752" s="13"/>
    </row>
    <row r="753" spans="2:8" s="1" customFormat="1" ht="16.9" customHeight="1">
      <c r="B753" s="13"/>
      <c r="C753" s="30" t="s">
        <v>1</v>
      </c>
      <c r="D753" s="30" t="s">
        <v>163</v>
      </c>
      <c r="E753" s="3" t="s">
        <v>1</v>
      </c>
      <c r="F753" s="31">
        <v>0</v>
      </c>
      <c r="H753" s="13"/>
    </row>
    <row r="754" spans="2:8" s="1" customFormat="1" ht="16.9" customHeight="1">
      <c r="B754" s="13"/>
      <c r="C754" s="30" t="s">
        <v>162</v>
      </c>
      <c r="D754" s="30" t="s">
        <v>2656</v>
      </c>
      <c r="E754" s="3" t="s">
        <v>1</v>
      </c>
      <c r="F754" s="31">
        <v>7.686</v>
      </c>
      <c r="H754" s="13"/>
    </row>
    <row r="755" spans="2:8" s="1" customFormat="1" ht="16.9" customHeight="1">
      <c r="B755" s="13"/>
      <c r="C755" s="32" t="s">
        <v>3143</v>
      </c>
      <c r="H755" s="13"/>
    </row>
    <row r="756" spans="2:8" s="1" customFormat="1" ht="16.9" customHeight="1">
      <c r="B756" s="13"/>
      <c r="C756" s="30" t="s">
        <v>2653</v>
      </c>
      <c r="D756" s="30" t="s">
        <v>2654</v>
      </c>
      <c r="E756" s="3" t="s">
        <v>371</v>
      </c>
      <c r="F756" s="31">
        <v>74.983</v>
      </c>
      <c r="H756" s="13"/>
    </row>
    <row r="757" spans="2:8" s="1" customFormat="1" ht="12">
      <c r="B757" s="13"/>
      <c r="C757" s="30" t="s">
        <v>910</v>
      </c>
      <c r="D757" s="30" t="s">
        <v>911</v>
      </c>
      <c r="E757" s="3" t="s">
        <v>333</v>
      </c>
      <c r="F757" s="31">
        <v>42.063</v>
      </c>
      <c r="H757" s="13"/>
    </row>
    <row r="758" spans="2:8" s="1" customFormat="1" ht="16.9" customHeight="1">
      <c r="B758" s="13"/>
      <c r="C758" s="26" t="s">
        <v>246</v>
      </c>
      <c r="D758" s="27" t="s">
        <v>247</v>
      </c>
      <c r="E758" s="28" t="s">
        <v>1</v>
      </c>
      <c r="F758" s="29">
        <v>7.376</v>
      </c>
      <c r="H758" s="13"/>
    </row>
    <row r="759" spans="2:8" s="1" customFormat="1" ht="16.9" customHeight="1">
      <c r="B759" s="13"/>
      <c r="C759" s="30" t="s">
        <v>1</v>
      </c>
      <c r="D759" s="30" t="s">
        <v>2451</v>
      </c>
      <c r="E759" s="3" t="s">
        <v>1</v>
      </c>
      <c r="F759" s="31">
        <v>0</v>
      </c>
      <c r="H759" s="13"/>
    </row>
    <row r="760" spans="2:8" s="1" customFormat="1" ht="16.9" customHeight="1">
      <c r="B760" s="13"/>
      <c r="C760" s="30" t="s">
        <v>246</v>
      </c>
      <c r="D760" s="30" t="s">
        <v>2452</v>
      </c>
      <c r="E760" s="3" t="s">
        <v>1</v>
      </c>
      <c r="F760" s="31">
        <v>7.376</v>
      </c>
      <c r="H760" s="13"/>
    </row>
    <row r="761" spans="2:8" s="1" customFormat="1" ht="16.9" customHeight="1">
      <c r="B761" s="13"/>
      <c r="C761" s="32" t="s">
        <v>3143</v>
      </c>
      <c r="H761" s="13"/>
    </row>
    <row r="762" spans="2:8" s="1" customFormat="1" ht="16.9" customHeight="1">
      <c r="B762" s="13"/>
      <c r="C762" s="30" t="s">
        <v>2440</v>
      </c>
      <c r="D762" s="30" t="s">
        <v>2441</v>
      </c>
      <c r="E762" s="3" t="s">
        <v>371</v>
      </c>
      <c r="F762" s="31">
        <v>1310.476</v>
      </c>
      <c r="H762" s="13"/>
    </row>
    <row r="763" spans="2:8" s="1" customFormat="1" ht="16.9" customHeight="1">
      <c r="B763" s="13"/>
      <c r="C763" s="30" t="s">
        <v>2426</v>
      </c>
      <c r="D763" s="30" t="s">
        <v>2427</v>
      </c>
      <c r="E763" s="3" t="s">
        <v>371</v>
      </c>
      <c r="F763" s="31">
        <v>1694.643</v>
      </c>
      <c r="H763" s="13"/>
    </row>
    <row r="764" spans="2:8" s="1" customFormat="1" ht="20">
      <c r="B764" s="13"/>
      <c r="C764" s="30" t="s">
        <v>2431</v>
      </c>
      <c r="D764" s="30" t="s">
        <v>2432</v>
      </c>
      <c r="E764" s="3" t="s">
        <v>371</v>
      </c>
      <c r="F764" s="31">
        <v>65.043</v>
      </c>
      <c r="H764" s="13"/>
    </row>
    <row r="765" spans="2:8" s="1" customFormat="1" ht="16.9" customHeight="1">
      <c r="B765" s="13"/>
      <c r="C765" s="30" t="s">
        <v>2653</v>
      </c>
      <c r="D765" s="30" t="s">
        <v>2654</v>
      </c>
      <c r="E765" s="3" t="s">
        <v>371</v>
      </c>
      <c r="F765" s="31">
        <v>74.983</v>
      </c>
      <c r="H765" s="13"/>
    </row>
    <row r="766" spans="2:8" s="1" customFormat="1" ht="16.9" customHeight="1">
      <c r="B766" s="13"/>
      <c r="C766" s="30" t="s">
        <v>2484</v>
      </c>
      <c r="D766" s="30" t="s">
        <v>2485</v>
      </c>
      <c r="E766" s="3" t="s">
        <v>371</v>
      </c>
      <c r="F766" s="31">
        <v>7.745</v>
      </c>
      <c r="H766" s="13"/>
    </row>
    <row r="767" spans="2:8" s="1" customFormat="1" ht="16.9" customHeight="1">
      <c r="B767" s="13"/>
      <c r="C767" s="26" t="s">
        <v>159</v>
      </c>
      <c r="D767" s="27" t="s">
        <v>160</v>
      </c>
      <c r="E767" s="28" t="s">
        <v>1</v>
      </c>
      <c r="F767" s="29">
        <v>43.3</v>
      </c>
      <c r="H767" s="13"/>
    </row>
    <row r="768" spans="2:8" s="1" customFormat="1" ht="16.9" customHeight="1">
      <c r="B768" s="13"/>
      <c r="C768" s="30" t="s">
        <v>159</v>
      </c>
      <c r="D768" s="30" t="s">
        <v>931</v>
      </c>
      <c r="E768" s="3" t="s">
        <v>1</v>
      </c>
      <c r="F768" s="31">
        <v>43.3</v>
      </c>
      <c r="H768" s="13"/>
    </row>
    <row r="769" spans="2:8" s="1" customFormat="1" ht="16.9" customHeight="1">
      <c r="B769" s="13"/>
      <c r="C769" s="32" t="s">
        <v>3143</v>
      </c>
      <c r="H769" s="13"/>
    </row>
    <row r="770" spans="2:8" s="1" customFormat="1" ht="16.9" customHeight="1">
      <c r="B770" s="13"/>
      <c r="C770" s="30" t="s">
        <v>926</v>
      </c>
      <c r="D770" s="30" t="s">
        <v>927</v>
      </c>
      <c r="E770" s="3" t="s">
        <v>371</v>
      </c>
      <c r="F770" s="31">
        <v>169</v>
      </c>
      <c r="H770" s="13"/>
    </row>
    <row r="771" spans="2:8" s="1" customFormat="1" ht="12">
      <c r="B771" s="13"/>
      <c r="C771" s="30" t="s">
        <v>910</v>
      </c>
      <c r="D771" s="30" t="s">
        <v>911</v>
      </c>
      <c r="E771" s="3" t="s">
        <v>333</v>
      </c>
      <c r="F771" s="31">
        <v>42.063</v>
      </c>
      <c r="H771" s="13"/>
    </row>
    <row r="772" spans="2:8" s="1" customFormat="1" ht="16.9" customHeight="1">
      <c r="B772" s="13"/>
      <c r="C772" s="30" t="s">
        <v>943</v>
      </c>
      <c r="D772" s="30" t="s">
        <v>944</v>
      </c>
      <c r="E772" s="3" t="s">
        <v>371</v>
      </c>
      <c r="F772" s="31">
        <v>1589.8</v>
      </c>
      <c r="H772" s="13"/>
    </row>
    <row r="773" spans="2:8" s="1" customFormat="1" ht="16.9" customHeight="1">
      <c r="B773" s="13"/>
      <c r="C773" s="30" t="s">
        <v>1201</v>
      </c>
      <c r="D773" s="30" t="s">
        <v>1202</v>
      </c>
      <c r="E773" s="3" t="s">
        <v>371</v>
      </c>
      <c r="F773" s="31">
        <v>2258.1</v>
      </c>
      <c r="H773" s="13"/>
    </row>
    <row r="774" spans="2:8" s="1" customFormat="1" ht="16.9" customHeight="1">
      <c r="B774" s="13"/>
      <c r="C774" s="30" t="s">
        <v>2426</v>
      </c>
      <c r="D774" s="30" t="s">
        <v>2427</v>
      </c>
      <c r="E774" s="3" t="s">
        <v>371</v>
      </c>
      <c r="F774" s="31">
        <v>1694.643</v>
      </c>
      <c r="H774" s="13"/>
    </row>
    <row r="775" spans="2:8" s="1" customFormat="1" ht="16.9" customHeight="1">
      <c r="B775" s="13"/>
      <c r="C775" s="26" t="s">
        <v>171</v>
      </c>
      <c r="D775" s="27" t="s">
        <v>172</v>
      </c>
      <c r="E775" s="28" t="s">
        <v>1</v>
      </c>
      <c r="F775" s="29">
        <v>30</v>
      </c>
      <c r="H775" s="13"/>
    </row>
    <row r="776" spans="2:8" s="1" customFormat="1" ht="16.9" customHeight="1">
      <c r="B776" s="13"/>
      <c r="C776" s="30" t="s">
        <v>1</v>
      </c>
      <c r="D776" s="30" t="s">
        <v>172</v>
      </c>
      <c r="E776" s="3" t="s">
        <v>1</v>
      </c>
      <c r="F776" s="31">
        <v>0</v>
      </c>
      <c r="H776" s="13"/>
    </row>
    <row r="777" spans="2:8" s="1" customFormat="1" ht="16.9" customHeight="1">
      <c r="B777" s="13"/>
      <c r="C777" s="30" t="s">
        <v>171</v>
      </c>
      <c r="D777" s="30" t="s">
        <v>173</v>
      </c>
      <c r="E777" s="3" t="s">
        <v>1</v>
      </c>
      <c r="F777" s="31">
        <v>30</v>
      </c>
      <c r="H777" s="13"/>
    </row>
    <row r="778" spans="2:8" s="1" customFormat="1" ht="16.9" customHeight="1">
      <c r="B778" s="13"/>
      <c r="C778" s="32" t="s">
        <v>3143</v>
      </c>
      <c r="H778" s="13"/>
    </row>
    <row r="779" spans="2:8" s="1" customFormat="1" ht="16.9" customHeight="1">
      <c r="B779" s="13"/>
      <c r="C779" s="30" t="s">
        <v>2440</v>
      </c>
      <c r="D779" s="30" t="s">
        <v>2441</v>
      </c>
      <c r="E779" s="3" t="s">
        <v>371</v>
      </c>
      <c r="F779" s="31">
        <v>1310.476</v>
      </c>
      <c r="H779" s="13"/>
    </row>
    <row r="780" spans="2:8" s="1" customFormat="1" ht="16.9" customHeight="1">
      <c r="B780" s="13"/>
      <c r="C780" s="30" t="s">
        <v>926</v>
      </c>
      <c r="D780" s="30" t="s">
        <v>927</v>
      </c>
      <c r="E780" s="3" t="s">
        <v>371</v>
      </c>
      <c r="F780" s="31">
        <v>169</v>
      </c>
      <c r="H780" s="13"/>
    </row>
    <row r="781" spans="2:8" s="1" customFormat="1" ht="16.9" customHeight="1">
      <c r="B781" s="13"/>
      <c r="C781" s="30" t="s">
        <v>1201</v>
      </c>
      <c r="D781" s="30" t="s">
        <v>1202</v>
      </c>
      <c r="E781" s="3" t="s">
        <v>371</v>
      </c>
      <c r="F781" s="31">
        <v>2258.1</v>
      </c>
      <c r="H781" s="13"/>
    </row>
    <row r="782" spans="2:8" s="1" customFormat="1" ht="16.9" customHeight="1">
      <c r="B782" s="13"/>
      <c r="C782" s="30" t="s">
        <v>2426</v>
      </c>
      <c r="D782" s="30" t="s">
        <v>2427</v>
      </c>
      <c r="E782" s="3" t="s">
        <v>371</v>
      </c>
      <c r="F782" s="31">
        <v>1694.643</v>
      </c>
      <c r="H782" s="13"/>
    </row>
    <row r="783" spans="2:8" s="1" customFormat="1" ht="16.9" customHeight="1">
      <c r="B783" s="13"/>
      <c r="C783" s="30" t="s">
        <v>2474</v>
      </c>
      <c r="D783" s="30" t="s">
        <v>2475</v>
      </c>
      <c r="E783" s="3" t="s">
        <v>371</v>
      </c>
      <c r="F783" s="31">
        <v>31.5</v>
      </c>
      <c r="H783" s="13"/>
    </row>
    <row r="784" spans="2:8" s="1" customFormat="1" ht="16.9" customHeight="1">
      <c r="B784" s="13"/>
      <c r="C784" s="26" t="s">
        <v>165</v>
      </c>
      <c r="D784" s="27" t="s">
        <v>166</v>
      </c>
      <c r="E784" s="28" t="s">
        <v>1</v>
      </c>
      <c r="F784" s="29">
        <v>31.9</v>
      </c>
      <c r="H784" s="13"/>
    </row>
    <row r="785" spans="2:8" s="1" customFormat="1" ht="16.9" customHeight="1">
      <c r="B785" s="13"/>
      <c r="C785" s="30" t="s">
        <v>1</v>
      </c>
      <c r="D785" s="30" t="s">
        <v>2443</v>
      </c>
      <c r="E785" s="3" t="s">
        <v>1</v>
      </c>
      <c r="F785" s="31">
        <v>0</v>
      </c>
      <c r="H785" s="13"/>
    </row>
    <row r="786" spans="2:8" s="1" customFormat="1" ht="16.9" customHeight="1">
      <c r="B786" s="13"/>
      <c r="C786" s="30" t="s">
        <v>1</v>
      </c>
      <c r="D786" s="30" t="s">
        <v>166</v>
      </c>
      <c r="E786" s="3" t="s">
        <v>1</v>
      </c>
      <c r="F786" s="31">
        <v>0</v>
      </c>
      <c r="H786" s="13"/>
    </row>
    <row r="787" spans="2:8" s="1" customFormat="1" ht="16.9" customHeight="1">
      <c r="B787" s="13"/>
      <c r="C787" s="30" t="s">
        <v>165</v>
      </c>
      <c r="D787" s="30" t="s">
        <v>2498</v>
      </c>
      <c r="E787" s="3" t="s">
        <v>1</v>
      </c>
      <c r="F787" s="31">
        <v>31.9</v>
      </c>
      <c r="H787" s="13"/>
    </row>
    <row r="788" spans="2:8" s="1" customFormat="1" ht="16.9" customHeight="1">
      <c r="B788" s="13"/>
      <c r="C788" s="32" t="s">
        <v>3143</v>
      </c>
      <c r="H788" s="13"/>
    </row>
    <row r="789" spans="2:8" s="1" customFormat="1" ht="16.9" customHeight="1">
      <c r="B789" s="13"/>
      <c r="C789" s="30" t="s">
        <v>2495</v>
      </c>
      <c r="D789" s="30" t="s">
        <v>2496</v>
      </c>
      <c r="E789" s="3" t="s">
        <v>371</v>
      </c>
      <c r="F789" s="31">
        <v>55.4</v>
      </c>
      <c r="H789" s="13"/>
    </row>
    <row r="790" spans="2:8" s="1" customFormat="1" ht="12">
      <c r="B790" s="13"/>
      <c r="C790" s="30" t="s">
        <v>916</v>
      </c>
      <c r="D790" s="30" t="s">
        <v>917</v>
      </c>
      <c r="E790" s="3" t="s">
        <v>333</v>
      </c>
      <c r="F790" s="31">
        <v>2.431</v>
      </c>
      <c r="H790" s="13"/>
    </row>
    <row r="791" spans="2:8" s="1" customFormat="1" ht="16.9" customHeight="1">
      <c r="B791" s="13"/>
      <c r="C791" s="30" t="s">
        <v>921</v>
      </c>
      <c r="D791" s="30" t="s">
        <v>922</v>
      </c>
      <c r="E791" s="3" t="s">
        <v>340</v>
      </c>
      <c r="F791" s="31">
        <v>0.307</v>
      </c>
      <c r="H791" s="13"/>
    </row>
    <row r="792" spans="2:8" s="1" customFormat="1" ht="16.9" customHeight="1">
      <c r="B792" s="13"/>
      <c r="C792" s="30" t="s">
        <v>943</v>
      </c>
      <c r="D792" s="30" t="s">
        <v>944</v>
      </c>
      <c r="E792" s="3" t="s">
        <v>371</v>
      </c>
      <c r="F792" s="31">
        <v>1589.8</v>
      </c>
      <c r="H792" s="13"/>
    </row>
    <row r="793" spans="2:8" s="1" customFormat="1" ht="16.9" customHeight="1">
      <c r="B793" s="13"/>
      <c r="C793" s="30" t="s">
        <v>1201</v>
      </c>
      <c r="D793" s="30" t="s">
        <v>1202</v>
      </c>
      <c r="E793" s="3" t="s">
        <v>371</v>
      </c>
      <c r="F793" s="31">
        <v>2258.1</v>
      </c>
      <c r="H793" s="13"/>
    </row>
    <row r="794" spans="2:8" s="1" customFormat="1" ht="16.9" customHeight="1">
      <c r="B794" s="13"/>
      <c r="C794" s="30" t="s">
        <v>2426</v>
      </c>
      <c r="D794" s="30" t="s">
        <v>2427</v>
      </c>
      <c r="E794" s="3" t="s">
        <v>371</v>
      </c>
      <c r="F794" s="31">
        <v>1694.643</v>
      </c>
      <c r="H794" s="13"/>
    </row>
    <row r="795" spans="2:8" s="1" customFormat="1" ht="16.9" customHeight="1">
      <c r="B795" s="13"/>
      <c r="C795" s="30" t="s">
        <v>2500</v>
      </c>
      <c r="D795" s="30" t="s">
        <v>2501</v>
      </c>
      <c r="E795" s="3" t="s">
        <v>371</v>
      </c>
      <c r="F795" s="31">
        <v>33.495</v>
      </c>
      <c r="H795" s="13"/>
    </row>
    <row r="796" spans="2:8" s="1" customFormat="1" ht="16.9" customHeight="1">
      <c r="B796" s="13"/>
      <c r="C796" s="26" t="s">
        <v>146</v>
      </c>
      <c r="D796" s="27" t="s">
        <v>147</v>
      </c>
      <c r="E796" s="28" t="s">
        <v>1</v>
      </c>
      <c r="F796" s="29">
        <v>67.48</v>
      </c>
      <c r="H796" s="13"/>
    </row>
    <row r="797" spans="2:8" s="1" customFormat="1" ht="16.9" customHeight="1">
      <c r="B797" s="13"/>
      <c r="C797" s="32" t="s">
        <v>3143</v>
      </c>
      <c r="H797" s="13"/>
    </row>
    <row r="798" spans="2:8" s="1" customFormat="1" ht="16.9" customHeight="1">
      <c r="B798" s="13"/>
      <c r="C798" s="30" t="s">
        <v>874</v>
      </c>
      <c r="D798" s="30" t="s">
        <v>875</v>
      </c>
      <c r="E798" s="3" t="s">
        <v>316</v>
      </c>
      <c r="F798" s="31">
        <v>133.04</v>
      </c>
      <c r="H798" s="13"/>
    </row>
    <row r="799" spans="2:8" s="1" customFormat="1" ht="16.9" customHeight="1">
      <c r="B799" s="13"/>
      <c r="C799" s="30" t="s">
        <v>883</v>
      </c>
      <c r="D799" s="30" t="s">
        <v>884</v>
      </c>
      <c r="E799" s="3" t="s">
        <v>316</v>
      </c>
      <c r="F799" s="31">
        <v>67.48</v>
      </c>
      <c r="H799" s="13"/>
    </row>
    <row r="800" spans="2:8" s="1" customFormat="1" ht="16.9" customHeight="1">
      <c r="B800" s="13"/>
      <c r="C800" s="26" t="s">
        <v>186</v>
      </c>
      <c r="D800" s="27" t="s">
        <v>187</v>
      </c>
      <c r="E800" s="28" t="s">
        <v>1</v>
      </c>
      <c r="F800" s="29">
        <v>161.524</v>
      </c>
      <c r="H800" s="13"/>
    </row>
    <row r="801" spans="2:8" s="1" customFormat="1" ht="16.9" customHeight="1">
      <c r="B801" s="13"/>
      <c r="C801" s="30" t="s">
        <v>1</v>
      </c>
      <c r="D801" s="30" t="s">
        <v>1413</v>
      </c>
      <c r="E801" s="3" t="s">
        <v>1</v>
      </c>
      <c r="F801" s="31">
        <v>0</v>
      </c>
      <c r="H801" s="13"/>
    </row>
    <row r="802" spans="2:8" s="1" customFormat="1" ht="16.9" customHeight="1">
      <c r="B802" s="13"/>
      <c r="C802" s="30" t="s">
        <v>1</v>
      </c>
      <c r="D802" s="30" t="s">
        <v>1414</v>
      </c>
      <c r="E802" s="3" t="s">
        <v>1</v>
      </c>
      <c r="F802" s="31">
        <v>98.787</v>
      </c>
      <c r="H802" s="13"/>
    </row>
    <row r="803" spans="2:8" s="1" customFormat="1" ht="16.9" customHeight="1">
      <c r="B803" s="13"/>
      <c r="C803" s="30" t="s">
        <v>1</v>
      </c>
      <c r="D803" s="30" t="s">
        <v>1415</v>
      </c>
      <c r="E803" s="3" t="s">
        <v>1</v>
      </c>
      <c r="F803" s="31">
        <v>62.737</v>
      </c>
      <c r="H803" s="13"/>
    </row>
    <row r="804" spans="2:8" s="1" customFormat="1" ht="16.9" customHeight="1">
      <c r="B804" s="13"/>
      <c r="C804" s="30" t="s">
        <v>186</v>
      </c>
      <c r="D804" s="30" t="s">
        <v>388</v>
      </c>
      <c r="E804" s="3" t="s">
        <v>1</v>
      </c>
      <c r="F804" s="31">
        <v>161.524</v>
      </c>
      <c r="H804" s="13"/>
    </row>
    <row r="805" spans="2:8" s="1" customFormat="1" ht="16.9" customHeight="1">
      <c r="B805" s="13"/>
      <c r="C805" s="32" t="s">
        <v>3143</v>
      </c>
      <c r="H805" s="13"/>
    </row>
    <row r="806" spans="2:8" s="1" customFormat="1" ht="16.9" customHeight="1">
      <c r="B806" s="13"/>
      <c r="C806" s="30" t="s">
        <v>1410</v>
      </c>
      <c r="D806" s="30" t="s">
        <v>1411</v>
      </c>
      <c r="E806" s="3" t="s">
        <v>371</v>
      </c>
      <c r="F806" s="31">
        <v>161.524</v>
      </c>
      <c r="H806" s="13"/>
    </row>
    <row r="807" spans="2:8" s="1" customFormat="1" ht="16.9" customHeight="1">
      <c r="B807" s="13"/>
      <c r="C807" s="30" t="s">
        <v>948</v>
      </c>
      <c r="D807" s="30" t="s">
        <v>949</v>
      </c>
      <c r="E807" s="3" t="s">
        <v>333</v>
      </c>
      <c r="F807" s="31">
        <v>16.152</v>
      </c>
      <c r="H807" s="13"/>
    </row>
    <row r="808" spans="2:8" s="1" customFormat="1" ht="16.9" customHeight="1">
      <c r="B808" s="13"/>
      <c r="C808" s="30" t="s">
        <v>954</v>
      </c>
      <c r="D808" s="30" t="s">
        <v>955</v>
      </c>
      <c r="E808" s="3" t="s">
        <v>333</v>
      </c>
      <c r="F808" s="31">
        <v>32.305</v>
      </c>
      <c r="H808" s="13"/>
    </row>
    <row r="809" spans="2:8" s="1" customFormat="1" ht="16.9" customHeight="1">
      <c r="B809" s="13"/>
      <c r="C809" s="30" t="s">
        <v>970</v>
      </c>
      <c r="D809" s="30" t="s">
        <v>971</v>
      </c>
      <c r="E809" s="3" t="s">
        <v>371</v>
      </c>
      <c r="F809" s="31">
        <v>161.524</v>
      </c>
      <c r="H809" s="13"/>
    </row>
    <row r="810" spans="2:8" s="1" customFormat="1" ht="16.9" customHeight="1">
      <c r="B810" s="13"/>
      <c r="C810" s="26" t="s">
        <v>105</v>
      </c>
      <c r="D810" s="27" t="s">
        <v>106</v>
      </c>
      <c r="E810" s="28" t="s">
        <v>1</v>
      </c>
      <c r="F810" s="29">
        <v>23.1</v>
      </c>
      <c r="H810" s="13"/>
    </row>
    <row r="811" spans="2:8" s="1" customFormat="1" ht="16.9" customHeight="1">
      <c r="B811" s="13"/>
      <c r="C811" s="30" t="s">
        <v>1</v>
      </c>
      <c r="D811" s="30" t="s">
        <v>106</v>
      </c>
      <c r="E811" s="3" t="s">
        <v>1</v>
      </c>
      <c r="F811" s="31">
        <v>0</v>
      </c>
      <c r="H811" s="13"/>
    </row>
    <row r="812" spans="2:8" s="1" customFormat="1" ht="16.9" customHeight="1">
      <c r="B812" s="13"/>
      <c r="C812" s="30" t="s">
        <v>105</v>
      </c>
      <c r="D812" s="30" t="s">
        <v>3065</v>
      </c>
      <c r="E812" s="3" t="s">
        <v>1</v>
      </c>
      <c r="F812" s="31">
        <v>23.1</v>
      </c>
      <c r="H812" s="13"/>
    </row>
    <row r="813" spans="2:8" s="1" customFormat="1" ht="16.9" customHeight="1">
      <c r="B813" s="13"/>
      <c r="C813" s="32" t="s">
        <v>3143</v>
      </c>
      <c r="H813" s="13"/>
    </row>
    <row r="814" spans="2:8" s="1" customFormat="1" ht="20">
      <c r="B814" s="13"/>
      <c r="C814" s="30" t="s">
        <v>695</v>
      </c>
      <c r="D814" s="30" t="s">
        <v>696</v>
      </c>
      <c r="E814" s="3" t="s">
        <v>371</v>
      </c>
      <c r="F814" s="31">
        <v>23.1</v>
      </c>
      <c r="H814" s="13"/>
    </row>
    <row r="815" spans="2:8" s="1" customFormat="1" ht="16.9" customHeight="1">
      <c r="B815" s="13"/>
      <c r="C815" s="30" t="s">
        <v>965</v>
      </c>
      <c r="D815" s="30" t="s">
        <v>966</v>
      </c>
      <c r="E815" s="3" t="s">
        <v>371</v>
      </c>
      <c r="F815" s="31">
        <v>23.1</v>
      </c>
      <c r="H815" s="13"/>
    </row>
    <row r="816" spans="2:8" s="1" customFormat="1" ht="16.9" customHeight="1">
      <c r="B816" s="13"/>
      <c r="C816" s="26" t="s">
        <v>89</v>
      </c>
      <c r="D816" s="27" t="s">
        <v>90</v>
      </c>
      <c r="E816" s="28" t="s">
        <v>1</v>
      </c>
      <c r="F816" s="29">
        <v>170</v>
      </c>
      <c r="H816" s="13"/>
    </row>
    <row r="817" spans="2:8" s="1" customFormat="1" ht="16.9" customHeight="1">
      <c r="B817" s="13"/>
      <c r="C817" s="30" t="s">
        <v>1</v>
      </c>
      <c r="D817" s="30" t="s">
        <v>320</v>
      </c>
      <c r="E817" s="3" t="s">
        <v>1</v>
      </c>
      <c r="F817" s="31">
        <v>0</v>
      </c>
      <c r="H817" s="13"/>
    </row>
    <row r="818" spans="2:8" s="1" customFormat="1" ht="16.9" customHeight="1">
      <c r="B818" s="13"/>
      <c r="C818" s="30" t="s">
        <v>89</v>
      </c>
      <c r="D818" s="30" t="s">
        <v>321</v>
      </c>
      <c r="E818" s="3" t="s">
        <v>1</v>
      </c>
      <c r="F818" s="31">
        <v>170</v>
      </c>
      <c r="H818" s="13"/>
    </row>
    <row r="819" spans="2:8" s="1" customFormat="1" ht="16.9" customHeight="1">
      <c r="B819" s="13"/>
      <c r="C819" s="32" t="s">
        <v>3143</v>
      </c>
      <c r="H819" s="13"/>
    </row>
    <row r="820" spans="2:8" s="1" customFormat="1" ht="16.9" customHeight="1">
      <c r="B820" s="13"/>
      <c r="C820" s="30" t="s">
        <v>314</v>
      </c>
      <c r="D820" s="30" t="s">
        <v>315</v>
      </c>
      <c r="E820" s="3" t="s">
        <v>316</v>
      </c>
      <c r="F820" s="31">
        <v>170</v>
      </c>
      <c r="H820" s="13"/>
    </row>
    <row r="821" spans="2:8" s="1" customFormat="1" ht="20">
      <c r="B821" s="13"/>
      <c r="C821" s="30" t="s">
        <v>326</v>
      </c>
      <c r="D821" s="30" t="s">
        <v>327</v>
      </c>
      <c r="E821" s="3" t="s">
        <v>316</v>
      </c>
      <c r="F821" s="31">
        <v>319.5</v>
      </c>
      <c r="H821" s="13"/>
    </row>
    <row r="822" spans="2:8" s="1" customFormat="1" ht="16.9" customHeight="1">
      <c r="B822" s="13"/>
      <c r="C822" s="30" t="s">
        <v>331</v>
      </c>
      <c r="D822" s="30" t="s">
        <v>332</v>
      </c>
      <c r="E822" s="3" t="s">
        <v>333</v>
      </c>
      <c r="F822" s="31">
        <v>96.41</v>
      </c>
      <c r="H822" s="13"/>
    </row>
    <row r="823" spans="2:8" s="1" customFormat="1" ht="16.9" customHeight="1">
      <c r="B823" s="13"/>
      <c r="C823" s="26" t="s">
        <v>92</v>
      </c>
      <c r="D823" s="27" t="s">
        <v>93</v>
      </c>
      <c r="E823" s="28" t="s">
        <v>1</v>
      </c>
      <c r="F823" s="29">
        <v>149.5</v>
      </c>
      <c r="H823" s="13"/>
    </row>
    <row r="824" spans="2:8" s="1" customFormat="1" ht="16.9" customHeight="1">
      <c r="B824" s="13"/>
      <c r="C824" s="30" t="s">
        <v>1</v>
      </c>
      <c r="D824" s="30" t="s">
        <v>93</v>
      </c>
      <c r="E824" s="3" t="s">
        <v>1</v>
      </c>
      <c r="F824" s="31">
        <v>0</v>
      </c>
      <c r="H824" s="13"/>
    </row>
    <row r="825" spans="2:8" s="1" customFormat="1" ht="16.9" customHeight="1">
      <c r="B825" s="13"/>
      <c r="C825" s="30" t="s">
        <v>92</v>
      </c>
      <c r="D825" s="30" t="s">
        <v>325</v>
      </c>
      <c r="E825" s="3" t="s">
        <v>1</v>
      </c>
      <c r="F825" s="31">
        <v>149.5</v>
      </c>
      <c r="H825" s="13"/>
    </row>
    <row r="826" spans="2:8" s="1" customFormat="1" ht="16.9" customHeight="1">
      <c r="B826" s="13"/>
      <c r="C826" s="32" t="s">
        <v>3143</v>
      </c>
      <c r="H826" s="13"/>
    </row>
    <row r="827" spans="2:8" s="1" customFormat="1" ht="16.9" customHeight="1">
      <c r="B827" s="13"/>
      <c r="C827" s="30" t="s">
        <v>322</v>
      </c>
      <c r="D827" s="30" t="s">
        <v>323</v>
      </c>
      <c r="E827" s="3" t="s">
        <v>316</v>
      </c>
      <c r="F827" s="31">
        <v>149.5</v>
      </c>
      <c r="H827" s="13"/>
    </row>
    <row r="828" spans="2:8" s="1" customFormat="1" ht="20">
      <c r="B828" s="13"/>
      <c r="C828" s="30" t="s">
        <v>326</v>
      </c>
      <c r="D828" s="30" t="s">
        <v>327</v>
      </c>
      <c r="E828" s="3" t="s">
        <v>316</v>
      </c>
      <c r="F828" s="31">
        <v>319.5</v>
      </c>
      <c r="H828" s="13"/>
    </row>
    <row r="829" spans="2:8" s="1" customFormat="1" ht="16.9" customHeight="1">
      <c r="B829" s="13"/>
      <c r="C829" s="30" t="s">
        <v>331</v>
      </c>
      <c r="D829" s="30" t="s">
        <v>332</v>
      </c>
      <c r="E829" s="3" t="s">
        <v>333</v>
      </c>
      <c r="F829" s="31">
        <v>96.41</v>
      </c>
      <c r="H829" s="13"/>
    </row>
    <row r="830" spans="2:8" s="1" customFormat="1" ht="16.9" customHeight="1">
      <c r="B830" s="13"/>
      <c r="C830" s="26" t="s">
        <v>140</v>
      </c>
      <c r="D830" s="27" t="s">
        <v>141</v>
      </c>
      <c r="E830" s="28" t="s">
        <v>1</v>
      </c>
      <c r="F830" s="29">
        <v>49.78</v>
      </c>
      <c r="H830" s="13"/>
    </row>
    <row r="831" spans="2:8" s="1" customFormat="1" ht="16.9" customHeight="1">
      <c r="B831" s="13"/>
      <c r="C831" s="30" t="s">
        <v>1</v>
      </c>
      <c r="D831" s="30" t="s">
        <v>141</v>
      </c>
      <c r="E831" s="3" t="s">
        <v>1</v>
      </c>
      <c r="F831" s="31">
        <v>0</v>
      </c>
      <c r="H831" s="13"/>
    </row>
    <row r="832" spans="2:8" s="1" customFormat="1" ht="16.9" customHeight="1">
      <c r="B832" s="13"/>
      <c r="C832" s="30" t="s">
        <v>140</v>
      </c>
      <c r="D832" s="30" t="s">
        <v>807</v>
      </c>
      <c r="E832" s="3" t="s">
        <v>1</v>
      </c>
      <c r="F832" s="31">
        <v>49.78</v>
      </c>
      <c r="H832" s="13"/>
    </row>
    <row r="833" spans="2:8" s="1" customFormat="1" ht="16.9" customHeight="1">
      <c r="B833" s="13"/>
      <c r="C833" s="32" t="s">
        <v>3143</v>
      </c>
      <c r="H833" s="13"/>
    </row>
    <row r="834" spans="2:8" s="1" customFormat="1" ht="16.9" customHeight="1">
      <c r="B834" s="13"/>
      <c r="C834" s="30" t="s">
        <v>802</v>
      </c>
      <c r="D834" s="30" t="s">
        <v>803</v>
      </c>
      <c r="E834" s="3" t="s">
        <v>316</v>
      </c>
      <c r="F834" s="31">
        <v>239.09</v>
      </c>
      <c r="H834" s="13"/>
    </row>
    <row r="835" spans="2:8" s="1" customFormat="1" ht="16.9" customHeight="1">
      <c r="B835" s="13"/>
      <c r="C835" s="30" t="s">
        <v>811</v>
      </c>
      <c r="D835" s="30" t="s">
        <v>812</v>
      </c>
      <c r="E835" s="3" t="s">
        <v>316</v>
      </c>
      <c r="F835" s="31">
        <v>116.98</v>
      </c>
      <c r="H835" s="13"/>
    </row>
    <row r="836" spans="2:8" s="1" customFormat="1" ht="16.9" customHeight="1">
      <c r="B836" s="13"/>
      <c r="C836" s="26" t="s">
        <v>1431</v>
      </c>
      <c r="D836" s="27" t="s">
        <v>1430</v>
      </c>
      <c r="E836" s="28" t="s">
        <v>1</v>
      </c>
      <c r="F836" s="29">
        <v>9.855</v>
      </c>
      <c r="H836" s="13"/>
    </row>
    <row r="837" spans="2:8" s="1" customFormat="1" ht="16.9" customHeight="1">
      <c r="B837" s="13"/>
      <c r="C837" s="30" t="s">
        <v>1</v>
      </c>
      <c r="D837" s="30" t="s">
        <v>1430</v>
      </c>
      <c r="E837" s="3" t="s">
        <v>1</v>
      </c>
      <c r="F837" s="31">
        <v>0</v>
      </c>
      <c r="H837" s="13"/>
    </row>
    <row r="838" spans="2:8" s="1" customFormat="1" ht="16.9" customHeight="1">
      <c r="B838" s="13"/>
      <c r="C838" s="30" t="s">
        <v>1431</v>
      </c>
      <c r="D838" s="30" t="s">
        <v>1432</v>
      </c>
      <c r="E838" s="3" t="s">
        <v>1</v>
      </c>
      <c r="F838" s="31">
        <v>9.855</v>
      </c>
      <c r="H838" s="13"/>
    </row>
    <row r="839" spans="2:8" s="1" customFormat="1" ht="16.9" customHeight="1">
      <c r="B839" s="13"/>
      <c r="C839" s="26" t="s">
        <v>228</v>
      </c>
      <c r="D839" s="27" t="s">
        <v>229</v>
      </c>
      <c r="E839" s="28" t="s">
        <v>1</v>
      </c>
      <c r="F839" s="29">
        <v>6.507</v>
      </c>
      <c r="H839" s="13"/>
    </row>
    <row r="840" spans="2:8" s="1" customFormat="1" ht="16.9" customHeight="1">
      <c r="B840" s="13"/>
      <c r="C840" s="30" t="s">
        <v>1</v>
      </c>
      <c r="D840" s="30" t="s">
        <v>229</v>
      </c>
      <c r="E840" s="3" t="s">
        <v>1</v>
      </c>
      <c r="F840" s="31">
        <v>0</v>
      </c>
      <c r="H840" s="13"/>
    </row>
    <row r="841" spans="2:8" s="1" customFormat="1" ht="16.9" customHeight="1">
      <c r="B841" s="13"/>
      <c r="C841" s="30" t="s">
        <v>1</v>
      </c>
      <c r="D841" s="30" t="s">
        <v>421</v>
      </c>
      <c r="E841" s="3" t="s">
        <v>1</v>
      </c>
      <c r="F841" s="31">
        <v>0</v>
      </c>
      <c r="H841" s="13"/>
    </row>
    <row r="842" spans="2:8" s="1" customFormat="1" ht="16.9" customHeight="1">
      <c r="B842" s="13"/>
      <c r="C842" s="30" t="s">
        <v>1</v>
      </c>
      <c r="D842" s="30" t="s">
        <v>1437</v>
      </c>
      <c r="E842" s="3" t="s">
        <v>1</v>
      </c>
      <c r="F842" s="31">
        <v>3.492</v>
      </c>
      <c r="H842" s="13"/>
    </row>
    <row r="843" spans="2:8" s="1" customFormat="1" ht="16.9" customHeight="1">
      <c r="B843" s="13"/>
      <c r="C843" s="30" t="s">
        <v>1</v>
      </c>
      <c r="D843" s="30" t="s">
        <v>426</v>
      </c>
      <c r="E843" s="3" t="s">
        <v>1</v>
      </c>
      <c r="F843" s="31">
        <v>0</v>
      </c>
      <c r="H843" s="13"/>
    </row>
    <row r="844" spans="2:8" s="1" customFormat="1" ht="16.9" customHeight="1">
      <c r="B844" s="13"/>
      <c r="C844" s="30" t="s">
        <v>1</v>
      </c>
      <c r="D844" s="30" t="s">
        <v>1438</v>
      </c>
      <c r="E844" s="3" t="s">
        <v>1</v>
      </c>
      <c r="F844" s="31">
        <v>3.015</v>
      </c>
      <c r="H844" s="13"/>
    </row>
    <row r="845" spans="2:8" s="1" customFormat="1" ht="16.9" customHeight="1">
      <c r="B845" s="13"/>
      <c r="C845" s="30" t="s">
        <v>228</v>
      </c>
      <c r="D845" s="30" t="s">
        <v>388</v>
      </c>
      <c r="E845" s="3" t="s">
        <v>1</v>
      </c>
      <c r="F845" s="31">
        <v>6.507</v>
      </c>
      <c r="H845" s="13"/>
    </row>
    <row r="846" spans="2:8" s="1" customFormat="1" ht="16.9" customHeight="1">
      <c r="B846" s="13"/>
      <c r="C846" s="32" t="s">
        <v>3143</v>
      </c>
      <c r="H846" s="13"/>
    </row>
    <row r="847" spans="2:8" s="1" customFormat="1" ht="16.9" customHeight="1">
      <c r="B847" s="13"/>
      <c r="C847" s="30" t="s">
        <v>1434</v>
      </c>
      <c r="D847" s="30" t="s">
        <v>1435</v>
      </c>
      <c r="E847" s="3" t="s">
        <v>371</v>
      </c>
      <c r="F847" s="31">
        <v>6.507</v>
      </c>
      <c r="H847" s="13"/>
    </row>
    <row r="848" spans="2:8" s="1" customFormat="1" ht="16.9" customHeight="1">
      <c r="B848" s="13"/>
      <c r="C848" s="30" t="s">
        <v>2668</v>
      </c>
      <c r="D848" s="30" t="s">
        <v>2669</v>
      </c>
      <c r="E848" s="3" t="s">
        <v>371</v>
      </c>
      <c r="F848" s="31">
        <v>4417.394</v>
      </c>
      <c r="H848" s="13"/>
    </row>
    <row r="849" spans="2:8" s="1" customFormat="1" ht="16.9" customHeight="1">
      <c r="B849" s="13"/>
      <c r="C849" s="26" t="s">
        <v>119</v>
      </c>
      <c r="D849" s="27" t="s">
        <v>120</v>
      </c>
      <c r="E849" s="28" t="s">
        <v>1</v>
      </c>
      <c r="F849" s="29">
        <v>66.392</v>
      </c>
      <c r="H849" s="13"/>
    </row>
    <row r="850" spans="2:8" s="1" customFormat="1" ht="16.9" customHeight="1">
      <c r="B850" s="13"/>
      <c r="C850" s="30" t="s">
        <v>1</v>
      </c>
      <c r="D850" s="30" t="s">
        <v>120</v>
      </c>
      <c r="E850" s="3" t="s">
        <v>1</v>
      </c>
      <c r="F850" s="31">
        <v>0</v>
      </c>
      <c r="H850" s="13"/>
    </row>
    <row r="851" spans="2:8" s="1" customFormat="1" ht="30">
      <c r="B851" s="13"/>
      <c r="C851" s="30" t="s">
        <v>119</v>
      </c>
      <c r="D851" s="30" t="s">
        <v>736</v>
      </c>
      <c r="E851" s="3" t="s">
        <v>1</v>
      </c>
      <c r="F851" s="31">
        <v>66.392</v>
      </c>
      <c r="H851" s="13"/>
    </row>
    <row r="852" spans="2:8" s="1" customFormat="1" ht="16.9" customHeight="1">
      <c r="B852" s="13"/>
      <c r="C852" s="32" t="s">
        <v>3143</v>
      </c>
      <c r="H852" s="13"/>
    </row>
    <row r="853" spans="2:8" s="1" customFormat="1" ht="16.9" customHeight="1">
      <c r="B853" s="13"/>
      <c r="C853" s="30" t="s">
        <v>733</v>
      </c>
      <c r="D853" s="30" t="s">
        <v>734</v>
      </c>
      <c r="E853" s="3" t="s">
        <v>371</v>
      </c>
      <c r="F853" s="31">
        <v>66.392</v>
      </c>
      <c r="H853" s="13"/>
    </row>
    <row r="854" spans="2:8" s="1" customFormat="1" ht="16.9" customHeight="1">
      <c r="B854" s="13"/>
      <c r="C854" s="30" t="s">
        <v>719</v>
      </c>
      <c r="D854" s="30" t="s">
        <v>720</v>
      </c>
      <c r="E854" s="3" t="s">
        <v>371</v>
      </c>
      <c r="F854" s="31">
        <v>79.065</v>
      </c>
      <c r="H854" s="13"/>
    </row>
    <row r="855" spans="2:8" s="1" customFormat="1" ht="16.9" customHeight="1">
      <c r="B855" s="13"/>
      <c r="C855" s="30" t="s">
        <v>728</v>
      </c>
      <c r="D855" s="30" t="s">
        <v>729</v>
      </c>
      <c r="E855" s="3" t="s">
        <v>371</v>
      </c>
      <c r="F855" s="31">
        <v>66.392</v>
      </c>
      <c r="H855" s="13"/>
    </row>
    <row r="856" spans="2:8" s="1" customFormat="1" ht="16.9" customHeight="1">
      <c r="B856" s="13"/>
      <c r="C856" s="30" t="s">
        <v>2668</v>
      </c>
      <c r="D856" s="30" t="s">
        <v>2669</v>
      </c>
      <c r="E856" s="3" t="s">
        <v>371</v>
      </c>
      <c r="F856" s="31">
        <v>4417.394</v>
      </c>
      <c r="H856" s="13"/>
    </row>
    <row r="857" spans="2:8" s="1" customFormat="1" ht="16.9" customHeight="1">
      <c r="B857" s="13"/>
      <c r="C857" s="30" t="s">
        <v>2680</v>
      </c>
      <c r="D857" s="30" t="s">
        <v>2681</v>
      </c>
      <c r="E857" s="3" t="s">
        <v>371</v>
      </c>
      <c r="F857" s="31">
        <v>66.392</v>
      </c>
      <c r="H857" s="13"/>
    </row>
    <row r="858" spans="2:8" s="1" customFormat="1" ht="16.9" customHeight="1">
      <c r="B858" s="13"/>
      <c r="C858" s="26" t="s">
        <v>113</v>
      </c>
      <c r="D858" s="27" t="s">
        <v>114</v>
      </c>
      <c r="E858" s="28" t="s">
        <v>1</v>
      </c>
      <c r="F858" s="29">
        <v>9.614</v>
      </c>
      <c r="H858" s="13"/>
    </row>
    <row r="859" spans="2:8" s="1" customFormat="1" ht="16.9" customHeight="1">
      <c r="B859" s="13"/>
      <c r="C859" s="30" t="s">
        <v>1</v>
      </c>
      <c r="D859" s="30" t="s">
        <v>114</v>
      </c>
      <c r="E859" s="3" t="s">
        <v>1</v>
      </c>
      <c r="F859" s="31">
        <v>0</v>
      </c>
      <c r="H859" s="13"/>
    </row>
    <row r="860" spans="2:8" s="1" customFormat="1" ht="16.9" customHeight="1">
      <c r="B860" s="13"/>
      <c r="C860" s="30" t="s">
        <v>113</v>
      </c>
      <c r="D860" s="30" t="s">
        <v>2552</v>
      </c>
      <c r="E860" s="3" t="s">
        <v>1</v>
      </c>
      <c r="F860" s="31">
        <v>9.614</v>
      </c>
      <c r="H860" s="13"/>
    </row>
    <row r="861" spans="2:8" s="1" customFormat="1" ht="16.9" customHeight="1">
      <c r="B861" s="13"/>
      <c r="C861" s="32" t="s">
        <v>3143</v>
      </c>
      <c r="H861" s="13"/>
    </row>
    <row r="862" spans="2:8" s="1" customFormat="1" ht="20">
      <c r="B862" s="13"/>
      <c r="C862" s="30" t="s">
        <v>2549</v>
      </c>
      <c r="D862" s="30" t="s">
        <v>2550</v>
      </c>
      <c r="E862" s="3" t="s">
        <v>371</v>
      </c>
      <c r="F862" s="31">
        <v>9.614</v>
      </c>
      <c r="H862" s="13"/>
    </row>
    <row r="863" spans="2:8" s="1" customFormat="1" ht="16.9" customHeight="1">
      <c r="B863" s="13"/>
      <c r="C863" s="30" t="s">
        <v>719</v>
      </c>
      <c r="D863" s="30" t="s">
        <v>720</v>
      </c>
      <c r="E863" s="3" t="s">
        <v>371</v>
      </c>
      <c r="F863" s="31">
        <v>79.065</v>
      </c>
      <c r="H863" s="13"/>
    </row>
    <row r="864" spans="2:8" s="1" customFormat="1" ht="16.9" customHeight="1">
      <c r="B864" s="13"/>
      <c r="C864" s="30" t="s">
        <v>738</v>
      </c>
      <c r="D864" s="30" t="s">
        <v>739</v>
      </c>
      <c r="E864" s="3" t="s">
        <v>371</v>
      </c>
      <c r="F864" s="31">
        <v>12.673</v>
      </c>
      <c r="H864" s="13"/>
    </row>
    <row r="865" spans="2:8" s="1" customFormat="1" ht="16.9" customHeight="1">
      <c r="B865" s="13"/>
      <c r="C865" s="30" t="s">
        <v>743</v>
      </c>
      <c r="D865" s="30" t="s">
        <v>744</v>
      </c>
      <c r="E865" s="3" t="s">
        <v>371</v>
      </c>
      <c r="F865" s="31">
        <v>12.673</v>
      </c>
      <c r="H865" s="13"/>
    </row>
    <row r="866" spans="2:8" s="1" customFormat="1" ht="16.9" customHeight="1">
      <c r="B866" s="13"/>
      <c r="C866" s="30" t="s">
        <v>2538</v>
      </c>
      <c r="D866" s="30" t="s">
        <v>2539</v>
      </c>
      <c r="E866" s="3" t="s">
        <v>371</v>
      </c>
      <c r="F866" s="31">
        <v>1134.361</v>
      </c>
      <c r="H866" s="13"/>
    </row>
    <row r="867" spans="2:8" s="1" customFormat="1" ht="16.9" customHeight="1">
      <c r="B867" s="13"/>
      <c r="C867" s="30" t="s">
        <v>2543</v>
      </c>
      <c r="D867" s="30" t="s">
        <v>2544</v>
      </c>
      <c r="E867" s="3" t="s">
        <v>371</v>
      </c>
      <c r="F867" s="31">
        <v>1118.629</v>
      </c>
      <c r="H867" s="13"/>
    </row>
    <row r="868" spans="2:8" s="1" customFormat="1" ht="16.9" customHeight="1">
      <c r="B868" s="13"/>
      <c r="C868" s="26" t="s">
        <v>116</v>
      </c>
      <c r="D868" s="27" t="s">
        <v>117</v>
      </c>
      <c r="E868" s="28" t="s">
        <v>1</v>
      </c>
      <c r="F868" s="29">
        <v>3.059</v>
      </c>
      <c r="H868" s="13"/>
    </row>
    <row r="869" spans="2:8" s="1" customFormat="1" ht="16.9" customHeight="1">
      <c r="B869" s="13"/>
      <c r="C869" s="30" t="s">
        <v>1</v>
      </c>
      <c r="D869" s="30" t="s">
        <v>117</v>
      </c>
      <c r="E869" s="3" t="s">
        <v>1</v>
      </c>
      <c r="F869" s="31">
        <v>0</v>
      </c>
      <c r="H869" s="13"/>
    </row>
    <row r="870" spans="2:8" s="1" customFormat="1" ht="16.9" customHeight="1">
      <c r="B870" s="13"/>
      <c r="C870" s="30" t="s">
        <v>116</v>
      </c>
      <c r="D870" s="30" t="s">
        <v>2633</v>
      </c>
      <c r="E870" s="3" t="s">
        <v>1</v>
      </c>
      <c r="F870" s="31">
        <v>3.059</v>
      </c>
      <c r="H870" s="13"/>
    </row>
    <row r="871" spans="2:8" s="1" customFormat="1" ht="16.9" customHeight="1">
      <c r="B871" s="13"/>
      <c r="C871" s="32" t="s">
        <v>3143</v>
      </c>
      <c r="H871" s="13"/>
    </row>
    <row r="872" spans="2:8" s="1" customFormat="1" ht="20">
      <c r="B872" s="13"/>
      <c r="C872" s="30" t="s">
        <v>2630</v>
      </c>
      <c r="D872" s="30" t="s">
        <v>2631</v>
      </c>
      <c r="E872" s="3" t="s">
        <v>371</v>
      </c>
      <c r="F872" s="31">
        <v>3.059</v>
      </c>
      <c r="H872" s="13"/>
    </row>
    <row r="873" spans="2:8" s="1" customFormat="1" ht="16.9" customHeight="1">
      <c r="B873" s="13"/>
      <c r="C873" s="30" t="s">
        <v>719</v>
      </c>
      <c r="D873" s="30" t="s">
        <v>720</v>
      </c>
      <c r="E873" s="3" t="s">
        <v>371</v>
      </c>
      <c r="F873" s="31">
        <v>79.065</v>
      </c>
      <c r="H873" s="13"/>
    </row>
    <row r="874" spans="2:8" s="1" customFormat="1" ht="16.9" customHeight="1">
      <c r="B874" s="13"/>
      <c r="C874" s="30" t="s">
        <v>738</v>
      </c>
      <c r="D874" s="30" t="s">
        <v>739</v>
      </c>
      <c r="E874" s="3" t="s">
        <v>371</v>
      </c>
      <c r="F874" s="31">
        <v>12.673</v>
      </c>
      <c r="H874" s="13"/>
    </row>
    <row r="875" spans="2:8" s="1" customFormat="1" ht="16.9" customHeight="1">
      <c r="B875" s="13"/>
      <c r="C875" s="30" t="s">
        <v>743</v>
      </c>
      <c r="D875" s="30" t="s">
        <v>744</v>
      </c>
      <c r="E875" s="3" t="s">
        <v>371</v>
      </c>
      <c r="F875" s="31">
        <v>12.673</v>
      </c>
      <c r="H875" s="13"/>
    </row>
    <row r="876" spans="2:8" s="1" customFormat="1" ht="16.9" customHeight="1">
      <c r="B876" s="13"/>
      <c r="C876" s="30" t="s">
        <v>2538</v>
      </c>
      <c r="D876" s="30" t="s">
        <v>2539</v>
      </c>
      <c r="E876" s="3" t="s">
        <v>371</v>
      </c>
      <c r="F876" s="31">
        <v>1134.361</v>
      </c>
      <c r="H876" s="13"/>
    </row>
    <row r="877" spans="2:8" s="1" customFormat="1" ht="16.9" customHeight="1">
      <c r="B877" s="13"/>
      <c r="C877" s="26" t="s">
        <v>1444</v>
      </c>
      <c r="D877" s="27" t="s">
        <v>1443</v>
      </c>
      <c r="E877" s="28" t="s">
        <v>1</v>
      </c>
      <c r="F877" s="29">
        <v>16.65</v>
      </c>
      <c r="H877" s="13"/>
    </row>
    <row r="878" spans="2:8" s="1" customFormat="1" ht="16.9" customHeight="1">
      <c r="B878" s="13"/>
      <c r="C878" s="30" t="s">
        <v>1</v>
      </c>
      <c r="D878" s="30" t="s">
        <v>1443</v>
      </c>
      <c r="E878" s="3" t="s">
        <v>1</v>
      </c>
      <c r="F878" s="31">
        <v>0</v>
      </c>
      <c r="H878" s="13"/>
    </row>
    <row r="879" spans="2:8" s="1" customFormat="1" ht="16.9" customHeight="1">
      <c r="B879" s="13"/>
      <c r="C879" s="30" t="s">
        <v>1444</v>
      </c>
      <c r="D879" s="30" t="s">
        <v>1445</v>
      </c>
      <c r="E879" s="3" t="s">
        <v>1</v>
      </c>
      <c r="F879" s="31">
        <v>16.65</v>
      </c>
      <c r="H879" s="13"/>
    </row>
    <row r="880" spans="2:8" s="1" customFormat="1" ht="16.9" customHeight="1">
      <c r="B880" s="13"/>
      <c r="C880" s="26" t="s">
        <v>616</v>
      </c>
      <c r="D880" s="27" t="s">
        <v>3136</v>
      </c>
      <c r="E880" s="28" t="s">
        <v>1</v>
      </c>
      <c r="F880" s="29">
        <v>429.556</v>
      </c>
      <c r="H880" s="13"/>
    </row>
    <row r="881" spans="2:8" s="1" customFormat="1" ht="16.9" customHeight="1">
      <c r="B881" s="13"/>
      <c r="C881" s="30" t="s">
        <v>1</v>
      </c>
      <c r="D881" s="30" t="s">
        <v>592</v>
      </c>
      <c r="E881" s="3" t="s">
        <v>1</v>
      </c>
      <c r="F881" s="31">
        <v>0</v>
      </c>
      <c r="H881" s="13"/>
    </row>
    <row r="882" spans="2:8" s="1" customFormat="1" ht="16.9" customHeight="1">
      <c r="B882" s="13"/>
      <c r="C882" s="30" t="s">
        <v>1</v>
      </c>
      <c r="D882" s="30" t="s">
        <v>593</v>
      </c>
      <c r="E882" s="3" t="s">
        <v>1</v>
      </c>
      <c r="F882" s="31">
        <v>0</v>
      </c>
      <c r="H882" s="13"/>
    </row>
    <row r="883" spans="2:8" s="1" customFormat="1" ht="20">
      <c r="B883" s="13"/>
      <c r="C883" s="30" t="s">
        <v>1</v>
      </c>
      <c r="D883" s="30" t="s">
        <v>594</v>
      </c>
      <c r="E883" s="3" t="s">
        <v>1</v>
      </c>
      <c r="F883" s="31">
        <v>203.069</v>
      </c>
      <c r="H883" s="13"/>
    </row>
    <row r="884" spans="2:8" s="1" customFormat="1" ht="16.9" customHeight="1">
      <c r="B884" s="13"/>
      <c r="C884" s="30" t="s">
        <v>1</v>
      </c>
      <c r="D884" s="30" t="s">
        <v>595</v>
      </c>
      <c r="E884" s="3" t="s">
        <v>1</v>
      </c>
      <c r="F884" s="31">
        <v>0</v>
      </c>
      <c r="H884" s="13"/>
    </row>
    <row r="885" spans="2:8" s="1" customFormat="1" ht="16.9" customHeight="1">
      <c r="B885" s="13"/>
      <c r="C885" s="30" t="s">
        <v>1</v>
      </c>
      <c r="D885" s="30" t="s">
        <v>596</v>
      </c>
      <c r="E885" s="3" t="s">
        <v>1</v>
      </c>
      <c r="F885" s="31">
        <v>1.967</v>
      </c>
      <c r="H885" s="13"/>
    </row>
    <row r="886" spans="2:8" s="1" customFormat="1" ht="16.9" customHeight="1">
      <c r="B886" s="13"/>
      <c r="C886" s="30" t="s">
        <v>1</v>
      </c>
      <c r="D886" s="30" t="s">
        <v>597</v>
      </c>
      <c r="E886" s="3" t="s">
        <v>1</v>
      </c>
      <c r="F886" s="31">
        <v>1.092</v>
      </c>
      <c r="H886" s="13"/>
    </row>
    <row r="887" spans="2:8" s="1" customFormat="1" ht="16.9" customHeight="1">
      <c r="B887" s="13"/>
      <c r="C887" s="30" t="s">
        <v>1</v>
      </c>
      <c r="D887" s="30" t="s">
        <v>598</v>
      </c>
      <c r="E887" s="3" t="s">
        <v>1</v>
      </c>
      <c r="F887" s="31">
        <v>0.752</v>
      </c>
      <c r="H887" s="13"/>
    </row>
    <row r="888" spans="2:8" s="1" customFormat="1" ht="16.9" customHeight="1">
      <c r="B888" s="13"/>
      <c r="C888" s="30" t="s">
        <v>1</v>
      </c>
      <c r="D888" s="30" t="s">
        <v>599</v>
      </c>
      <c r="E888" s="3" t="s">
        <v>1</v>
      </c>
      <c r="F888" s="31">
        <v>0.135</v>
      </c>
      <c r="H888" s="13"/>
    </row>
    <row r="889" spans="2:8" s="1" customFormat="1" ht="16.9" customHeight="1">
      <c r="B889" s="13"/>
      <c r="C889" s="30" t="s">
        <v>1</v>
      </c>
      <c r="D889" s="30" t="s">
        <v>600</v>
      </c>
      <c r="E889" s="3" t="s">
        <v>1</v>
      </c>
      <c r="F889" s="31">
        <v>1.356</v>
      </c>
      <c r="H889" s="13"/>
    </row>
    <row r="890" spans="2:8" s="1" customFormat="1" ht="16.9" customHeight="1">
      <c r="B890" s="13"/>
      <c r="C890" s="30" t="s">
        <v>1</v>
      </c>
      <c r="D890" s="30" t="s">
        <v>601</v>
      </c>
      <c r="E890" s="3" t="s">
        <v>1</v>
      </c>
      <c r="F890" s="31">
        <v>1.222</v>
      </c>
      <c r="H890" s="13"/>
    </row>
    <row r="891" spans="2:8" s="1" customFormat="1" ht="16.9" customHeight="1">
      <c r="B891" s="13"/>
      <c r="C891" s="30" t="s">
        <v>1</v>
      </c>
      <c r="D891" s="30" t="s">
        <v>602</v>
      </c>
      <c r="E891" s="3" t="s">
        <v>1</v>
      </c>
      <c r="F891" s="31">
        <v>0.19</v>
      </c>
      <c r="H891" s="13"/>
    </row>
    <row r="892" spans="2:8" s="1" customFormat="1" ht="16.9" customHeight="1">
      <c r="B892" s="13"/>
      <c r="C892" s="30" t="s">
        <v>1</v>
      </c>
      <c r="D892" s="30" t="s">
        <v>603</v>
      </c>
      <c r="E892" s="3" t="s">
        <v>1</v>
      </c>
      <c r="F892" s="31">
        <v>0</v>
      </c>
      <c r="H892" s="13"/>
    </row>
    <row r="893" spans="2:8" s="1" customFormat="1" ht="16.9" customHeight="1">
      <c r="B893" s="13"/>
      <c r="C893" s="30" t="s">
        <v>1</v>
      </c>
      <c r="D893" s="30" t="s">
        <v>604</v>
      </c>
      <c r="E893" s="3" t="s">
        <v>1</v>
      </c>
      <c r="F893" s="31">
        <v>2.528</v>
      </c>
      <c r="H893" s="13"/>
    </row>
    <row r="894" spans="2:8" s="1" customFormat="1" ht="16.9" customHeight="1">
      <c r="B894" s="13"/>
      <c r="C894" s="30" t="s">
        <v>1</v>
      </c>
      <c r="D894" s="30" t="s">
        <v>605</v>
      </c>
      <c r="E894" s="3" t="s">
        <v>1</v>
      </c>
      <c r="F894" s="31">
        <v>0</v>
      </c>
      <c r="H894" s="13"/>
    </row>
    <row r="895" spans="2:8" s="1" customFormat="1" ht="16.9" customHeight="1">
      <c r="B895" s="13"/>
      <c r="C895" s="30" t="s">
        <v>1</v>
      </c>
      <c r="D895" s="30" t="s">
        <v>606</v>
      </c>
      <c r="E895" s="3" t="s">
        <v>1</v>
      </c>
      <c r="F895" s="31">
        <v>4.2</v>
      </c>
      <c r="H895" s="13"/>
    </row>
    <row r="896" spans="2:8" s="1" customFormat="1" ht="16.9" customHeight="1">
      <c r="B896" s="13"/>
      <c r="C896" s="30" t="s">
        <v>1</v>
      </c>
      <c r="D896" s="30" t="s">
        <v>608</v>
      </c>
      <c r="E896" s="3" t="s">
        <v>1</v>
      </c>
      <c r="F896" s="31">
        <v>0</v>
      </c>
      <c r="H896" s="13"/>
    </row>
    <row r="897" spans="2:8" s="1" customFormat="1" ht="16.9" customHeight="1">
      <c r="B897" s="13"/>
      <c r="C897" s="30" t="s">
        <v>1</v>
      </c>
      <c r="D897" s="30" t="s">
        <v>593</v>
      </c>
      <c r="E897" s="3" t="s">
        <v>1</v>
      </c>
      <c r="F897" s="31">
        <v>0</v>
      </c>
      <c r="H897" s="13"/>
    </row>
    <row r="898" spans="2:8" s="1" customFormat="1" ht="16.9" customHeight="1">
      <c r="B898" s="13"/>
      <c r="C898" s="30" t="s">
        <v>1</v>
      </c>
      <c r="D898" s="30" t="s">
        <v>609</v>
      </c>
      <c r="E898" s="3" t="s">
        <v>1</v>
      </c>
      <c r="F898" s="31">
        <v>186.869</v>
      </c>
      <c r="H898" s="13"/>
    </row>
    <row r="899" spans="2:8" s="1" customFormat="1" ht="16.9" customHeight="1">
      <c r="B899" s="13"/>
      <c r="C899" s="30" t="s">
        <v>1</v>
      </c>
      <c r="D899" s="30" t="s">
        <v>595</v>
      </c>
      <c r="E899" s="3" t="s">
        <v>1</v>
      </c>
      <c r="F899" s="31">
        <v>0</v>
      </c>
      <c r="H899" s="13"/>
    </row>
    <row r="900" spans="2:8" s="1" customFormat="1" ht="16.9" customHeight="1">
      <c r="B900" s="13"/>
      <c r="C900" s="30" t="s">
        <v>1</v>
      </c>
      <c r="D900" s="30" t="s">
        <v>610</v>
      </c>
      <c r="E900" s="3" t="s">
        <v>1</v>
      </c>
      <c r="F900" s="31">
        <v>5.786</v>
      </c>
      <c r="H900" s="13"/>
    </row>
    <row r="901" spans="2:8" s="1" customFormat="1" ht="16.9" customHeight="1">
      <c r="B901" s="13"/>
      <c r="C901" s="30" t="s">
        <v>1</v>
      </c>
      <c r="D901" s="30" t="s">
        <v>602</v>
      </c>
      <c r="E901" s="3" t="s">
        <v>1</v>
      </c>
      <c r="F901" s="31">
        <v>0.19</v>
      </c>
      <c r="H901" s="13"/>
    </row>
    <row r="902" spans="2:8" s="1" customFormat="1" ht="16.9" customHeight="1">
      <c r="B902" s="13"/>
      <c r="C902" s="30" t="s">
        <v>1</v>
      </c>
      <c r="D902" s="30" t="s">
        <v>603</v>
      </c>
      <c r="E902" s="3" t="s">
        <v>1</v>
      </c>
      <c r="F902" s="31">
        <v>0</v>
      </c>
      <c r="H902" s="13"/>
    </row>
    <row r="903" spans="2:8" s="1" customFormat="1" ht="16.9" customHeight="1">
      <c r="B903" s="13"/>
      <c r="C903" s="30" t="s">
        <v>1</v>
      </c>
      <c r="D903" s="30" t="s">
        <v>611</v>
      </c>
      <c r="E903" s="3" t="s">
        <v>1</v>
      </c>
      <c r="F903" s="31">
        <v>14.849</v>
      </c>
      <c r="H903" s="13"/>
    </row>
    <row r="904" spans="2:8" s="1" customFormat="1" ht="16.9" customHeight="1">
      <c r="B904" s="13"/>
      <c r="C904" s="30" t="s">
        <v>1</v>
      </c>
      <c r="D904" s="30" t="s">
        <v>612</v>
      </c>
      <c r="E904" s="3" t="s">
        <v>1</v>
      </c>
      <c r="F904" s="31">
        <v>0</v>
      </c>
      <c r="H904" s="13"/>
    </row>
    <row r="905" spans="2:8" s="1" customFormat="1" ht="16.9" customHeight="1">
      <c r="B905" s="13"/>
      <c r="C905" s="30" t="s">
        <v>1</v>
      </c>
      <c r="D905" s="30" t="s">
        <v>593</v>
      </c>
      <c r="E905" s="3" t="s">
        <v>1</v>
      </c>
      <c r="F905" s="31">
        <v>0</v>
      </c>
      <c r="H905" s="13"/>
    </row>
    <row r="906" spans="2:8" s="1" customFormat="1" ht="16.9" customHeight="1">
      <c r="B906" s="13"/>
      <c r="C906" s="30" t="s">
        <v>1</v>
      </c>
      <c r="D906" s="30" t="s">
        <v>613</v>
      </c>
      <c r="E906" s="3" t="s">
        <v>1</v>
      </c>
      <c r="F906" s="31">
        <v>5.217</v>
      </c>
      <c r="H906" s="13"/>
    </row>
    <row r="907" spans="2:8" s="1" customFormat="1" ht="16.9" customHeight="1">
      <c r="B907" s="13"/>
      <c r="C907" s="30" t="s">
        <v>1</v>
      </c>
      <c r="D907" s="30" t="s">
        <v>614</v>
      </c>
      <c r="E907" s="3" t="s">
        <v>1</v>
      </c>
      <c r="F907" s="31">
        <v>0</v>
      </c>
      <c r="H907" s="13"/>
    </row>
    <row r="908" spans="2:8" s="1" customFormat="1" ht="16.9" customHeight="1">
      <c r="B908" s="13"/>
      <c r="C908" s="30" t="s">
        <v>1</v>
      </c>
      <c r="D908" s="30" t="s">
        <v>615</v>
      </c>
      <c r="E908" s="3" t="s">
        <v>1</v>
      </c>
      <c r="F908" s="31">
        <v>0.134</v>
      </c>
      <c r="H908" s="13"/>
    </row>
    <row r="909" spans="2:8" s="1" customFormat="1" ht="16.9" customHeight="1">
      <c r="B909" s="13"/>
      <c r="C909" s="30" t="s">
        <v>616</v>
      </c>
      <c r="D909" s="30" t="s">
        <v>388</v>
      </c>
      <c r="E909" s="3" t="s">
        <v>1</v>
      </c>
      <c r="F909" s="31">
        <v>429.556</v>
      </c>
      <c r="H909" s="13"/>
    </row>
    <row r="910" spans="2:8" s="1" customFormat="1" ht="16.9" customHeight="1">
      <c r="B910" s="13"/>
      <c r="C910" s="26" t="s">
        <v>222</v>
      </c>
      <c r="D910" s="27" t="s">
        <v>223</v>
      </c>
      <c r="E910" s="28" t="s">
        <v>1</v>
      </c>
      <c r="F910" s="29">
        <v>120.411</v>
      </c>
      <c r="H910" s="13"/>
    </row>
    <row r="911" spans="2:8" s="1" customFormat="1" ht="16.9" customHeight="1">
      <c r="B911" s="13"/>
      <c r="C911" s="30" t="s">
        <v>1</v>
      </c>
      <c r="D911" s="30" t="s">
        <v>1248</v>
      </c>
      <c r="E911" s="3" t="s">
        <v>1</v>
      </c>
      <c r="F911" s="31">
        <v>0</v>
      </c>
      <c r="H911" s="13"/>
    </row>
    <row r="912" spans="2:8" s="1" customFormat="1" ht="16.9" customHeight="1">
      <c r="B912" s="13"/>
      <c r="C912" s="30" t="s">
        <v>1</v>
      </c>
      <c r="D912" s="30" t="s">
        <v>1249</v>
      </c>
      <c r="E912" s="3" t="s">
        <v>1</v>
      </c>
      <c r="F912" s="31">
        <v>50.424</v>
      </c>
      <c r="H912" s="13"/>
    </row>
    <row r="913" spans="2:8" s="1" customFormat="1" ht="16.9" customHeight="1">
      <c r="B913" s="13"/>
      <c r="C913" s="30" t="s">
        <v>1</v>
      </c>
      <c r="D913" s="30" t="s">
        <v>1250</v>
      </c>
      <c r="E913" s="3" t="s">
        <v>1</v>
      </c>
      <c r="F913" s="31">
        <v>41.876</v>
      </c>
      <c r="H913" s="13"/>
    </row>
    <row r="914" spans="2:8" s="1" customFormat="1" ht="16.9" customHeight="1">
      <c r="B914" s="13"/>
      <c r="C914" s="30" t="s">
        <v>1</v>
      </c>
      <c r="D914" s="30" t="s">
        <v>1251</v>
      </c>
      <c r="E914" s="3" t="s">
        <v>1</v>
      </c>
      <c r="F914" s="31">
        <v>28.111</v>
      </c>
      <c r="H914" s="13"/>
    </row>
    <row r="915" spans="2:8" s="1" customFormat="1" ht="16.9" customHeight="1">
      <c r="B915" s="13"/>
      <c r="C915" s="30" t="s">
        <v>222</v>
      </c>
      <c r="D915" s="30" t="s">
        <v>607</v>
      </c>
      <c r="E915" s="3" t="s">
        <v>1</v>
      </c>
      <c r="F915" s="31">
        <v>120.411</v>
      </c>
      <c r="H915" s="13"/>
    </row>
    <row r="916" spans="2:8" s="1" customFormat="1" ht="16.9" customHeight="1">
      <c r="B916" s="13"/>
      <c r="C916" s="32" t="s">
        <v>3143</v>
      </c>
      <c r="H916" s="13"/>
    </row>
    <row r="917" spans="2:8" s="1" customFormat="1" ht="20">
      <c r="B917" s="13"/>
      <c r="C917" s="30" t="s">
        <v>1245</v>
      </c>
      <c r="D917" s="30" t="s">
        <v>1246</v>
      </c>
      <c r="E917" s="3" t="s">
        <v>371</v>
      </c>
      <c r="F917" s="31">
        <v>154.279</v>
      </c>
      <c r="H917" s="13"/>
    </row>
    <row r="918" spans="2:8" s="1" customFormat="1" ht="16.9" customHeight="1">
      <c r="B918" s="13"/>
      <c r="C918" s="30" t="s">
        <v>850</v>
      </c>
      <c r="D918" s="30" t="s">
        <v>851</v>
      </c>
      <c r="E918" s="3" t="s">
        <v>371</v>
      </c>
      <c r="F918" s="31">
        <v>126.432</v>
      </c>
      <c r="H918" s="13"/>
    </row>
    <row r="919" spans="2:8" s="1" customFormat="1" ht="16.9" customHeight="1">
      <c r="B919" s="13"/>
      <c r="C919" s="26" t="s">
        <v>192</v>
      </c>
      <c r="D919" s="27" t="s">
        <v>193</v>
      </c>
      <c r="E919" s="28" t="s">
        <v>1</v>
      </c>
      <c r="F919" s="29">
        <v>813.6</v>
      </c>
      <c r="H919" s="13"/>
    </row>
    <row r="920" spans="2:8" s="1" customFormat="1" ht="16.9" customHeight="1">
      <c r="B920" s="13"/>
      <c r="C920" s="30" t="s">
        <v>1</v>
      </c>
      <c r="D920" s="30" t="s">
        <v>193</v>
      </c>
      <c r="E920" s="3" t="s">
        <v>1</v>
      </c>
      <c r="F920" s="31">
        <v>0</v>
      </c>
      <c r="H920" s="13"/>
    </row>
    <row r="921" spans="2:8" s="1" customFormat="1" ht="16.9" customHeight="1">
      <c r="B921" s="13"/>
      <c r="C921" s="30" t="s">
        <v>192</v>
      </c>
      <c r="D921" s="30" t="s">
        <v>194</v>
      </c>
      <c r="E921" s="3" t="s">
        <v>1</v>
      </c>
      <c r="F921" s="31">
        <v>813.6</v>
      </c>
      <c r="H921" s="13"/>
    </row>
    <row r="922" spans="2:8" s="1" customFormat="1" ht="16.9" customHeight="1">
      <c r="B922" s="13"/>
      <c r="C922" s="32" t="s">
        <v>3143</v>
      </c>
      <c r="H922" s="13"/>
    </row>
    <row r="923" spans="2:8" s="1" customFormat="1" ht="16.9" customHeight="1">
      <c r="B923" s="13"/>
      <c r="C923" s="30" t="s">
        <v>1132</v>
      </c>
      <c r="D923" s="30" t="s">
        <v>1133</v>
      </c>
      <c r="E923" s="3" t="s">
        <v>371</v>
      </c>
      <c r="F923" s="31">
        <v>1109.168</v>
      </c>
      <c r="H923" s="13"/>
    </row>
    <row r="924" spans="2:8" s="1" customFormat="1" ht="16.9" customHeight="1">
      <c r="B924" s="13"/>
      <c r="C924" s="30" t="s">
        <v>1142</v>
      </c>
      <c r="D924" s="30" t="s">
        <v>1143</v>
      </c>
      <c r="E924" s="3" t="s">
        <v>371</v>
      </c>
      <c r="F924" s="31">
        <v>1109.168</v>
      </c>
      <c r="H924" s="13"/>
    </row>
    <row r="925" spans="2:8" s="1" customFormat="1" ht="20">
      <c r="B925" s="13"/>
      <c r="C925" s="30" t="s">
        <v>1161</v>
      </c>
      <c r="D925" s="30" t="s">
        <v>1162</v>
      </c>
      <c r="E925" s="3" t="s">
        <v>371</v>
      </c>
      <c r="F925" s="31">
        <v>1123.368</v>
      </c>
      <c r="H925" s="13"/>
    </row>
    <row r="926" spans="2:8" s="1" customFormat="1" ht="16.9" customHeight="1">
      <c r="B926" s="13"/>
      <c r="C926" s="30" t="s">
        <v>1171</v>
      </c>
      <c r="D926" s="30" t="s">
        <v>1172</v>
      </c>
      <c r="E926" s="3" t="s">
        <v>371</v>
      </c>
      <c r="F926" s="31">
        <v>1150.968</v>
      </c>
      <c r="H926" s="13"/>
    </row>
    <row r="927" spans="2:8" s="1" customFormat="1" ht="12">
      <c r="B927" s="13"/>
      <c r="C927" s="30" t="s">
        <v>1269</v>
      </c>
      <c r="D927" s="30" t="s">
        <v>1270</v>
      </c>
      <c r="E927" s="3" t="s">
        <v>371</v>
      </c>
      <c r="F927" s="31">
        <v>1022.063</v>
      </c>
      <c r="H927" s="13"/>
    </row>
    <row r="928" spans="2:8" s="1" customFormat="1" ht="20">
      <c r="B928" s="13"/>
      <c r="C928" s="30" t="s">
        <v>1294</v>
      </c>
      <c r="D928" s="30" t="s">
        <v>1295</v>
      </c>
      <c r="E928" s="3" t="s">
        <v>371</v>
      </c>
      <c r="F928" s="31">
        <v>969.8</v>
      </c>
      <c r="H928" s="13"/>
    </row>
    <row r="929" spans="2:8" s="1" customFormat="1" ht="16.9" customHeight="1">
      <c r="B929" s="13"/>
      <c r="C929" s="30" t="s">
        <v>1274</v>
      </c>
      <c r="D929" s="30" t="s">
        <v>1275</v>
      </c>
      <c r="E929" s="3" t="s">
        <v>371</v>
      </c>
      <c r="F929" s="31">
        <v>1018.29</v>
      </c>
      <c r="H929" s="13"/>
    </row>
    <row r="930" spans="2:8" s="1" customFormat="1" ht="16.9" customHeight="1">
      <c r="B930" s="13"/>
      <c r="C930" s="30" t="s">
        <v>1297</v>
      </c>
      <c r="D930" s="30" t="s">
        <v>1298</v>
      </c>
      <c r="E930" s="3" t="s">
        <v>333</v>
      </c>
      <c r="F930" s="31">
        <v>82.075</v>
      </c>
      <c r="H930" s="13"/>
    </row>
    <row r="931" spans="2:8" s="1" customFormat="1" ht="16.9" customHeight="1">
      <c r="B931" s="13"/>
      <c r="C931" s="30" t="s">
        <v>1176</v>
      </c>
      <c r="D931" s="30" t="s">
        <v>1177</v>
      </c>
      <c r="E931" s="3" t="s">
        <v>371</v>
      </c>
      <c r="F931" s="31">
        <v>1297.49</v>
      </c>
      <c r="H931" s="13"/>
    </row>
    <row r="932" spans="2:8" s="1" customFormat="1" ht="16.9" customHeight="1">
      <c r="B932" s="13"/>
      <c r="C932" s="26" t="s">
        <v>201</v>
      </c>
      <c r="D932" s="27" t="s">
        <v>202</v>
      </c>
      <c r="E932" s="28" t="s">
        <v>1</v>
      </c>
      <c r="F932" s="29">
        <v>156.2</v>
      </c>
      <c r="H932" s="13"/>
    </row>
    <row r="933" spans="2:8" s="1" customFormat="1" ht="16.9" customHeight="1">
      <c r="B933" s="13"/>
      <c r="C933" s="30" t="s">
        <v>1</v>
      </c>
      <c r="D933" s="30" t="s">
        <v>202</v>
      </c>
      <c r="E933" s="3" t="s">
        <v>1</v>
      </c>
      <c r="F933" s="31">
        <v>0</v>
      </c>
      <c r="H933" s="13"/>
    </row>
    <row r="934" spans="2:8" s="1" customFormat="1" ht="16.9" customHeight="1">
      <c r="B934" s="13"/>
      <c r="C934" s="30" t="s">
        <v>201</v>
      </c>
      <c r="D934" s="30" t="s">
        <v>203</v>
      </c>
      <c r="E934" s="3" t="s">
        <v>1</v>
      </c>
      <c r="F934" s="31">
        <v>156.2</v>
      </c>
      <c r="H934" s="13"/>
    </row>
    <row r="935" spans="2:8" s="1" customFormat="1" ht="16.9" customHeight="1">
      <c r="B935" s="13"/>
      <c r="C935" s="32" t="s">
        <v>3143</v>
      </c>
      <c r="H935" s="13"/>
    </row>
    <row r="936" spans="2:8" s="1" customFormat="1" ht="20">
      <c r="B936" s="13"/>
      <c r="C936" s="30" t="s">
        <v>1417</v>
      </c>
      <c r="D936" s="30" t="s">
        <v>1418</v>
      </c>
      <c r="E936" s="3" t="s">
        <v>371</v>
      </c>
      <c r="F936" s="31">
        <v>156.2</v>
      </c>
      <c r="H936" s="13"/>
    </row>
    <row r="937" spans="2:8" s="1" customFormat="1" ht="16.9" customHeight="1">
      <c r="B937" s="13"/>
      <c r="C937" s="30" t="s">
        <v>1132</v>
      </c>
      <c r="D937" s="30" t="s">
        <v>1133</v>
      </c>
      <c r="E937" s="3" t="s">
        <v>371</v>
      </c>
      <c r="F937" s="31">
        <v>1109.168</v>
      </c>
      <c r="H937" s="13"/>
    </row>
    <row r="938" spans="2:8" s="1" customFormat="1" ht="16.9" customHeight="1">
      <c r="B938" s="13"/>
      <c r="C938" s="30" t="s">
        <v>1142</v>
      </c>
      <c r="D938" s="30" t="s">
        <v>1143</v>
      </c>
      <c r="E938" s="3" t="s">
        <v>371</v>
      </c>
      <c r="F938" s="31">
        <v>1109.168</v>
      </c>
      <c r="H938" s="13"/>
    </row>
    <row r="939" spans="2:8" s="1" customFormat="1" ht="20">
      <c r="B939" s="13"/>
      <c r="C939" s="30" t="s">
        <v>1161</v>
      </c>
      <c r="D939" s="30" t="s">
        <v>1162</v>
      </c>
      <c r="E939" s="3" t="s">
        <v>371</v>
      </c>
      <c r="F939" s="31">
        <v>1123.368</v>
      </c>
      <c r="H939" s="13"/>
    </row>
    <row r="940" spans="2:8" s="1" customFormat="1" ht="16.9" customHeight="1">
      <c r="B940" s="13"/>
      <c r="C940" s="30" t="s">
        <v>1171</v>
      </c>
      <c r="D940" s="30" t="s">
        <v>1172</v>
      </c>
      <c r="E940" s="3" t="s">
        <v>371</v>
      </c>
      <c r="F940" s="31">
        <v>1150.968</v>
      </c>
      <c r="H940" s="13"/>
    </row>
    <row r="941" spans="2:8" s="1" customFormat="1" ht="12">
      <c r="B941" s="13"/>
      <c r="C941" s="30" t="s">
        <v>1269</v>
      </c>
      <c r="D941" s="30" t="s">
        <v>1270</v>
      </c>
      <c r="E941" s="3" t="s">
        <v>371</v>
      </c>
      <c r="F941" s="31">
        <v>1022.063</v>
      </c>
      <c r="H941" s="13"/>
    </row>
    <row r="942" spans="2:8" s="1" customFormat="1" ht="20">
      <c r="B942" s="13"/>
      <c r="C942" s="30" t="s">
        <v>1294</v>
      </c>
      <c r="D942" s="30" t="s">
        <v>1295</v>
      </c>
      <c r="E942" s="3" t="s">
        <v>371</v>
      </c>
      <c r="F942" s="31">
        <v>969.8</v>
      </c>
      <c r="H942" s="13"/>
    </row>
    <row r="943" spans="2:8" s="1" customFormat="1" ht="16.9" customHeight="1">
      <c r="B943" s="13"/>
      <c r="C943" s="30" t="s">
        <v>1274</v>
      </c>
      <c r="D943" s="30" t="s">
        <v>1275</v>
      </c>
      <c r="E943" s="3" t="s">
        <v>371</v>
      </c>
      <c r="F943" s="31">
        <v>1018.29</v>
      </c>
      <c r="H943" s="13"/>
    </row>
    <row r="944" spans="2:8" s="1" customFormat="1" ht="16.9" customHeight="1">
      <c r="B944" s="13"/>
      <c r="C944" s="30" t="s">
        <v>1297</v>
      </c>
      <c r="D944" s="30" t="s">
        <v>1298</v>
      </c>
      <c r="E944" s="3" t="s">
        <v>333</v>
      </c>
      <c r="F944" s="31">
        <v>82.075</v>
      </c>
      <c r="H944" s="13"/>
    </row>
    <row r="945" spans="2:8" s="1" customFormat="1" ht="16.9" customHeight="1">
      <c r="B945" s="13"/>
      <c r="C945" s="30" t="s">
        <v>1176</v>
      </c>
      <c r="D945" s="30" t="s">
        <v>1177</v>
      </c>
      <c r="E945" s="3" t="s">
        <v>371</v>
      </c>
      <c r="F945" s="31">
        <v>1297.49</v>
      </c>
      <c r="H945" s="13"/>
    </row>
    <row r="946" spans="2:8" s="1" customFormat="1" ht="16.9" customHeight="1">
      <c r="B946" s="13"/>
      <c r="C946" s="26" t="s">
        <v>195</v>
      </c>
      <c r="D946" s="27" t="s">
        <v>196</v>
      </c>
      <c r="E946" s="28" t="s">
        <v>1</v>
      </c>
      <c r="F946" s="29">
        <v>87.105</v>
      </c>
      <c r="H946" s="13"/>
    </row>
    <row r="947" spans="2:8" s="1" customFormat="1" ht="16.9" customHeight="1">
      <c r="B947" s="13"/>
      <c r="C947" s="30" t="s">
        <v>1</v>
      </c>
      <c r="D947" s="30" t="s">
        <v>196</v>
      </c>
      <c r="E947" s="3" t="s">
        <v>1</v>
      </c>
      <c r="F947" s="31">
        <v>0</v>
      </c>
      <c r="H947" s="13"/>
    </row>
    <row r="948" spans="2:8" s="1" customFormat="1" ht="16.9" customHeight="1">
      <c r="B948" s="13"/>
      <c r="C948" s="30" t="s">
        <v>195</v>
      </c>
      <c r="D948" s="30" t="s">
        <v>1135</v>
      </c>
      <c r="E948" s="3" t="s">
        <v>1</v>
      </c>
      <c r="F948" s="31">
        <v>87.105</v>
      </c>
      <c r="H948" s="13"/>
    </row>
    <row r="949" spans="2:8" s="1" customFormat="1" ht="16.9" customHeight="1">
      <c r="B949" s="13"/>
      <c r="C949" s="32" t="s">
        <v>3143</v>
      </c>
      <c r="H949" s="13"/>
    </row>
    <row r="950" spans="2:8" s="1" customFormat="1" ht="16.9" customHeight="1">
      <c r="B950" s="13"/>
      <c r="C950" s="30" t="s">
        <v>1132</v>
      </c>
      <c r="D950" s="30" t="s">
        <v>1133</v>
      </c>
      <c r="E950" s="3" t="s">
        <v>371</v>
      </c>
      <c r="F950" s="31">
        <v>1109.168</v>
      </c>
      <c r="H950" s="13"/>
    </row>
    <row r="951" spans="2:8" s="1" customFormat="1" ht="16.9" customHeight="1">
      <c r="B951" s="13"/>
      <c r="C951" s="30" t="s">
        <v>1142</v>
      </c>
      <c r="D951" s="30" t="s">
        <v>1143</v>
      </c>
      <c r="E951" s="3" t="s">
        <v>371</v>
      </c>
      <c r="F951" s="31">
        <v>1109.168</v>
      </c>
      <c r="H951" s="13"/>
    </row>
    <row r="952" spans="2:8" s="1" customFormat="1" ht="20">
      <c r="B952" s="13"/>
      <c r="C952" s="30" t="s">
        <v>1161</v>
      </c>
      <c r="D952" s="30" t="s">
        <v>1162</v>
      </c>
      <c r="E952" s="3" t="s">
        <v>371</v>
      </c>
      <c r="F952" s="31">
        <v>1123.368</v>
      </c>
      <c r="H952" s="13"/>
    </row>
    <row r="953" spans="2:8" s="1" customFormat="1" ht="16.9" customHeight="1">
      <c r="B953" s="13"/>
      <c r="C953" s="30" t="s">
        <v>1171</v>
      </c>
      <c r="D953" s="30" t="s">
        <v>1172</v>
      </c>
      <c r="E953" s="3" t="s">
        <v>371</v>
      </c>
      <c r="F953" s="31">
        <v>1150.968</v>
      </c>
      <c r="H953" s="13"/>
    </row>
    <row r="954" spans="2:8" s="1" customFormat="1" ht="16.9" customHeight="1">
      <c r="B954" s="13"/>
      <c r="C954" s="30" t="s">
        <v>1397</v>
      </c>
      <c r="D954" s="30" t="s">
        <v>1398</v>
      </c>
      <c r="E954" s="3" t="s">
        <v>371</v>
      </c>
      <c r="F954" s="31">
        <v>87.105</v>
      </c>
      <c r="H954" s="13"/>
    </row>
    <row r="955" spans="2:8" s="1" customFormat="1" ht="16.9" customHeight="1">
      <c r="B955" s="13"/>
      <c r="C955" s="30" t="s">
        <v>1176</v>
      </c>
      <c r="D955" s="30" t="s">
        <v>1177</v>
      </c>
      <c r="E955" s="3" t="s">
        <v>371</v>
      </c>
      <c r="F955" s="31">
        <v>1297.49</v>
      </c>
      <c r="H955" s="13"/>
    </row>
    <row r="956" spans="2:8" s="1" customFormat="1" ht="16.9" customHeight="1">
      <c r="B956" s="13"/>
      <c r="C956" s="26" t="s">
        <v>204</v>
      </c>
      <c r="D956" s="27" t="s">
        <v>205</v>
      </c>
      <c r="E956" s="28" t="s">
        <v>1</v>
      </c>
      <c r="F956" s="29">
        <v>27.6</v>
      </c>
      <c r="H956" s="13"/>
    </row>
    <row r="957" spans="2:8" s="1" customFormat="1" ht="16.9" customHeight="1">
      <c r="B957" s="13"/>
      <c r="C957" s="30" t="s">
        <v>1</v>
      </c>
      <c r="D957" s="30" t="s">
        <v>205</v>
      </c>
      <c r="E957" s="3" t="s">
        <v>1</v>
      </c>
      <c r="F957" s="31">
        <v>0</v>
      </c>
      <c r="H957" s="13"/>
    </row>
    <row r="958" spans="2:8" s="1" customFormat="1" ht="16.9" customHeight="1">
      <c r="B958" s="13"/>
      <c r="C958" s="30" t="s">
        <v>204</v>
      </c>
      <c r="D958" s="30" t="s">
        <v>206</v>
      </c>
      <c r="E958" s="3" t="s">
        <v>1</v>
      </c>
      <c r="F958" s="31">
        <v>27.6</v>
      </c>
      <c r="H958" s="13"/>
    </row>
    <row r="959" spans="2:8" s="1" customFormat="1" ht="16.9" customHeight="1">
      <c r="B959" s="13"/>
      <c r="C959" s="32" t="s">
        <v>3143</v>
      </c>
      <c r="H959" s="13"/>
    </row>
    <row r="960" spans="2:8" s="1" customFormat="1" ht="20">
      <c r="B960" s="13"/>
      <c r="C960" s="30" t="s">
        <v>1152</v>
      </c>
      <c r="D960" s="30" t="s">
        <v>1153</v>
      </c>
      <c r="E960" s="3" t="s">
        <v>371</v>
      </c>
      <c r="F960" s="31">
        <v>39.6</v>
      </c>
      <c r="H960" s="13"/>
    </row>
    <row r="961" spans="2:8" s="1" customFormat="1" ht="16.9" customHeight="1">
      <c r="B961" s="13"/>
      <c r="C961" s="30" t="s">
        <v>1171</v>
      </c>
      <c r="D961" s="30" t="s">
        <v>1172</v>
      </c>
      <c r="E961" s="3" t="s">
        <v>371</v>
      </c>
      <c r="F961" s="31">
        <v>1150.968</v>
      </c>
      <c r="H961" s="13"/>
    </row>
    <row r="962" spans="2:8" s="1" customFormat="1" ht="16.9" customHeight="1">
      <c r="B962" s="13"/>
      <c r="C962" s="30" t="s">
        <v>1382</v>
      </c>
      <c r="D962" s="30" t="s">
        <v>1383</v>
      </c>
      <c r="E962" s="3" t="s">
        <v>371</v>
      </c>
      <c r="F962" s="31">
        <v>79.2</v>
      </c>
      <c r="H962" s="13"/>
    </row>
    <row r="963" spans="2:8" s="1" customFormat="1" ht="16.9" customHeight="1">
      <c r="B963" s="13"/>
      <c r="C963" s="30" t="s">
        <v>1181</v>
      </c>
      <c r="D963" s="30" t="s">
        <v>1182</v>
      </c>
      <c r="E963" s="3" t="s">
        <v>371</v>
      </c>
      <c r="F963" s="31">
        <v>27.6</v>
      </c>
      <c r="H963" s="13"/>
    </row>
    <row r="964" spans="2:8" s="1" customFormat="1" ht="16.9" customHeight="1">
      <c r="B964" s="13"/>
      <c r="C964" s="26" t="s">
        <v>207</v>
      </c>
      <c r="D964" s="27" t="s">
        <v>208</v>
      </c>
      <c r="E964" s="28" t="s">
        <v>1</v>
      </c>
      <c r="F964" s="29">
        <v>12</v>
      </c>
      <c r="H964" s="13"/>
    </row>
    <row r="965" spans="2:8" s="1" customFormat="1" ht="16.9" customHeight="1">
      <c r="B965" s="13"/>
      <c r="C965" s="30" t="s">
        <v>1</v>
      </c>
      <c r="D965" s="30" t="s">
        <v>208</v>
      </c>
      <c r="E965" s="3" t="s">
        <v>1</v>
      </c>
      <c r="F965" s="31">
        <v>0</v>
      </c>
      <c r="H965" s="13"/>
    </row>
    <row r="966" spans="2:8" s="1" customFormat="1" ht="16.9" customHeight="1">
      <c r="B966" s="13"/>
      <c r="C966" s="30" t="s">
        <v>207</v>
      </c>
      <c r="D966" s="30" t="s">
        <v>209</v>
      </c>
      <c r="E966" s="3" t="s">
        <v>1</v>
      </c>
      <c r="F966" s="31">
        <v>12</v>
      </c>
      <c r="H966" s="13"/>
    </row>
    <row r="967" spans="2:8" s="1" customFormat="1" ht="16.9" customHeight="1">
      <c r="B967" s="13"/>
      <c r="C967" s="32" t="s">
        <v>3143</v>
      </c>
      <c r="H967" s="13"/>
    </row>
    <row r="968" spans="2:8" s="1" customFormat="1" ht="20">
      <c r="B968" s="13"/>
      <c r="C968" s="30" t="s">
        <v>1152</v>
      </c>
      <c r="D968" s="30" t="s">
        <v>1153</v>
      </c>
      <c r="E968" s="3" t="s">
        <v>371</v>
      </c>
      <c r="F968" s="31">
        <v>39.6</v>
      </c>
      <c r="H968" s="13"/>
    </row>
    <row r="969" spans="2:8" s="1" customFormat="1" ht="20">
      <c r="B969" s="13"/>
      <c r="C969" s="30" t="s">
        <v>1303</v>
      </c>
      <c r="D969" s="30" t="s">
        <v>1304</v>
      </c>
      <c r="E969" s="3" t="s">
        <v>371</v>
      </c>
      <c r="F969" s="31">
        <v>13.8</v>
      </c>
      <c r="H969" s="13"/>
    </row>
    <row r="970" spans="2:8" s="1" customFormat="1" ht="16.9" customHeight="1">
      <c r="B970" s="13"/>
      <c r="C970" s="30" t="s">
        <v>1382</v>
      </c>
      <c r="D970" s="30" t="s">
        <v>1383</v>
      </c>
      <c r="E970" s="3" t="s">
        <v>371</v>
      </c>
      <c r="F970" s="31">
        <v>79.2</v>
      </c>
      <c r="H970" s="13"/>
    </row>
    <row r="971" spans="2:8" s="1" customFormat="1" ht="16.9" customHeight="1">
      <c r="B971" s="13"/>
      <c r="C971" s="26" t="s">
        <v>3137</v>
      </c>
      <c r="D971" s="27" t="s">
        <v>3138</v>
      </c>
      <c r="E971" s="28" t="s">
        <v>1</v>
      </c>
      <c r="F971" s="29">
        <v>14</v>
      </c>
      <c r="H971" s="13"/>
    </row>
    <row r="972" spans="2:8" s="1" customFormat="1" ht="16.9" customHeight="1">
      <c r="B972" s="13"/>
      <c r="C972" s="30" t="s">
        <v>1</v>
      </c>
      <c r="D972" s="30" t="s">
        <v>3139</v>
      </c>
      <c r="E972" s="3" t="s">
        <v>1</v>
      </c>
      <c r="F972" s="31">
        <v>4</v>
      </c>
      <c r="H972" s="13"/>
    </row>
    <row r="973" spans="2:8" s="1" customFormat="1" ht="16.9" customHeight="1">
      <c r="B973" s="13"/>
      <c r="C973" s="30" t="s">
        <v>1</v>
      </c>
      <c r="D973" s="30" t="s">
        <v>3140</v>
      </c>
      <c r="E973" s="3" t="s">
        <v>1</v>
      </c>
      <c r="F973" s="31">
        <v>8</v>
      </c>
      <c r="H973" s="13"/>
    </row>
    <row r="974" spans="2:8" s="1" customFormat="1" ht="16.9" customHeight="1">
      <c r="B974" s="13"/>
      <c r="C974" s="30" t="s">
        <v>1</v>
      </c>
      <c r="D974" s="30" t="s">
        <v>3141</v>
      </c>
      <c r="E974" s="3" t="s">
        <v>1</v>
      </c>
      <c r="F974" s="31">
        <v>2</v>
      </c>
      <c r="H974" s="13"/>
    </row>
    <row r="975" spans="2:8" s="1" customFormat="1" ht="16.9" customHeight="1">
      <c r="B975" s="13"/>
      <c r="C975" s="30" t="s">
        <v>3137</v>
      </c>
      <c r="D975" s="30" t="s">
        <v>388</v>
      </c>
      <c r="E975" s="3" t="s">
        <v>1</v>
      </c>
      <c r="F975" s="31">
        <v>14</v>
      </c>
      <c r="H975" s="13"/>
    </row>
    <row r="976" spans="2:8" s="1" customFormat="1" ht="16.9" customHeight="1">
      <c r="B976" s="13"/>
      <c r="C976" s="26" t="s">
        <v>2897</v>
      </c>
      <c r="D976" s="27" t="s">
        <v>2898</v>
      </c>
      <c r="E976" s="28" t="s">
        <v>1</v>
      </c>
      <c r="F976" s="29">
        <v>278.1</v>
      </c>
      <c r="H976" s="13"/>
    </row>
    <row r="977" spans="2:8" s="1" customFormat="1" ht="16.9" customHeight="1">
      <c r="B977" s="13"/>
      <c r="C977" s="30" t="s">
        <v>2897</v>
      </c>
      <c r="D977" s="30" t="s">
        <v>2899</v>
      </c>
      <c r="E977" s="3" t="s">
        <v>1</v>
      </c>
      <c r="F977" s="31">
        <v>278.1</v>
      </c>
      <c r="H977" s="13"/>
    </row>
    <row r="978" spans="2:8" s="1" customFormat="1" ht="16.9" customHeight="1">
      <c r="B978" s="13"/>
      <c r="C978" s="26" t="s">
        <v>102</v>
      </c>
      <c r="D978" s="27" t="s">
        <v>103</v>
      </c>
      <c r="E978" s="28" t="s">
        <v>1</v>
      </c>
      <c r="F978" s="29">
        <v>576.907</v>
      </c>
      <c r="H978" s="13"/>
    </row>
    <row r="979" spans="2:8" s="1" customFormat="1" ht="20">
      <c r="B979" s="13"/>
      <c r="C979" s="30" t="s">
        <v>1</v>
      </c>
      <c r="D979" s="30" t="s">
        <v>392</v>
      </c>
      <c r="E979" s="3" t="s">
        <v>1</v>
      </c>
      <c r="F979" s="31">
        <v>397.785</v>
      </c>
      <c r="H979" s="13"/>
    </row>
    <row r="980" spans="2:8" s="1" customFormat="1" ht="20">
      <c r="B980" s="13"/>
      <c r="C980" s="30" t="s">
        <v>1</v>
      </c>
      <c r="D980" s="30" t="s">
        <v>393</v>
      </c>
      <c r="E980" s="3" t="s">
        <v>1</v>
      </c>
      <c r="F980" s="31">
        <v>147.93</v>
      </c>
      <c r="H980" s="13"/>
    </row>
    <row r="981" spans="2:8" s="1" customFormat="1" ht="16.9" customHeight="1">
      <c r="B981" s="13"/>
      <c r="C981" s="30" t="s">
        <v>1</v>
      </c>
      <c r="D981" s="30" t="s">
        <v>394</v>
      </c>
      <c r="E981" s="3" t="s">
        <v>1</v>
      </c>
      <c r="F981" s="31">
        <v>31.192</v>
      </c>
      <c r="H981" s="13"/>
    </row>
    <row r="982" spans="2:8" s="1" customFormat="1" ht="16.9" customHeight="1">
      <c r="B982" s="13"/>
      <c r="C982" s="30" t="s">
        <v>102</v>
      </c>
      <c r="D982" s="30" t="s">
        <v>388</v>
      </c>
      <c r="E982" s="3" t="s">
        <v>1</v>
      </c>
      <c r="F982" s="31">
        <v>576.907</v>
      </c>
      <c r="H982" s="13"/>
    </row>
    <row r="983" spans="2:8" s="1" customFormat="1" ht="16.9" customHeight="1">
      <c r="B983" s="13"/>
      <c r="C983" s="32" t="s">
        <v>3143</v>
      </c>
      <c r="H983" s="13"/>
    </row>
    <row r="984" spans="2:8" s="1" customFormat="1" ht="16.9" customHeight="1">
      <c r="B984" s="13"/>
      <c r="C984" s="30" t="s">
        <v>389</v>
      </c>
      <c r="D984" s="30" t="s">
        <v>390</v>
      </c>
      <c r="E984" s="3" t="s">
        <v>371</v>
      </c>
      <c r="F984" s="31">
        <v>576.907</v>
      </c>
      <c r="H984" s="13"/>
    </row>
    <row r="985" spans="2:8" s="1" customFormat="1" ht="16.9" customHeight="1">
      <c r="B985" s="13"/>
      <c r="C985" s="30" t="s">
        <v>396</v>
      </c>
      <c r="D985" s="30" t="s">
        <v>397</v>
      </c>
      <c r="E985" s="3" t="s">
        <v>371</v>
      </c>
      <c r="F985" s="31">
        <v>576.907</v>
      </c>
      <c r="H985" s="13"/>
    </row>
    <row r="986" spans="2:8" s="1" customFormat="1" ht="16.9" customHeight="1">
      <c r="B986" s="13"/>
      <c r="C986" s="26" t="s">
        <v>99</v>
      </c>
      <c r="D986" s="27" t="s">
        <v>100</v>
      </c>
      <c r="E986" s="28" t="s">
        <v>1</v>
      </c>
      <c r="F986" s="29">
        <v>198.141</v>
      </c>
      <c r="H986" s="13"/>
    </row>
    <row r="987" spans="2:8" s="1" customFormat="1" ht="16.9" customHeight="1">
      <c r="B987" s="13"/>
      <c r="C987" s="30" t="s">
        <v>99</v>
      </c>
      <c r="D987" s="30" t="s">
        <v>367</v>
      </c>
      <c r="E987" s="3" t="s">
        <v>1</v>
      </c>
      <c r="F987" s="31">
        <v>198.141</v>
      </c>
      <c r="H987" s="13"/>
    </row>
    <row r="988" spans="2:8" s="1" customFormat="1" ht="16.9" customHeight="1">
      <c r="B988" s="13"/>
      <c r="C988" s="32" t="s">
        <v>3143</v>
      </c>
      <c r="H988" s="13"/>
    </row>
    <row r="989" spans="2:8" s="1" customFormat="1" ht="16.9" customHeight="1">
      <c r="B989" s="13"/>
      <c r="C989" s="30" t="s">
        <v>364</v>
      </c>
      <c r="D989" s="30" t="s">
        <v>365</v>
      </c>
      <c r="E989" s="3" t="s">
        <v>333</v>
      </c>
      <c r="F989" s="31">
        <v>198.141</v>
      </c>
      <c r="H989" s="13"/>
    </row>
    <row r="990" spans="2:8" s="1" customFormat="1" ht="16.9" customHeight="1">
      <c r="B990" s="13"/>
      <c r="C990" s="30" t="s">
        <v>377</v>
      </c>
      <c r="D990" s="30" t="s">
        <v>378</v>
      </c>
      <c r="E990" s="3" t="s">
        <v>340</v>
      </c>
      <c r="F990" s="31">
        <v>19.814</v>
      </c>
      <c r="H990" s="13"/>
    </row>
    <row r="991" spans="2:8" s="1" customFormat="1" ht="26.5" customHeight="1">
      <c r="B991" s="13"/>
      <c r="C991" s="25" t="s">
        <v>3144</v>
      </c>
      <c r="D991" s="25" t="s">
        <v>86</v>
      </c>
      <c r="H991" s="13"/>
    </row>
    <row r="992" spans="2:8" s="1" customFormat="1" ht="16.9" customHeight="1">
      <c r="B992" s="13"/>
      <c r="C992" s="26" t="s">
        <v>218</v>
      </c>
      <c r="D992" s="27" t="s">
        <v>218</v>
      </c>
      <c r="E992" s="28" t="s">
        <v>1</v>
      </c>
      <c r="F992" s="29">
        <v>693.7</v>
      </c>
      <c r="H992" s="13"/>
    </row>
    <row r="993" spans="2:8" s="1" customFormat="1" ht="16.9" customHeight="1">
      <c r="B993" s="13"/>
      <c r="C993" s="30" t="s">
        <v>1</v>
      </c>
      <c r="D993" s="30" t="s">
        <v>1209</v>
      </c>
      <c r="E993" s="3" t="s">
        <v>1</v>
      </c>
      <c r="F993" s="31">
        <v>0</v>
      </c>
      <c r="H993" s="13"/>
    </row>
    <row r="994" spans="2:8" s="1" customFormat="1" ht="16.9" customHeight="1">
      <c r="B994" s="13"/>
      <c r="C994" s="30" t="s">
        <v>218</v>
      </c>
      <c r="D994" s="30" t="s">
        <v>1210</v>
      </c>
      <c r="E994" s="3" t="s">
        <v>1</v>
      </c>
      <c r="F994" s="31">
        <v>693.7</v>
      </c>
      <c r="H994" s="13"/>
    </row>
    <row r="995" spans="2:8" s="1" customFormat="1" ht="16.9" customHeight="1">
      <c r="B995" s="13"/>
      <c r="C995" s="26" t="s">
        <v>96</v>
      </c>
      <c r="D995" s="27" t="s">
        <v>97</v>
      </c>
      <c r="E995" s="28" t="s">
        <v>1</v>
      </c>
      <c r="F995" s="29">
        <v>96.41</v>
      </c>
      <c r="H995" s="13"/>
    </row>
    <row r="996" spans="2:8" s="1" customFormat="1" ht="16.9" customHeight="1">
      <c r="B996" s="13"/>
      <c r="C996" s="30" t="s">
        <v>96</v>
      </c>
      <c r="D996" s="30" t="s">
        <v>336</v>
      </c>
      <c r="E996" s="3" t="s">
        <v>1</v>
      </c>
      <c r="F996" s="31">
        <v>96.41</v>
      </c>
      <c r="H996" s="13"/>
    </row>
    <row r="997" spans="2:8" s="1" customFormat="1" ht="16.9" customHeight="1">
      <c r="B997" s="13"/>
      <c r="C997" s="26" t="s">
        <v>231</v>
      </c>
      <c r="D997" s="27" t="s">
        <v>232</v>
      </c>
      <c r="E997" s="28" t="s">
        <v>1</v>
      </c>
      <c r="F997" s="29">
        <v>786</v>
      </c>
      <c r="H997" s="13"/>
    </row>
    <row r="998" spans="2:8" s="1" customFormat="1" ht="16.9" customHeight="1">
      <c r="B998" s="13"/>
      <c r="C998" s="30" t="s">
        <v>1</v>
      </c>
      <c r="D998" s="30" t="s">
        <v>1461</v>
      </c>
      <c r="E998" s="3" t="s">
        <v>1</v>
      </c>
      <c r="F998" s="31">
        <v>0</v>
      </c>
      <c r="H998" s="13"/>
    </row>
    <row r="999" spans="2:8" s="1" customFormat="1" ht="16.9" customHeight="1">
      <c r="B999" s="13"/>
      <c r="C999" s="30" t="s">
        <v>1</v>
      </c>
      <c r="D999" s="30" t="s">
        <v>1462</v>
      </c>
      <c r="E999" s="3" t="s">
        <v>1</v>
      </c>
      <c r="F999" s="31">
        <v>0</v>
      </c>
      <c r="H999" s="13"/>
    </row>
    <row r="1000" spans="2:8" s="1" customFormat="1" ht="16.9" customHeight="1">
      <c r="B1000" s="13"/>
      <c r="C1000" s="30" t="s">
        <v>1</v>
      </c>
      <c r="D1000" s="30" t="s">
        <v>421</v>
      </c>
      <c r="E1000" s="3" t="s">
        <v>1</v>
      </c>
      <c r="F1000" s="31">
        <v>0</v>
      </c>
      <c r="H1000" s="13"/>
    </row>
    <row r="1001" spans="2:8" s="1" customFormat="1" ht="16.9" customHeight="1">
      <c r="B1001" s="13"/>
      <c r="C1001" s="30" t="s">
        <v>1</v>
      </c>
      <c r="D1001" s="30" t="s">
        <v>1463</v>
      </c>
      <c r="E1001" s="3" t="s">
        <v>1</v>
      </c>
      <c r="F1001" s="31">
        <v>261.6</v>
      </c>
      <c r="H1001" s="13"/>
    </row>
    <row r="1002" spans="2:8" s="1" customFormat="1" ht="16.9" customHeight="1">
      <c r="B1002" s="13"/>
      <c r="C1002" s="30" t="s">
        <v>1</v>
      </c>
      <c r="D1002" s="30" t="s">
        <v>426</v>
      </c>
      <c r="E1002" s="3" t="s">
        <v>1</v>
      </c>
      <c r="F1002" s="31">
        <v>0</v>
      </c>
      <c r="H1002" s="13"/>
    </row>
    <row r="1003" spans="2:8" s="1" customFormat="1" ht="16.9" customHeight="1">
      <c r="B1003" s="13"/>
      <c r="C1003" s="30" t="s">
        <v>1</v>
      </c>
      <c r="D1003" s="30" t="s">
        <v>1464</v>
      </c>
      <c r="E1003" s="3" t="s">
        <v>1</v>
      </c>
      <c r="F1003" s="31">
        <v>235.3</v>
      </c>
      <c r="H1003" s="13"/>
    </row>
    <row r="1004" spans="2:8" s="1" customFormat="1" ht="16.9" customHeight="1">
      <c r="B1004" s="13"/>
      <c r="C1004" s="30" t="s">
        <v>1</v>
      </c>
      <c r="D1004" s="30" t="s">
        <v>1465</v>
      </c>
      <c r="E1004" s="3" t="s">
        <v>1</v>
      </c>
      <c r="F1004" s="31">
        <v>0</v>
      </c>
      <c r="H1004" s="13"/>
    </row>
    <row r="1005" spans="2:8" s="1" customFormat="1" ht="16.9" customHeight="1">
      <c r="B1005" s="13"/>
      <c r="C1005" s="30" t="s">
        <v>1</v>
      </c>
      <c r="D1005" s="30" t="s">
        <v>421</v>
      </c>
      <c r="E1005" s="3" t="s">
        <v>1</v>
      </c>
      <c r="F1005" s="31">
        <v>0</v>
      </c>
      <c r="H1005" s="13"/>
    </row>
    <row r="1006" spans="2:8" s="1" customFormat="1" ht="16.9" customHeight="1">
      <c r="B1006" s="13"/>
      <c r="C1006" s="30" t="s">
        <v>1</v>
      </c>
      <c r="D1006" s="30" t="s">
        <v>1466</v>
      </c>
      <c r="E1006" s="3" t="s">
        <v>1</v>
      </c>
      <c r="F1006" s="31">
        <v>139.3</v>
      </c>
      <c r="H1006" s="13"/>
    </row>
    <row r="1007" spans="2:8" s="1" customFormat="1" ht="16.9" customHeight="1">
      <c r="B1007" s="13"/>
      <c r="C1007" s="30" t="s">
        <v>1</v>
      </c>
      <c r="D1007" s="30" t="s">
        <v>426</v>
      </c>
      <c r="E1007" s="3" t="s">
        <v>1</v>
      </c>
      <c r="F1007" s="31">
        <v>0</v>
      </c>
      <c r="H1007" s="13"/>
    </row>
    <row r="1008" spans="2:8" s="1" customFormat="1" ht="16.9" customHeight="1">
      <c r="B1008" s="13"/>
      <c r="C1008" s="30" t="s">
        <v>1</v>
      </c>
      <c r="D1008" s="30" t="s">
        <v>1467</v>
      </c>
      <c r="E1008" s="3" t="s">
        <v>1</v>
      </c>
      <c r="F1008" s="31">
        <v>149.8</v>
      </c>
      <c r="H1008" s="13"/>
    </row>
    <row r="1009" spans="2:8" s="1" customFormat="1" ht="16.9" customHeight="1">
      <c r="B1009" s="13"/>
      <c r="C1009" s="30" t="s">
        <v>231</v>
      </c>
      <c r="D1009" s="30" t="s">
        <v>607</v>
      </c>
      <c r="E1009" s="3" t="s">
        <v>1</v>
      </c>
      <c r="F1009" s="31">
        <v>786</v>
      </c>
      <c r="H1009" s="13"/>
    </row>
    <row r="1010" spans="2:8" s="1" customFormat="1" ht="16.9" customHeight="1">
      <c r="B1010" s="13"/>
      <c r="C1010" s="26" t="s">
        <v>237</v>
      </c>
      <c r="D1010" s="27" t="s">
        <v>238</v>
      </c>
      <c r="E1010" s="28" t="s">
        <v>1</v>
      </c>
      <c r="F1010" s="29">
        <v>329.4</v>
      </c>
      <c r="H1010" s="13"/>
    </row>
    <row r="1011" spans="2:8" s="1" customFormat="1" ht="16.9" customHeight="1">
      <c r="B1011" s="13"/>
      <c r="C1011" s="30" t="s">
        <v>1</v>
      </c>
      <c r="D1011" s="30" t="s">
        <v>1473</v>
      </c>
      <c r="E1011" s="3" t="s">
        <v>1</v>
      </c>
      <c r="F1011" s="31">
        <v>0</v>
      </c>
      <c r="H1011" s="13"/>
    </row>
    <row r="1012" spans="2:8" s="1" customFormat="1" ht="16.9" customHeight="1">
      <c r="B1012" s="13"/>
      <c r="C1012" s="30" t="s">
        <v>1</v>
      </c>
      <c r="D1012" s="30" t="s">
        <v>421</v>
      </c>
      <c r="E1012" s="3" t="s">
        <v>1</v>
      </c>
      <c r="F1012" s="31">
        <v>0</v>
      </c>
      <c r="H1012" s="13"/>
    </row>
    <row r="1013" spans="2:8" s="1" customFormat="1" ht="20">
      <c r="B1013" s="13"/>
      <c r="C1013" s="30" t="s">
        <v>1</v>
      </c>
      <c r="D1013" s="30" t="s">
        <v>1474</v>
      </c>
      <c r="E1013" s="3" t="s">
        <v>1</v>
      </c>
      <c r="F1013" s="31">
        <v>171.7</v>
      </c>
      <c r="H1013" s="13"/>
    </row>
    <row r="1014" spans="2:8" s="1" customFormat="1" ht="16.9" customHeight="1">
      <c r="B1014" s="13"/>
      <c r="C1014" s="30" t="s">
        <v>1</v>
      </c>
      <c r="D1014" s="30" t="s">
        <v>426</v>
      </c>
      <c r="E1014" s="3" t="s">
        <v>1</v>
      </c>
      <c r="F1014" s="31">
        <v>0</v>
      </c>
      <c r="H1014" s="13"/>
    </row>
    <row r="1015" spans="2:8" s="1" customFormat="1" ht="16.9" customHeight="1">
      <c r="B1015" s="13"/>
      <c r="C1015" s="30" t="s">
        <v>1</v>
      </c>
      <c r="D1015" s="30" t="s">
        <v>1475</v>
      </c>
      <c r="E1015" s="3" t="s">
        <v>1</v>
      </c>
      <c r="F1015" s="31">
        <v>157.7</v>
      </c>
      <c r="H1015" s="13"/>
    </row>
    <row r="1016" spans="2:8" s="1" customFormat="1" ht="16.9" customHeight="1">
      <c r="B1016" s="13"/>
      <c r="C1016" s="30" t="s">
        <v>237</v>
      </c>
      <c r="D1016" s="30" t="s">
        <v>388</v>
      </c>
      <c r="E1016" s="3" t="s">
        <v>1</v>
      </c>
      <c r="F1016" s="31">
        <v>329.4</v>
      </c>
      <c r="H1016" s="13"/>
    </row>
    <row r="1017" spans="2:8" s="1" customFormat="1" ht="16.9" customHeight="1">
      <c r="B1017" s="13"/>
      <c r="C1017" s="26" t="s">
        <v>109</v>
      </c>
      <c r="D1017" s="27" t="s">
        <v>110</v>
      </c>
      <c r="E1017" s="28" t="s">
        <v>1</v>
      </c>
      <c r="F1017" s="29">
        <v>17.62</v>
      </c>
      <c r="H1017" s="13"/>
    </row>
    <row r="1018" spans="2:8" s="1" customFormat="1" ht="16.9" customHeight="1">
      <c r="B1018" s="13"/>
      <c r="C1018" s="30" t="s">
        <v>1</v>
      </c>
      <c r="D1018" s="30" t="s">
        <v>110</v>
      </c>
      <c r="E1018" s="3" t="s">
        <v>1</v>
      </c>
      <c r="F1018" s="31">
        <v>0</v>
      </c>
      <c r="H1018" s="13"/>
    </row>
    <row r="1019" spans="2:8" s="1" customFormat="1" ht="16.9" customHeight="1">
      <c r="B1019" s="13"/>
      <c r="C1019" s="30" t="s">
        <v>1</v>
      </c>
      <c r="D1019" s="30" t="s">
        <v>421</v>
      </c>
      <c r="E1019" s="3" t="s">
        <v>1</v>
      </c>
      <c r="F1019" s="31">
        <v>0</v>
      </c>
      <c r="H1019" s="13"/>
    </row>
    <row r="1020" spans="2:8" s="1" customFormat="1" ht="16.9" customHeight="1">
      <c r="B1020" s="13"/>
      <c r="C1020" s="30" t="s">
        <v>1</v>
      </c>
      <c r="D1020" s="30" t="s">
        <v>713</v>
      </c>
      <c r="E1020" s="3" t="s">
        <v>1</v>
      </c>
      <c r="F1020" s="31">
        <v>17.62</v>
      </c>
      <c r="H1020" s="13"/>
    </row>
    <row r="1021" spans="2:8" s="1" customFormat="1" ht="16.9" customHeight="1">
      <c r="B1021" s="13"/>
      <c r="C1021" s="30" t="s">
        <v>109</v>
      </c>
      <c r="D1021" s="30" t="s">
        <v>388</v>
      </c>
      <c r="E1021" s="3" t="s">
        <v>1</v>
      </c>
      <c r="F1021" s="31">
        <v>17.62</v>
      </c>
      <c r="H1021" s="13"/>
    </row>
    <row r="1022" spans="2:8" s="1" customFormat="1" ht="16.9" customHeight="1">
      <c r="B1022" s="13"/>
      <c r="C1022" s="26" t="s">
        <v>240</v>
      </c>
      <c r="D1022" s="27" t="s">
        <v>241</v>
      </c>
      <c r="E1022" s="28" t="s">
        <v>1</v>
      </c>
      <c r="F1022" s="29">
        <v>189.2</v>
      </c>
      <c r="H1022" s="13"/>
    </row>
    <row r="1023" spans="2:8" s="1" customFormat="1" ht="16.9" customHeight="1">
      <c r="B1023" s="13"/>
      <c r="C1023" s="30" t="s">
        <v>1</v>
      </c>
      <c r="D1023" s="30" t="s">
        <v>1480</v>
      </c>
      <c r="E1023" s="3" t="s">
        <v>1</v>
      </c>
      <c r="F1023" s="31">
        <v>0</v>
      </c>
      <c r="H1023" s="13"/>
    </row>
    <row r="1024" spans="2:8" s="1" customFormat="1" ht="16.9" customHeight="1">
      <c r="B1024" s="13"/>
      <c r="C1024" s="30" t="s">
        <v>1</v>
      </c>
      <c r="D1024" s="30" t="s">
        <v>421</v>
      </c>
      <c r="E1024" s="3" t="s">
        <v>1</v>
      </c>
      <c r="F1024" s="31">
        <v>0</v>
      </c>
      <c r="H1024" s="13"/>
    </row>
    <row r="1025" spans="2:8" s="1" customFormat="1" ht="16.9" customHeight="1">
      <c r="B1025" s="13"/>
      <c r="C1025" s="30" t="s">
        <v>1</v>
      </c>
      <c r="D1025" s="30" t="s">
        <v>825</v>
      </c>
      <c r="E1025" s="3" t="s">
        <v>1</v>
      </c>
      <c r="F1025" s="31">
        <v>81</v>
      </c>
      <c r="H1025" s="13"/>
    </row>
    <row r="1026" spans="2:8" s="1" customFormat="1" ht="16.9" customHeight="1">
      <c r="B1026" s="13"/>
      <c r="C1026" s="30" t="s">
        <v>1</v>
      </c>
      <c r="D1026" s="30" t="s">
        <v>426</v>
      </c>
      <c r="E1026" s="3" t="s">
        <v>1</v>
      </c>
      <c r="F1026" s="31">
        <v>0</v>
      </c>
      <c r="H1026" s="13"/>
    </row>
    <row r="1027" spans="2:8" s="1" customFormat="1" ht="16.9" customHeight="1">
      <c r="B1027" s="13"/>
      <c r="C1027" s="30" t="s">
        <v>1</v>
      </c>
      <c r="D1027" s="30" t="s">
        <v>1481</v>
      </c>
      <c r="E1027" s="3" t="s">
        <v>1</v>
      </c>
      <c r="F1027" s="31">
        <v>108.2</v>
      </c>
      <c r="H1027" s="13"/>
    </row>
    <row r="1028" spans="2:8" s="1" customFormat="1" ht="16.9" customHeight="1">
      <c r="B1028" s="13"/>
      <c r="C1028" s="30" t="s">
        <v>240</v>
      </c>
      <c r="D1028" s="30" t="s">
        <v>388</v>
      </c>
      <c r="E1028" s="3" t="s">
        <v>1</v>
      </c>
      <c r="F1028" s="31">
        <v>189.2</v>
      </c>
      <c r="H1028" s="13"/>
    </row>
    <row r="1029" spans="2:8" s="1" customFormat="1" ht="16.9" customHeight="1">
      <c r="B1029" s="13"/>
      <c r="C1029" s="26" t="s">
        <v>243</v>
      </c>
      <c r="D1029" s="27" t="s">
        <v>244</v>
      </c>
      <c r="E1029" s="28" t="s">
        <v>1</v>
      </c>
      <c r="F1029" s="29">
        <v>223.8</v>
      </c>
      <c r="H1029" s="13"/>
    </row>
    <row r="1030" spans="2:8" s="1" customFormat="1" ht="16.9" customHeight="1">
      <c r="B1030" s="13"/>
      <c r="C1030" s="30" t="s">
        <v>1</v>
      </c>
      <c r="D1030" s="30" t="s">
        <v>1486</v>
      </c>
      <c r="E1030" s="3" t="s">
        <v>1</v>
      </c>
      <c r="F1030" s="31">
        <v>0</v>
      </c>
      <c r="H1030" s="13"/>
    </row>
    <row r="1031" spans="2:8" s="1" customFormat="1" ht="16.9" customHeight="1">
      <c r="B1031" s="13"/>
      <c r="C1031" s="30" t="s">
        <v>1</v>
      </c>
      <c r="D1031" s="30" t="s">
        <v>421</v>
      </c>
      <c r="E1031" s="3" t="s">
        <v>1</v>
      </c>
      <c r="F1031" s="31">
        <v>0</v>
      </c>
      <c r="H1031" s="13"/>
    </row>
    <row r="1032" spans="2:8" s="1" customFormat="1" ht="16.9" customHeight="1">
      <c r="B1032" s="13"/>
      <c r="C1032" s="30" t="s">
        <v>1</v>
      </c>
      <c r="D1032" s="30" t="s">
        <v>1487</v>
      </c>
      <c r="E1032" s="3" t="s">
        <v>1</v>
      </c>
      <c r="F1032" s="31">
        <v>118.1</v>
      </c>
      <c r="H1032" s="13"/>
    </row>
    <row r="1033" spans="2:8" s="1" customFormat="1" ht="16.9" customHeight="1">
      <c r="B1033" s="13"/>
      <c r="C1033" s="30" t="s">
        <v>1</v>
      </c>
      <c r="D1033" s="30" t="s">
        <v>426</v>
      </c>
      <c r="E1033" s="3" t="s">
        <v>1</v>
      </c>
      <c r="F1033" s="31">
        <v>0</v>
      </c>
      <c r="H1033" s="13"/>
    </row>
    <row r="1034" spans="2:8" s="1" customFormat="1" ht="16.9" customHeight="1">
      <c r="B1034" s="13"/>
      <c r="C1034" s="30" t="s">
        <v>1</v>
      </c>
      <c r="D1034" s="30" t="s">
        <v>1488</v>
      </c>
      <c r="E1034" s="3" t="s">
        <v>1</v>
      </c>
      <c r="F1034" s="31">
        <v>105.7</v>
      </c>
      <c r="H1034" s="13"/>
    </row>
    <row r="1035" spans="2:8" s="1" customFormat="1" ht="16.9" customHeight="1">
      <c r="B1035" s="13"/>
      <c r="C1035" s="30" t="s">
        <v>243</v>
      </c>
      <c r="D1035" s="30" t="s">
        <v>388</v>
      </c>
      <c r="E1035" s="3" t="s">
        <v>1</v>
      </c>
      <c r="F1035" s="31">
        <v>223.8</v>
      </c>
      <c r="H1035" s="13"/>
    </row>
    <row r="1036" spans="2:8" s="1" customFormat="1" ht="16.9" customHeight="1">
      <c r="B1036" s="13"/>
      <c r="C1036" s="26" t="s">
        <v>234</v>
      </c>
      <c r="D1036" s="27" t="s">
        <v>235</v>
      </c>
      <c r="E1036" s="28" t="s">
        <v>1</v>
      </c>
      <c r="F1036" s="29">
        <v>10</v>
      </c>
      <c r="H1036" s="13"/>
    </row>
    <row r="1037" spans="2:8" s="1" customFormat="1" ht="16.9" customHeight="1">
      <c r="B1037" s="13"/>
      <c r="C1037" s="30" t="s">
        <v>1</v>
      </c>
      <c r="D1037" s="30" t="s">
        <v>1468</v>
      </c>
      <c r="E1037" s="3" t="s">
        <v>1</v>
      </c>
      <c r="F1037" s="31">
        <v>0</v>
      </c>
      <c r="H1037" s="13"/>
    </row>
    <row r="1038" spans="2:8" s="1" customFormat="1" ht="16.9" customHeight="1">
      <c r="B1038" s="13"/>
      <c r="C1038" s="30" t="s">
        <v>1</v>
      </c>
      <c r="D1038" s="30" t="s">
        <v>236</v>
      </c>
      <c r="E1038" s="3" t="s">
        <v>1</v>
      </c>
      <c r="F1038" s="31">
        <v>10</v>
      </c>
      <c r="H1038" s="13"/>
    </row>
    <row r="1039" spans="2:8" s="1" customFormat="1" ht="16.9" customHeight="1">
      <c r="B1039" s="13"/>
      <c r="C1039" s="30" t="s">
        <v>234</v>
      </c>
      <c r="D1039" s="30" t="s">
        <v>607</v>
      </c>
      <c r="E1039" s="3" t="s">
        <v>1</v>
      </c>
      <c r="F1039" s="31">
        <v>10</v>
      </c>
      <c r="H1039" s="13"/>
    </row>
    <row r="1040" spans="2:8" s="1" customFormat="1" ht="16.9" customHeight="1">
      <c r="B1040" s="13"/>
      <c r="C1040" s="26" t="s">
        <v>131</v>
      </c>
      <c r="D1040" s="27" t="s">
        <v>132</v>
      </c>
      <c r="E1040" s="28" t="s">
        <v>1</v>
      </c>
      <c r="F1040" s="29">
        <v>10.3</v>
      </c>
      <c r="H1040" s="13"/>
    </row>
    <row r="1041" spans="2:8" s="1" customFormat="1" ht="16.9" customHeight="1">
      <c r="B1041" s="13"/>
      <c r="C1041" s="30" t="s">
        <v>1</v>
      </c>
      <c r="D1041" s="30" t="s">
        <v>132</v>
      </c>
      <c r="E1041" s="3" t="s">
        <v>1</v>
      </c>
      <c r="F1041" s="31">
        <v>0</v>
      </c>
      <c r="H1041" s="13"/>
    </row>
    <row r="1042" spans="2:8" s="1" customFormat="1" ht="16.9" customHeight="1">
      <c r="B1042" s="13"/>
      <c r="C1042" s="30" t="s">
        <v>131</v>
      </c>
      <c r="D1042" s="30" t="s">
        <v>133</v>
      </c>
      <c r="E1042" s="3" t="s">
        <v>1</v>
      </c>
      <c r="F1042" s="31">
        <v>10.3</v>
      </c>
      <c r="H1042" s="13"/>
    </row>
    <row r="1043" spans="2:8" s="1" customFormat="1" ht="16.9" customHeight="1">
      <c r="B1043" s="13"/>
      <c r="C1043" s="26" t="s">
        <v>134</v>
      </c>
      <c r="D1043" s="27" t="s">
        <v>135</v>
      </c>
      <c r="E1043" s="28" t="s">
        <v>1</v>
      </c>
      <c r="F1043" s="29">
        <v>720.52</v>
      </c>
      <c r="H1043" s="13"/>
    </row>
    <row r="1044" spans="2:8" s="1" customFormat="1" ht="16.9" customHeight="1">
      <c r="B1044" s="13"/>
      <c r="C1044" s="30" t="s">
        <v>1</v>
      </c>
      <c r="D1044" s="30" t="s">
        <v>837</v>
      </c>
      <c r="E1044" s="3" t="s">
        <v>1</v>
      </c>
      <c r="F1044" s="31">
        <v>0</v>
      </c>
      <c r="H1044" s="13"/>
    </row>
    <row r="1045" spans="2:8" s="1" customFormat="1" ht="16.9" customHeight="1">
      <c r="B1045" s="13"/>
      <c r="C1045" s="30" t="s">
        <v>1</v>
      </c>
      <c r="D1045" s="30" t="s">
        <v>838</v>
      </c>
      <c r="E1045" s="3" t="s">
        <v>1</v>
      </c>
      <c r="F1045" s="31">
        <v>368.851</v>
      </c>
      <c r="H1045" s="13"/>
    </row>
    <row r="1046" spans="2:8" s="1" customFormat="1" ht="16.9" customHeight="1">
      <c r="B1046" s="13"/>
      <c r="C1046" s="30" t="s">
        <v>1</v>
      </c>
      <c r="D1046" s="30" t="s">
        <v>839</v>
      </c>
      <c r="E1046" s="3" t="s">
        <v>1</v>
      </c>
      <c r="F1046" s="31">
        <v>292.365</v>
      </c>
      <c r="H1046" s="13"/>
    </row>
    <row r="1047" spans="2:8" s="1" customFormat="1" ht="16.9" customHeight="1">
      <c r="B1047" s="13"/>
      <c r="C1047" s="30" t="s">
        <v>1</v>
      </c>
      <c r="D1047" s="30" t="s">
        <v>840</v>
      </c>
      <c r="E1047" s="3" t="s">
        <v>1</v>
      </c>
      <c r="F1047" s="31">
        <v>127.747</v>
      </c>
      <c r="H1047" s="13"/>
    </row>
    <row r="1048" spans="2:8" s="1" customFormat="1" ht="20">
      <c r="B1048" s="13"/>
      <c r="C1048" s="30" t="s">
        <v>1</v>
      </c>
      <c r="D1048" s="30" t="s">
        <v>841</v>
      </c>
      <c r="E1048" s="3" t="s">
        <v>1</v>
      </c>
      <c r="F1048" s="31">
        <v>-144.348</v>
      </c>
      <c r="H1048" s="13"/>
    </row>
    <row r="1049" spans="2:8" s="1" customFormat="1" ht="20">
      <c r="B1049" s="13"/>
      <c r="C1049" s="30" t="s">
        <v>1</v>
      </c>
      <c r="D1049" s="30" t="s">
        <v>842</v>
      </c>
      <c r="E1049" s="3" t="s">
        <v>1</v>
      </c>
      <c r="F1049" s="31">
        <v>75.905</v>
      </c>
      <c r="H1049" s="13"/>
    </row>
    <row r="1050" spans="2:8" s="1" customFormat="1" ht="16.9" customHeight="1">
      <c r="B1050" s="13"/>
      <c r="C1050" s="30" t="s">
        <v>134</v>
      </c>
      <c r="D1050" s="30" t="s">
        <v>607</v>
      </c>
      <c r="E1050" s="3" t="s">
        <v>1</v>
      </c>
      <c r="F1050" s="31">
        <v>720.52</v>
      </c>
      <c r="H1050" s="13"/>
    </row>
    <row r="1051" spans="2:8" s="1" customFormat="1" ht="16.9" customHeight="1">
      <c r="B1051" s="13"/>
      <c r="C1051" s="26" t="s">
        <v>137</v>
      </c>
      <c r="D1051" s="27" t="s">
        <v>138</v>
      </c>
      <c r="E1051" s="28" t="s">
        <v>1</v>
      </c>
      <c r="F1051" s="29">
        <v>23.156</v>
      </c>
      <c r="H1051" s="13"/>
    </row>
    <row r="1052" spans="2:8" s="1" customFormat="1" ht="16.9" customHeight="1">
      <c r="B1052" s="13"/>
      <c r="C1052" s="30" t="s">
        <v>1</v>
      </c>
      <c r="D1052" s="30" t="s">
        <v>138</v>
      </c>
      <c r="E1052" s="3" t="s">
        <v>1</v>
      </c>
      <c r="F1052" s="31">
        <v>0</v>
      </c>
      <c r="H1052" s="13"/>
    </row>
    <row r="1053" spans="2:8" s="1" customFormat="1" ht="16.9" customHeight="1">
      <c r="B1053" s="13"/>
      <c r="C1053" s="30" t="s">
        <v>1</v>
      </c>
      <c r="D1053" s="30" t="s">
        <v>843</v>
      </c>
      <c r="E1053" s="3" t="s">
        <v>1</v>
      </c>
      <c r="F1053" s="31">
        <v>9.697</v>
      </c>
      <c r="H1053" s="13"/>
    </row>
    <row r="1054" spans="2:8" s="1" customFormat="1" ht="16.9" customHeight="1">
      <c r="B1054" s="13"/>
      <c r="C1054" s="30" t="s">
        <v>1</v>
      </c>
      <c r="D1054" s="30" t="s">
        <v>844</v>
      </c>
      <c r="E1054" s="3" t="s">
        <v>1</v>
      </c>
      <c r="F1054" s="31">
        <v>8.053</v>
      </c>
      <c r="H1054" s="13"/>
    </row>
    <row r="1055" spans="2:8" s="1" customFormat="1" ht="16.9" customHeight="1">
      <c r="B1055" s="13"/>
      <c r="C1055" s="30" t="s">
        <v>1</v>
      </c>
      <c r="D1055" s="30" t="s">
        <v>845</v>
      </c>
      <c r="E1055" s="3" t="s">
        <v>1</v>
      </c>
      <c r="F1055" s="31">
        <v>5.406</v>
      </c>
      <c r="H1055" s="13"/>
    </row>
    <row r="1056" spans="2:8" s="1" customFormat="1" ht="16.9" customHeight="1">
      <c r="B1056" s="13"/>
      <c r="C1056" s="30" t="s">
        <v>137</v>
      </c>
      <c r="D1056" s="30" t="s">
        <v>607</v>
      </c>
      <c r="E1056" s="3" t="s">
        <v>1</v>
      </c>
      <c r="F1056" s="31">
        <v>23.156</v>
      </c>
      <c r="H1056" s="13"/>
    </row>
    <row r="1057" spans="2:8" s="1" customFormat="1" ht="16.9" customHeight="1">
      <c r="B1057" s="13"/>
      <c r="C1057" s="26" t="s">
        <v>198</v>
      </c>
      <c r="D1057" s="27" t="s">
        <v>199</v>
      </c>
      <c r="E1057" s="28" t="s">
        <v>1</v>
      </c>
      <c r="F1057" s="29">
        <v>52.263</v>
      </c>
      <c r="H1057" s="13"/>
    </row>
    <row r="1058" spans="2:8" s="1" customFormat="1" ht="16.9" customHeight="1">
      <c r="B1058" s="13"/>
      <c r="C1058" s="30" t="s">
        <v>1</v>
      </c>
      <c r="D1058" s="30" t="s">
        <v>199</v>
      </c>
      <c r="E1058" s="3" t="s">
        <v>1</v>
      </c>
      <c r="F1058" s="31">
        <v>0</v>
      </c>
      <c r="H1058" s="13"/>
    </row>
    <row r="1059" spans="2:8" s="1" customFormat="1" ht="16.9" customHeight="1">
      <c r="B1059" s="13"/>
      <c r="C1059" s="30" t="s">
        <v>198</v>
      </c>
      <c r="D1059" s="30" t="s">
        <v>1136</v>
      </c>
      <c r="E1059" s="3" t="s">
        <v>1</v>
      </c>
      <c r="F1059" s="31">
        <v>52.263</v>
      </c>
      <c r="H1059" s="13"/>
    </row>
    <row r="1060" spans="2:8" s="1" customFormat="1" ht="16.9" customHeight="1">
      <c r="B1060" s="13"/>
      <c r="C1060" s="26" t="s">
        <v>210</v>
      </c>
      <c r="D1060" s="27" t="s">
        <v>211</v>
      </c>
      <c r="E1060" s="28" t="s">
        <v>1</v>
      </c>
      <c r="F1060" s="29">
        <v>14.2</v>
      </c>
      <c r="H1060" s="13"/>
    </row>
    <row r="1061" spans="2:8" s="1" customFormat="1" ht="16.9" customHeight="1">
      <c r="B1061" s="13"/>
      <c r="C1061" s="30" t="s">
        <v>1</v>
      </c>
      <c r="D1061" s="30" t="s">
        <v>1252</v>
      </c>
      <c r="E1061" s="3" t="s">
        <v>1</v>
      </c>
      <c r="F1061" s="31">
        <v>0</v>
      </c>
      <c r="H1061" s="13"/>
    </row>
    <row r="1062" spans="2:8" s="1" customFormat="1" ht="16.9" customHeight="1">
      <c r="B1062" s="13"/>
      <c r="C1062" s="30" t="s">
        <v>1</v>
      </c>
      <c r="D1062" s="30" t="s">
        <v>212</v>
      </c>
      <c r="E1062" s="3" t="s">
        <v>1</v>
      </c>
      <c r="F1062" s="31">
        <v>14.2</v>
      </c>
      <c r="H1062" s="13"/>
    </row>
    <row r="1063" spans="2:8" s="1" customFormat="1" ht="16.9" customHeight="1">
      <c r="B1063" s="13"/>
      <c r="C1063" s="30" t="s">
        <v>210</v>
      </c>
      <c r="D1063" s="30" t="s">
        <v>607</v>
      </c>
      <c r="E1063" s="3" t="s">
        <v>1</v>
      </c>
      <c r="F1063" s="31">
        <v>14.2</v>
      </c>
      <c r="H1063" s="13"/>
    </row>
    <row r="1064" spans="2:8" s="1" customFormat="1" ht="16.9" customHeight="1">
      <c r="B1064" s="13"/>
      <c r="C1064" s="26" t="s">
        <v>213</v>
      </c>
      <c r="D1064" s="27" t="s">
        <v>213</v>
      </c>
      <c r="E1064" s="28" t="s">
        <v>1</v>
      </c>
      <c r="F1064" s="29">
        <v>870.7</v>
      </c>
      <c r="H1064" s="13"/>
    </row>
    <row r="1065" spans="2:8" s="1" customFormat="1" ht="16.9" customHeight="1">
      <c r="B1065" s="13"/>
      <c r="C1065" s="30" t="s">
        <v>1</v>
      </c>
      <c r="D1065" s="30" t="s">
        <v>1204</v>
      </c>
      <c r="E1065" s="3" t="s">
        <v>1</v>
      </c>
      <c r="F1065" s="31">
        <v>0</v>
      </c>
      <c r="H1065" s="13"/>
    </row>
    <row r="1066" spans="2:8" s="1" customFormat="1" ht="16.9" customHeight="1">
      <c r="B1066" s="13"/>
      <c r="C1066" s="30" t="s">
        <v>213</v>
      </c>
      <c r="D1066" s="30" t="s">
        <v>1205</v>
      </c>
      <c r="E1066" s="3" t="s">
        <v>1</v>
      </c>
      <c r="F1066" s="31">
        <v>870.7</v>
      </c>
      <c r="H1066" s="13"/>
    </row>
    <row r="1067" spans="2:8" s="1" customFormat="1" ht="16.9" customHeight="1">
      <c r="B1067" s="13"/>
      <c r="C1067" s="26" t="s">
        <v>220</v>
      </c>
      <c r="D1067" s="27" t="s">
        <v>220</v>
      </c>
      <c r="E1067" s="28" t="s">
        <v>1</v>
      </c>
      <c r="F1067" s="29">
        <v>6.5</v>
      </c>
      <c r="H1067" s="13"/>
    </row>
    <row r="1068" spans="2:8" s="1" customFormat="1" ht="16.9" customHeight="1">
      <c r="B1068" s="13"/>
      <c r="C1068" s="30" t="s">
        <v>1</v>
      </c>
      <c r="D1068" s="30" t="s">
        <v>1211</v>
      </c>
      <c r="E1068" s="3" t="s">
        <v>1</v>
      </c>
      <c r="F1068" s="31">
        <v>0</v>
      </c>
      <c r="H1068" s="13"/>
    </row>
    <row r="1069" spans="2:8" s="1" customFormat="1" ht="16.9" customHeight="1">
      <c r="B1069" s="13"/>
      <c r="C1069" s="30" t="s">
        <v>220</v>
      </c>
      <c r="D1069" s="30" t="s">
        <v>168</v>
      </c>
      <c r="E1069" s="3" t="s">
        <v>1</v>
      </c>
      <c r="F1069" s="31">
        <v>6.5</v>
      </c>
      <c r="H1069" s="13"/>
    </row>
    <row r="1070" spans="2:8" s="1" customFormat="1" ht="16.9" customHeight="1">
      <c r="B1070" s="13"/>
      <c r="C1070" s="26" t="s">
        <v>216</v>
      </c>
      <c r="D1070" s="27" t="s">
        <v>216</v>
      </c>
      <c r="E1070" s="28" t="s">
        <v>1</v>
      </c>
      <c r="F1070" s="29">
        <v>638.3</v>
      </c>
      <c r="H1070" s="13"/>
    </row>
    <row r="1071" spans="2:8" s="1" customFormat="1" ht="16.9" customHeight="1">
      <c r="B1071" s="13"/>
      <c r="C1071" s="30" t="s">
        <v>1</v>
      </c>
      <c r="D1071" s="30" t="s">
        <v>1207</v>
      </c>
      <c r="E1071" s="3" t="s">
        <v>1</v>
      </c>
      <c r="F1071" s="31">
        <v>0</v>
      </c>
      <c r="H1071" s="13"/>
    </row>
    <row r="1072" spans="2:8" s="1" customFormat="1" ht="16.9" customHeight="1">
      <c r="B1072" s="13"/>
      <c r="C1072" s="30" t="s">
        <v>216</v>
      </c>
      <c r="D1072" s="30" t="s">
        <v>1208</v>
      </c>
      <c r="E1072" s="3" t="s">
        <v>1</v>
      </c>
      <c r="F1072" s="31">
        <v>638.3</v>
      </c>
      <c r="H1072" s="13"/>
    </row>
    <row r="1073" spans="2:8" s="1" customFormat="1" ht="16.9" customHeight="1">
      <c r="B1073" s="13"/>
      <c r="C1073" s="26" t="s">
        <v>215</v>
      </c>
      <c r="D1073" s="27" t="s">
        <v>215</v>
      </c>
      <c r="E1073" s="28" t="s">
        <v>1</v>
      </c>
      <c r="F1073" s="29">
        <v>31.9</v>
      </c>
      <c r="H1073" s="13"/>
    </row>
    <row r="1074" spans="2:8" s="1" customFormat="1" ht="16.9" customHeight="1">
      <c r="B1074" s="13"/>
      <c r="C1074" s="30" t="s">
        <v>1</v>
      </c>
      <c r="D1074" s="30" t="s">
        <v>1206</v>
      </c>
      <c r="E1074" s="3" t="s">
        <v>1</v>
      </c>
      <c r="F1074" s="31">
        <v>0</v>
      </c>
      <c r="H1074" s="13"/>
    </row>
    <row r="1075" spans="2:8" s="1" customFormat="1" ht="16.9" customHeight="1">
      <c r="B1075" s="13"/>
      <c r="C1075" s="30" t="s">
        <v>215</v>
      </c>
      <c r="D1075" s="30" t="s">
        <v>165</v>
      </c>
      <c r="E1075" s="3" t="s">
        <v>1</v>
      </c>
      <c r="F1075" s="31">
        <v>31.9</v>
      </c>
      <c r="H1075" s="13"/>
    </row>
    <row r="1076" spans="2:8" s="1" customFormat="1" ht="16.9" customHeight="1">
      <c r="B1076" s="13"/>
      <c r="C1076" s="26" t="s">
        <v>221</v>
      </c>
      <c r="D1076" s="27" t="s">
        <v>221</v>
      </c>
      <c r="E1076" s="28" t="s">
        <v>1</v>
      </c>
      <c r="F1076" s="29">
        <v>17</v>
      </c>
      <c r="H1076" s="13"/>
    </row>
    <row r="1077" spans="2:8" s="1" customFormat="1" ht="16.9" customHeight="1">
      <c r="B1077" s="13"/>
      <c r="C1077" s="30" t="s">
        <v>1</v>
      </c>
      <c r="D1077" s="30" t="s">
        <v>1212</v>
      </c>
      <c r="E1077" s="3" t="s">
        <v>1</v>
      </c>
      <c r="F1077" s="31">
        <v>0</v>
      </c>
      <c r="H1077" s="13"/>
    </row>
    <row r="1078" spans="2:8" s="1" customFormat="1" ht="16.9" customHeight="1">
      <c r="B1078" s="13"/>
      <c r="C1078" s="30" t="s">
        <v>221</v>
      </c>
      <c r="D1078" s="30" t="s">
        <v>177</v>
      </c>
      <c r="E1078" s="3" t="s">
        <v>1</v>
      </c>
      <c r="F1078" s="31">
        <v>17</v>
      </c>
      <c r="H1078" s="13"/>
    </row>
    <row r="1079" spans="2:8" s="1" customFormat="1" ht="16.9" customHeight="1">
      <c r="B1079" s="13"/>
      <c r="C1079" s="26" t="s">
        <v>225</v>
      </c>
      <c r="D1079" s="27" t="s">
        <v>226</v>
      </c>
      <c r="E1079" s="28" t="s">
        <v>1</v>
      </c>
      <c r="F1079" s="29">
        <v>19.668</v>
      </c>
      <c r="H1079" s="13"/>
    </row>
    <row r="1080" spans="2:8" s="1" customFormat="1" ht="16.9" customHeight="1">
      <c r="B1080" s="13"/>
      <c r="C1080" s="30" t="s">
        <v>1</v>
      </c>
      <c r="D1080" s="30" t="s">
        <v>1253</v>
      </c>
      <c r="E1080" s="3" t="s">
        <v>1</v>
      </c>
      <c r="F1080" s="31">
        <v>0</v>
      </c>
      <c r="H1080" s="13"/>
    </row>
    <row r="1081" spans="2:8" s="1" customFormat="1" ht="16.9" customHeight="1">
      <c r="B1081" s="13"/>
      <c r="C1081" s="30" t="s">
        <v>1</v>
      </c>
      <c r="D1081" s="30" t="s">
        <v>1254</v>
      </c>
      <c r="E1081" s="3" t="s">
        <v>1</v>
      </c>
      <c r="F1081" s="31">
        <v>19.668</v>
      </c>
      <c r="H1081" s="13"/>
    </row>
    <row r="1082" spans="2:8" s="1" customFormat="1" ht="16.9" customHeight="1">
      <c r="B1082" s="13"/>
      <c r="C1082" s="30" t="s">
        <v>225</v>
      </c>
      <c r="D1082" s="30" t="s">
        <v>607</v>
      </c>
      <c r="E1082" s="3" t="s">
        <v>1</v>
      </c>
      <c r="F1082" s="31">
        <v>19.668</v>
      </c>
      <c r="H1082" s="13"/>
    </row>
    <row r="1083" spans="2:8" s="1" customFormat="1" ht="16.9" customHeight="1">
      <c r="B1083" s="13"/>
      <c r="C1083" s="26" t="s">
        <v>143</v>
      </c>
      <c r="D1083" s="27" t="s">
        <v>144</v>
      </c>
      <c r="E1083" s="28" t="s">
        <v>1</v>
      </c>
      <c r="F1083" s="29">
        <v>122.11</v>
      </c>
      <c r="H1083" s="13"/>
    </row>
    <row r="1084" spans="2:8" s="1" customFormat="1" ht="16.9" customHeight="1">
      <c r="B1084" s="13"/>
      <c r="C1084" s="30" t="s">
        <v>1</v>
      </c>
      <c r="D1084" s="30" t="s">
        <v>808</v>
      </c>
      <c r="E1084" s="3" t="s">
        <v>1</v>
      </c>
      <c r="F1084" s="31">
        <v>0</v>
      </c>
      <c r="H1084" s="13"/>
    </row>
    <row r="1085" spans="2:8" s="1" customFormat="1" ht="16.9" customHeight="1">
      <c r="B1085" s="13"/>
      <c r="C1085" s="30" t="s">
        <v>143</v>
      </c>
      <c r="D1085" s="30" t="s">
        <v>809</v>
      </c>
      <c r="E1085" s="3" t="s">
        <v>1</v>
      </c>
      <c r="F1085" s="31">
        <v>122.11</v>
      </c>
      <c r="H1085" s="13"/>
    </row>
    <row r="1086" spans="2:8" s="1" customFormat="1" ht="16.9" customHeight="1">
      <c r="B1086" s="13"/>
      <c r="C1086" s="26" t="s">
        <v>189</v>
      </c>
      <c r="D1086" s="27" t="s">
        <v>190</v>
      </c>
      <c r="E1086" s="28" t="s">
        <v>1</v>
      </c>
      <c r="F1086" s="29">
        <v>925.6</v>
      </c>
      <c r="H1086" s="13"/>
    </row>
    <row r="1087" spans="2:8" s="1" customFormat="1" ht="16.9" customHeight="1">
      <c r="B1087" s="13"/>
      <c r="C1087" s="30" t="s">
        <v>1</v>
      </c>
      <c r="D1087" s="30" t="s">
        <v>978</v>
      </c>
      <c r="E1087" s="3" t="s">
        <v>1</v>
      </c>
      <c r="F1087" s="31">
        <v>416</v>
      </c>
      <c r="H1087" s="13"/>
    </row>
    <row r="1088" spans="2:8" s="1" customFormat="1" ht="16.9" customHeight="1">
      <c r="B1088" s="13"/>
      <c r="C1088" s="30" t="s">
        <v>1</v>
      </c>
      <c r="D1088" s="30" t="s">
        <v>979</v>
      </c>
      <c r="E1088" s="3" t="s">
        <v>1</v>
      </c>
      <c r="F1088" s="31">
        <v>312</v>
      </c>
      <c r="H1088" s="13"/>
    </row>
    <row r="1089" spans="2:8" s="1" customFormat="1" ht="16.9" customHeight="1">
      <c r="B1089" s="13"/>
      <c r="C1089" s="30" t="s">
        <v>1</v>
      </c>
      <c r="D1089" s="30" t="s">
        <v>980</v>
      </c>
      <c r="E1089" s="3" t="s">
        <v>1</v>
      </c>
      <c r="F1089" s="31">
        <v>197.6</v>
      </c>
      <c r="H1089" s="13"/>
    </row>
    <row r="1090" spans="2:8" s="1" customFormat="1" ht="16.9" customHeight="1">
      <c r="B1090" s="13"/>
      <c r="C1090" s="30" t="s">
        <v>189</v>
      </c>
      <c r="D1090" s="30" t="s">
        <v>388</v>
      </c>
      <c r="E1090" s="3" t="s">
        <v>1</v>
      </c>
      <c r="F1090" s="31">
        <v>925.6</v>
      </c>
      <c r="H1090" s="13"/>
    </row>
    <row r="1091" spans="2:8" s="1" customFormat="1" ht="16.9" customHeight="1">
      <c r="B1091" s="13"/>
      <c r="C1091" s="26" t="s">
        <v>252</v>
      </c>
      <c r="D1091" s="27" t="s">
        <v>253</v>
      </c>
      <c r="E1091" s="28" t="s">
        <v>1</v>
      </c>
      <c r="F1091" s="29">
        <v>4342.452</v>
      </c>
      <c r="H1091" s="13"/>
    </row>
    <row r="1092" spans="2:8" s="1" customFormat="1" ht="16.9" customHeight="1">
      <c r="B1092" s="13"/>
      <c r="C1092" s="30" t="s">
        <v>1</v>
      </c>
      <c r="D1092" s="30" t="s">
        <v>2671</v>
      </c>
      <c r="E1092" s="3" t="s">
        <v>1</v>
      </c>
      <c r="F1092" s="31">
        <v>68.216</v>
      </c>
      <c r="H1092" s="13"/>
    </row>
    <row r="1093" spans="2:8" s="1" customFormat="1" ht="16.9" customHeight="1">
      <c r="B1093" s="13"/>
      <c r="C1093" s="30" t="s">
        <v>1</v>
      </c>
      <c r="D1093" s="30" t="s">
        <v>2672</v>
      </c>
      <c r="E1093" s="3" t="s">
        <v>1</v>
      </c>
      <c r="F1093" s="31">
        <v>49.208</v>
      </c>
      <c r="H1093" s="13"/>
    </row>
    <row r="1094" spans="2:8" s="1" customFormat="1" ht="16.9" customHeight="1">
      <c r="B1094" s="13"/>
      <c r="C1094" s="30" t="s">
        <v>1</v>
      </c>
      <c r="D1094" s="30" t="s">
        <v>2673</v>
      </c>
      <c r="E1094" s="3" t="s">
        <v>1</v>
      </c>
      <c r="F1094" s="31">
        <v>4225.028</v>
      </c>
      <c r="H1094" s="13"/>
    </row>
    <row r="1095" spans="2:8" s="1" customFormat="1" ht="16.9" customHeight="1">
      <c r="B1095" s="13"/>
      <c r="C1095" s="30" t="s">
        <v>252</v>
      </c>
      <c r="D1095" s="30" t="s">
        <v>607</v>
      </c>
      <c r="E1095" s="3" t="s">
        <v>1</v>
      </c>
      <c r="F1095" s="31">
        <v>4342.452</v>
      </c>
      <c r="H1095" s="13"/>
    </row>
    <row r="1096" spans="2:8" s="1" customFormat="1" ht="16.9" customHeight="1">
      <c r="B1096" s="13"/>
      <c r="C1096" s="26" t="s">
        <v>128</v>
      </c>
      <c r="D1096" s="27" t="s">
        <v>129</v>
      </c>
      <c r="E1096" s="28" t="s">
        <v>1</v>
      </c>
      <c r="F1096" s="29">
        <v>65.56</v>
      </c>
      <c r="H1096" s="13"/>
    </row>
    <row r="1097" spans="2:8" s="1" customFormat="1" ht="16.9" customHeight="1">
      <c r="B1097" s="13"/>
      <c r="C1097" s="30" t="s">
        <v>1</v>
      </c>
      <c r="D1097" s="30" t="s">
        <v>129</v>
      </c>
      <c r="E1097" s="3" t="s">
        <v>1</v>
      </c>
      <c r="F1097" s="31">
        <v>0</v>
      </c>
      <c r="H1097" s="13"/>
    </row>
    <row r="1098" spans="2:8" s="1" customFormat="1" ht="20">
      <c r="B1098" s="13"/>
      <c r="C1098" s="30" t="s">
        <v>1</v>
      </c>
      <c r="D1098" s="30" t="s">
        <v>877</v>
      </c>
      <c r="E1098" s="3" t="s">
        <v>1</v>
      </c>
      <c r="F1098" s="31">
        <v>65.56</v>
      </c>
      <c r="H1098" s="13"/>
    </row>
    <row r="1099" spans="2:8" s="1" customFormat="1" ht="16.9" customHeight="1">
      <c r="B1099" s="13"/>
      <c r="C1099" s="30" t="s">
        <v>128</v>
      </c>
      <c r="D1099" s="30" t="s">
        <v>607</v>
      </c>
      <c r="E1099" s="3" t="s">
        <v>1</v>
      </c>
      <c r="F1099" s="31">
        <v>65.56</v>
      </c>
      <c r="H1099" s="13"/>
    </row>
    <row r="1100" spans="2:8" s="1" customFormat="1" ht="16.9" customHeight="1">
      <c r="B1100" s="13"/>
      <c r="C1100" s="26" t="s">
        <v>249</v>
      </c>
      <c r="D1100" s="27" t="s">
        <v>250</v>
      </c>
      <c r="E1100" s="28" t="s">
        <v>1</v>
      </c>
      <c r="F1100" s="29">
        <v>1109.015</v>
      </c>
      <c r="H1100" s="13"/>
    </row>
    <row r="1101" spans="2:8" s="1" customFormat="1" ht="16.9" customHeight="1">
      <c r="B1101" s="13"/>
      <c r="C1101" s="30" t="s">
        <v>1</v>
      </c>
      <c r="D1101" s="30" t="s">
        <v>2562</v>
      </c>
      <c r="E1101" s="3" t="s">
        <v>1</v>
      </c>
      <c r="F1101" s="31">
        <v>21.472</v>
      </c>
      <c r="H1101" s="13"/>
    </row>
    <row r="1102" spans="2:8" s="1" customFormat="1" ht="16.9" customHeight="1">
      <c r="B1102" s="13"/>
      <c r="C1102" s="30" t="s">
        <v>1</v>
      </c>
      <c r="D1102" s="30" t="s">
        <v>2563</v>
      </c>
      <c r="E1102" s="3" t="s">
        <v>1</v>
      </c>
      <c r="F1102" s="31">
        <v>18.26</v>
      </c>
      <c r="H1102" s="13"/>
    </row>
    <row r="1103" spans="2:8" s="1" customFormat="1" ht="16.9" customHeight="1">
      <c r="B1103" s="13"/>
      <c r="C1103" s="30" t="s">
        <v>1</v>
      </c>
      <c r="D1103" s="30" t="s">
        <v>2564</v>
      </c>
      <c r="E1103" s="3" t="s">
        <v>1</v>
      </c>
      <c r="F1103" s="31">
        <v>18.26</v>
      </c>
      <c r="H1103" s="13"/>
    </row>
    <row r="1104" spans="2:8" s="1" customFormat="1" ht="16.9" customHeight="1">
      <c r="B1104" s="13"/>
      <c r="C1104" s="30" t="s">
        <v>1</v>
      </c>
      <c r="D1104" s="30" t="s">
        <v>2565</v>
      </c>
      <c r="E1104" s="3" t="s">
        <v>1</v>
      </c>
      <c r="F1104" s="31">
        <v>8.228</v>
      </c>
      <c r="H1104" s="13"/>
    </row>
    <row r="1105" spans="2:8" s="1" customFormat="1" ht="16.9" customHeight="1">
      <c r="B1105" s="13"/>
      <c r="C1105" s="30" t="s">
        <v>1</v>
      </c>
      <c r="D1105" s="30" t="s">
        <v>2566</v>
      </c>
      <c r="E1105" s="3" t="s">
        <v>1</v>
      </c>
      <c r="F1105" s="31">
        <v>10.208</v>
      </c>
      <c r="H1105" s="13"/>
    </row>
    <row r="1106" spans="2:8" s="1" customFormat="1" ht="16.9" customHeight="1">
      <c r="B1106" s="13"/>
      <c r="C1106" s="30" t="s">
        <v>1</v>
      </c>
      <c r="D1106" s="30" t="s">
        <v>2567</v>
      </c>
      <c r="E1106" s="3" t="s">
        <v>1</v>
      </c>
      <c r="F1106" s="31">
        <v>8.228</v>
      </c>
      <c r="H1106" s="13"/>
    </row>
    <row r="1107" spans="2:8" s="1" customFormat="1" ht="16.9" customHeight="1">
      <c r="B1107" s="13"/>
      <c r="C1107" s="30" t="s">
        <v>1</v>
      </c>
      <c r="D1107" s="30" t="s">
        <v>2568</v>
      </c>
      <c r="E1107" s="3" t="s">
        <v>1</v>
      </c>
      <c r="F1107" s="31">
        <v>10.208</v>
      </c>
      <c r="H1107" s="13"/>
    </row>
    <row r="1108" spans="2:8" s="1" customFormat="1" ht="16.9" customHeight="1">
      <c r="B1108" s="13"/>
      <c r="C1108" s="30" t="s">
        <v>1</v>
      </c>
      <c r="D1108" s="30" t="s">
        <v>2569</v>
      </c>
      <c r="E1108" s="3" t="s">
        <v>1</v>
      </c>
      <c r="F1108" s="31">
        <v>36.968</v>
      </c>
      <c r="H1108" s="13"/>
    </row>
    <row r="1109" spans="2:8" s="1" customFormat="1" ht="16.9" customHeight="1">
      <c r="B1109" s="13"/>
      <c r="C1109" s="30" t="s">
        <v>1</v>
      </c>
      <c r="D1109" s="30" t="s">
        <v>2570</v>
      </c>
      <c r="E1109" s="3" t="s">
        <v>1</v>
      </c>
      <c r="F1109" s="31">
        <v>25.7</v>
      </c>
      <c r="H1109" s="13"/>
    </row>
    <row r="1110" spans="2:8" s="1" customFormat="1" ht="16.9" customHeight="1">
      <c r="B1110" s="13"/>
      <c r="C1110" s="30" t="s">
        <v>1</v>
      </c>
      <c r="D1110" s="30" t="s">
        <v>2571</v>
      </c>
      <c r="E1110" s="3" t="s">
        <v>1</v>
      </c>
      <c r="F1110" s="31">
        <v>25.7</v>
      </c>
      <c r="H1110" s="13"/>
    </row>
    <row r="1111" spans="2:8" s="1" customFormat="1" ht="16.9" customHeight="1">
      <c r="B1111" s="13"/>
      <c r="C1111" s="30" t="s">
        <v>1</v>
      </c>
      <c r="D1111" s="30" t="s">
        <v>2572</v>
      </c>
      <c r="E1111" s="3" t="s">
        <v>1</v>
      </c>
      <c r="F1111" s="31">
        <v>25.7</v>
      </c>
      <c r="H1111" s="13"/>
    </row>
    <row r="1112" spans="2:8" s="1" customFormat="1" ht="16.9" customHeight="1">
      <c r="B1112" s="13"/>
      <c r="C1112" s="30" t="s">
        <v>1</v>
      </c>
      <c r="D1112" s="30" t="s">
        <v>2573</v>
      </c>
      <c r="E1112" s="3" t="s">
        <v>1</v>
      </c>
      <c r="F1112" s="31">
        <v>25.7</v>
      </c>
      <c r="H1112" s="13"/>
    </row>
    <row r="1113" spans="2:8" s="1" customFormat="1" ht="16.9" customHeight="1">
      <c r="B1113" s="13"/>
      <c r="C1113" s="30" t="s">
        <v>1</v>
      </c>
      <c r="D1113" s="30" t="s">
        <v>2574</v>
      </c>
      <c r="E1113" s="3" t="s">
        <v>1</v>
      </c>
      <c r="F1113" s="31">
        <v>27.76</v>
      </c>
      <c r="H1113" s="13"/>
    </row>
    <row r="1114" spans="2:8" s="1" customFormat="1" ht="16.9" customHeight="1">
      <c r="B1114" s="13"/>
      <c r="C1114" s="30" t="s">
        <v>1</v>
      </c>
      <c r="D1114" s="30" t="s">
        <v>2575</v>
      </c>
      <c r="E1114" s="3" t="s">
        <v>1</v>
      </c>
      <c r="F1114" s="31">
        <v>9.24</v>
      </c>
      <c r="H1114" s="13"/>
    </row>
    <row r="1115" spans="2:8" s="1" customFormat="1" ht="16.9" customHeight="1">
      <c r="B1115" s="13"/>
      <c r="C1115" s="30" t="s">
        <v>1</v>
      </c>
      <c r="D1115" s="30" t="s">
        <v>2576</v>
      </c>
      <c r="E1115" s="3" t="s">
        <v>1</v>
      </c>
      <c r="F1115" s="31">
        <v>10.12</v>
      </c>
      <c r="H1115" s="13"/>
    </row>
    <row r="1116" spans="2:8" s="1" customFormat="1" ht="16.9" customHeight="1">
      <c r="B1116" s="13"/>
      <c r="C1116" s="30" t="s">
        <v>1</v>
      </c>
      <c r="D1116" s="30" t="s">
        <v>2577</v>
      </c>
      <c r="E1116" s="3" t="s">
        <v>1</v>
      </c>
      <c r="F1116" s="31">
        <v>9.24</v>
      </c>
      <c r="H1116" s="13"/>
    </row>
    <row r="1117" spans="2:8" s="1" customFormat="1" ht="16.9" customHeight="1">
      <c r="B1117" s="13"/>
      <c r="C1117" s="30" t="s">
        <v>1</v>
      </c>
      <c r="D1117" s="30" t="s">
        <v>2578</v>
      </c>
      <c r="E1117" s="3" t="s">
        <v>1</v>
      </c>
      <c r="F1117" s="31">
        <v>10.12</v>
      </c>
      <c r="H1117" s="13"/>
    </row>
    <row r="1118" spans="2:8" s="1" customFormat="1" ht="16.9" customHeight="1">
      <c r="B1118" s="13"/>
      <c r="C1118" s="30" t="s">
        <v>1</v>
      </c>
      <c r="D1118" s="30" t="s">
        <v>2579</v>
      </c>
      <c r="E1118" s="3" t="s">
        <v>1</v>
      </c>
      <c r="F1118" s="31">
        <v>18.48</v>
      </c>
      <c r="H1118" s="13"/>
    </row>
    <row r="1119" spans="2:8" s="1" customFormat="1" ht="16.9" customHeight="1">
      <c r="B1119" s="13"/>
      <c r="C1119" s="30" t="s">
        <v>1</v>
      </c>
      <c r="D1119" s="30" t="s">
        <v>2580</v>
      </c>
      <c r="E1119" s="3" t="s">
        <v>1</v>
      </c>
      <c r="F1119" s="31">
        <v>16.28</v>
      </c>
      <c r="H1119" s="13"/>
    </row>
    <row r="1120" spans="2:8" s="1" customFormat="1" ht="16.9" customHeight="1">
      <c r="B1120" s="13"/>
      <c r="C1120" s="30" t="s">
        <v>1</v>
      </c>
      <c r="D1120" s="30" t="s">
        <v>2581</v>
      </c>
      <c r="E1120" s="3" t="s">
        <v>1</v>
      </c>
      <c r="F1120" s="31">
        <v>16.28</v>
      </c>
      <c r="H1120" s="13"/>
    </row>
    <row r="1121" spans="2:8" s="1" customFormat="1" ht="16.9" customHeight="1">
      <c r="B1121" s="13"/>
      <c r="C1121" s="30" t="s">
        <v>1</v>
      </c>
      <c r="D1121" s="30" t="s">
        <v>2582</v>
      </c>
      <c r="E1121" s="3" t="s">
        <v>1</v>
      </c>
      <c r="F1121" s="31">
        <v>23.298</v>
      </c>
      <c r="H1121" s="13"/>
    </row>
    <row r="1122" spans="2:8" s="1" customFormat="1" ht="16.9" customHeight="1">
      <c r="B1122" s="13"/>
      <c r="C1122" s="30" t="s">
        <v>1</v>
      </c>
      <c r="D1122" s="30" t="s">
        <v>2583</v>
      </c>
      <c r="E1122" s="3" t="s">
        <v>1</v>
      </c>
      <c r="F1122" s="31">
        <v>21.077</v>
      </c>
      <c r="H1122" s="13"/>
    </row>
    <row r="1123" spans="2:8" s="1" customFormat="1" ht="30">
      <c r="B1123" s="13"/>
      <c r="C1123" s="30" t="s">
        <v>1</v>
      </c>
      <c r="D1123" s="30" t="s">
        <v>2584</v>
      </c>
      <c r="E1123" s="3" t="s">
        <v>1</v>
      </c>
      <c r="F1123" s="31">
        <v>76.134</v>
      </c>
      <c r="H1123" s="13"/>
    </row>
    <row r="1124" spans="2:8" s="1" customFormat="1" ht="20">
      <c r="B1124" s="13"/>
      <c r="C1124" s="30" t="s">
        <v>1</v>
      </c>
      <c r="D1124" s="30" t="s">
        <v>2585</v>
      </c>
      <c r="E1124" s="3" t="s">
        <v>1</v>
      </c>
      <c r="F1124" s="31">
        <v>32.718</v>
      </c>
      <c r="H1124" s="13"/>
    </row>
    <row r="1125" spans="2:8" s="1" customFormat="1" ht="16.9" customHeight="1">
      <c r="B1125" s="13"/>
      <c r="C1125" s="30" t="s">
        <v>1</v>
      </c>
      <c r="D1125" s="30" t="s">
        <v>2586</v>
      </c>
      <c r="E1125" s="3" t="s">
        <v>1</v>
      </c>
      <c r="F1125" s="31">
        <v>19.052</v>
      </c>
      <c r="H1125" s="13"/>
    </row>
    <row r="1126" spans="2:8" s="1" customFormat="1" ht="16.9" customHeight="1">
      <c r="B1126" s="13"/>
      <c r="C1126" s="30" t="s">
        <v>1</v>
      </c>
      <c r="D1126" s="30" t="s">
        <v>2587</v>
      </c>
      <c r="E1126" s="3" t="s">
        <v>1</v>
      </c>
      <c r="F1126" s="31">
        <v>1.524</v>
      </c>
      <c r="H1126" s="13"/>
    </row>
    <row r="1127" spans="2:8" s="1" customFormat="1" ht="20">
      <c r="B1127" s="13"/>
      <c r="C1127" s="30" t="s">
        <v>1</v>
      </c>
      <c r="D1127" s="30" t="s">
        <v>2588</v>
      </c>
      <c r="E1127" s="3" t="s">
        <v>1</v>
      </c>
      <c r="F1127" s="31">
        <v>22.883</v>
      </c>
      <c r="H1127" s="13"/>
    </row>
    <row r="1128" spans="2:8" s="1" customFormat="1" ht="16.9" customHeight="1">
      <c r="B1128" s="13"/>
      <c r="C1128" s="30" t="s">
        <v>1</v>
      </c>
      <c r="D1128" s="30" t="s">
        <v>2589</v>
      </c>
      <c r="E1128" s="3" t="s">
        <v>1</v>
      </c>
      <c r="F1128" s="31">
        <v>19.686</v>
      </c>
      <c r="H1128" s="13"/>
    </row>
    <row r="1129" spans="2:8" s="1" customFormat="1" ht="16.9" customHeight="1">
      <c r="B1129" s="13"/>
      <c r="C1129" s="30" t="s">
        <v>1</v>
      </c>
      <c r="D1129" s="30" t="s">
        <v>2590</v>
      </c>
      <c r="E1129" s="3" t="s">
        <v>1</v>
      </c>
      <c r="F1129" s="31">
        <v>11.11</v>
      </c>
      <c r="H1129" s="13"/>
    </row>
    <row r="1130" spans="2:8" s="1" customFormat="1" ht="16.9" customHeight="1">
      <c r="B1130" s="13"/>
      <c r="C1130" s="30" t="s">
        <v>1</v>
      </c>
      <c r="D1130" s="30" t="s">
        <v>2591</v>
      </c>
      <c r="E1130" s="3" t="s">
        <v>1</v>
      </c>
      <c r="F1130" s="31">
        <v>14.47</v>
      </c>
      <c r="H1130" s="13"/>
    </row>
    <row r="1131" spans="2:8" s="1" customFormat="1" ht="16.9" customHeight="1">
      <c r="B1131" s="13"/>
      <c r="C1131" s="30" t="s">
        <v>1</v>
      </c>
      <c r="D1131" s="30" t="s">
        <v>2592</v>
      </c>
      <c r="E1131" s="3" t="s">
        <v>1</v>
      </c>
      <c r="F1131" s="31">
        <v>21.887</v>
      </c>
      <c r="H1131" s="13"/>
    </row>
    <row r="1132" spans="2:8" s="1" customFormat="1" ht="16.9" customHeight="1">
      <c r="B1132" s="13"/>
      <c r="C1132" s="30" t="s">
        <v>1</v>
      </c>
      <c r="D1132" s="30" t="s">
        <v>2593</v>
      </c>
      <c r="E1132" s="3" t="s">
        <v>1</v>
      </c>
      <c r="F1132" s="31">
        <v>8.799</v>
      </c>
      <c r="H1132" s="13"/>
    </row>
    <row r="1133" spans="2:8" s="1" customFormat="1" ht="16.9" customHeight="1">
      <c r="B1133" s="13"/>
      <c r="C1133" s="30" t="s">
        <v>1</v>
      </c>
      <c r="D1133" s="30" t="s">
        <v>2594</v>
      </c>
      <c r="E1133" s="3" t="s">
        <v>1</v>
      </c>
      <c r="F1133" s="31">
        <v>9.292</v>
      </c>
      <c r="H1133" s="13"/>
    </row>
    <row r="1134" spans="2:8" s="1" customFormat="1" ht="16.9" customHeight="1">
      <c r="B1134" s="13"/>
      <c r="C1134" s="30" t="s">
        <v>1</v>
      </c>
      <c r="D1134" s="30" t="s">
        <v>2595</v>
      </c>
      <c r="E1134" s="3" t="s">
        <v>1</v>
      </c>
      <c r="F1134" s="31">
        <v>20.564</v>
      </c>
      <c r="H1134" s="13"/>
    </row>
    <row r="1135" spans="2:8" s="1" customFormat="1" ht="16.9" customHeight="1">
      <c r="B1135" s="13"/>
      <c r="C1135" s="30" t="s">
        <v>1</v>
      </c>
      <c r="D1135" s="30" t="s">
        <v>2596</v>
      </c>
      <c r="E1135" s="3" t="s">
        <v>1</v>
      </c>
      <c r="F1135" s="31">
        <v>13.534</v>
      </c>
      <c r="H1135" s="13"/>
    </row>
    <row r="1136" spans="2:8" s="1" customFormat="1" ht="16.9" customHeight="1">
      <c r="B1136" s="13"/>
      <c r="C1136" s="30" t="s">
        <v>1</v>
      </c>
      <c r="D1136" s="30" t="s">
        <v>2597</v>
      </c>
      <c r="E1136" s="3" t="s">
        <v>1</v>
      </c>
      <c r="F1136" s="31">
        <v>19.352</v>
      </c>
      <c r="H1136" s="13"/>
    </row>
    <row r="1137" spans="2:8" s="1" customFormat="1" ht="16.9" customHeight="1">
      <c r="B1137" s="13"/>
      <c r="C1137" s="30" t="s">
        <v>1</v>
      </c>
      <c r="D1137" s="30" t="s">
        <v>2598</v>
      </c>
      <c r="E1137" s="3" t="s">
        <v>1</v>
      </c>
      <c r="F1137" s="31">
        <v>26.928</v>
      </c>
      <c r="H1137" s="13"/>
    </row>
    <row r="1138" spans="2:8" s="1" customFormat="1" ht="16.9" customHeight="1">
      <c r="B1138" s="13"/>
      <c r="C1138" s="30" t="s">
        <v>1</v>
      </c>
      <c r="D1138" s="30" t="s">
        <v>2599</v>
      </c>
      <c r="E1138" s="3" t="s">
        <v>1</v>
      </c>
      <c r="F1138" s="31">
        <v>19.624</v>
      </c>
      <c r="H1138" s="13"/>
    </row>
    <row r="1139" spans="2:8" s="1" customFormat="1" ht="16.9" customHeight="1">
      <c r="B1139" s="13"/>
      <c r="C1139" s="30" t="s">
        <v>1</v>
      </c>
      <c r="D1139" s="30" t="s">
        <v>2600</v>
      </c>
      <c r="E1139" s="3" t="s">
        <v>1</v>
      </c>
      <c r="F1139" s="31">
        <v>36.836</v>
      </c>
      <c r="H1139" s="13"/>
    </row>
    <row r="1140" spans="2:8" s="1" customFormat="1" ht="16.9" customHeight="1">
      <c r="B1140" s="13"/>
      <c r="C1140" s="30" t="s">
        <v>1</v>
      </c>
      <c r="D1140" s="30" t="s">
        <v>2601</v>
      </c>
      <c r="E1140" s="3" t="s">
        <v>1</v>
      </c>
      <c r="F1140" s="31">
        <v>24.618</v>
      </c>
      <c r="H1140" s="13"/>
    </row>
    <row r="1141" spans="2:8" s="1" customFormat="1" ht="16.9" customHeight="1">
      <c r="B1141" s="13"/>
      <c r="C1141" s="30" t="s">
        <v>1</v>
      </c>
      <c r="D1141" s="30" t="s">
        <v>2602</v>
      </c>
      <c r="E1141" s="3" t="s">
        <v>1</v>
      </c>
      <c r="F1141" s="31">
        <v>24.618</v>
      </c>
      <c r="H1141" s="13"/>
    </row>
    <row r="1142" spans="2:8" s="1" customFormat="1" ht="16.9" customHeight="1">
      <c r="B1142" s="13"/>
      <c r="C1142" s="30" t="s">
        <v>1</v>
      </c>
      <c r="D1142" s="30" t="s">
        <v>2603</v>
      </c>
      <c r="E1142" s="3" t="s">
        <v>1</v>
      </c>
      <c r="F1142" s="31">
        <v>24.618</v>
      </c>
      <c r="H1142" s="13"/>
    </row>
    <row r="1143" spans="2:8" s="1" customFormat="1" ht="16.9" customHeight="1">
      <c r="B1143" s="13"/>
      <c r="C1143" s="30" t="s">
        <v>1</v>
      </c>
      <c r="D1143" s="30" t="s">
        <v>2604</v>
      </c>
      <c r="E1143" s="3" t="s">
        <v>1</v>
      </c>
      <c r="F1143" s="31">
        <v>24.618</v>
      </c>
      <c r="H1143" s="13"/>
    </row>
    <row r="1144" spans="2:8" s="1" customFormat="1" ht="16.9" customHeight="1">
      <c r="B1144" s="13"/>
      <c r="C1144" s="30" t="s">
        <v>1</v>
      </c>
      <c r="D1144" s="30" t="s">
        <v>2605</v>
      </c>
      <c r="E1144" s="3" t="s">
        <v>1</v>
      </c>
      <c r="F1144" s="31">
        <v>24.088</v>
      </c>
      <c r="H1144" s="13"/>
    </row>
    <row r="1145" spans="2:8" s="1" customFormat="1" ht="16.9" customHeight="1">
      <c r="B1145" s="13"/>
      <c r="C1145" s="30" t="s">
        <v>1</v>
      </c>
      <c r="D1145" s="30" t="s">
        <v>2606</v>
      </c>
      <c r="E1145" s="3" t="s">
        <v>1</v>
      </c>
      <c r="F1145" s="31">
        <v>24.088</v>
      </c>
      <c r="H1145" s="13"/>
    </row>
    <row r="1146" spans="2:8" s="1" customFormat="1" ht="16.9" customHeight="1">
      <c r="B1146" s="13"/>
      <c r="C1146" s="30" t="s">
        <v>1</v>
      </c>
      <c r="D1146" s="30" t="s">
        <v>2607</v>
      </c>
      <c r="E1146" s="3" t="s">
        <v>1</v>
      </c>
      <c r="F1146" s="31">
        <v>23.77</v>
      </c>
      <c r="H1146" s="13"/>
    </row>
    <row r="1147" spans="2:8" s="1" customFormat="1" ht="16.9" customHeight="1">
      <c r="B1147" s="13"/>
      <c r="C1147" s="30" t="s">
        <v>1</v>
      </c>
      <c r="D1147" s="30" t="s">
        <v>2608</v>
      </c>
      <c r="E1147" s="3" t="s">
        <v>1</v>
      </c>
      <c r="F1147" s="31">
        <v>32.56</v>
      </c>
      <c r="H1147" s="13"/>
    </row>
    <row r="1148" spans="2:8" s="1" customFormat="1" ht="16.9" customHeight="1">
      <c r="B1148" s="13"/>
      <c r="C1148" s="30" t="s">
        <v>1</v>
      </c>
      <c r="D1148" s="30" t="s">
        <v>2609</v>
      </c>
      <c r="E1148" s="3" t="s">
        <v>1</v>
      </c>
      <c r="F1148" s="31">
        <v>21.89</v>
      </c>
      <c r="H1148" s="13"/>
    </row>
    <row r="1149" spans="2:8" s="1" customFormat="1" ht="16.9" customHeight="1">
      <c r="B1149" s="13"/>
      <c r="C1149" s="30" t="s">
        <v>1</v>
      </c>
      <c r="D1149" s="30" t="s">
        <v>2610</v>
      </c>
      <c r="E1149" s="3" t="s">
        <v>1</v>
      </c>
      <c r="F1149" s="31">
        <v>9.24</v>
      </c>
      <c r="H1149" s="13"/>
    </row>
    <row r="1150" spans="2:8" s="1" customFormat="1" ht="16.9" customHeight="1">
      <c r="B1150" s="13"/>
      <c r="C1150" s="30" t="s">
        <v>1</v>
      </c>
      <c r="D1150" s="30" t="s">
        <v>2611</v>
      </c>
      <c r="E1150" s="3" t="s">
        <v>1</v>
      </c>
      <c r="F1150" s="31">
        <v>10.34</v>
      </c>
      <c r="H1150" s="13"/>
    </row>
    <row r="1151" spans="2:8" s="1" customFormat="1" ht="16.9" customHeight="1">
      <c r="B1151" s="13"/>
      <c r="C1151" s="30" t="s">
        <v>1</v>
      </c>
      <c r="D1151" s="30" t="s">
        <v>2612</v>
      </c>
      <c r="E1151" s="3" t="s">
        <v>1</v>
      </c>
      <c r="F1151" s="31">
        <v>9.24</v>
      </c>
      <c r="H1151" s="13"/>
    </row>
    <row r="1152" spans="2:8" s="1" customFormat="1" ht="16.9" customHeight="1">
      <c r="B1152" s="13"/>
      <c r="C1152" s="30" t="s">
        <v>1</v>
      </c>
      <c r="D1152" s="30" t="s">
        <v>2613</v>
      </c>
      <c r="E1152" s="3" t="s">
        <v>1</v>
      </c>
      <c r="F1152" s="31">
        <v>10.34</v>
      </c>
      <c r="H1152" s="13"/>
    </row>
    <row r="1153" spans="2:8" s="1" customFormat="1" ht="16.9" customHeight="1">
      <c r="B1153" s="13"/>
      <c r="C1153" s="30" t="s">
        <v>1</v>
      </c>
      <c r="D1153" s="30" t="s">
        <v>2614</v>
      </c>
      <c r="E1153" s="3" t="s">
        <v>1</v>
      </c>
      <c r="F1153" s="31">
        <v>2.82</v>
      </c>
      <c r="H1153" s="13"/>
    </row>
    <row r="1154" spans="2:8" s="1" customFormat="1" ht="16.9" customHeight="1">
      <c r="B1154" s="13"/>
      <c r="C1154" s="30" t="s">
        <v>1</v>
      </c>
      <c r="D1154" s="30" t="s">
        <v>2615</v>
      </c>
      <c r="E1154" s="3" t="s">
        <v>1</v>
      </c>
      <c r="F1154" s="31">
        <v>17.82</v>
      </c>
      <c r="H1154" s="13"/>
    </row>
    <row r="1155" spans="2:8" s="1" customFormat="1" ht="16.9" customHeight="1">
      <c r="B1155" s="13"/>
      <c r="C1155" s="30" t="s">
        <v>1</v>
      </c>
      <c r="D1155" s="30" t="s">
        <v>2616</v>
      </c>
      <c r="E1155" s="3" t="s">
        <v>1</v>
      </c>
      <c r="F1155" s="31">
        <v>14.047</v>
      </c>
      <c r="H1155" s="13"/>
    </row>
    <row r="1156" spans="2:8" s="1" customFormat="1" ht="16.9" customHeight="1">
      <c r="B1156" s="13"/>
      <c r="C1156" s="30" t="s">
        <v>1</v>
      </c>
      <c r="D1156" s="30" t="s">
        <v>2617</v>
      </c>
      <c r="E1156" s="3" t="s">
        <v>1</v>
      </c>
      <c r="F1156" s="31">
        <v>9.46</v>
      </c>
      <c r="H1156" s="13"/>
    </row>
    <row r="1157" spans="2:8" s="1" customFormat="1" ht="16.9" customHeight="1">
      <c r="B1157" s="13"/>
      <c r="C1157" s="30" t="s">
        <v>1</v>
      </c>
      <c r="D1157" s="30" t="s">
        <v>2618</v>
      </c>
      <c r="E1157" s="3" t="s">
        <v>1</v>
      </c>
      <c r="F1157" s="31">
        <v>10.12</v>
      </c>
      <c r="H1157" s="13"/>
    </row>
    <row r="1158" spans="2:8" s="1" customFormat="1" ht="16.9" customHeight="1">
      <c r="B1158" s="13"/>
      <c r="C1158" s="30" t="s">
        <v>1</v>
      </c>
      <c r="D1158" s="30" t="s">
        <v>2619</v>
      </c>
      <c r="E1158" s="3" t="s">
        <v>1</v>
      </c>
      <c r="F1158" s="31">
        <v>9.57</v>
      </c>
      <c r="H1158" s="13"/>
    </row>
    <row r="1159" spans="2:8" s="1" customFormat="1" ht="16.9" customHeight="1">
      <c r="B1159" s="13"/>
      <c r="C1159" s="30" t="s">
        <v>1</v>
      </c>
      <c r="D1159" s="30" t="s">
        <v>2620</v>
      </c>
      <c r="E1159" s="3" t="s">
        <v>1</v>
      </c>
      <c r="F1159" s="31">
        <v>10.23</v>
      </c>
      <c r="H1159" s="13"/>
    </row>
    <row r="1160" spans="2:8" s="1" customFormat="1" ht="16.9" customHeight="1">
      <c r="B1160" s="13"/>
      <c r="C1160" s="30" t="s">
        <v>249</v>
      </c>
      <c r="D1160" s="30" t="s">
        <v>388</v>
      </c>
      <c r="E1160" s="3" t="s">
        <v>1</v>
      </c>
      <c r="F1160" s="31">
        <v>1109.015</v>
      </c>
      <c r="H1160" s="13"/>
    </row>
    <row r="1161" spans="2:8" s="1" customFormat="1" ht="16.9" customHeight="1">
      <c r="B1161" s="13"/>
      <c r="C1161" s="26" t="s">
        <v>2900</v>
      </c>
      <c r="D1161" s="27" t="s">
        <v>2901</v>
      </c>
      <c r="E1161" s="28" t="s">
        <v>1</v>
      </c>
      <c r="F1161" s="29">
        <v>636.041</v>
      </c>
      <c r="H1161" s="13"/>
    </row>
    <row r="1162" spans="2:8" s="1" customFormat="1" ht="16.9" customHeight="1">
      <c r="B1162" s="13"/>
      <c r="C1162" s="30" t="s">
        <v>2900</v>
      </c>
      <c r="D1162" s="30" t="s">
        <v>2969</v>
      </c>
      <c r="E1162" s="3" t="s">
        <v>1</v>
      </c>
      <c r="F1162" s="31">
        <v>636.041</v>
      </c>
      <c r="H1162" s="13"/>
    </row>
    <row r="1163" spans="2:8" s="1" customFormat="1" ht="16.9" customHeight="1">
      <c r="B1163" s="13"/>
      <c r="C1163" s="32" t="s">
        <v>3143</v>
      </c>
      <c r="H1163" s="13"/>
    </row>
    <row r="1164" spans="2:8" s="1" customFormat="1" ht="16.9" customHeight="1">
      <c r="B1164" s="13"/>
      <c r="C1164" s="30" t="s">
        <v>2966</v>
      </c>
      <c r="D1164" s="30" t="s">
        <v>2967</v>
      </c>
      <c r="E1164" s="3" t="s">
        <v>333</v>
      </c>
      <c r="F1164" s="31">
        <v>636.041</v>
      </c>
      <c r="H1164" s="13"/>
    </row>
    <row r="1165" spans="2:8" s="1" customFormat="1" ht="12">
      <c r="B1165" s="13"/>
      <c r="C1165" s="30" t="s">
        <v>2974</v>
      </c>
      <c r="D1165" s="30" t="s">
        <v>2975</v>
      </c>
      <c r="E1165" s="3" t="s">
        <v>340</v>
      </c>
      <c r="F1165" s="31">
        <v>1144.874</v>
      </c>
      <c r="H1165" s="13"/>
    </row>
    <row r="1166" spans="2:8" s="1" customFormat="1" ht="16.9" customHeight="1">
      <c r="B1166" s="13"/>
      <c r="C1166" s="26" t="s">
        <v>122</v>
      </c>
      <c r="D1166" s="27" t="s">
        <v>123</v>
      </c>
      <c r="E1166" s="28" t="s">
        <v>1</v>
      </c>
      <c r="F1166" s="29">
        <v>3089.183</v>
      </c>
      <c r="H1166" s="13"/>
    </row>
    <row r="1167" spans="2:8" s="1" customFormat="1" ht="16.9" customHeight="1">
      <c r="B1167" s="13"/>
      <c r="C1167" s="30" t="s">
        <v>1</v>
      </c>
      <c r="D1167" s="30" t="s">
        <v>750</v>
      </c>
      <c r="E1167" s="3" t="s">
        <v>1</v>
      </c>
      <c r="F1167" s="31">
        <v>0</v>
      </c>
      <c r="H1167" s="13"/>
    </row>
    <row r="1168" spans="2:8" s="1" customFormat="1" ht="16.9" customHeight="1">
      <c r="B1168" s="13"/>
      <c r="C1168" s="30" t="s">
        <v>1</v>
      </c>
      <c r="D1168" s="30" t="s">
        <v>421</v>
      </c>
      <c r="E1168" s="3" t="s">
        <v>1</v>
      </c>
      <c r="F1168" s="31">
        <v>0</v>
      </c>
      <c r="H1168" s="13"/>
    </row>
    <row r="1169" spans="2:8" s="1" customFormat="1" ht="20">
      <c r="B1169" s="13"/>
      <c r="C1169" s="30" t="s">
        <v>1</v>
      </c>
      <c r="D1169" s="30" t="s">
        <v>751</v>
      </c>
      <c r="E1169" s="3" t="s">
        <v>1</v>
      </c>
      <c r="F1169" s="31">
        <v>197.968</v>
      </c>
      <c r="H1169" s="13"/>
    </row>
    <row r="1170" spans="2:8" s="1" customFormat="1" ht="20">
      <c r="B1170" s="13"/>
      <c r="C1170" s="30" t="s">
        <v>1</v>
      </c>
      <c r="D1170" s="30" t="s">
        <v>752</v>
      </c>
      <c r="E1170" s="3" t="s">
        <v>1</v>
      </c>
      <c r="F1170" s="31">
        <v>525.216</v>
      </c>
      <c r="H1170" s="13"/>
    </row>
    <row r="1171" spans="2:8" s="1" customFormat="1" ht="16.9" customHeight="1">
      <c r="B1171" s="13"/>
      <c r="C1171" s="30" t="s">
        <v>1</v>
      </c>
      <c r="D1171" s="30" t="s">
        <v>753</v>
      </c>
      <c r="E1171" s="3" t="s">
        <v>1</v>
      </c>
      <c r="F1171" s="31">
        <v>543.588</v>
      </c>
      <c r="H1171" s="13"/>
    </row>
    <row r="1172" spans="2:8" s="1" customFormat="1" ht="16.9" customHeight="1">
      <c r="B1172" s="13"/>
      <c r="C1172" s="30" t="s">
        <v>1</v>
      </c>
      <c r="D1172" s="30" t="s">
        <v>754</v>
      </c>
      <c r="E1172" s="3" t="s">
        <v>1</v>
      </c>
      <c r="F1172" s="31">
        <v>61.268</v>
      </c>
      <c r="H1172" s="13"/>
    </row>
    <row r="1173" spans="2:8" s="1" customFormat="1" ht="16.9" customHeight="1">
      <c r="B1173" s="13"/>
      <c r="C1173" s="30" t="s">
        <v>1</v>
      </c>
      <c r="D1173" s="30" t="s">
        <v>755</v>
      </c>
      <c r="E1173" s="3" t="s">
        <v>1</v>
      </c>
      <c r="F1173" s="31">
        <v>92.565</v>
      </c>
      <c r="H1173" s="13"/>
    </row>
    <row r="1174" spans="2:8" s="1" customFormat="1" ht="16.9" customHeight="1">
      <c r="B1174" s="13"/>
      <c r="C1174" s="30" t="s">
        <v>1</v>
      </c>
      <c r="D1174" s="30" t="s">
        <v>756</v>
      </c>
      <c r="E1174" s="3" t="s">
        <v>1</v>
      </c>
      <c r="F1174" s="31">
        <v>47.02</v>
      </c>
      <c r="H1174" s="13"/>
    </row>
    <row r="1175" spans="2:8" s="1" customFormat="1" ht="20">
      <c r="B1175" s="13"/>
      <c r="C1175" s="30" t="s">
        <v>1</v>
      </c>
      <c r="D1175" s="30" t="s">
        <v>757</v>
      </c>
      <c r="E1175" s="3" t="s">
        <v>1</v>
      </c>
      <c r="F1175" s="31">
        <v>138.726</v>
      </c>
      <c r="H1175" s="13"/>
    </row>
    <row r="1176" spans="2:8" s="1" customFormat="1" ht="20">
      <c r="B1176" s="13"/>
      <c r="C1176" s="30" t="s">
        <v>1</v>
      </c>
      <c r="D1176" s="30" t="s">
        <v>758</v>
      </c>
      <c r="E1176" s="3" t="s">
        <v>1</v>
      </c>
      <c r="F1176" s="31">
        <v>103.708</v>
      </c>
      <c r="H1176" s="13"/>
    </row>
    <row r="1177" spans="2:8" s="1" customFormat="1" ht="16.9" customHeight="1">
      <c r="B1177" s="13"/>
      <c r="C1177" s="30" t="s">
        <v>1</v>
      </c>
      <c r="D1177" s="30" t="s">
        <v>759</v>
      </c>
      <c r="E1177" s="3" t="s">
        <v>1</v>
      </c>
      <c r="F1177" s="31">
        <v>29.723</v>
      </c>
      <c r="H1177" s="13"/>
    </row>
    <row r="1178" spans="2:8" s="1" customFormat="1" ht="16.9" customHeight="1">
      <c r="B1178" s="13"/>
      <c r="C1178" s="30" t="s">
        <v>1</v>
      </c>
      <c r="D1178" s="30" t="s">
        <v>760</v>
      </c>
      <c r="E1178" s="3" t="s">
        <v>1</v>
      </c>
      <c r="F1178" s="31">
        <v>-85.156</v>
      </c>
      <c r="H1178" s="13"/>
    </row>
    <row r="1179" spans="2:8" s="1" customFormat="1" ht="16.9" customHeight="1">
      <c r="B1179" s="13"/>
      <c r="C1179" s="30" t="s">
        <v>1</v>
      </c>
      <c r="D1179" s="30" t="s">
        <v>426</v>
      </c>
      <c r="E1179" s="3" t="s">
        <v>1</v>
      </c>
      <c r="F1179" s="31">
        <v>0</v>
      </c>
      <c r="H1179" s="13"/>
    </row>
    <row r="1180" spans="2:8" s="1" customFormat="1" ht="20">
      <c r="B1180" s="13"/>
      <c r="C1180" s="30" t="s">
        <v>1</v>
      </c>
      <c r="D1180" s="30" t="s">
        <v>761</v>
      </c>
      <c r="E1180" s="3" t="s">
        <v>1</v>
      </c>
      <c r="F1180" s="31">
        <v>1173.49</v>
      </c>
      <c r="H1180" s="13"/>
    </row>
    <row r="1181" spans="2:8" s="1" customFormat="1" ht="20">
      <c r="B1181" s="13"/>
      <c r="C1181" s="30" t="s">
        <v>1</v>
      </c>
      <c r="D1181" s="30" t="s">
        <v>762</v>
      </c>
      <c r="E1181" s="3" t="s">
        <v>1</v>
      </c>
      <c r="F1181" s="31">
        <v>178.356</v>
      </c>
      <c r="H1181" s="13"/>
    </row>
    <row r="1182" spans="2:8" s="1" customFormat="1" ht="16.9" customHeight="1">
      <c r="B1182" s="13"/>
      <c r="C1182" s="30" t="s">
        <v>1</v>
      </c>
      <c r="D1182" s="30" t="s">
        <v>763</v>
      </c>
      <c r="E1182" s="3" t="s">
        <v>1</v>
      </c>
      <c r="F1182" s="31">
        <v>40.091</v>
      </c>
      <c r="H1182" s="13"/>
    </row>
    <row r="1183" spans="2:8" s="1" customFormat="1" ht="16.9" customHeight="1">
      <c r="B1183" s="13"/>
      <c r="C1183" s="30" t="s">
        <v>1</v>
      </c>
      <c r="D1183" s="30" t="s">
        <v>764</v>
      </c>
      <c r="E1183" s="3" t="s">
        <v>1</v>
      </c>
      <c r="F1183" s="31">
        <v>129.57</v>
      </c>
      <c r="H1183" s="13"/>
    </row>
    <row r="1184" spans="2:8" s="1" customFormat="1" ht="16.9" customHeight="1">
      <c r="B1184" s="13"/>
      <c r="C1184" s="30" t="s">
        <v>1</v>
      </c>
      <c r="D1184" s="30" t="s">
        <v>765</v>
      </c>
      <c r="E1184" s="3" t="s">
        <v>1</v>
      </c>
      <c r="F1184" s="31">
        <v>-129.954</v>
      </c>
      <c r="H1184" s="13"/>
    </row>
    <row r="1185" spans="2:8" s="1" customFormat="1" ht="16.9" customHeight="1">
      <c r="B1185" s="13"/>
      <c r="C1185" s="30" t="s">
        <v>1</v>
      </c>
      <c r="D1185" s="30" t="s">
        <v>570</v>
      </c>
      <c r="E1185" s="3" t="s">
        <v>1</v>
      </c>
      <c r="F1185" s="31">
        <v>0</v>
      </c>
      <c r="H1185" s="13"/>
    </row>
    <row r="1186" spans="2:8" s="1" customFormat="1" ht="16.9" customHeight="1">
      <c r="B1186" s="13"/>
      <c r="C1186" s="30" t="s">
        <v>1</v>
      </c>
      <c r="D1186" s="30" t="s">
        <v>766</v>
      </c>
      <c r="E1186" s="3" t="s">
        <v>1</v>
      </c>
      <c r="F1186" s="31">
        <v>28.732</v>
      </c>
      <c r="H1186" s="13"/>
    </row>
    <row r="1187" spans="2:8" s="1" customFormat="1" ht="16.9" customHeight="1">
      <c r="B1187" s="13"/>
      <c r="C1187" s="30" t="s">
        <v>1</v>
      </c>
      <c r="D1187" s="30" t="s">
        <v>767</v>
      </c>
      <c r="E1187" s="3" t="s">
        <v>1</v>
      </c>
      <c r="F1187" s="31">
        <v>-96.528</v>
      </c>
      <c r="H1187" s="13"/>
    </row>
    <row r="1188" spans="2:8" s="1" customFormat="1" ht="16.9" customHeight="1">
      <c r="B1188" s="13"/>
      <c r="C1188" s="30" t="s">
        <v>1</v>
      </c>
      <c r="D1188" s="30" t="s">
        <v>768</v>
      </c>
      <c r="E1188" s="3" t="s">
        <v>1</v>
      </c>
      <c r="F1188" s="31">
        <v>-126.768</v>
      </c>
      <c r="H1188" s="13"/>
    </row>
    <row r="1189" spans="2:8" s="1" customFormat="1" ht="16.9" customHeight="1">
      <c r="B1189" s="13"/>
      <c r="C1189" s="30" t="s">
        <v>1</v>
      </c>
      <c r="D1189" s="30" t="s">
        <v>769</v>
      </c>
      <c r="E1189" s="3" t="s">
        <v>1</v>
      </c>
      <c r="F1189" s="31">
        <v>26.552</v>
      </c>
      <c r="H1189" s="13"/>
    </row>
    <row r="1190" spans="2:8" s="1" customFormat="1" ht="16.9" customHeight="1">
      <c r="B1190" s="13"/>
      <c r="C1190" s="30" t="s">
        <v>1</v>
      </c>
      <c r="D1190" s="30" t="s">
        <v>770</v>
      </c>
      <c r="E1190" s="3" t="s">
        <v>1</v>
      </c>
      <c r="F1190" s="31">
        <v>211.016</v>
      </c>
      <c r="H1190" s="13"/>
    </row>
    <row r="1191" spans="2:8" s="1" customFormat="1" ht="16.9" customHeight="1">
      <c r="B1191" s="13"/>
      <c r="C1191" s="30" t="s">
        <v>122</v>
      </c>
      <c r="D1191" s="30" t="s">
        <v>388</v>
      </c>
      <c r="E1191" s="3" t="s">
        <v>1</v>
      </c>
      <c r="F1191" s="31">
        <v>3089.183</v>
      </c>
      <c r="H1191" s="13"/>
    </row>
    <row r="1192" spans="2:8" s="1" customFormat="1" ht="16.9" customHeight="1">
      <c r="B1192" s="13"/>
      <c r="C1192" s="26" t="s">
        <v>2903</v>
      </c>
      <c r="D1192" s="27" t="s">
        <v>2904</v>
      </c>
      <c r="E1192" s="28" t="s">
        <v>1</v>
      </c>
      <c r="F1192" s="29">
        <v>42.966</v>
      </c>
      <c r="H1192" s="13"/>
    </row>
    <row r="1193" spans="2:8" s="1" customFormat="1" ht="16.9" customHeight="1">
      <c r="B1193" s="13"/>
      <c r="C1193" s="30" t="s">
        <v>1</v>
      </c>
      <c r="D1193" s="30" t="s">
        <v>3046</v>
      </c>
      <c r="E1193" s="3" t="s">
        <v>1</v>
      </c>
      <c r="F1193" s="31">
        <v>0</v>
      </c>
      <c r="H1193" s="13"/>
    </row>
    <row r="1194" spans="2:8" s="1" customFormat="1" ht="16.9" customHeight="1">
      <c r="B1194" s="13"/>
      <c r="C1194" s="30" t="s">
        <v>1</v>
      </c>
      <c r="D1194" s="30" t="s">
        <v>3047</v>
      </c>
      <c r="E1194" s="3" t="s">
        <v>1</v>
      </c>
      <c r="F1194" s="31">
        <v>13.475</v>
      </c>
      <c r="H1194" s="13"/>
    </row>
    <row r="1195" spans="2:8" s="1" customFormat="1" ht="20">
      <c r="B1195" s="13"/>
      <c r="C1195" s="30" t="s">
        <v>1</v>
      </c>
      <c r="D1195" s="30" t="s">
        <v>3048</v>
      </c>
      <c r="E1195" s="3" t="s">
        <v>1</v>
      </c>
      <c r="F1195" s="31">
        <v>29.491</v>
      </c>
      <c r="H1195" s="13"/>
    </row>
    <row r="1196" spans="2:8" s="1" customFormat="1" ht="16.9" customHeight="1">
      <c r="B1196" s="13"/>
      <c r="C1196" s="30" t="s">
        <v>2903</v>
      </c>
      <c r="D1196" s="30" t="s">
        <v>388</v>
      </c>
      <c r="E1196" s="3" t="s">
        <v>1</v>
      </c>
      <c r="F1196" s="31">
        <v>42.966</v>
      </c>
      <c r="H1196" s="13"/>
    </row>
    <row r="1197" spans="2:8" s="1" customFormat="1" ht="16.9" customHeight="1">
      <c r="B1197" s="13"/>
      <c r="C1197" s="32" t="s">
        <v>3143</v>
      </c>
      <c r="H1197" s="13"/>
    </row>
    <row r="1198" spans="2:8" s="1" customFormat="1" ht="16.9" customHeight="1">
      <c r="B1198" s="13"/>
      <c r="C1198" s="30" t="s">
        <v>3043</v>
      </c>
      <c r="D1198" s="30" t="s">
        <v>3044</v>
      </c>
      <c r="E1198" s="3" t="s">
        <v>333</v>
      </c>
      <c r="F1198" s="31">
        <v>42.966</v>
      </c>
      <c r="H1198" s="13"/>
    </row>
    <row r="1199" spans="2:8" s="1" customFormat="1" ht="16.9" customHeight="1">
      <c r="B1199" s="13"/>
      <c r="C1199" s="30" t="s">
        <v>412</v>
      </c>
      <c r="D1199" s="30" t="s">
        <v>413</v>
      </c>
      <c r="E1199" s="3" t="s">
        <v>340</v>
      </c>
      <c r="F1199" s="31">
        <v>5.586</v>
      </c>
      <c r="H1199" s="13"/>
    </row>
    <row r="1200" spans="2:8" s="1" customFormat="1" ht="16.9" customHeight="1">
      <c r="B1200" s="13"/>
      <c r="C1200" s="26" t="s">
        <v>125</v>
      </c>
      <c r="D1200" s="27" t="s">
        <v>126</v>
      </c>
      <c r="E1200" s="28" t="s">
        <v>1</v>
      </c>
      <c r="F1200" s="29">
        <v>67.2</v>
      </c>
      <c r="H1200" s="13"/>
    </row>
    <row r="1201" spans="2:8" s="1" customFormat="1" ht="16.9" customHeight="1">
      <c r="B1201" s="13"/>
      <c r="C1201" s="30" t="s">
        <v>1</v>
      </c>
      <c r="D1201" s="30" t="s">
        <v>805</v>
      </c>
      <c r="E1201" s="3" t="s">
        <v>1</v>
      </c>
      <c r="F1201" s="31">
        <v>0</v>
      </c>
      <c r="H1201" s="13"/>
    </row>
    <row r="1202" spans="2:8" s="1" customFormat="1" ht="16.9" customHeight="1">
      <c r="B1202" s="13"/>
      <c r="C1202" s="30" t="s">
        <v>1</v>
      </c>
      <c r="D1202" s="30" t="s">
        <v>806</v>
      </c>
      <c r="E1202" s="3" t="s">
        <v>1</v>
      </c>
      <c r="F1202" s="31">
        <v>67.2</v>
      </c>
      <c r="H1202" s="13"/>
    </row>
    <row r="1203" spans="2:8" s="1" customFormat="1" ht="16.9" customHeight="1">
      <c r="B1203" s="13"/>
      <c r="C1203" s="30" t="s">
        <v>125</v>
      </c>
      <c r="D1203" s="30" t="s">
        <v>607</v>
      </c>
      <c r="E1203" s="3" t="s">
        <v>1</v>
      </c>
      <c r="F1203" s="31">
        <v>67.2</v>
      </c>
      <c r="H1203" s="13"/>
    </row>
    <row r="1204" spans="2:8" s="1" customFormat="1" ht="16.9" customHeight="1">
      <c r="B1204" s="13"/>
      <c r="C1204" s="26" t="s">
        <v>150</v>
      </c>
      <c r="D1204" s="27" t="s">
        <v>151</v>
      </c>
      <c r="E1204" s="28" t="s">
        <v>1</v>
      </c>
      <c r="F1204" s="29">
        <v>454.7</v>
      </c>
      <c r="H1204" s="13"/>
    </row>
    <row r="1205" spans="2:8" s="1" customFormat="1" ht="16.9" customHeight="1">
      <c r="B1205" s="13"/>
      <c r="C1205" s="30" t="s">
        <v>1</v>
      </c>
      <c r="D1205" s="30" t="s">
        <v>2443</v>
      </c>
      <c r="E1205" s="3" t="s">
        <v>1</v>
      </c>
      <c r="F1205" s="31">
        <v>0</v>
      </c>
      <c r="H1205" s="13"/>
    </row>
    <row r="1206" spans="2:8" s="1" customFormat="1" ht="16.9" customHeight="1">
      <c r="B1206" s="13"/>
      <c r="C1206" s="30" t="s">
        <v>1</v>
      </c>
      <c r="D1206" s="30" t="s">
        <v>2444</v>
      </c>
      <c r="E1206" s="3" t="s">
        <v>1</v>
      </c>
      <c r="F1206" s="31">
        <v>0</v>
      </c>
      <c r="H1206" s="13"/>
    </row>
    <row r="1207" spans="2:8" s="1" customFormat="1" ht="16.9" customHeight="1">
      <c r="B1207" s="13"/>
      <c r="C1207" s="30" t="s">
        <v>150</v>
      </c>
      <c r="D1207" s="30" t="s">
        <v>2445</v>
      </c>
      <c r="E1207" s="3" t="s">
        <v>1</v>
      </c>
      <c r="F1207" s="31">
        <v>454.7</v>
      </c>
      <c r="H1207" s="13"/>
    </row>
    <row r="1208" spans="2:8" s="1" customFormat="1" ht="16.9" customHeight="1">
      <c r="B1208" s="13"/>
      <c r="C1208" s="26" t="s">
        <v>168</v>
      </c>
      <c r="D1208" s="27" t="s">
        <v>169</v>
      </c>
      <c r="E1208" s="28" t="s">
        <v>1</v>
      </c>
      <c r="F1208" s="29">
        <v>6.5</v>
      </c>
      <c r="H1208" s="13"/>
    </row>
    <row r="1209" spans="2:8" s="1" customFormat="1" ht="16.9" customHeight="1">
      <c r="B1209" s="13"/>
      <c r="C1209" s="30" t="s">
        <v>1</v>
      </c>
      <c r="D1209" s="30" t="s">
        <v>169</v>
      </c>
      <c r="E1209" s="3" t="s">
        <v>1</v>
      </c>
      <c r="F1209" s="31">
        <v>0</v>
      </c>
      <c r="H1209" s="13"/>
    </row>
    <row r="1210" spans="2:8" s="1" customFormat="1" ht="16.9" customHeight="1">
      <c r="B1210" s="13"/>
      <c r="C1210" s="30" t="s">
        <v>168</v>
      </c>
      <c r="D1210" s="30" t="s">
        <v>170</v>
      </c>
      <c r="E1210" s="3" t="s">
        <v>1</v>
      </c>
      <c r="F1210" s="31">
        <v>6.5</v>
      </c>
      <c r="H1210" s="13"/>
    </row>
    <row r="1211" spans="2:8" s="1" customFormat="1" ht="16.9" customHeight="1">
      <c r="B1211" s="13"/>
      <c r="C1211" s="26" t="s">
        <v>156</v>
      </c>
      <c r="D1211" s="27" t="s">
        <v>157</v>
      </c>
      <c r="E1211" s="28" t="s">
        <v>1</v>
      </c>
      <c r="F1211" s="29">
        <v>241.3</v>
      </c>
      <c r="H1211" s="13"/>
    </row>
    <row r="1212" spans="2:8" s="1" customFormat="1" ht="16.9" customHeight="1">
      <c r="B1212" s="13"/>
      <c r="C1212" s="30" t="s">
        <v>1</v>
      </c>
      <c r="D1212" s="30" t="s">
        <v>2412</v>
      </c>
      <c r="E1212" s="3" t="s">
        <v>1</v>
      </c>
      <c r="F1212" s="31">
        <v>0</v>
      </c>
      <c r="H1212" s="13"/>
    </row>
    <row r="1213" spans="2:8" s="1" customFormat="1" ht="16.9" customHeight="1">
      <c r="B1213" s="13"/>
      <c r="C1213" s="30" t="s">
        <v>156</v>
      </c>
      <c r="D1213" s="30" t="s">
        <v>2413</v>
      </c>
      <c r="E1213" s="3" t="s">
        <v>1</v>
      </c>
      <c r="F1213" s="31">
        <v>241.3</v>
      </c>
      <c r="H1213" s="13"/>
    </row>
    <row r="1214" spans="2:8" s="1" customFormat="1" ht="16.9" customHeight="1">
      <c r="B1214" s="13"/>
      <c r="C1214" s="26" t="s">
        <v>174</v>
      </c>
      <c r="D1214" s="27" t="s">
        <v>175</v>
      </c>
      <c r="E1214" s="28" t="s">
        <v>1</v>
      </c>
      <c r="F1214" s="29">
        <v>78.7</v>
      </c>
      <c r="H1214" s="13"/>
    </row>
    <row r="1215" spans="2:8" s="1" customFormat="1" ht="16.9" customHeight="1">
      <c r="B1215" s="13"/>
      <c r="C1215" s="30" t="s">
        <v>1</v>
      </c>
      <c r="D1215" s="30" t="s">
        <v>175</v>
      </c>
      <c r="E1215" s="3" t="s">
        <v>1</v>
      </c>
      <c r="F1215" s="31">
        <v>0</v>
      </c>
      <c r="H1215" s="13"/>
    </row>
    <row r="1216" spans="2:8" s="1" customFormat="1" ht="16.9" customHeight="1">
      <c r="B1216" s="13"/>
      <c r="C1216" s="30" t="s">
        <v>174</v>
      </c>
      <c r="D1216" s="30" t="s">
        <v>176</v>
      </c>
      <c r="E1216" s="3" t="s">
        <v>1</v>
      </c>
      <c r="F1216" s="31">
        <v>78.7</v>
      </c>
      <c r="H1216" s="13"/>
    </row>
    <row r="1217" spans="2:8" s="1" customFormat="1" ht="16.9" customHeight="1">
      <c r="B1217" s="13"/>
      <c r="C1217" s="26" t="s">
        <v>177</v>
      </c>
      <c r="D1217" s="27" t="s">
        <v>178</v>
      </c>
      <c r="E1217" s="28" t="s">
        <v>1</v>
      </c>
      <c r="F1217" s="29">
        <v>17</v>
      </c>
      <c r="H1217" s="13"/>
    </row>
    <row r="1218" spans="2:8" s="1" customFormat="1" ht="16.9" customHeight="1">
      <c r="B1218" s="13"/>
      <c r="C1218" s="30" t="s">
        <v>1</v>
      </c>
      <c r="D1218" s="30" t="s">
        <v>178</v>
      </c>
      <c r="E1218" s="3" t="s">
        <v>1</v>
      </c>
      <c r="F1218" s="31">
        <v>0</v>
      </c>
      <c r="H1218" s="13"/>
    </row>
    <row r="1219" spans="2:8" s="1" customFormat="1" ht="16.9" customHeight="1">
      <c r="B1219" s="13"/>
      <c r="C1219" s="30" t="s">
        <v>177</v>
      </c>
      <c r="D1219" s="30" t="s">
        <v>179</v>
      </c>
      <c r="E1219" s="3" t="s">
        <v>1</v>
      </c>
      <c r="F1219" s="31">
        <v>17</v>
      </c>
      <c r="H1219" s="13"/>
    </row>
    <row r="1220" spans="2:8" s="1" customFormat="1" ht="16.9" customHeight="1">
      <c r="B1220" s="13"/>
      <c r="C1220" s="26" t="s">
        <v>153</v>
      </c>
      <c r="D1220" s="27" t="s">
        <v>154</v>
      </c>
      <c r="E1220" s="28" t="s">
        <v>1</v>
      </c>
      <c r="F1220" s="29">
        <v>101.4</v>
      </c>
      <c r="H1220" s="13"/>
    </row>
    <row r="1221" spans="2:8" s="1" customFormat="1" ht="16.9" customHeight="1">
      <c r="B1221" s="13"/>
      <c r="C1221" s="30" t="s">
        <v>1</v>
      </c>
      <c r="D1221" s="30" t="s">
        <v>2446</v>
      </c>
      <c r="E1221" s="3" t="s">
        <v>1</v>
      </c>
      <c r="F1221" s="31">
        <v>0</v>
      </c>
      <c r="H1221" s="13"/>
    </row>
    <row r="1222" spans="2:8" s="1" customFormat="1" ht="16.9" customHeight="1">
      <c r="B1222" s="13"/>
      <c r="C1222" s="30" t="s">
        <v>153</v>
      </c>
      <c r="D1222" s="30" t="s">
        <v>2447</v>
      </c>
      <c r="E1222" s="3" t="s">
        <v>1</v>
      </c>
      <c r="F1222" s="31">
        <v>101.4</v>
      </c>
      <c r="H1222" s="13"/>
    </row>
    <row r="1223" spans="2:8" s="1" customFormat="1" ht="16.9" customHeight="1">
      <c r="B1223" s="13"/>
      <c r="C1223" s="26" t="s">
        <v>180</v>
      </c>
      <c r="D1223" s="27" t="s">
        <v>181</v>
      </c>
      <c r="E1223" s="28" t="s">
        <v>1</v>
      </c>
      <c r="F1223" s="29">
        <v>541.7</v>
      </c>
      <c r="H1223" s="13"/>
    </row>
    <row r="1224" spans="2:8" s="1" customFormat="1" ht="16.9" customHeight="1">
      <c r="B1224" s="13"/>
      <c r="C1224" s="30" t="s">
        <v>1</v>
      </c>
      <c r="D1224" s="30" t="s">
        <v>2448</v>
      </c>
      <c r="E1224" s="3" t="s">
        <v>1</v>
      </c>
      <c r="F1224" s="31">
        <v>0</v>
      </c>
      <c r="H1224" s="13"/>
    </row>
    <row r="1225" spans="2:8" s="1" customFormat="1" ht="16.9" customHeight="1">
      <c r="B1225" s="13"/>
      <c r="C1225" s="30" t="s">
        <v>180</v>
      </c>
      <c r="D1225" s="30" t="s">
        <v>2449</v>
      </c>
      <c r="E1225" s="3" t="s">
        <v>1</v>
      </c>
      <c r="F1225" s="31">
        <v>541.7</v>
      </c>
      <c r="H1225" s="13"/>
    </row>
    <row r="1226" spans="2:8" s="1" customFormat="1" ht="16.9" customHeight="1">
      <c r="B1226" s="13"/>
      <c r="C1226" s="26" t="s">
        <v>183</v>
      </c>
      <c r="D1226" s="27" t="s">
        <v>184</v>
      </c>
      <c r="E1226" s="28" t="s">
        <v>1</v>
      </c>
      <c r="F1226" s="29">
        <v>96.6</v>
      </c>
      <c r="H1226" s="13"/>
    </row>
    <row r="1227" spans="2:8" s="1" customFormat="1" ht="16.9" customHeight="1">
      <c r="B1227" s="13"/>
      <c r="C1227" s="30" t="s">
        <v>1</v>
      </c>
      <c r="D1227" s="30" t="s">
        <v>184</v>
      </c>
      <c r="E1227" s="3" t="s">
        <v>1</v>
      </c>
      <c r="F1227" s="31">
        <v>0</v>
      </c>
      <c r="H1227" s="13"/>
    </row>
    <row r="1228" spans="2:8" s="1" customFormat="1" ht="16.9" customHeight="1">
      <c r="B1228" s="13"/>
      <c r="C1228" s="30" t="s">
        <v>183</v>
      </c>
      <c r="D1228" s="30" t="s">
        <v>2450</v>
      </c>
      <c r="E1228" s="3" t="s">
        <v>1</v>
      </c>
      <c r="F1228" s="31">
        <v>96.6</v>
      </c>
      <c r="H1228" s="13"/>
    </row>
    <row r="1229" spans="2:8" s="1" customFormat="1" ht="16.9" customHeight="1">
      <c r="B1229" s="13"/>
      <c r="C1229" s="26" t="s">
        <v>162</v>
      </c>
      <c r="D1229" s="27" t="s">
        <v>163</v>
      </c>
      <c r="E1229" s="28" t="s">
        <v>1</v>
      </c>
      <c r="F1229" s="29">
        <v>7.686</v>
      </c>
      <c r="H1229" s="13"/>
    </row>
    <row r="1230" spans="2:8" s="1" customFormat="1" ht="16.9" customHeight="1">
      <c r="B1230" s="13"/>
      <c r="C1230" s="30" t="s">
        <v>1</v>
      </c>
      <c r="D1230" s="30" t="s">
        <v>163</v>
      </c>
      <c r="E1230" s="3" t="s">
        <v>1</v>
      </c>
      <c r="F1230" s="31">
        <v>0</v>
      </c>
      <c r="H1230" s="13"/>
    </row>
    <row r="1231" spans="2:8" s="1" customFormat="1" ht="16.9" customHeight="1">
      <c r="B1231" s="13"/>
      <c r="C1231" s="30" t="s">
        <v>162</v>
      </c>
      <c r="D1231" s="30" t="s">
        <v>2656</v>
      </c>
      <c r="E1231" s="3" t="s">
        <v>1</v>
      </c>
      <c r="F1231" s="31">
        <v>7.686</v>
      </c>
      <c r="H1231" s="13"/>
    </row>
    <row r="1232" spans="2:8" s="1" customFormat="1" ht="16.9" customHeight="1">
      <c r="B1232" s="13"/>
      <c r="C1232" s="26" t="s">
        <v>246</v>
      </c>
      <c r="D1232" s="27" t="s">
        <v>247</v>
      </c>
      <c r="E1232" s="28" t="s">
        <v>1</v>
      </c>
      <c r="F1232" s="29">
        <v>7.376</v>
      </c>
      <c r="H1232" s="13"/>
    </row>
    <row r="1233" spans="2:8" s="1" customFormat="1" ht="16.9" customHeight="1">
      <c r="B1233" s="13"/>
      <c r="C1233" s="30" t="s">
        <v>1</v>
      </c>
      <c r="D1233" s="30" t="s">
        <v>2451</v>
      </c>
      <c r="E1233" s="3" t="s">
        <v>1</v>
      </c>
      <c r="F1233" s="31">
        <v>0</v>
      </c>
      <c r="H1233" s="13"/>
    </row>
    <row r="1234" spans="2:8" s="1" customFormat="1" ht="16.9" customHeight="1">
      <c r="B1234" s="13"/>
      <c r="C1234" s="30" t="s">
        <v>246</v>
      </c>
      <c r="D1234" s="30" t="s">
        <v>2452</v>
      </c>
      <c r="E1234" s="3" t="s">
        <v>1</v>
      </c>
      <c r="F1234" s="31">
        <v>7.376</v>
      </c>
      <c r="H1234" s="13"/>
    </row>
    <row r="1235" spans="2:8" s="1" customFormat="1" ht="16.9" customHeight="1">
      <c r="B1235" s="13"/>
      <c r="C1235" s="26" t="s">
        <v>159</v>
      </c>
      <c r="D1235" s="27" t="s">
        <v>160</v>
      </c>
      <c r="E1235" s="28" t="s">
        <v>1</v>
      </c>
      <c r="F1235" s="29">
        <v>43.3</v>
      </c>
      <c r="H1235" s="13"/>
    </row>
    <row r="1236" spans="2:8" s="1" customFormat="1" ht="16.9" customHeight="1">
      <c r="B1236" s="13"/>
      <c r="C1236" s="30" t="s">
        <v>159</v>
      </c>
      <c r="D1236" s="30" t="s">
        <v>931</v>
      </c>
      <c r="E1236" s="3" t="s">
        <v>1</v>
      </c>
      <c r="F1236" s="31">
        <v>43.3</v>
      </c>
      <c r="H1236" s="13"/>
    </row>
    <row r="1237" spans="2:8" s="1" customFormat="1" ht="16.9" customHeight="1">
      <c r="B1237" s="13"/>
      <c r="C1237" s="26" t="s">
        <v>171</v>
      </c>
      <c r="D1237" s="27" t="s">
        <v>172</v>
      </c>
      <c r="E1237" s="28" t="s">
        <v>1</v>
      </c>
      <c r="F1237" s="29">
        <v>30</v>
      </c>
      <c r="H1237" s="13"/>
    </row>
    <row r="1238" spans="2:8" s="1" customFormat="1" ht="16.9" customHeight="1">
      <c r="B1238" s="13"/>
      <c r="C1238" s="30" t="s">
        <v>1</v>
      </c>
      <c r="D1238" s="30" t="s">
        <v>172</v>
      </c>
      <c r="E1238" s="3" t="s">
        <v>1</v>
      </c>
      <c r="F1238" s="31">
        <v>0</v>
      </c>
      <c r="H1238" s="13"/>
    </row>
    <row r="1239" spans="2:8" s="1" customFormat="1" ht="16.9" customHeight="1">
      <c r="B1239" s="13"/>
      <c r="C1239" s="30" t="s">
        <v>171</v>
      </c>
      <c r="D1239" s="30" t="s">
        <v>173</v>
      </c>
      <c r="E1239" s="3" t="s">
        <v>1</v>
      </c>
      <c r="F1239" s="31">
        <v>30</v>
      </c>
      <c r="H1239" s="13"/>
    </row>
    <row r="1240" spans="2:8" s="1" customFormat="1" ht="16.9" customHeight="1">
      <c r="B1240" s="13"/>
      <c r="C1240" s="26" t="s">
        <v>165</v>
      </c>
      <c r="D1240" s="27" t="s">
        <v>166</v>
      </c>
      <c r="E1240" s="28" t="s">
        <v>1</v>
      </c>
      <c r="F1240" s="29">
        <v>31.9</v>
      </c>
      <c r="H1240" s="13"/>
    </row>
    <row r="1241" spans="2:8" s="1" customFormat="1" ht="16.9" customHeight="1">
      <c r="B1241" s="13"/>
      <c r="C1241" s="30" t="s">
        <v>1</v>
      </c>
      <c r="D1241" s="30" t="s">
        <v>2443</v>
      </c>
      <c r="E1241" s="3" t="s">
        <v>1</v>
      </c>
      <c r="F1241" s="31">
        <v>0</v>
      </c>
      <c r="H1241" s="13"/>
    </row>
    <row r="1242" spans="2:8" s="1" customFormat="1" ht="16.9" customHeight="1">
      <c r="B1242" s="13"/>
      <c r="C1242" s="30" t="s">
        <v>1</v>
      </c>
      <c r="D1242" s="30" t="s">
        <v>166</v>
      </c>
      <c r="E1242" s="3" t="s">
        <v>1</v>
      </c>
      <c r="F1242" s="31">
        <v>0</v>
      </c>
      <c r="H1242" s="13"/>
    </row>
    <row r="1243" spans="2:8" s="1" customFormat="1" ht="16.9" customHeight="1">
      <c r="B1243" s="13"/>
      <c r="C1243" s="30" t="s">
        <v>165</v>
      </c>
      <c r="D1243" s="30" t="s">
        <v>2498</v>
      </c>
      <c r="E1243" s="3" t="s">
        <v>1</v>
      </c>
      <c r="F1243" s="31">
        <v>31.9</v>
      </c>
      <c r="H1243" s="13"/>
    </row>
    <row r="1244" spans="2:8" s="1" customFormat="1" ht="16.9" customHeight="1">
      <c r="B1244" s="13"/>
      <c r="C1244" s="26" t="s">
        <v>146</v>
      </c>
      <c r="D1244" s="27" t="s">
        <v>147</v>
      </c>
      <c r="E1244" s="28" t="s">
        <v>1</v>
      </c>
      <c r="F1244" s="29">
        <v>67.48</v>
      </c>
      <c r="H1244" s="13"/>
    </row>
    <row r="1245" spans="2:8" s="1" customFormat="1" ht="16.9" customHeight="1">
      <c r="B1245" s="13"/>
      <c r="C1245" s="26" t="s">
        <v>186</v>
      </c>
      <c r="D1245" s="27" t="s">
        <v>187</v>
      </c>
      <c r="E1245" s="28" t="s">
        <v>1</v>
      </c>
      <c r="F1245" s="29">
        <v>161.524</v>
      </c>
      <c r="H1245" s="13"/>
    </row>
    <row r="1246" spans="2:8" s="1" customFormat="1" ht="16.9" customHeight="1">
      <c r="B1246" s="13"/>
      <c r="C1246" s="30" t="s">
        <v>1</v>
      </c>
      <c r="D1246" s="30" t="s">
        <v>1413</v>
      </c>
      <c r="E1246" s="3" t="s">
        <v>1</v>
      </c>
      <c r="F1246" s="31">
        <v>0</v>
      </c>
      <c r="H1246" s="13"/>
    </row>
    <row r="1247" spans="2:8" s="1" customFormat="1" ht="16.9" customHeight="1">
      <c r="B1247" s="13"/>
      <c r="C1247" s="30" t="s">
        <v>1</v>
      </c>
      <c r="D1247" s="30" t="s">
        <v>1414</v>
      </c>
      <c r="E1247" s="3" t="s">
        <v>1</v>
      </c>
      <c r="F1247" s="31">
        <v>98.787</v>
      </c>
      <c r="H1247" s="13"/>
    </row>
    <row r="1248" spans="2:8" s="1" customFormat="1" ht="16.9" customHeight="1">
      <c r="B1248" s="13"/>
      <c r="C1248" s="30" t="s">
        <v>1</v>
      </c>
      <c r="D1248" s="30" t="s">
        <v>1415</v>
      </c>
      <c r="E1248" s="3" t="s">
        <v>1</v>
      </c>
      <c r="F1248" s="31">
        <v>62.737</v>
      </c>
      <c r="H1248" s="13"/>
    </row>
    <row r="1249" spans="2:8" s="1" customFormat="1" ht="16.9" customHeight="1">
      <c r="B1249" s="13"/>
      <c r="C1249" s="30" t="s">
        <v>186</v>
      </c>
      <c r="D1249" s="30" t="s">
        <v>388</v>
      </c>
      <c r="E1249" s="3" t="s">
        <v>1</v>
      </c>
      <c r="F1249" s="31">
        <v>161.524</v>
      </c>
      <c r="H1249" s="13"/>
    </row>
    <row r="1250" spans="2:8" s="1" customFormat="1" ht="16.9" customHeight="1">
      <c r="B1250" s="13"/>
      <c r="C1250" s="26" t="s">
        <v>105</v>
      </c>
      <c r="D1250" s="27" t="s">
        <v>106</v>
      </c>
      <c r="E1250" s="28" t="s">
        <v>1</v>
      </c>
      <c r="F1250" s="29">
        <v>23.1</v>
      </c>
      <c r="H1250" s="13"/>
    </row>
    <row r="1251" spans="2:8" s="1" customFormat="1" ht="16.9" customHeight="1">
      <c r="B1251" s="13"/>
      <c r="C1251" s="30" t="s">
        <v>1</v>
      </c>
      <c r="D1251" s="30" t="s">
        <v>106</v>
      </c>
      <c r="E1251" s="3" t="s">
        <v>1</v>
      </c>
      <c r="F1251" s="31">
        <v>0</v>
      </c>
      <c r="H1251" s="13"/>
    </row>
    <row r="1252" spans="2:8" s="1" customFormat="1" ht="16.9" customHeight="1">
      <c r="B1252" s="13"/>
      <c r="C1252" s="30" t="s">
        <v>105</v>
      </c>
      <c r="D1252" s="30" t="s">
        <v>3065</v>
      </c>
      <c r="E1252" s="3" t="s">
        <v>1</v>
      </c>
      <c r="F1252" s="31">
        <v>23.1</v>
      </c>
      <c r="H1252" s="13"/>
    </row>
    <row r="1253" spans="2:8" s="1" customFormat="1" ht="16.9" customHeight="1">
      <c r="B1253" s="13"/>
      <c r="C1253" s="26" t="s">
        <v>89</v>
      </c>
      <c r="D1253" s="27" t="s">
        <v>90</v>
      </c>
      <c r="E1253" s="28" t="s">
        <v>1</v>
      </c>
      <c r="F1253" s="29">
        <v>170</v>
      </c>
      <c r="H1253" s="13"/>
    </row>
    <row r="1254" spans="2:8" s="1" customFormat="1" ht="16.9" customHeight="1">
      <c r="B1254" s="13"/>
      <c r="C1254" s="30" t="s">
        <v>1</v>
      </c>
      <c r="D1254" s="30" t="s">
        <v>320</v>
      </c>
      <c r="E1254" s="3" t="s">
        <v>1</v>
      </c>
      <c r="F1254" s="31">
        <v>0</v>
      </c>
      <c r="H1254" s="13"/>
    </row>
    <row r="1255" spans="2:8" s="1" customFormat="1" ht="16.9" customHeight="1">
      <c r="B1255" s="13"/>
      <c r="C1255" s="30" t="s">
        <v>89</v>
      </c>
      <c r="D1255" s="30" t="s">
        <v>321</v>
      </c>
      <c r="E1255" s="3" t="s">
        <v>1</v>
      </c>
      <c r="F1255" s="31">
        <v>170</v>
      </c>
      <c r="H1255" s="13"/>
    </row>
    <row r="1256" spans="2:8" s="1" customFormat="1" ht="16.9" customHeight="1">
      <c r="B1256" s="13"/>
      <c r="C1256" s="26" t="s">
        <v>92</v>
      </c>
      <c r="D1256" s="27" t="s">
        <v>93</v>
      </c>
      <c r="E1256" s="28" t="s">
        <v>1</v>
      </c>
      <c r="F1256" s="29">
        <v>149.5</v>
      </c>
      <c r="H1256" s="13"/>
    </row>
    <row r="1257" spans="2:8" s="1" customFormat="1" ht="16.9" customHeight="1">
      <c r="B1257" s="13"/>
      <c r="C1257" s="30" t="s">
        <v>1</v>
      </c>
      <c r="D1257" s="30" t="s">
        <v>93</v>
      </c>
      <c r="E1257" s="3" t="s">
        <v>1</v>
      </c>
      <c r="F1257" s="31">
        <v>0</v>
      </c>
      <c r="H1257" s="13"/>
    </row>
    <row r="1258" spans="2:8" s="1" customFormat="1" ht="16.9" customHeight="1">
      <c r="B1258" s="13"/>
      <c r="C1258" s="30" t="s">
        <v>92</v>
      </c>
      <c r="D1258" s="30" t="s">
        <v>325</v>
      </c>
      <c r="E1258" s="3" t="s">
        <v>1</v>
      </c>
      <c r="F1258" s="31">
        <v>149.5</v>
      </c>
      <c r="H1258" s="13"/>
    </row>
    <row r="1259" spans="2:8" s="1" customFormat="1" ht="16.9" customHeight="1">
      <c r="B1259" s="13"/>
      <c r="C1259" s="26" t="s">
        <v>140</v>
      </c>
      <c r="D1259" s="27" t="s">
        <v>141</v>
      </c>
      <c r="E1259" s="28" t="s">
        <v>1</v>
      </c>
      <c r="F1259" s="29">
        <v>49.78</v>
      </c>
      <c r="H1259" s="13"/>
    </row>
    <row r="1260" spans="2:8" s="1" customFormat="1" ht="16.9" customHeight="1">
      <c r="B1260" s="13"/>
      <c r="C1260" s="30" t="s">
        <v>1</v>
      </c>
      <c r="D1260" s="30" t="s">
        <v>141</v>
      </c>
      <c r="E1260" s="3" t="s">
        <v>1</v>
      </c>
      <c r="F1260" s="31">
        <v>0</v>
      </c>
      <c r="H1260" s="13"/>
    </row>
    <row r="1261" spans="2:8" s="1" customFormat="1" ht="16.9" customHeight="1">
      <c r="B1261" s="13"/>
      <c r="C1261" s="30" t="s">
        <v>140</v>
      </c>
      <c r="D1261" s="30" t="s">
        <v>807</v>
      </c>
      <c r="E1261" s="3" t="s">
        <v>1</v>
      </c>
      <c r="F1261" s="31">
        <v>49.78</v>
      </c>
      <c r="H1261" s="13"/>
    </row>
    <row r="1262" spans="2:8" s="1" customFormat="1" ht="16.9" customHeight="1">
      <c r="B1262" s="13"/>
      <c r="C1262" s="26" t="s">
        <v>1431</v>
      </c>
      <c r="D1262" s="27" t="s">
        <v>1430</v>
      </c>
      <c r="E1262" s="28" t="s">
        <v>1</v>
      </c>
      <c r="F1262" s="29">
        <v>9.855</v>
      </c>
      <c r="H1262" s="13"/>
    </row>
    <row r="1263" spans="2:8" s="1" customFormat="1" ht="16.9" customHeight="1">
      <c r="B1263" s="13"/>
      <c r="C1263" s="30" t="s">
        <v>1</v>
      </c>
      <c r="D1263" s="30" t="s">
        <v>1430</v>
      </c>
      <c r="E1263" s="3" t="s">
        <v>1</v>
      </c>
      <c r="F1263" s="31">
        <v>0</v>
      </c>
      <c r="H1263" s="13"/>
    </row>
    <row r="1264" spans="2:8" s="1" customFormat="1" ht="16.9" customHeight="1">
      <c r="B1264" s="13"/>
      <c r="C1264" s="30" t="s">
        <v>1431</v>
      </c>
      <c r="D1264" s="30" t="s">
        <v>1432</v>
      </c>
      <c r="E1264" s="3" t="s">
        <v>1</v>
      </c>
      <c r="F1264" s="31">
        <v>9.855</v>
      </c>
      <c r="H1264" s="13"/>
    </row>
    <row r="1265" spans="2:8" s="1" customFormat="1" ht="16.9" customHeight="1">
      <c r="B1265" s="13"/>
      <c r="C1265" s="26" t="s">
        <v>228</v>
      </c>
      <c r="D1265" s="27" t="s">
        <v>229</v>
      </c>
      <c r="E1265" s="28" t="s">
        <v>1</v>
      </c>
      <c r="F1265" s="29">
        <v>6.507</v>
      </c>
      <c r="H1265" s="13"/>
    </row>
    <row r="1266" spans="2:8" s="1" customFormat="1" ht="16.9" customHeight="1">
      <c r="B1266" s="13"/>
      <c r="C1266" s="30" t="s">
        <v>1</v>
      </c>
      <c r="D1266" s="30" t="s">
        <v>229</v>
      </c>
      <c r="E1266" s="3" t="s">
        <v>1</v>
      </c>
      <c r="F1266" s="31">
        <v>0</v>
      </c>
      <c r="H1266" s="13"/>
    </row>
    <row r="1267" spans="2:8" s="1" customFormat="1" ht="16.9" customHeight="1">
      <c r="B1267" s="13"/>
      <c r="C1267" s="30" t="s">
        <v>1</v>
      </c>
      <c r="D1267" s="30" t="s">
        <v>421</v>
      </c>
      <c r="E1267" s="3" t="s">
        <v>1</v>
      </c>
      <c r="F1267" s="31">
        <v>0</v>
      </c>
      <c r="H1267" s="13"/>
    </row>
    <row r="1268" spans="2:8" s="1" customFormat="1" ht="16.9" customHeight="1">
      <c r="B1268" s="13"/>
      <c r="C1268" s="30" t="s">
        <v>1</v>
      </c>
      <c r="D1268" s="30" t="s">
        <v>1437</v>
      </c>
      <c r="E1268" s="3" t="s">
        <v>1</v>
      </c>
      <c r="F1268" s="31">
        <v>3.492</v>
      </c>
      <c r="H1268" s="13"/>
    </row>
    <row r="1269" spans="2:8" s="1" customFormat="1" ht="16.9" customHeight="1">
      <c r="B1269" s="13"/>
      <c r="C1269" s="30" t="s">
        <v>1</v>
      </c>
      <c r="D1269" s="30" t="s">
        <v>426</v>
      </c>
      <c r="E1269" s="3" t="s">
        <v>1</v>
      </c>
      <c r="F1269" s="31">
        <v>0</v>
      </c>
      <c r="H1269" s="13"/>
    </row>
    <row r="1270" spans="2:8" s="1" customFormat="1" ht="16.9" customHeight="1">
      <c r="B1270" s="13"/>
      <c r="C1270" s="30" t="s">
        <v>1</v>
      </c>
      <c r="D1270" s="30" t="s">
        <v>1438</v>
      </c>
      <c r="E1270" s="3" t="s">
        <v>1</v>
      </c>
      <c r="F1270" s="31">
        <v>3.015</v>
      </c>
      <c r="H1270" s="13"/>
    </row>
    <row r="1271" spans="2:8" s="1" customFormat="1" ht="16.9" customHeight="1">
      <c r="B1271" s="13"/>
      <c r="C1271" s="30" t="s">
        <v>228</v>
      </c>
      <c r="D1271" s="30" t="s">
        <v>388</v>
      </c>
      <c r="E1271" s="3" t="s">
        <v>1</v>
      </c>
      <c r="F1271" s="31">
        <v>6.507</v>
      </c>
      <c r="H1271" s="13"/>
    </row>
    <row r="1272" spans="2:8" s="1" customFormat="1" ht="16.9" customHeight="1">
      <c r="B1272" s="13"/>
      <c r="C1272" s="26" t="s">
        <v>119</v>
      </c>
      <c r="D1272" s="27" t="s">
        <v>120</v>
      </c>
      <c r="E1272" s="28" t="s">
        <v>1</v>
      </c>
      <c r="F1272" s="29">
        <v>66.392</v>
      </c>
      <c r="H1272" s="13"/>
    </row>
    <row r="1273" spans="2:8" s="1" customFormat="1" ht="16.9" customHeight="1">
      <c r="B1273" s="13"/>
      <c r="C1273" s="30" t="s">
        <v>1</v>
      </c>
      <c r="D1273" s="30" t="s">
        <v>120</v>
      </c>
      <c r="E1273" s="3" t="s">
        <v>1</v>
      </c>
      <c r="F1273" s="31">
        <v>0</v>
      </c>
      <c r="H1273" s="13"/>
    </row>
    <row r="1274" spans="2:8" s="1" customFormat="1" ht="30">
      <c r="B1274" s="13"/>
      <c r="C1274" s="30" t="s">
        <v>119</v>
      </c>
      <c r="D1274" s="30" t="s">
        <v>736</v>
      </c>
      <c r="E1274" s="3" t="s">
        <v>1</v>
      </c>
      <c r="F1274" s="31">
        <v>66.392</v>
      </c>
      <c r="H1274" s="13"/>
    </row>
    <row r="1275" spans="2:8" s="1" customFormat="1" ht="16.9" customHeight="1">
      <c r="B1275" s="13"/>
      <c r="C1275" s="26" t="s">
        <v>113</v>
      </c>
      <c r="D1275" s="27" t="s">
        <v>114</v>
      </c>
      <c r="E1275" s="28" t="s">
        <v>1</v>
      </c>
      <c r="F1275" s="29">
        <v>9.614</v>
      </c>
      <c r="H1275" s="13"/>
    </row>
    <row r="1276" spans="2:8" s="1" customFormat="1" ht="16.9" customHeight="1">
      <c r="B1276" s="13"/>
      <c r="C1276" s="30" t="s">
        <v>1</v>
      </c>
      <c r="D1276" s="30" t="s">
        <v>114</v>
      </c>
      <c r="E1276" s="3" t="s">
        <v>1</v>
      </c>
      <c r="F1276" s="31">
        <v>0</v>
      </c>
      <c r="H1276" s="13"/>
    </row>
    <row r="1277" spans="2:8" s="1" customFormat="1" ht="16.9" customHeight="1">
      <c r="B1277" s="13"/>
      <c r="C1277" s="30" t="s">
        <v>113</v>
      </c>
      <c r="D1277" s="30" t="s">
        <v>2552</v>
      </c>
      <c r="E1277" s="3" t="s">
        <v>1</v>
      </c>
      <c r="F1277" s="31">
        <v>9.614</v>
      </c>
      <c r="H1277" s="13"/>
    </row>
    <row r="1278" spans="2:8" s="1" customFormat="1" ht="16.9" customHeight="1">
      <c r="B1278" s="13"/>
      <c r="C1278" s="26" t="s">
        <v>116</v>
      </c>
      <c r="D1278" s="27" t="s">
        <v>117</v>
      </c>
      <c r="E1278" s="28" t="s">
        <v>1</v>
      </c>
      <c r="F1278" s="29">
        <v>3.059</v>
      </c>
      <c r="H1278" s="13"/>
    </row>
    <row r="1279" spans="2:8" s="1" customFormat="1" ht="16.9" customHeight="1">
      <c r="B1279" s="13"/>
      <c r="C1279" s="30" t="s">
        <v>1</v>
      </c>
      <c r="D1279" s="30" t="s">
        <v>117</v>
      </c>
      <c r="E1279" s="3" t="s">
        <v>1</v>
      </c>
      <c r="F1279" s="31">
        <v>0</v>
      </c>
      <c r="H1279" s="13"/>
    </row>
    <row r="1280" spans="2:8" s="1" customFormat="1" ht="16.9" customHeight="1">
      <c r="B1280" s="13"/>
      <c r="C1280" s="30" t="s">
        <v>116</v>
      </c>
      <c r="D1280" s="30" t="s">
        <v>2633</v>
      </c>
      <c r="E1280" s="3" t="s">
        <v>1</v>
      </c>
      <c r="F1280" s="31">
        <v>3.059</v>
      </c>
      <c r="H1280" s="13"/>
    </row>
    <row r="1281" spans="2:8" s="1" customFormat="1" ht="16.9" customHeight="1">
      <c r="B1281" s="13"/>
      <c r="C1281" s="26" t="s">
        <v>1444</v>
      </c>
      <c r="D1281" s="27" t="s">
        <v>1443</v>
      </c>
      <c r="E1281" s="28" t="s">
        <v>1</v>
      </c>
      <c r="F1281" s="29">
        <v>16.65</v>
      </c>
      <c r="H1281" s="13"/>
    </row>
    <row r="1282" spans="2:8" s="1" customFormat="1" ht="16.9" customHeight="1">
      <c r="B1282" s="13"/>
      <c r="C1282" s="30" t="s">
        <v>1</v>
      </c>
      <c r="D1282" s="30" t="s">
        <v>1443</v>
      </c>
      <c r="E1282" s="3" t="s">
        <v>1</v>
      </c>
      <c r="F1282" s="31">
        <v>0</v>
      </c>
      <c r="H1282" s="13"/>
    </row>
    <row r="1283" spans="2:8" s="1" customFormat="1" ht="16.9" customHeight="1">
      <c r="B1283" s="13"/>
      <c r="C1283" s="30" t="s">
        <v>1444</v>
      </c>
      <c r="D1283" s="30" t="s">
        <v>1445</v>
      </c>
      <c r="E1283" s="3" t="s">
        <v>1</v>
      </c>
      <c r="F1283" s="31">
        <v>16.65</v>
      </c>
      <c r="H1283" s="13"/>
    </row>
    <row r="1284" spans="2:8" s="1" customFormat="1" ht="16.9" customHeight="1">
      <c r="B1284" s="13"/>
      <c r="C1284" s="26" t="s">
        <v>616</v>
      </c>
      <c r="D1284" s="27" t="s">
        <v>3136</v>
      </c>
      <c r="E1284" s="28" t="s">
        <v>1</v>
      </c>
      <c r="F1284" s="29">
        <v>429.556</v>
      </c>
      <c r="H1284" s="13"/>
    </row>
    <row r="1285" spans="2:8" s="1" customFormat="1" ht="16.9" customHeight="1">
      <c r="B1285" s="13"/>
      <c r="C1285" s="30" t="s">
        <v>1</v>
      </c>
      <c r="D1285" s="30" t="s">
        <v>592</v>
      </c>
      <c r="E1285" s="3" t="s">
        <v>1</v>
      </c>
      <c r="F1285" s="31">
        <v>0</v>
      </c>
      <c r="H1285" s="13"/>
    </row>
    <row r="1286" spans="2:8" s="1" customFormat="1" ht="16.9" customHeight="1">
      <c r="B1286" s="13"/>
      <c r="C1286" s="30" t="s">
        <v>1</v>
      </c>
      <c r="D1286" s="30" t="s">
        <v>593</v>
      </c>
      <c r="E1286" s="3" t="s">
        <v>1</v>
      </c>
      <c r="F1286" s="31">
        <v>0</v>
      </c>
      <c r="H1286" s="13"/>
    </row>
    <row r="1287" spans="2:8" s="1" customFormat="1" ht="20">
      <c r="B1287" s="13"/>
      <c r="C1287" s="30" t="s">
        <v>1</v>
      </c>
      <c r="D1287" s="30" t="s">
        <v>594</v>
      </c>
      <c r="E1287" s="3" t="s">
        <v>1</v>
      </c>
      <c r="F1287" s="31">
        <v>203.069</v>
      </c>
      <c r="H1287" s="13"/>
    </row>
    <row r="1288" spans="2:8" s="1" customFormat="1" ht="16.9" customHeight="1">
      <c r="B1288" s="13"/>
      <c r="C1288" s="30" t="s">
        <v>1</v>
      </c>
      <c r="D1288" s="30" t="s">
        <v>595</v>
      </c>
      <c r="E1288" s="3" t="s">
        <v>1</v>
      </c>
      <c r="F1288" s="31">
        <v>0</v>
      </c>
      <c r="H1288" s="13"/>
    </row>
    <row r="1289" spans="2:8" s="1" customFormat="1" ht="16.9" customHeight="1">
      <c r="B1289" s="13"/>
      <c r="C1289" s="30" t="s">
        <v>1</v>
      </c>
      <c r="D1289" s="30" t="s">
        <v>596</v>
      </c>
      <c r="E1289" s="3" t="s">
        <v>1</v>
      </c>
      <c r="F1289" s="31">
        <v>1.967</v>
      </c>
      <c r="H1289" s="13"/>
    </row>
    <row r="1290" spans="2:8" s="1" customFormat="1" ht="16.9" customHeight="1">
      <c r="B1290" s="13"/>
      <c r="C1290" s="30" t="s">
        <v>1</v>
      </c>
      <c r="D1290" s="30" t="s">
        <v>597</v>
      </c>
      <c r="E1290" s="3" t="s">
        <v>1</v>
      </c>
      <c r="F1290" s="31">
        <v>1.092</v>
      </c>
      <c r="H1290" s="13"/>
    </row>
    <row r="1291" spans="2:8" s="1" customFormat="1" ht="16.9" customHeight="1">
      <c r="B1291" s="13"/>
      <c r="C1291" s="30" t="s">
        <v>1</v>
      </c>
      <c r="D1291" s="30" t="s">
        <v>598</v>
      </c>
      <c r="E1291" s="3" t="s">
        <v>1</v>
      </c>
      <c r="F1291" s="31">
        <v>0.752</v>
      </c>
      <c r="H1291" s="13"/>
    </row>
    <row r="1292" spans="2:8" s="1" customFormat="1" ht="16.9" customHeight="1">
      <c r="B1292" s="13"/>
      <c r="C1292" s="30" t="s">
        <v>1</v>
      </c>
      <c r="D1292" s="30" t="s">
        <v>599</v>
      </c>
      <c r="E1292" s="3" t="s">
        <v>1</v>
      </c>
      <c r="F1292" s="31">
        <v>0.135</v>
      </c>
      <c r="H1292" s="13"/>
    </row>
    <row r="1293" spans="2:8" s="1" customFormat="1" ht="16.9" customHeight="1">
      <c r="B1293" s="13"/>
      <c r="C1293" s="30" t="s">
        <v>1</v>
      </c>
      <c r="D1293" s="30" t="s">
        <v>600</v>
      </c>
      <c r="E1293" s="3" t="s">
        <v>1</v>
      </c>
      <c r="F1293" s="31">
        <v>1.356</v>
      </c>
      <c r="H1293" s="13"/>
    </row>
    <row r="1294" spans="2:8" s="1" customFormat="1" ht="16.9" customHeight="1">
      <c r="B1294" s="13"/>
      <c r="C1294" s="30" t="s">
        <v>1</v>
      </c>
      <c r="D1294" s="30" t="s">
        <v>601</v>
      </c>
      <c r="E1294" s="3" t="s">
        <v>1</v>
      </c>
      <c r="F1294" s="31">
        <v>1.222</v>
      </c>
      <c r="H1294" s="13"/>
    </row>
    <row r="1295" spans="2:8" s="1" customFormat="1" ht="16.9" customHeight="1">
      <c r="B1295" s="13"/>
      <c r="C1295" s="30" t="s">
        <v>1</v>
      </c>
      <c r="D1295" s="30" t="s">
        <v>602</v>
      </c>
      <c r="E1295" s="3" t="s">
        <v>1</v>
      </c>
      <c r="F1295" s="31">
        <v>0.19</v>
      </c>
      <c r="H1295" s="13"/>
    </row>
    <row r="1296" spans="2:8" s="1" customFormat="1" ht="16.9" customHeight="1">
      <c r="B1296" s="13"/>
      <c r="C1296" s="30" t="s">
        <v>1</v>
      </c>
      <c r="D1296" s="30" t="s">
        <v>603</v>
      </c>
      <c r="E1296" s="3" t="s">
        <v>1</v>
      </c>
      <c r="F1296" s="31">
        <v>0</v>
      </c>
      <c r="H1296" s="13"/>
    </row>
    <row r="1297" spans="2:8" s="1" customFormat="1" ht="16.9" customHeight="1">
      <c r="B1297" s="13"/>
      <c r="C1297" s="30" t="s">
        <v>1</v>
      </c>
      <c r="D1297" s="30" t="s">
        <v>604</v>
      </c>
      <c r="E1297" s="3" t="s">
        <v>1</v>
      </c>
      <c r="F1297" s="31">
        <v>2.528</v>
      </c>
      <c r="H1297" s="13"/>
    </row>
    <row r="1298" spans="2:8" s="1" customFormat="1" ht="16.9" customHeight="1">
      <c r="B1298" s="13"/>
      <c r="C1298" s="30" t="s">
        <v>1</v>
      </c>
      <c r="D1298" s="30" t="s">
        <v>605</v>
      </c>
      <c r="E1298" s="3" t="s">
        <v>1</v>
      </c>
      <c r="F1298" s="31">
        <v>0</v>
      </c>
      <c r="H1298" s="13"/>
    </row>
    <row r="1299" spans="2:8" s="1" customFormat="1" ht="16.9" customHeight="1">
      <c r="B1299" s="13"/>
      <c r="C1299" s="30" t="s">
        <v>1</v>
      </c>
      <c r="D1299" s="30" t="s">
        <v>606</v>
      </c>
      <c r="E1299" s="3" t="s">
        <v>1</v>
      </c>
      <c r="F1299" s="31">
        <v>4.2</v>
      </c>
      <c r="H1299" s="13"/>
    </row>
    <row r="1300" spans="2:8" s="1" customFormat="1" ht="16.9" customHeight="1">
      <c r="B1300" s="13"/>
      <c r="C1300" s="30" t="s">
        <v>1</v>
      </c>
      <c r="D1300" s="30" t="s">
        <v>608</v>
      </c>
      <c r="E1300" s="3" t="s">
        <v>1</v>
      </c>
      <c r="F1300" s="31">
        <v>0</v>
      </c>
      <c r="H1300" s="13"/>
    </row>
    <row r="1301" spans="2:8" s="1" customFormat="1" ht="16.9" customHeight="1">
      <c r="B1301" s="13"/>
      <c r="C1301" s="30" t="s">
        <v>1</v>
      </c>
      <c r="D1301" s="30" t="s">
        <v>593</v>
      </c>
      <c r="E1301" s="3" t="s">
        <v>1</v>
      </c>
      <c r="F1301" s="31">
        <v>0</v>
      </c>
      <c r="H1301" s="13"/>
    </row>
    <row r="1302" spans="2:8" s="1" customFormat="1" ht="16.9" customHeight="1">
      <c r="B1302" s="13"/>
      <c r="C1302" s="30" t="s">
        <v>1</v>
      </c>
      <c r="D1302" s="30" t="s">
        <v>609</v>
      </c>
      <c r="E1302" s="3" t="s">
        <v>1</v>
      </c>
      <c r="F1302" s="31">
        <v>186.869</v>
      </c>
      <c r="H1302" s="13"/>
    </row>
    <row r="1303" spans="2:8" s="1" customFormat="1" ht="16.9" customHeight="1">
      <c r="B1303" s="13"/>
      <c r="C1303" s="30" t="s">
        <v>1</v>
      </c>
      <c r="D1303" s="30" t="s">
        <v>595</v>
      </c>
      <c r="E1303" s="3" t="s">
        <v>1</v>
      </c>
      <c r="F1303" s="31">
        <v>0</v>
      </c>
      <c r="H1303" s="13"/>
    </row>
    <row r="1304" spans="2:8" s="1" customFormat="1" ht="16.9" customHeight="1">
      <c r="B1304" s="13"/>
      <c r="C1304" s="30" t="s">
        <v>1</v>
      </c>
      <c r="D1304" s="30" t="s">
        <v>610</v>
      </c>
      <c r="E1304" s="3" t="s">
        <v>1</v>
      </c>
      <c r="F1304" s="31">
        <v>5.786</v>
      </c>
      <c r="H1304" s="13"/>
    </row>
    <row r="1305" spans="2:8" s="1" customFormat="1" ht="16.9" customHeight="1">
      <c r="B1305" s="13"/>
      <c r="C1305" s="30" t="s">
        <v>1</v>
      </c>
      <c r="D1305" s="30" t="s">
        <v>602</v>
      </c>
      <c r="E1305" s="3" t="s">
        <v>1</v>
      </c>
      <c r="F1305" s="31">
        <v>0.19</v>
      </c>
      <c r="H1305" s="13"/>
    </row>
    <row r="1306" spans="2:8" s="1" customFormat="1" ht="16.9" customHeight="1">
      <c r="B1306" s="13"/>
      <c r="C1306" s="30" t="s">
        <v>1</v>
      </c>
      <c r="D1306" s="30" t="s">
        <v>603</v>
      </c>
      <c r="E1306" s="3" t="s">
        <v>1</v>
      </c>
      <c r="F1306" s="31">
        <v>0</v>
      </c>
      <c r="H1306" s="13"/>
    </row>
    <row r="1307" spans="2:8" s="1" customFormat="1" ht="16.9" customHeight="1">
      <c r="B1307" s="13"/>
      <c r="C1307" s="30" t="s">
        <v>1</v>
      </c>
      <c r="D1307" s="30" t="s">
        <v>611</v>
      </c>
      <c r="E1307" s="3" t="s">
        <v>1</v>
      </c>
      <c r="F1307" s="31">
        <v>14.849</v>
      </c>
      <c r="H1307" s="13"/>
    </row>
    <row r="1308" spans="2:8" s="1" customFormat="1" ht="16.9" customHeight="1">
      <c r="B1308" s="13"/>
      <c r="C1308" s="30" t="s">
        <v>1</v>
      </c>
      <c r="D1308" s="30" t="s">
        <v>612</v>
      </c>
      <c r="E1308" s="3" t="s">
        <v>1</v>
      </c>
      <c r="F1308" s="31">
        <v>0</v>
      </c>
      <c r="H1308" s="13"/>
    </row>
    <row r="1309" spans="2:8" s="1" customFormat="1" ht="16.9" customHeight="1">
      <c r="B1309" s="13"/>
      <c r="C1309" s="30" t="s">
        <v>1</v>
      </c>
      <c r="D1309" s="30" t="s">
        <v>593</v>
      </c>
      <c r="E1309" s="3" t="s">
        <v>1</v>
      </c>
      <c r="F1309" s="31">
        <v>0</v>
      </c>
      <c r="H1309" s="13"/>
    </row>
    <row r="1310" spans="2:8" s="1" customFormat="1" ht="16.9" customHeight="1">
      <c r="B1310" s="13"/>
      <c r="C1310" s="30" t="s">
        <v>1</v>
      </c>
      <c r="D1310" s="30" t="s">
        <v>613</v>
      </c>
      <c r="E1310" s="3" t="s">
        <v>1</v>
      </c>
      <c r="F1310" s="31">
        <v>5.217</v>
      </c>
      <c r="H1310" s="13"/>
    </row>
    <row r="1311" spans="2:8" s="1" customFormat="1" ht="16.9" customHeight="1">
      <c r="B1311" s="13"/>
      <c r="C1311" s="30" t="s">
        <v>1</v>
      </c>
      <c r="D1311" s="30" t="s">
        <v>614</v>
      </c>
      <c r="E1311" s="3" t="s">
        <v>1</v>
      </c>
      <c r="F1311" s="31">
        <v>0</v>
      </c>
      <c r="H1311" s="13"/>
    </row>
    <row r="1312" spans="2:8" s="1" customFormat="1" ht="16.9" customHeight="1">
      <c r="B1312" s="13"/>
      <c r="C1312" s="30" t="s">
        <v>1</v>
      </c>
      <c r="D1312" s="30" t="s">
        <v>615</v>
      </c>
      <c r="E1312" s="3" t="s">
        <v>1</v>
      </c>
      <c r="F1312" s="31">
        <v>0.134</v>
      </c>
      <c r="H1312" s="13"/>
    </row>
    <row r="1313" spans="2:8" s="1" customFormat="1" ht="16.9" customHeight="1">
      <c r="B1313" s="13"/>
      <c r="C1313" s="30" t="s">
        <v>616</v>
      </c>
      <c r="D1313" s="30" t="s">
        <v>388</v>
      </c>
      <c r="E1313" s="3" t="s">
        <v>1</v>
      </c>
      <c r="F1313" s="31">
        <v>429.556</v>
      </c>
      <c r="H1313" s="13"/>
    </row>
    <row r="1314" spans="2:8" s="1" customFormat="1" ht="16.9" customHeight="1">
      <c r="B1314" s="13"/>
      <c r="C1314" s="26" t="s">
        <v>222</v>
      </c>
      <c r="D1314" s="27" t="s">
        <v>223</v>
      </c>
      <c r="E1314" s="28" t="s">
        <v>1</v>
      </c>
      <c r="F1314" s="29">
        <v>120.411</v>
      </c>
      <c r="H1314" s="13"/>
    </row>
    <row r="1315" spans="2:8" s="1" customFormat="1" ht="16.9" customHeight="1">
      <c r="B1315" s="13"/>
      <c r="C1315" s="30" t="s">
        <v>1</v>
      </c>
      <c r="D1315" s="30" t="s">
        <v>1248</v>
      </c>
      <c r="E1315" s="3" t="s">
        <v>1</v>
      </c>
      <c r="F1315" s="31">
        <v>0</v>
      </c>
      <c r="H1315" s="13"/>
    </row>
    <row r="1316" spans="2:8" s="1" customFormat="1" ht="16.9" customHeight="1">
      <c r="B1316" s="13"/>
      <c r="C1316" s="30" t="s">
        <v>1</v>
      </c>
      <c r="D1316" s="30" t="s">
        <v>1249</v>
      </c>
      <c r="E1316" s="3" t="s">
        <v>1</v>
      </c>
      <c r="F1316" s="31">
        <v>50.424</v>
      </c>
      <c r="H1316" s="13"/>
    </row>
    <row r="1317" spans="2:8" s="1" customFormat="1" ht="16.9" customHeight="1">
      <c r="B1317" s="13"/>
      <c r="C1317" s="30" t="s">
        <v>1</v>
      </c>
      <c r="D1317" s="30" t="s">
        <v>1250</v>
      </c>
      <c r="E1317" s="3" t="s">
        <v>1</v>
      </c>
      <c r="F1317" s="31">
        <v>41.876</v>
      </c>
      <c r="H1317" s="13"/>
    </row>
    <row r="1318" spans="2:8" s="1" customFormat="1" ht="16.9" customHeight="1">
      <c r="B1318" s="13"/>
      <c r="C1318" s="30" t="s">
        <v>1</v>
      </c>
      <c r="D1318" s="30" t="s">
        <v>1251</v>
      </c>
      <c r="E1318" s="3" t="s">
        <v>1</v>
      </c>
      <c r="F1318" s="31">
        <v>28.111</v>
      </c>
      <c r="H1318" s="13"/>
    </row>
    <row r="1319" spans="2:8" s="1" customFormat="1" ht="16.9" customHeight="1">
      <c r="B1319" s="13"/>
      <c r="C1319" s="30" t="s">
        <v>222</v>
      </c>
      <c r="D1319" s="30" t="s">
        <v>607</v>
      </c>
      <c r="E1319" s="3" t="s">
        <v>1</v>
      </c>
      <c r="F1319" s="31">
        <v>120.411</v>
      </c>
      <c r="H1319" s="13"/>
    </row>
    <row r="1320" spans="2:8" s="1" customFormat="1" ht="16.9" customHeight="1">
      <c r="B1320" s="13"/>
      <c r="C1320" s="26" t="s">
        <v>192</v>
      </c>
      <c r="D1320" s="27" t="s">
        <v>193</v>
      </c>
      <c r="E1320" s="28" t="s">
        <v>1</v>
      </c>
      <c r="F1320" s="29">
        <v>813.6</v>
      </c>
      <c r="H1320" s="13"/>
    </row>
    <row r="1321" spans="2:8" s="1" customFormat="1" ht="16.9" customHeight="1">
      <c r="B1321" s="13"/>
      <c r="C1321" s="30" t="s">
        <v>1</v>
      </c>
      <c r="D1321" s="30" t="s">
        <v>193</v>
      </c>
      <c r="E1321" s="3" t="s">
        <v>1</v>
      </c>
      <c r="F1321" s="31">
        <v>0</v>
      </c>
      <c r="H1321" s="13"/>
    </row>
    <row r="1322" spans="2:8" s="1" customFormat="1" ht="16.9" customHeight="1">
      <c r="B1322" s="13"/>
      <c r="C1322" s="30" t="s">
        <v>192</v>
      </c>
      <c r="D1322" s="30" t="s">
        <v>194</v>
      </c>
      <c r="E1322" s="3" t="s">
        <v>1</v>
      </c>
      <c r="F1322" s="31">
        <v>813.6</v>
      </c>
      <c r="H1322" s="13"/>
    </row>
    <row r="1323" spans="2:8" s="1" customFormat="1" ht="16.9" customHeight="1">
      <c r="B1323" s="13"/>
      <c r="C1323" s="26" t="s">
        <v>201</v>
      </c>
      <c r="D1323" s="27" t="s">
        <v>202</v>
      </c>
      <c r="E1323" s="28" t="s">
        <v>1</v>
      </c>
      <c r="F1323" s="29">
        <v>156.2</v>
      </c>
      <c r="H1323" s="13"/>
    </row>
    <row r="1324" spans="2:8" s="1" customFormat="1" ht="16.9" customHeight="1">
      <c r="B1324" s="13"/>
      <c r="C1324" s="30" t="s">
        <v>1</v>
      </c>
      <c r="D1324" s="30" t="s">
        <v>202</v>
      </c>
      <c r="E1324" s="3" t="s">
        <v>1</v>
      </c>
      <c r="F1324" s="31">
        <v>0</v>
      </c>
      <c r="H1324" s="13"/>
    </row>
    <row r="1325" spans="2:8" s="1" customFormat="1" ht="16.9" customHeight="1">
      <c r="B1325" s="13"/>
      <c r="C1325" s="30" t="s">
        <v>201</v>
      </c>
      <c r="D1325" s="30" t="s">
        <v>203</v>
      </c>
      <c r="E1325" s="3" t="s">
        <v>1</v>
      </c>
      <c r="F1325" s="31">
        <v>156.2</v>
      </c>
      <c r="H1325" s="13"/>
    </row>
    <row r="1326" spans="2:8" s="1" customFormat="1" ht="16.9" customHeight="1">
      <c r="B1326" s="13"/>
      <c r="C1326" s="26" t="s">
        <v>195</v>
      </c>
      <c r="D1326" s="27" t="s">
        <v>196</v>
      </c>
      <c r="E1326" s="28" t="s">
        <v>1</v>
      </c>
      <c r="F1326" s="29">
        <v>87.105</v>
      </c>
      <c r="H1326" s="13"/>
    </row>
    <row r="1327" spans="2:8" s="1" customFormat="1" ht="16.9" customHeight="1">
      <c r="B1327" s="13"/>
      <c r="C1327" s="30" t="s">
        <v>1</v>
      </c>
      <c r="D1327" s="30" t="s">
        <v>196</v>
      </c>
      <c r="E1327" s="3" t="s">
        <v>1</v>
      </c>
      <c r="F1327" s="31">
        <v>0</v>
      </c>
      <c r="H1327" s="13"/>
    </row>
    <row r="1328" spans="2:8" s="1" customFormat="1" ht="16.9" customHeight="1">
      <c r="B1328" s="13"/>
      <c r="C1328" s="30" t="s">
        <v>195</v>
      </c>
      <c r="D1328" s="30" t="s">
        <v>1135</v>
      </c>
      <c r="E1328" s="3" t="s">
        <v>1</v>
      </c>
      <c r="F1328" s="31">
        <v>87.105</v>
      </c>
      <c r="H1328" s="13"/>
    </row>
    <row r="1329" spans="2:8" s="1" customFormat="1" ht="16.9" customHeight="1">
      <c r="B1329" s="13"/>
      <c r="C1329" s="26" t="s">
        <v>204</v>
      </c>
      <c r="D1329" s="27" t="s">
        <v>205</v>
      </c>
      <c r="E1329" s="28" t="s">
        <v>1</v>
      </c>
      <c r="F1329" s="29">
        <v>27.6</v>
      </c>
      <c r="H1329" s="13"/>
    </row>
    <row r="1330" spans="2:8" s="1" customFormat="1" ht="16.9" customHeight="1">
      <c r="B1330" s="13"/>
      <c r="C1330" s="30" t="s">
        <v>1</v>
      </c>
      <c r="D1330" s="30" t="s">
        <v>205</v>
      </c>
      <c r="E1330" s="3" t="s">
        <v>1</v>
      </c>
      <c r="F1330" s="31">
        <v>0</v>
      </c>
      <c r="H1330" s="13"/>
    </row>
    <row r="1331" spans="2:8" s="1" customFormat="1" ht="16.9" customHeight="1">
      <c r="B1331" s="13"/>
      <c r="C1331" s="30" t="s">
        <v>204</v>
      </c>
      <c r="D1331" s="30" t="s">
        <v>206</v>
      </c>
      <c r="E1331" s="3" t="s">
        <v>1</v>
      </c>
      <c r="F1331" s="31">
        <v>27.6</v>
      </c>
      <c r="H1331" s="13"/>
    </row>
    <row r="1332" spans="2:8" s="1" customFormat="1" ht="16.9" customHeight="1">
      <c r="B1332" s="13"/>
      <c r="C1332" s="26" t="s">
        <v>207</v>
      </c>
      <c r="D1332" s="27" t="s">
        <v>208</v>
      </c>
      <c r="E1332" s="28" t="s">
        <v>1</v>
      </c>
      <c r="F1332" s="29">
        <v>12</v>
      </c>
      <c r="H1332" s="13"/>
    </row>
    <row r="1333" spans="2:8" s="1" customFormat="1" ht="16.9" customHeight="1">
      <c r="B1333" s="13"/>
      <c r="C1333" s="30" t="s">
        <v>1</v>
      </c>
      <c r="D1333" s="30" t="s">
        <v>208</v>
      </c>
      <c r="E1333" s="3" t="s">
        <v>1</v>
      </c>
      <c r="F1333" s="31">
        <v>0</v>
      </c>
      <c r="H1333" s="13"/>
    </row>
    <row r="1334" spans="2:8" s="1" customFormat="1" ht="16.9" customHeight="1">
      <c r="B1334" s="13"/>
      <c r="C1334" s="30" t="s">
        <v>207</v>
      </c>
      <c r="D1334" s="30" t="s">
        <v>209</v>
      </c>
      <c r="E1334" s="3" t="s">
        <v>1</v>
      </c>
      <c r="F1334" s="31">
        <v>12</v>
      </c>
      <c r="H1334" s="13"/>
    </row>
    <row r="1335" spans="2:8" s="1" customFormat="1" ht="16.9" customHeight="1">
      <c r="B1335" s="13"/>
      <c r="C1335" s="26" t="s">
        <v>3137</v>
      </c>
      <c r="D1335" s="27" t="s">
        <v>3138</v>
      </c>
      <c r="E1335" s="28" t="s">
        <v>1</v>
      </c>
      <c r="F1335" s="29">
        <v>14</v>
      </c>
      <c r="H1335" s="13"/>
    </row>
    <row r="1336" spans="2:8" s="1" customFormat="1" ht="16.9" customHeight="1">
      <c r="B1336" s="13"/>
      <c r="C1336" s="30" t="s">
        <v>1</v>
      </c>
      <c r="D1336" s="30" t="s">
        <v>3139</v>
      </c>
      <c r="E1336" s="3" t="s">
        <v>1</v>
      </c>
      <c r="F1336" s="31">
        <v>4</v>
      </c>
      <c r="H1336" s="13"/>
    </row>
    <row r="1337" spans="2:8" s="1" customFormat="1" ht="16.9" customHeight="1">
      <c r="B1337" s="13"/>
      <c r="C1337" s="30" t="s">
        <v>1</v>
      </c>
      <c r="D1337" s="30" t="s">
        <v>3140</v>
      </c>
      <c r="E1337" s="3" t="s">
        <v>1</v>
      </c>
      <c r="F1337" s="31">
        <v>8</v>
      </c>
      <c r="H1337" s="13"/>
    </row>
    <row r="1338" spans="2:8" s="1" customFormat="1" ht="16.9" customHeight="1">
      <c r="B1338" s="13"/>
      <c r="C1338" s="30" t="s">
        <v>1</v>
      </c>
      <c r="D1338" s="30" t="s">
        <v>3141</v>
      </c>
      <c r="E1338" s="3" t="s">
        <v>1</v>
      </c>
      <c r="F1338" s="31">
        <v>2</v>
      </c>
      <c r="H1338" s="13"/>
    </row>
    <row r="1339" spans="2:8" s="1" customFormat="1" ht="16.9" customHeight="1">
      <c r="B1339" s="13"/>
      <c r="C1339" s="30" t="s">
        <v>3137</v>
      </c>
      <c r="D1339" s="30" t="s">
        <v>388</v>
      </c>
      <c r="E1339" s="3" t="s">
        <v>1</v>
      </c>
      <c r="F1339" s="31">
        <v>14</v>
      </c>
      <c r="H1339" s="13"/>
    </row>
    <row r="1340" spans="2:8" s="1" customFormat="1" ht="16.9" customHeight="1">
      <c r="B1340" s="13"/>
      <c r="C1340" s="26" t="s">
        <v>2897</v>
      </c>
      <c r="D1340" s="27" t="s">
        <v>2898</v>
      </c>
      <c r="E1340" s="28" t="s">
        <v>1</v>
      </c>
      <c r="F1340" s="29">
        <v>278.1</v>
      </c>
      <c r="H1340" s="13"/>
    </row>
    <row r="1341" spans="2:8" s="1" customFormat="1" ht="16.9" customHeight="1">
      <c r="B1341" s="13"/>
      <c r="C1341" s="30" t="s">
        <v>2897</v>
      </c>
      <c r="D1341" s="30" t="s">
        <v>2899</v>
      </c>
      <c r="E1341" s="3" t="s">
        <v>1</v>
      </c>
      <c r="F1341" s="31">
        <v>278.1</v>
      </c>
      <c r="H1341" s="13"/>
    </row>
    <row r="1342" spans="2:8" s="1" customFormat="1" ht="16.9" customHeight="1">
      <c r="B1342" s="13"/>
      <c r="C1342" s="32" t="s">
        <v>3143</v>
      </c>
      <c r="H1342" s="13"/>
    </row>
    <row r="1343" spans="2:8" s="1" customFormat="1" ht="16.9" customHeight="1">
      <c r="B1343" s="13"/>
      <c r="C1343" s="30" t="s">
        <v>2978</v>
      </c>
      <c r="D1343" s="30" t="s">
        <v>2979</v>
      </c>
      <c r="E1343" s="3" t="s">
        <v>333</v>
      </c>
      <c r="F1343" s="31">
        <v>278.1</v>
      </c>
      <c r="H1343" s="13"/>
    </row>
    <row r="1344" spans="2:8" s="1" customFormat="1" ht="20">
      <c r="B1344" s="13"/>
      <c r="C1344" s="30" t="s">
        <v>2957</v>
      </c>
      <c r="D1344" s="30" t="s">
        <v>2958</v>
      </c>
      <c r="E1344" s="3" t="s">
        <v>333</v>
      </c>
      <c r="F1344" s="31">
        <v>1197.241</v>
      </c>
      <c r="H1344" s="13"/>
    </row>
    <row r="1345" spans="2:8" s="1" customFormat="1" ht="16.9" customHeight="1">
      <c r="B1345" s="13"/>
      <c r="C1345" s="30" t="s">
        <v>2966</v>
      </c>
      <c r="D1345" s="30" t="s">
        <v>2967</v>
      </c>
      <c r="E1345" s="3" t="s">
        <v>333</v>
      </c>
      <c r="F1345" s="31">
        <v>636.041</v>
      </c>
      <c r="H1345" s="13"/>
    </row>
    <row r="1346" spans="2:8" s="1" customFormat="1" ht="16.9" customHeight="1">
      <c r="B1346" s="13"/>
      <c r="C1346" s="30" t="s">
        <v>2970</v>
      </c>
      <c r="D1346" s="30" t="s">
        <v>2971</v>
      </c>
      <c r="E1346" s="3" t="s">
        <v>333</v>
      </c>
      <c r="F1346" s="31">
        <v>278.1</v>
      </c>
      <c r="H1346" s="13"/>
    </row>
    <row r="1347" spans="2:8" s="1" customFormat="1" ht="16.9" customHeight="1">
      <c r="B1347" s="13"/>
      <c r="C1347" s="26" t="s">
        <v>102</v>
      </c>
      <c r="D1347" s="27" t="s">
        <v>103</v>
      </c>
      <c r="E1347" s="28" t="s">
        <v>1</v>
      </c>
      <c r="F1347" s="29">
        <v>576.907</v>
      </c>
      <c r="H1347" s="13"/>
    </row>
    <row r="1348" spans="2:8" s="1" customFormat="1" ht="20">
      <c r="B1348" s="13"/>
      <c r="C1348" s="30" t="s">
        <v>1</v>
      </c>
      <c r="D1348" s="30" t="s">
        <v>392</v>
      </c>
      <c r="E1348" s="3" t="s">
        <v>1</v>
      </c>
      <c r="F1348" s="31">
        <v>397.785</v>
      </c>
      <c r="H1348" s="13"/>
    </row>
    <row r="1349" spans="2:8" s="1" customFormat="1" ht="20">
      <c r="B1349" s="13"/>
      <c r="C1349" s="30" t="s">
        <v>1</v>
      </c>
      <c r="D1349" s="30" t="s">
        <v>393</v>
      </c>
      <c r="E1349" s="3" t="s">
        <v>1</v>
      </c>
      <c r="F1349" s="31">
        <v>147.93</v>
      </c>
      <c r="H1349" s="13"/>
    </row>
    <row r="1350" spans="2:8" s="1" customFormat="1" ht="16.9" customHeight="1">
      <c r="B1350" s="13"/>
      <c r="C1350" s="30" t="s">
        <v>1</v>
      </c>
      <c r="D1350" s="30" t="s">
        <v>394</v>
      </c>
      <c r="E1350" s="3" t="s">
        <v>1</v>
      </c>
      <c r="F1350" s="31">
        <v>31.192</v>
      </c>
      <c r="H1350" s="13"/>
    </row>
    <row r="1351" spans="2:8" s="1" customFormat="1" ht="16.9" customHeight="1">
      <c r="B1351" s="13"/>
      <c r="C1351" s="30" t="s">
        <v>102</v>
      </c>
      <c r="D1351" s="30" t="s">
        <v>388</v>
      </c>
      <c r="E1351" s="3" t="s">
        <v>1</v>
      </c>
      <c r="F1351" s="31">
        <v>576.907</v>
      </c>
      <c r="H1351" s="13"/>
    </row>
    <row r="1352" spans="2:8" s="1" customFormat="1" ht="16.9" customHeight="1">
      <c r="B1352" s="13"/>
      <c r="C1352" s="26" t="s">
        <v>99</v>
      </c>
      <c r="D1352" s="27" t="s">
        <v>100</v>
      </c>
      <c r="E1352" s="28" t="s">
        <v>1</v>
      </c>
      <c r="F1352" s="29">
        <v>198.141</v>
      </c>
      <c r="H1352" s="13"/>
    </row>
    <row r="1353" spans="2:8" s="1" customFormat="1" ht="16.9" customHeight="1">
      <c r="B1353" s="13"/>
      <c r="C1353" s="30" t="s">
        <v>99</v>
      </c>
      <c r="D1353" s="30" t="s">
        <v>367</v>
      </c>
      <c r="E1353" s="3" t="s">
        <v>1</v>
      </c>
      <c r="F1353" s="31">
        <v>198.141</v>
      </c>
      <c r="H1353" s="13"/>
    </row>
    <row r="1354" spans="2:8" s="1" customFormat="1" ht="7.4" customHeight="1">
      <c r="B1354" s="14"/>
      <c r="C1354" s="15"/>
      <c r="D1354" s="15"/>
      <c r="E1354" s="15"/>
      <c r="F1354" s="15"/>
      <c r="G1354" s="15"/>
      <c r="H1354" s="13"/>
    </row>
    <row r="1355" s="1" customFormat="1" ht="12"/>
  </sheetData>
  <sheetProtection algorithmName="SHA-512" hashValue="EzQI7bhv/ZQWLheOyxS8mFX8TV9FIuyhmHu1PJW/jCEEajzrkkkRnoSu3aMneYAi6OKX6yrG0jOlOtcMbM7L/w==" saltValue="isp17XntwLxhaQXAN76o6g==" spinCount="100000" sheet="1" selectLockedCells="1"/>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12E9-C603-46C1-80C8-67DD53DA9D75}">
  <dimension ref="A1:H68"/>
  <sheetViews>
    <sheetView view="pageBreakPreview" zoomScale="80" zoomScaleSheetLayoutView="80" workbookViewId="0" topLeftCell="A1">
      <pane ySplit="4" topLeftCell="A5" activePane="bottomLeft" state="frozen"/>
      <selection pane="bottomLeft" activeCell="F14" sqref="F14"/>
    </sheetView>
  </sheetViews>
  <sheetFormatPr defaultColWidth="9.28125" defaultRowHeight="12"/>
  <cols>
    <col min="1" max="1" width="7.140625" style="357" customWidth="1"/>
    <col min="2" max="2" width="13.7109375" style="358" customWidth="1"/>
    <col min="3" max="3" width="80.140625" style="357" customWidth="1"/>
    <col min="4" max="4" width="8.421875" style="357" customWidth="1"/>
    <col min="5" max="5" width="12.7109375" style="357" customWidth="1"/>
    <col min="6" max="6" width="13.7109375" style="357" customWidth="1"/>
    <col min="7" max="7" width="23.28125" style="357" customWidth="1"/>
    <col min="8" max="8" width="17.140625" style="357" bestFit="1" customWidth="1"/>
    <col min="9" max="16384" width="9.28125" style="357" customWidth="1"/>
  </cols>
  <sheetData>
    <row r="1" spans="1:7" s="393" customFormat="1" ht="39" customHeight="1">
      <c r="A1" s="622" t="s">
        <v>3215</v>
      </c>
      <c r="B1" s="623"/>
      <c r="C1" s="623"/>
      <c r="D1" s="623"/>
      <c r="E1" s="623"/>
      <c r="F1" s="623"/>
      <c r="G1" s="624"/>
    </row>
    <row r="2" spans="1:7" s="393" customFormat="1" ht="22.5" customHeight="1">
      <c r="A2" s="622" t="s">
        <v>3214</v>
      </c>
      <c r="B2" s="623"/>
      <c r="C2" s="623"/>
      <c r="D2" s="623"/>
      <c r="E2" s="623"/>
      <c r="F2" s="623"/>
      <c r="G2" s="624"/>
    </row>
    <row r="3" spans="1:7" s="361" customFormat="1" ht="33" customHeight="1">
      <c r="A3" s="394" t="s">
        <v>3213</v>
      </c>
      <c r="B3" s="395"/>
      <c r="C3" s="396" t="s">
        <v>57</v>
      </c>
      <c r="D3" s="396" t="s">
        <v>298</v>
      </c>
      <c r="E3" s="396" t="s">
        <v>3212</v>
      </c>
      <c r="F3" s="396" t="s">
        <v>3211</v>
      </c>
      <c r="G3" s="397" t="s">
        <v>3210</v>
      </c>
    </row>
    <row r="4" spans="1:7" s="361" customFormat="1" ht="6" customHeight="1">
      <c r="A4" s="625"/>
      <c r="B4" s="626"/>
      <c r="C4" s="626"/>
      <c r="D4" s="626"/>
      <c r="E4" s="626"/>
      <c r="F4" s="626"/>
      <c r="G4" s="627"/>
    </row>
    <row r="5" spans="1:7" s="361" customFormat="1" ht="18.75" customHeight="1">
      <c r="A5" s="398"/>
      <c r="B5" s="399"/>
      <c r="C5" s="400" t="s">
        <v>3209</v>
      </c>
      <c r="D5" s="401"/>
      <c r="E5" s="402"/>
      <c r="F5" s="403"/>
      <c r="G5" s="404">
        <f>G7+G29+G27+G42+G61+G58</f>
        <v>0</v>
      </c>
    </row>
    <row r="6" spans="1:7" s="361" customFormat="1" ht="15" customHeight="1">
      <c r="A6" s="405"/>
      <c r="B6" s="406"/>
      <c r="C6" s="407"/>
      <c r="D6" s="408"/>
      <c r="E6" s="409"/>
      <c r="F6" s="410"/>
      <c r="G6" s="411"/>
    </row>
    <row r="7" spans="1:7" s="383" customFormat="1" ht="12">
      <c r="A7" s="369">
        <v>1</v>
      </c>
      <c r="B7" s="370"/>
      <c r="C7" s="371" t="s">
        <v>3208</v>
      </c>
      <c r="D7" s="372"/>
      <c r="E7" s="373"/>
      <c r="F7" s="374"/>
      <c r="G7" s="375">
        <f>SUM(G8:G26)</f>
        <v>0</v>
      </c>
    </row>
    <row r="8" spans="1:7" s="361" customFormat="1" ht="22.5" customHeight="1">
      <c r="A8" s="386">
        <v>1</v>
      </c>
      <c r="B8" s="387"/>
      <c r="C8" s="388" t="s">
        <v>3207</v>
      </c>
      <c r="D8" s="389" t="s">
        <v>316</v>
      </c>
      <c r="E8" s="390">
        <v>10</v>
      </c>
      <c r="F8" s="354"/>
      <c r="G8" s="384">
        <f aca="true" t="shared" si="0" ref="G8:G26">E8*F8</f>
        <v>0</v>
      </c>
    </row>
    <row r="9" spans="1:7" s="361" customFormat="1" ht="22.5" customHeight="1">
      <c r="A9" s="362">
        <f aca="true" t="shared" si="1" ref="A9:A26">A8+1</f>
        <v>2</v>
      </c>
      <c r="B9" s="363"/>
      <c r="C9" s="367" t="s">
        <v>3206</v>
      </c>
      <c r="D9" s="368" t="s">
        <v>371</v>
      </c>
      <c r="E9" s="366">
        <v>7</v>
      </c>
      <c r="F9" s="355"/>
      <c r="G9" s="360">
        <f t="shared" si="0"/>
        <v>0</v>
      </c>
    </row>
    <row r="10" spans="1:7" s="361" customFormat="1" ht="37.9" customHeight="1">
      <c r="A10" s="362">
        <f t="shared" si="1"/>
        <v>3</v>
      </c>
      <c r="B10" s="363"/>
      <c r="C10" s="367" t="s">
        <v>3205</v>
      </c>
      <c r="D10" s="368" t="s">
        <v>371</v>
      </c>
      <c r="E10" s="366">
        <v>7</v>
      </c>
      <c r="F10" s="355"/>
      <c r="G10" s="360">
        <f t="shared" si="0"/>
        <v>0</v>
      </c>
    </row>
    <row r="11" spans="1:8" s="361" customFormat="1" ht="37.9" customHeight="1">
      <c r="A11" s="362">
        <f t="shared" si="1"/>
        <v>4</v>
      </c>
      <c r="B11" s="363"/>
      <c r="C11" s="367" t="s">
        <v>3204</v>
      </c>
      <c r="D11" s="368" t="s">
        <v>371</v>
      </c>
      <c r="E11" s="366">
        <f>7+1114</f>
        <v>1121</v>
      </c>
      <c r="F11" s="355"/>
      <c r="G11" s="360">
        <f t="shared" si="0"/>
        <v>0</v>
      </c>
      <c r="H11" s="385"/>
    </row>
    <row r="12" spans="1:7" s="361" customFormat="1" ht="40.9" customHeight="1">
      <c r="A12" s="362">
        <f t="shared" si="1"/>
        <v>5</v>
      </c>
      <c r="B12" s="363"/>
      <c r="C12" s="367" t="s">
        <v>3203</v>
      </c>
      <c r="D12" s="368" t="s">
        <v>371</v>
      </c>
      <c r="E12" s="366">
        <f>7+1114+423</f>
        <v>1544</v>
      </c>
      <c r="F12" s="355"/>
      <c r="G12" s="360">
        <f t="shared" si="0"/>
        <v>0</v>
      </c>
    </row>
    <row r="13" spans="1:7" s="361" customFormat="1" ht="22.5" customHeight="1">
      <c r="A13" s="362">
        <f t="shared" si="1"/>
        <v>6</v>
      </c>
      <c r="B13" s="363"/>
      <c r="C13" s="367" t="s">
        <v>3202</v>
      </c>
      <c r="D13" s="368" t="s">
        <v>371</v>
      </c>
      <c r="E13" s="366">
        <v>1114</v>
      </c>
      <c r="F13" s="355"/>
      <c r="G13" s="360">
        <f t="shared" si="0"/>
        <v>0</v>
      </c>
    </row>
    <row r="14" spans="1:7" s="361" customFormat="1" ht="22.5" customHeight="1">
      <c r="A14" s="362">
        <f t="shared" si="1"/>
        <v>7</v>
      </c>
      <c r="B14" s="363"/>
      <c r="C14" s="367" t="s">
        <v>3201</v>
      </c>
      <c r="D14" s="368" t="s">
        <v>333</v>
      </c>
      <c r="E14" s="366">
        <v>423</v>
      </c>
      <c r="F14" s="355"/>
      <c r="G14" s="360">
        <f t="shared" si="0"/>
        <v>0</v>
      </c>
    </row>
    <row r="15" spans="1:7" s="361" customFormat="1" ht="37.9" customHeight="1">
      <c r="A15" s="362">
        <f t="shared" si="1"/>
        <v>8</v>
      </c>
      <c r="B15" s="363"/>
      <c r="C15" s="391" t="s">
        <v>3200</v>
      </c>
      <c r="D15" s="392" t="s">
        <v>3148</v>
      </c>
      <c r="E15" s="382">
        <v>2940</v>
      </c>
      <c r="F15" s="356"/>
      <c r="G15" s="378">
        <f t="shared" si="0"/>
        <v>0</v>
      </c>
    </row>
    <row r="16" spans="1:7" s="361" customFormat="1" ht="22.5" customHeight="1">
      <c r="A16" s="362">
        <f t="shared" si="1"/>
        <v>9</v>
      </c>
      <c r="B16" s="363"/>
      <c r="C16" s="391" t="s">
        <v>3199</v>
      </c>
      <c r="D16" s="392" t="s">
        <v>3148</v>
      </c>
      <c r="E16" s="382">
        <f>705+2447</f>
        <v>3152</v>
      </c>
      <c r="F16" s="356"/>
      <c r="G16" s="378">
        <f t="shared" si="0"/>
        <v>0</v>
      </c>
    </row>
    <row r="17" spans="1:7" s="361" customFormat="1" ht="22.5" customHeight="1">
      <c r="A17" s="362">
        <f t="shared" si="1"/>
        <v>10</v>
      </c>
      <c r="B17" s="363"/>
      <c r="C17" s="391" t="s">
        <v>3198</v>
      </c>
      <c r="D17" s="392" t="s">
        <v>316</v>
      </c>
      <c r="E17" s="382">
        <v>283.5</v>
      </c>
      <c r="F17" s="356"/>
      <c r="G17" s="378">
        <f t="shared" si="0"/>
        <v>0</v>
      </c>
    </row>
    <row r="18" spans="1:7" s="361" customFormat="1" ht="22.5" customHeight="1">
      <c r="A18" s="362">
        <f t="shared" si="1"/>
        <v>11</v>
      </c>
      <c r="B18" s="363"/>
      <c r="C18" s="391" t="s">
        <v>3197</v>
      </c>
      <c r="D18" s="392" t="s">
        <v>316</v>
      </c>
      <c r="E18" s="382">
        <v>246</v>
      </c>
      <c r="F18" s="356"/>
      <c r="G18" s="378">
        <f t="shared" si="0"/>
        <v>0</v>
      </c>
    </row>
    <row r="19" spans="1:7" s="361" customFormat="1" ht="22.5" customHeight="1">
      <c r="A19" s="362">
        <f t="shared" si="1"/>
        <v>12</v>
      </c>
      <c r="B19" s="363"/>
      <c r="C19" s="391" t="s">
        <v>3196</v>
      </c>
      <c r="D19" s="392" t="s">
        <v>3145</v>
      </c>
      <c r="E19" s="382">
        <f>24*1*0.2</f>
        <v>4.800000000000001</v>
      </c>
      <c r="F19" s="356"/>
      <c r="G19" s="378">
        <f t="shared" si="0"/>
        <v>0</v>
      </c>
    </row>
    <row r="20" spans="1:7" s="361" customFormat="1" ht="22.5" customHeight="1">
      <c r="A20" s="362">
        <f t="shared" si="1"/>
        <v>13</v>
      </c>
      <c r="B20" s="363"/>
      <c r="C20" s="391" t="s">
        <v>3195</v>
      </c>
      <c r="D20" s="392" t="s">
        <v>3145</v>
      </c>
      <c r="E20" s="382">
        <v>525</v>
      </c>
      <c r="F20" s="356"/>
      <c r="G20" s="378">
        <f t="shared" si="0"/>
        <v>0</v>
      </c>
    </row>
    <row r="21" spans="1:7" s="361" customFormat="1" ht="22.5" customHeight="1">
      <c r="A21" s="362">
        <f t="shared" si="1"/>
        <v>14</v>
      </c>
      <c r="B21" s="363"/>
      <c r="C21" s="364" t="s">
        <v>3194</v>
      </c>
      <c r="D21" s="365" t="s">
        <v>3145</v>
      </c>
      <c r="E21" s="366">
        <f>5*0.2*0.2</f>
        <v>0.2</v>
      </c>
      <c r="F21" s="33"/>
      <c r="G21" s="360">
        <f t="shared" si="0"/>
        <v>0</v>
      </c>
    </row>
    <row r="22" spans="1:7" s="361" customFormat="1" ht="22.5" customHeight="1">
      <c r="A22" s="362">
        <f t="shared" si="1"/>
        <v>15</v>
      </c>
      <c r="B22" s="363"/>
      <c r="C22" s="391" t="s">
        <v>3193</v>
      </c>
      <c r="D22" s="392" t="s">
        <v>3145</v>
      </c>
      <c r="E22" s="382">
        <v>346</v>
      </c>
      <c r="F22" s="356"/>
      <c r="G22" s="378">
        <f t="shared" si="0"/>
        <v>0</v>
      </c>
    </row>
    <row r="23" spans="1:7" s="361" customFormat="1" ht="22.5" customHeight="1">
      <c r="A23" s="362">
        <f t="shared" si="1"/>
        <v>16</v>
      </c>
      <c r="B23" s="363"/>
      <c r="C23" s="391" t="s">
        <v>3192</v>
      </c>
      <c r="D23" s="392" t="s">
        <v>340</v>
      </c>
      <c r="E23" s="382">
        <f>(E9)*0.12*2</f>
        <v>1.68</v>
      </c>
      <c r="F23" s="356"/>
      <c r="G23" s="378">
        <f t="shared" si="0"/>
        <v>0</v>
      </c>
    </row>
    <row r="24" spans="1:7" s="361" customFormat="1" ht="22.5" customHeight="1">
      <c r="A24" s="362">
        <f t="shared" si="1"/>
        <v>17</v>
      </c>
      <c r="B24" s="363"/>
      <c r="C24" s="391" t="s">
        <v>3191</v>
      </c>
      <c r="D24" s="392" t="s">
        <v>340</v>
      </c>
      <c r="E24" s="382">
        <f>((E11+E12)*0.15+E13*0.08+E14*0.06)*2</f>
        <v>1028.5</v>
      </c>
      <c r="F24" s="356"/>
      <c r="G24" s="378">
        <f t="shared" si="0"/>
        <v>0</v>
      </c>
    </row>
    <row r="25" spans="1:7" s="361" customFormat="1" ht="22.5" customHeight="1">
      <c r="A25" s="362">
        <f t="shared" si="1"/>
        <v>18</v>
      </c>
      <c r="B25" s="363"/>
      <c r="C25" s="391" t="s">
        <v>3190</v>
      </c>
      <c r="D25" s="392" t="s">
        <v>340</v>
      </c>
      <c r="E25" s="382">
        <f>(E17*0.25*0.15+E18*0.05*0.2+E19+E21)*2</f>
        <v>36.1825</v>
      </c>
      <c r="F25" s="356"/>
      <c r="G25" s="378">
        <f t="shared" si="0"/>
        <v>0</v>
      </c>
    </row>
    <row r="26" spans="1:7" s="361" customFormat="1" ht="22.5" customHeight="1">
      <c r="A26" s="362">
        <f t="shared" si="1"/>
        <v>19</v>
      </c>
      <c r="B26" s="363"/>
      <c r="C26" s="391" t="s">
        <v>3149</v>
      </c>
      <c r="D26" s="392" t="s">
        <v>371</v>
      </c>
      <c r="E26" s="382">
        <v>2447</v>
      </c>
      <c r="F26" s="356"/>
      <c r="G26" s="378">
        <f t="shared" si="0"/>
        <v>0</v>
      </c>
    </row>
    <row r="27" spans="1:7" s="383" customFormat="1" ht="12">
      <c r="A27" s="369">
        <v>2</v>
      </c>
      <c r="B27" s="370"/>
      <c r="C27" s="371" t="s">
        <v>3189</v>
      </c>
      <c r="D27" s="372"/>
      <c r="E27" s="373"/>
      <c r="F27" s="374"/>
      <c r="G27" s="375">
        <f>SUM(G28:G28)</f>
        <v>0</v>
      </c>
    </row>
    <row r="28" spans="1:7" s="361" customFormat="1" ht="22.5" customHeight="1">
      <c r="A28" s="362">
        <f>A26+1</f>
        <v>20</v>
      </c>
      <c r="B28" s="363"/>
      <c r="C28" s="367" t="s">
        <v>3147</v>
      </c>
      <c r="D28" s="368" t="s">
        <v>371</v>
      </c>
      <c r="E28" s="366">
        <v>3059</v>
      </c>
      <c r="F28" s="355"/>
      <c r="G28" s="360">
        <f>E28*F28</f>
        <v>0</v>
      </c>
    </row>
    <row r="29" spans="1:7" s="361" customFormat="1" ht="15.65" customHeight="1">
      <c r="A29" s="369">
        <v>3</v>
      </c>
      <c r="B29" s="370"/>
      <c r="C29" s="371" t="s">
        <v>3188</v>
      </c>
      <c r="D29" s="372"/>
      <c r="E29" s="373"/>
      <c r="F29" s="374"/>
      <c r="G29" s="375">
        <f>SUM(G30:G41)</f>
        <v>0</v>
      </c>
    </row>
    <row r="30" spans="1:7" s="361" customFormat="1" ht="34.5">
      <c r="A30" s="362">
        <f>A28+1</f>
        <v>21</v>
      </c>
      <c r="B30" s="363"/>
      <c r="C30" s="367" t="s">
        <v>3187</v>
      </c>
      <c r="D30" s="368" t="s">
        <v>3145</v>
      </c>
      <c r="E30" s="366">
        <f>69*0.12+1181*0.15</f>
        <v>185.43</v>
      </c>
      <c r="F30" s="355"/>
      <c r="G30" s="360">
        <f aca="true" t="shared" si="2" ref="G30:G41">E30*F30</f>
        <v>0</v>
      </c>
    </row>
    <row r="31" spans="1:7" s="361" customFormat="1" ht="49.9" customHeight="1">
      <c r="A31" s="362">
        <f aca="true" t="shared" si="3" ref="A31:A41">A30+1</f>
        <v>22</v>
      </c>
      <c r="B31" s="363"/>
      <c r="C31" s="367" t="s">
        <v>3186</v>
      </c>
      <c r="D31" s="368" t="s">
        <v>3148</v>
      </c>
      <c r="E31" s="366">
        <v>1181</v>
      </c>
      <c r="F31" s="355"/>
      <c r="G31" s="360">
        <f t="shared" si="2"/>
        <v>0</v>
      </c>
    </row>
    <row r="32" spans="1:7" s="361" customFormat="1" ht="46.15" customHeight="1">
      <c r="A32" s="362">
        <f t="shared" si="3"/>
        <v>23</v>
      </c>
      <c r="B32" s="363"/>
      <c r="C32" s="367" t="s">
        <v>3185</v>
      </c>
      <c r="D32" s="368" t="s">
        <v>3148</v>
      </c>
      <c r="E32" s="366">
        <v>38</v>
      </c>
      <c r="F32" s="355"/>
      <c r="G32" s="360">
        <f t="shared" si="2"/>
        <v>0</v>
      </c>
    </row>
    <row r="33" spans="1:7" s="361" customFormat="1" ht="60" customHeight="1">
      <c r="A33" s="362">
        <f t="shared" si="3"/>
        <v>24</v>
      </c>
      <c r="B33" s="363"/>
      <c r="C33" s="367" t="s">
        <v>3184</v>
      </c>
      <c r="D33" s="368" t="s">
        <v>3148</v>
      </c>
      <c r="E33" s="366">
        <v>456</v>
      </c>
      <c r="F33" s="355"/>
      <c r="G33" s="360">
        <f t="shared" si="2"/>
        <v>0</v>
      </c>
    </row>
    <row r="34" spans="1:7" s="361" customFormat="1" ht="49.15" customHeight="1">
      <c r="A34" s="362">
        <f t="shared" si="3"/>
        <v>25</v>
      </c>
      <c r="B34" s="363"/>
      <c r="C34" s="367" t="s">
        <v>3183</v>
      </c>
      <c r="D34" s="368" t="s">
        <v>3148</v>
      </c>
      <c r="E34" s="366">
        <v>703</v>
      </c>
      <c r="F34" s="355"/>
      <c r="G34" s="360">
        <f t="shared" si="2"/>
        <v>0</v>
      </c>
    </row>
    <row r="35" spans="1:7" s="361" customFormat="1" ht="22.5" customHeight="1">
      <c r="A35" s="362">
        <f t="shared" si="3"/>
        <v>26</v>
      </c>
      <c r="B35" s="363"/>
      <c r="C35" s="367" t="s">
        <v>3182</v>
      </c>
      <c r="D35" s="368" t="s">
        <v>3145</v>
      </c>
      <c r="E35" s="366">
        <f>(69+1181+730)*0.15+(38+456)*0.25</f>
        <v>420.5</v>
      </c>
      <c r="F35" s="355"/>
      <c r="G35" s="360">
        <f t="shared" si="2"/>
        <v>0</v>
      </c>
    </row>
    <row r="36" spans="1:7" s="361" customFormat="1" ht="22.5" customHeight="1">
      <c r="A36" s="362">
        <f t="shared" si="3"/>
        <v>27</v>
      </c>
      <c r="B36" s="363"/>
      <c r="C36" s="367" t="s">
        <v>3181</v>
      </c>
      <c r="D36" s="368" t="s">
        <v>3148</v>
      </c>
      <c r="E36" s="366">
        <v>69</v>
      </c>
      <c r="F36" s="355"/>
      <c r="G36" s="360">
        <f t="shared" si="2"/>
        <v>0</v>
      </c>
    </row>
    <row r="37" spans="1:7" s="361" customFormat="1" ht="22.5" customHeight="1">
      <c r="A37" s="362">
        <f t="shared" si="3"/>
        <v>28</v>
      </c>
      <c r="B37" s="363"/>
      <c r="C37" s="367" t="s">
        <v>3180</v>
      </c>
      <c r="D37" s="368" t="s">
        <v>3148</v>
      </c>
      <c r="E37" s="366">
        <v>69</v>
      </c>
      <c r="F37" s="355"/>
      <c r="G37" s="360">
        <f t="shared" si="2"/>
        <v>0</v>
      </c>
    </row>
    <row r="38" spans="1:7" s="361" customFormat="1" ht="22.5" customHeight="1">
      <c r="A38" s="362">
        <f t="shared" si="3"/>
        <v>29</v>
      </c>
      <c r="B38" s="363"/>
      <c r="C38" s="367" t="s">
        <v>3179</v>
      </c>
      <c r="D38" s="368" t="s">
        <v>3148</v>
      </c>
      <c r="E38" s="366">
        <v>69</v>
      </c>
      <c r="F38" s="355"/>
      <c r="G38" s="360">
        <f t="shared" si="2"/>
        <v>0</v>
      </c>
    </row>
    <row r="39" spans="1:7" s="361" customFormat="1" ht="22.5" customHeight="1">
      <c r="A39" s="362">
        <f t="shared" si="3"/>
        <v>30</v>
      </c>
      <c r="B39" s="363"/>
      <c r="C39" s="367" t="s">
        <v>3178</v>
      </c>
      <c r="D39" s="368" t="s">
        <v>3148</v>
      </c>
      <c r="E39" s="366">
        <v>69</v>
      </c>
      <c r="F39" s="355"/>
      <c r="G39" s="360">
        <f t="shared" si="2"/>
        <v>0</v>
      </c>
    </row>
    <row r="40" spans="1:7" s="361" customFormat="1" ht="30.65" customHeight="1">
      <c r="A40" s="362">
        <f t="shared" si="3"/>
        <v>31</v>
      </c>
      <c r="B40" s="363"/>
      <c r="C40" s="367" t="s">
        <v>3177</v>
      </c>
      <c r="D40" s="368" t="s">
        <v>3148</v>
      </c>
      <c r="E40" s="366">
        <v>3</v>
      </c>
      <c r="F40" s="355"/>
      <c r="G40" s="360">
        <f t="shared" si="2"/>
        <v>0</v>
      </c>
    </row>
    <row r="41" spans="1:7" s="361" customFormat="1" ht="22.5" customHeight="1">
      <c r="A41" s="362">
        <f t="shared" si="3"/>
        <v>32</v>
      </c>
      <c r="B41" s="363"/>
      <c r="C41" s="367" t="s">
        <v>3176</v>
      </c>
      <c r="D41" s="368" t="s">
        <v>3148</v>
      </c>
      <c r="E41" s="366">
        <v>5.6</v>
      </c>
      <c r="F41" s="355"/>
      <c r="G41" s="360">
        <f t="shared" si="2"/>
        <v>0</v>
      </c>
    </row>
    <row r="42" spans="1:7" s="361" customFormat="1" ht="22.5" customHeight="1">
      <c r="A42" s="369">
        <v>4</v>
      </c>
      <c r="B42" s="370"/>
      <c r="C42" s="371" t="s">
        <v>3175</v>
      </c>
      <c r="D42" s="372"/>
      <c r="E42" s="373"/>
      <c r="F42" s="374"/>
      <c r="G42" s="375">
        <f>SUM(G43:G57)</f>
        <v>0</v>
      </c>
    </row>
    <row r="43" spans="1:7" s="361" customFormat="1" ht="22.5" customHeight="1">
      <c r="A43" s="362">
        <f>A41+1</f>
        <v>33</v>
      </c>
      <c r="B43" s="363"/>
      <c r="C43" s="364" t="s">
        <v>3174</v>
      </c>
      <c r="D43" s="365" t="s">
        <v>3155</v>
      </c>
      <c r="E43" s="366">
        <v>2</v>
      </c>
      <c r="F43" s="33"/>
      <c r="G43" s="360">
        <f aca="true" t="shared" si="4" ref="G43:G57">E43*F43</f>
        <v>0</v>
      </c>
    </row>
    <row r="44" spans="1:7" s="361" customFormat="1" ht="22.5" customHeight="1">
      <c r="A44" s="362">
        <f aca="true" t="shared" si="5" ref="A44:A57">A43+1</f>
        <v>34</v>
      </c>
      <c r="B44" s="363"/>
      <c r="C44" s="364" t="s">
        <v>3173</v>
      </c>
      <c r="D44" s="365" t="s">
        <v>3155</v>
      </c>
      <c r="E44" s="366">
        <v>1</v>
      </c>
      <c r="F44" s="33"/>
      <c r="G44" s="360">
        <f t="shared" si="4"/>
        <v>0</v>
      </c>
    </row>
    <row r="45" spans="1:7" s="361" customFormat="1" ht="22.5" customHeight="1">
      <c r="A45" s="362">
        <f t="shared" si="5"/>
        <v>35</v>
      </c>
      <c r="B45" s="363"/>
      <c r="C45" s="364" t="s">
        <v>3172</v>
      </c>
      <c r="D45" s="365" t="s">
        <v>3155</v>
      </c>
      <c r="E45" s="366">
        <v>6</v>
      </c>
      <c r="F45" s="33"/>
      <c r="G45" s="360">
        <f t="shared" si="4"/>
        <v>0</v>
      </c>
    </row>
    <row r="46" spans="1:7" s="361" customFormat="1" ht="22.5" customHeight="1">
      <c r="A46" s="362">
        <f t="shared" si="5"/>
        <v>36</v>
      </c>
      <c r="B46" s="363"/>
      <c r="C46" s="367" t="s">
        <v>3171</v>
      </c>
      <c r="D46" s="368" t="s">
        <v>316</v>
      </c>
      <c r="E46" s="366">
        <v>338.5</v>
      </c>
      <c r="F46" s="355"/>
      <c r="G46" s="360">
        <f t="shared" si="4"/>
        <v>0</v>
      </c>
    </row>
    <row r="47" spans="1:7" s="361" customFormat="1" ht="22.5" customHeight="1">
      <c r="A47" s="362">
        <f t="shared" si="5"/>
        <v>37</v>
      </c>
      <c r="B47" s="363"/>
      <c r="C47" s="367" t="s">
        <v>3170</v>
      </c>
      <c r="D47" s="368" t="s">
        <v>316</v>
      </c>
      <c r="E47" s="366">
        <v>144</v>
      </c>
      <c r="F47" s="355"/>
      <c r="G47" s="360">
        <f t="shared" si="4"/>
        <v>0</v>
      </c>
    </row>
    <row r="48" spans="1:7" s="361" customFormat="1" ht="22.5" customHeight="1">
      <c r="A48" s="362">
        <f t="shared" si="5"/>
        <v>38</v>
      </c>
      <c r="B48" s="363"/>
      <c r="C48" s="364" t="s">
        <v>3169</v>
      </c>
      <c r="D48" s="365" t="s">
        <v>3155</v>
      </c>
      <c r="E48" s="366">
        <v>1</v>
      </c>
      <c r="F48" s="33"/>
      <c r="G48" s="360">
        <f t="shared" si="4"/>
        <v>0</v>
      </c>
    </row>
    <row r="49" spans="1:7" s="361" customFormat="1" ht="22.5" customHeight="1">
      <c r="A49" s="362">
        <f t="shared" si="5"/>
        <v>39</v>
      </c>
      <c r="B49" s="363"/>
      <c r="C49" s="364" t="s">
        <v>3168</v>
      </c>
      <c r="D49" s="365" t="s">
        <v>3155</v>
      </c>
      <c r="E49" s="366">
        <v>1</v>
      </c>
      <c r="F49" s="33"/>
      <c r="G49" s="360">
        <f t="shared" si="4"/>
        <v>0</v>
      </c>
    </row>
    <row r="50" spans="1:7" s="361" customFormat="1" ht="22.5" customHeight="1">
      <c r="A50" s="362">
        <f t="shared" si="5"/>
        <v>40</v>
      </c>
      <c r="B50" s="363"/>
      <c r="C50" s="364" t="s">
        <v>3167</v>
      </c>
      <c r="D50" s="365" t="s">
        <v>3155</v>
      </c>
      <c r="E50" s="366">
        <v>1</v>
      </c>
      <c r="F50" s="33"/>
      <c r="G50" s="360">
        <f t="shared" si="4"/>
        <v>0</v>
      </c>
    </row>
    <row r="51" spans="1:7" s="361" customFormat="1" ht="22.5" customHeight="1">
      <c r="A51" s="362">
        <f t="shared" si="5"/>
        <v>41</v>
      </c>
      <c r="B51" s="363"/>
      <c r="C51" s="364" t="s">
        <v>3166</v>
      </c>
      <c r="D51" s="365" t="s">
        <v>3165</v>
      </c>
      <c r="E51" s="366">
        <v>2</v>
      </c>
      <c r="F51" s="33"/>
      <c r="G51" s="360">
        <f t="shared" si="4"/>
        <v>0</v>
      </c>
    </row>
    <row r="52" spans="1:7" s="361" customFormat="1" ht="22.5" customHeight="1">
      <c r="A52" s="362">
        <f t="shared" si="5"/>
        <v>42</v>
      </c>
      <c r="B52" s="363"/>
      <c r="C52" s="364" t="s">
        <v>3164</v>
      </c>
      <c r="D52" s="365" t="s">
        <v>3162</v>
      </c>
      <c r="E52" s="366">
        <f>4.5*0.125*2</f>
        <v>1.125</v>
      </c>
      <c r="F52" s="33"/>
      <c r="G52" s="360">
        <f t="shared" si="4"/>
        <v>0</v>
      </c>
    </row>
    <row r="53" spans="1:7" s="361" customFormat="1" ht="34.9" customHeight="1">
      <c r="A53" s="362">
        <f t="shared" si="5"/>
        <v>43</v>
      </c>
      <c r="B53" s="363"/>
      <c r="C53" s="364" t="s">
        <v>3163</v>
      </c>
      <c r="D53" s="365" t="s">
        <v>3162</v>
      </c>
      <c r="E53" s="366">
        <f>31</f>
        <v>31</v>
      </c>
      <c r="F53" s="33"/>
      <c r="G53" s="360">
        <f t="shared" si="4"/>
        <v>0</v>
      </c>
    </row>
    <row r="54" spans="1:7" s="361" customFormat="1" ht="34.9" customHeight="1">
      <c r="A54" s="362">
        <f t="shared" si="5"/>
        <v>44</v>
      </c>
      <c r="B54" s="379"/>
      <c r="C54" s="380" t="s">
        <v>3161</v>
      </c>
      <c r="D54" s="381" t="s">
        <v>330</v>
      </c>
      <c r="E54" s="382">
        <v>57</v>
      </c>
      <c r="F54" s="34"/>
      <c r="G54" s="378">
        <f t="shared" si="4"/>
        <v>0</v>
      </c>
    </row>
    <row r="55" spans="1:7" s="361" customFormat="1" ht="34.9" customHeight="1">
      <c r="A55" s="362">
        <f t="shared" si="5"/>
        <v>45</v>
      </c>
      <c r="B55" s="379"/>
      <c r="C55" s="380" t="s">
        <v>3160</v>
      </c>
      <c r="D55" s="381" t="s">
        <v>3155</v>
      </c>
      <c r="E55" s="382">
        <v>4</v>
      </c>
      <c r="F55" s="34"/>
      <c r="G55" s="378">
        <f t="shared" si="4"/>
        <v>0</v>
      </c>
    </row>
    <row r="56" spans="1:7" s="361" customFormat="1" ht="34.9" customHeight="1">
      <c r="A56" s="362">
        <f t="shared" si="5"/>
        <v>46</v>
      </c>
      <c r="B56" s="379"/>
      <c r="C56" s="380" t="s">
        <v>3159</v>
      </c>
      <c r="D56" s="381" t="s">
        <v>330</v>
      </c>
      <c r="E56" s="382">
        <v>176.2</v>
      </c>
      <c r="F56" s="34"/>
      <c r="G56" s="378">
        <f t="shared" si="4"/>
        <v>0</v>
      </c>
    </row>
    <row r="57" spans="1:7" s="361" customFormat="1" ht="34.9" customHeight="1">
      <c r="A57" s="362">
        <f t="shared" si="5"/>
        <v>47</v>
      </c>
      <c r="B57" s="379"/>
      <c r="C57" s="380" t="s">
        <v>3158</v>
      </c>
      <c r="D57" s="381" t="s">
        <v>3155</v>
      </c>
      <c r="E57" s="382">
        <v>14</v>
      </c>
      <c r="F57" s="34"/>
      <c r="G57" s="378">
        <f t="shared" si="4"/>
        <v>0</v>
      </c>
    </row>
    <row r="58" spans="1:7" s="361" customFormat="1" ht="22.5" customHeight="1">
      <c r="A58" s="369">
        <v>6</v>
      </c>
      <c r="B58" s="370"/>
      <c r="C58" s="371" t="s">
        <v>3157</v>
      </c>
      <c r="D58" s="372"/>
      <c r="E58" s="373"/>
      <c r="F58" s="374"/>
      <c r="G58" s="375">
        <f>SUM(G59:G60)</f>
        <v>0</v>
      </c>
    </row>
    <row r="59" spans="1:7" s="361" customFormat="1" ht="22.5" customHeight="1">
      <c r="A59" s="362">
        <f>A57+1</f>
        <v>48</v>
      </c>
      <c r="B59" s="363"/>
      <c r="C59" s="364" t="s">
        <v>3156</v>
      </c>
      <c r="D59" s="365" t="s">
        <v>3155</v>
      </c>
      <c r="E59" s="366">
        <v>5</v>
      </c>
      <c r="F59" s="33"/>
      <c r="G59" s="360">
        <f>E59*F59</f>
        <v>0</v>
      </c>
    </row>
    <row r="60" spans="1:7" s="361" customFormat="1" ht="22.5" customHeight="1">
      <c r="A60" s="362">
        <f>A59+1</f>
        <v>49</v>
      </c>
      <c r="B60" s="363"/>
      <c r="C60" s="364" t="s">
        <v>3154</v>
      </c>
      <c r="D60" s="365" t="s">
        <v>330</v>
      </c>
      <c r="E60" s="366">
        <v>254.5</v>
      </c>
      <c r="F60" s="33"/>
      <c r="G60" s="360">
        <f>E60*F60</f>
        <v>0</v>
      </c>
    </row>
    <row r="61" spans="1:7" s="361" customFormat="1" ht="22.5" customHeight="1">
      <c r="A61" s="369">
        <v>7</v>
      </c>
      <c r="B61" s="370"/>
      <c r="C61" s="371" t="s">
        <v>3153</v>
      </c>
      <c r="D61" s="372"/>
      <c r="E61" s="373"/>
      <c r="F61" s="374"/>
      <c r="G61" s="375">
        <f>SUM(G62:G67)</f>
        <v>0</v>
      </c>
    </row>
    <row r="62" spans="1:7" s="361" customFormat="1" ht="22.5" customHeight="1">
      <c r="A62" s="362">
        <f>A60+1</f>
        <v>50</v>
      </c>
      <c r="B62" s="363"/>
      <c r="C62" s="376" t="s">
        <v>3152</v>
      </c>
      <c r="D62" s="365"/>
      <c r="E62" s="366"/>
      <c r="F62" s="377"/>
      <c r="G62" s="360"/>
    </row>
    <row r="63" spans="1:7" s="361" customFormat="1" ht="22.5" customHeight="1">
      <c r="A63" s="362">
        <f>A62+1</f>
        <v>51</v>
      </c>
      <c r="B63" s="363"/>
      <c r="C63" s="364" t="s">
        <v>3151</v>
      </c>
      <c r="D63" s="365" t="s">
        <v>3145</v>
      </c>
      <c r="E63" s="366">
        <v>1083</v>
      </c>
      <c r="F63" s="33"/>
      <c r="G63" s="360">
        <f>E63*F63</f>
        <v>0</v>
      </c>
    </row>
    <row r="64" spans="1:7" s="361" customFormat="1" ht="22.5" customHeight="1">
      <c r="A64" s="362">
        <f>A63+1</f>
        <v>52</v>
      </c>
      <c r="B64" s="363"/>
      <c r="C64" s="364" t="s">
        <v>3150</v>
      </c>
      <c r="D64" s="365" t="s">
        <v>340</v>
      </c>
      <c r="E64" s="366">
        <f>E63*2</f>
        <v>2166</v>
      </c>
      <c r="F64" s="33"/>
      <c r="G64" s="360">
        <f>E64*F64</f>
        <v>0</v>
      </c>
    </row>
    <row r="65" spans="1:7" s="361" customFormat="1" ht="22.5" customHeight="1">
      <c r="A65" s="362">
        <f>A64+1</f>
        <v>53</v>
      </c>
      <c r="B65" s="363"/>
      <c r="C65" s="364" t="s">
        <v>3149</v>
      </c>
      <c r="D65" s="365" t="s">
        <v>3148</v>
      </c>
      <c r="E65" s="366">
        <v>2447</v>
      </c>
      <c r="F65" s="33"/>
      <c r="G65" s="360">
        <f>E65*F65</f>
        <v>0</v>
      </c>
    </row>
    <row r="66" spans="1:7" s="361" customFormat="1" ht="22.5" customHeight="1">
      <c r="A66" s="362">
        <f>A65+1</f>
        <v>54</v>
      </c>
      <c r="B66" s="363"/>
      <c r="C66" s="367" t="s">
        <v>3147</v>
      </c>
      <c r="D66" s="368" t="s">
        <v>371</v>
      </c>
      <c r="E66" s="366">
        <v>3181</v>
      </c>
      <c r="F66" s="355"/>
      <c r="G66" s="360">
        <f>E66*F66</f>
        <v>0</v>
      </c>
    </row>
    <row r="67" spans="1:7" s="361" customFormat="1" ht="22.5" customHeight="1">
      <c r="A67" s="362">
        <f>A66+1</f>
        <v>55</v>
      </c>
      <c r="B67" s="363"/>
      <c r="C67" s="364" t="s">
        <v>3146</v>
      </c>
      <c r="D67" s="365" t="s">
        <v>3145</v>
      </c>
      <c r="E67" s="366">
        <f>E63</f>
        <v>1083</v>
      </c>
      <c r="F67" s="33"/>
      <c r="G67" s="360">
        <f>E67*F67</f>
        <v>0</v>
      </c>
    </row>
    <row r="68" ht="12">
      <c r="C68" s="359"/>
    </row>
  </sheetData>
  <sheetProtection algorithmName="SHA-512" hashValue="UhgnVqswpt04v+gEmpLUNOPfRiI0RahBdjMt8v/KFHiVDlhePFResmJsZh6igRK9pHHwCso5e+2H9WWeUbr+Ow==" saltValue="8Yfk6qvLPvYbWWWxczl8Lw==" spinCount="100000" sheet="1" selectLockedCells="1" autoFilter="0" pivotTables="0"/>
  <mergeCells count="3">
    <mergeCell ref="A1:G1"/>
    <mergeCell ref="A2:G2"/>
    <mergeCell ref="A4:G4"/>
  </mergeCells>
  <printOptions horizontalCentered="1"/>
  <pageMargins left="0.5118110236220472" right="0.5118110236220472" top="0.7874015748031497" bottom="0.7874015748031497" header="0.31496062992125984" footer="0.31496062992125984"/>
  <pageSetup horizontalDpi="600" verticalDpi="600"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F2E8E-D7DD-465E-9BAB-F52AA2BC5DF7}">
  <dimension ref="A1:G271"/>
  <sheetViews>
    <sheetView view="pageBreakPreview" zoomScale="70" zoomScaleSheetLayoutView="70" workbookViewId="0" topLeftCell="A1">
      <selection activeCell="F22" sqref="F22"/>
    </sheetView>
  </sheetViews>
  <sheetFormatPr defaultColWidth="12.00390625" defaultRowHeight="12"/>
  <cols>
    <col min="1" max="1" width="6.00390625" style="36" customWidth="1"/>
    <col min="2" max="2" width="91.140625" style="38" customWidth="1"/>
    <col min="3" max="3" width="22.00390625" style="36" customWidth="1"/>
    <col min="4" max="4" width="18.7109375" style="36" customWidth="1"/>
    <col min="5" max="5" width="9.140625" style="36" customWidth="1"/>
    <col min="6" max="6" width="14.7109375" style="37" customWidth="1"/>
    <col min="7" max="7" width="19.28125" style="36" customWidth="1"/>
    <col min="8" max="9" width="12.00390625" style="35" customWidth="1"/>
    <col min="10" max="10" width="12.140625" style="35" customWidth="1"/>
    <col min="11" max="11" width="15.7109375" style="35" customWidth="1"/>
    <col min="12" max="12" width="16.28125" style="35" customWidth="1"/>
    <col min="13" max="13" width="16.7109375" style="35" customWidth="1"/>
    <col min="14" max="14" width="12.00390625" style="35" customWidth="1"/>
    <col min="15" max="16384" width="12.00390625" style="35" customWidth="1"/>
  </cols>
  <sheetData>
    <row r="1" ht="12">
      <c r="B1" s="35"/>
    </row>
    <row r="2" spans="1:7" s="118" customFormat="1" ht="10">
      <c r="A2" s="119"/>
      <c r="B2" s="121"/>
      <c r="C2" s="119"/>
      <c r="D2" s="119"/>
      <c r="E2" s="119"/>
      <c r="F2" s="120"/>
      <c r="G2" s="119"/>
    </row>
    <row r="3" spans="1:7" s="107" customFormat="1" ht="20.5" thickBot="1">
      <c r="A3" s="351"/>
      <c r="B3" s="117"/>
      <c r="C3" s="116" t="s">
        <v>3754</v>
      </c>
      <c r="D3" s="36"/>
      <c r="E3" s="36"/>
      <c r="F3" s="45"/>
      <c r="G3" s="46"/>
    </row>
    <row r="4" spans="1:7" s="107" customFormat="1" ht="51" customHeight="1" thickBot="1">
      <c r="A4" s="352"/>
      <c r="B4" s="115"/>
      <c r="C4" s="114" t="s">
        <v>3753</v>
      </c>
      <c r="D4" s="113"/>
      <c r="E4" s="112"/>
      <c r="F4" s="112"/>
      <c r="G4" s="353"/>
    </row>
    <row r="5" spans="1:7" s="107" customFormat="1" ht="20.5" thickBot="1">
      <c r="A5" s="347"/>
      <c r="B5" s="111"/>
      <c r="C5" s="110" t="s">
        <v>3752</v>
      </c>
      <c r="D5" s="746">
        <v>44810</v>
      </c>
      <c r="G5" s="46"/>
    </row>
    <row r="6" spans="1:7" s="107" customFormat="1" ht="7.5" customHeight="1" thickBot="1" thickTop="1">
      <c r="A6" s="347"/>
      <c r="B6" s="109"/>
      <c r="C6" s="108"/>
      <c r="D6" s="46"/>
      <c r="E6" s="45"/>
      <c r="F6" s="45"/>
      <c r="G6" s="46"/>
    </row>
    <row r="7" spans="1:7" s="107" customFormat="1" ht="21.75" customHeight="1" thickBot="1">
      <c r="A7" s="46"/>
      <c r="B7" s="348"/>
      <c r="G7" s="46"/>
    </row>
    <row r="8" spans="1:7" s="107" customFormat="1" ht="9.75" customHeight="1">
      <c r="A8" s="46"/>
      <c r="B8" s="349"/>
      <c r="C8" s="46"/>
      <c r="D8" s="46"/>
      <c r="E8" s="46"/>
      <c r="F8" s="45"/>
      <c r="G8" s="45"/>
    </row>
    <row r="9" spans="1:7" s="44" customFormat="1" ht="21">
      <c r="A9" s="106" t="s">
        <v>3751</v>
      </c>
      <c r="B9" s="105" t="s">
        <v>3750</v>
      </c>
      <c r="C9" s="104" t="s">
        <v>3749</v>
      </c>
      <c r="D9" s="104" t="s">
        <v>3748</v>
      </c>
      <c r="E9" s="103" t="s">
        <v>3747</v>
      </c>
      <c r="F9" s="102" t="s">
        <v>3746</v>
      </c>
      <c r="G9" s="102" t="s">
        <v>3745</v>
      </c>
    </row>
    <row r="10" spans="1:7" s="44" customFormat="1" ht="12">
      <c r="A10" s="101"/>
      <c r="B10" s="100"/>
      <c r="C10" s="99"/>
      <c r="D10" s="99"/>
      <c r="E10" s="98"/>
      <c r="F10" s="97"/>
      <c r="G10" s="96"/>
    </row>
    <row r="11" spans="1:7" s="44" customFormat="1" ht="13">
      <c r="A11" s="90" t="s">
        <v>3744</v>
      </c>
      <c r="B11" s="95" t="s">
        <v>3743</v>
      </c>
      <c r="C11" s="94"/>
      <c r="D11" s="94"/>
      <c r="E11" s="322"/>
      <c r="F11" s="80"/>
      <c r="G11" s="350"/>
    </row>
    <row r="12" spans="1:7" s="44" customFormat="1" ht="37.5">
      <c r="A12" s="91" t="s">
        <v>3742</v>
      </c>
      <c r="B12" s="346" t="s">
        <v>3741</v>
      </c>
      <c r="C12" s="311" t="s">
        <v>3740</v>
      </c>
      <c r="D12" s="311" t="s">
        <v>3592</v>
      </c>
      <c r="E12" s="311">
        <v>1</v>
      </c>
      <c r="F12" s="305"/>
      <c r="G12" s="312">
        <f>F12*E12</f>
        <v>0</v>
      </c>
    </row>
    <row r="13" spans="1:7" s="44" customFormat="1" ht="12.5">
      <c r="A13" s="91"/>
      <c r="B13" s="84"/>
      <c r="C13" s="86"/>
      <c r="D13" s="86"/>
      <c r="E13" s="311"/>
      <c r="F13" s="72"/>
      <c r="G13" s="311"/>
    </row>
    <row r="14" spans="1:7" s="44" customFormat="1" ht="13">
      <c r="A14" s="90" t="s">
        <v>3739</v>
      </c>
      <c r="B14" s="95" t="s">
        <v>3738</v>
      </c>
      <c r="C14" s="94"/>
      <c r="D14" s="94"/>
      <c r="E14" s="322"/>
      <c r="F14" s="80"/>
      <c r="G14" s="322"/>
    </row>
    <row r="15" spans="1:7" s="44" customFormat="1" ht="13">
      <c r="A15" s="91" t="s">
        <v>3737</v>
      </c>
      <c r="B15" s="318" t="s">
        <v>3640</v>
      </c>
      <c r="C15" s="311"/>
      <c r="D15" s="311"/>
      <c r="E15" s="311">
        <v>1</v>
      </c>
      <c r="F15" s="305"/>
      <c r="G15" s="312">
        <f>F15*E15</f>
        <v>0</v>
      </c>
    </row>
    <row r="16" spans="1:7" s="44" customFormat="1" ht="25.5">
      <c r="A16" s="91" t="s">
        <v>3736</v>
      </c>
      <c r="B16" s="318" t="s">
        <v>3236</v>
      </c>
      <c r="C16" s="311" t="s">
        <v>3735</v>
      </c>
      <c r="D16" s="311"/>
      <c r="E16" s="311">
        <v>1</v>
      </c>
      <c r="F16" s="305"/>
      <c r="G16" s="312">
        <f>F16*E16</f>
        <v>0</v>
      </c>
    </row>
    <row r="17" spans="1:7" s="44" customFormat="1" ht="150">
      <c r="A17" s="93" t="s">
        <v>3734</v>
      </c>
      <c r="B17" s="318" t="s">
        <v>3733</v>
      </c>
      <c r="C17" s="311" t="s">
        <v>3732</v>
      </c>
      <c r="D17" s="311" t="s">
        <v>3731</v>
      </c>
      <c r="E17" s="311">
        <v>1</v>
      </c>
      <c r="F17" s="305"/>
      <c r="G17" s="312">
        <f>F17*E17</f>
        <v>0</v>
      </c>
    </row>
    <row r="18" spans="1:7" s="44" customFormat="1" ht="12.5">
      <c r="A18" s="91"/>
      <c r="B18" s="84"/>
      <c r="C18" s="86"/>
      <c r="D18" s="86"/>
      <c r="E18" s="311"/>
      <c r="F18" s="72"/>
      <c r="G18" s="311"/>
    </row>
    <row r="19" spans="1:7" s="44" customFormat="1" ht="13">
      <c r="A19" s="90" t="s">
        <v>3730</v>
      </c>
      <c r="B19" s="95" t="s">
        <v>3729</v>
      </c>
      <c r="C19" s="94"/>
      <c r="D19" s="94"/>
      <c r="E19" s="322"/>
      <c r="F19" s="80"/>
      <c r="G19" s="322"/>
    </row>
    <row r="20" spans="1:7" s="44" customFormat="1" ht="25">
      <c r="A20" s="91" t="s">
        <v>3728</v>
      </c>
      <c r="B20" s="318" t="s">
        <v>3701</v>
      </c>
      <c r="C20" s="85" t="s">
        <v>3727</v>
      </c>
      <c r="D20" s="86"/>
      <c r="E20" s="317">
        <v>1</v>
      </c>
      <c r="F20" s="305"/>
      <c r="G20" s="312">
        <f>F20*E20</f>
        <v>0</v>
      </c>
    </row>
    <row r="21" spans="1:7" s="44" customFormat="1" ht="25">
      <c r="A21" s="91" t="s">
        <v>3726</v>
      </c>
      <c r="B21" s="318" t="s">
        <v>3701</v>
      </c>
      <c r="C21" s="85" t="s">
        <v>3725</v>
      </c>
      <c r="D21" s="86"/>
      <c r="E21" s="317">
        <v>2</v>
      </c>
      <c r="F21" s="305"/>
      <c r="G21" s="312">
        <f>F21*E21</f>
        <v>0</v>
      </c>
    </row>
    <row r="22" spans="1:7" s="44" customFormat="1" ht="25">
      <c r="A22" s="91" t="s">
        <v>3724</v>
      </c>
      <c r="B22" s="318" t="s">
        <v>3701</v>
      </c>
      <c r="C22" s="85" t="s">
        <v>3723</v>
      </c>
      <c r="D22" s="86"/>
      <c r="E22" s="317">
        <v>2</v>
      </c>
      <c r="F22" s="305"/>
      <c r="G22" s="312">
        <f>F22*E22</f>
        <v>0</v>
      </c>
    </row>
    <row r="23" spans="1:7" s="44" customFormat="1" ht="25">
      <c r="A23" s="91" t="s">
        <v>3722</v>
      </c>
      <c r="B23" s="318" t="s">
        <v>3701</v>
      </c>
      <c r="C23" s="85" t="s">
        <v>3721</v>
      </c>
      <c r="D23" s="86"/>
      <c r="E23" s="317">
        <v>2</v>
      </c>
      <c r="F23" s="305"/>
      <c r="G23" s="312">
        <f>F23*E23</f>
        <v>0</v>
      </c>
    </row>
    <row r="24" spans="1:7" s="44" customFormat="1" ht="12.5">
      <c r="A24" s="91"/>
      <c r="B24" s="84"/>
      <c r="C24" s="86"/>
      <c r="D24" s="86"/>
      <c r="E24" s="311"/>
      <c r="F24" s="72"/>
      <c r="G24" s="311"/>
    </row>
    <row r="25" spans="1:7" s="44" customFormat="1" ht="13">
      <c r="A25" s="90" t="s">
        <v>74</v>
      </c>
      <c r="B25" s="95" t="s">
        <v>3720</v>
      </c>
      <c r="C25" s="94"/>
      <c r="D25" s="94"/>
      <c r="E25" s="322"/>
      <c r="F25" s="80"/>
      <c r="G25" s="322"/>
    </row>
    <row r="26" spans="1:7" s="44" customFormat="1" ht="51">
      <c r="A26" s="91" t="s">
        <v>3719</v>
      </c>
      <c r="B26" s="318" t="s">
        <v>3710</v>
      </c>
      <c r="C26" s="311" t="s">
        <v>3706</v>
      </c>
      <c r="D26" s="311" t="s">
        <v>3709</v>
      </c>
      <c r="E26" s="311">
        <v>2</v>
      </c>
      <c r="F26" s="305"/>
      <c r="G26" s="312">
        <f>F26*E26</f>
        <v>0</v>
      </c>
    </row>
    <row r="27" spans="1:7" s="44" customFormat="1" ht="12.5">
      <c r="A27" s="91" t="s">
        <v>3718</v>
      </c>
      <c r="B27" s="318" t="s">
        <v>3717</v>
      </c>
      <c r="C27" s="311"/>
      <c r="D27" s="311"/>
      <c r="E27" s="311"/>
      <c r="F27" s="72"/>
      <c r="G27" s="312"/>
    </row>
    <row r="28" spans="1:7" s="44" customFormat="1" ht="25">
      <c r="A28" s="91" t="s">
        <v>3716</v>
      </c>
      <c r="B28" s="84" t="s">
        <v>3715</v>
      </c>
      <c r="C28" s="85" t="s">
        <v>3714</v>
      </c>
      <c r="D28" s="86"/>
      <c r="E28" s="317">
        <v>1</v>
      </c>
      <c r="F28" s="305"/>
      <c r="G28" s="312">
        <f>F28*E28</f>
        <v>0</v>
      </c>
    </row>
    <row r="29" spans="1:7" s="44" customFormat="1" ht="12.5">
      <c r="A29" s="91"/>
      <c r="B29" s="84"/>
      <c r="C29" s="86"/>
      <c r="D29" s="86"/>
      <c r="E29" s="311"/>
      <c r="F29" s="72"/>
      <c r="G29" s="311"/>
    </row>
    <row r="30" spans="1:7" s="44" customFormat="1" ht="13">
      <c r="A30" s="90" t="s">
        <v>3713</v>
      </c>
      <c r="B30" s="95" t="s">
        <v>3712</v>
      </c>
      <c r="C30" s="94"/>
      <c r="D30" s="94"/>
      <c r="E30" s="322"/>
      <c r="F30" s="80"/>
      <c r="G30" s="322"/>
    </row>
    <row r="31" spans="1:7" s="44" customFormat="1" ht="51">
      <c r="A31" s="91" t="s">
        <v>3711</v>
      </c>
      <c r="B31" s="318" t="s">
        <v>3710</v>
      </c>
      <c r="C31" s="311" t="s">
        <v>3706</v>
      </c>
      <c r="D31" s="311" t="s">
        <v>3709</v>
      </c>
      <c r="E31" s="311">
        <v>3</v>
      </c>
      <c r="F31" s="305"/>
      <c r="G31" s="312">
        <f>F31*E31</f>
        <v>0</v>
      </c>
    </row>
    <row r="32" spans="1:7" s="44" customFormat="1" ht="51">
      <c r="A32" s="91" t="s">
        <v>3708</v>
      </c>
      <c r="B32" s="318" t="s">
        <v>3707</v>
      </c>
      <c r="C32" s="311" t="s">
        <v>3706</v>
      </c>
      <c r="D32" s="311" t="s">
        <v>3705</v>
      </c>
      <c r="E32" s="317">
        <v>3</v>
      </c>
      <c r="F32" s="305"/>
      <c r="G32" s="312">
        <f>F32*E32</f>
        <v>0</v>
      </c>
    </row>
    <row r="33" spans="1:7" s="44" customFormat="1" ht="12.5">
      <c r="A33" s="91"/>
      <c r="B33" s="84"/>
      <c r="C33" s="86"/>
      <c r="D33" s="86"/>
      <c r="E33" s="311"/>
      <c r="F33" s="72"/>
      <c r="G33" s="311"/>
    </row>
    <row r="34" spans="1:7" s="44" customFormat="1" ht="13">
      <c r="A34" s="90" t="s">
        <v>3704</v>
      </c>
      <c r="B34" s="95" t="s">
        <v>3703</v>
      </c>
      <c r="C34" s="94"/>
      <c r="D34" s="94"/>
      <c r="E34" s="322"/>
      <c r="F34" s="80"/>
      <c r="G34" s="322"/>
    </row>
    <row r="35" spans="1:7" s="44" customFormat="1" ht="25">
      <c r="A35" s="91" t="s">
        <v>3702</v>
      </c>
      <c r="B35" s="318" t="s">
        <v>3701</v>
      </c>
      <c r="C35" s="85" t="s">
        <v>3700</v>
      </c>
      <c r="D35" s="86"/>
      <c r="E35" s="317">
        <v>1</v>
      </c>
      <c r="F35" s="305"/>
      <c r="G35" s="312">
        <f>F35*E35</f>
        <v>0</v>
      </c>
    </row>
    <row r="36" spans="1:7" s="44" customFormat="1" ht="13">
      <c r="A36" s="91" t="s">
        <v>3699</v>
      </c>
      <c r="B36" s="84" t="s">
        <v>3698</v>
      </c>
      <c r="C36" s="86"/>
      <c r="D36" s="86"/>
      <c r="E36" s="317">
        <v>1</v>
      </c>
      <c r="F36" s="305"/>
      <c r="G36" s="312">
        <f>F36*E36</f>
        <v>0</v>
      </c>
    </row>
    <row r="37" spans="1:7" s="44" customFormat="1" ht="12.5">
      <c r="A37" s="91"/>
      <c r="B37" s="84"/>
      <c r="C37" s="86"/>
      <c r="D37" s="86"/>
      <c r="E37" s="311"/>
      <c r="F37" s="72"/>
      <c r="G37" s="311"/>
    </row>
    <row r="38" spans="1:7" s="44" customFormat="1" ht="13">
      <c r="A38" s="90" t="s">
        <v>3697</v>
      </c>
      <c r="B38" s="95" t="s">
        <v>3696</v>
      </c>
      <c r="C38" s="94"/>
      <c r="D38" s="94"/>
      <c r="E38" s="322"/>
      <c r="F38" s="80"/>
      <c r="G38" s="322"/>
    </row>
    <row r="39" spans="1:7" s="44" customFormat="1" ht="87.5">
      <c r="A39" s="93" t="s">
        <v>3695</v>
      </c>
      <c r="B39" s="318" t="s">
        <v>3694</v>
      </c>
      <c r="C39" s="79" t="s">
        <v>3693</v>
      </c>
      <c r="D39" s="81"/>
      <c r="E39" s="311">
        <v>1</v>
      </c>
      <c r="F39" s="305"/>
      <c r="G39" s="312">
        <f aca="true" t="shared" si="0" ref="G39:G44">F39*E39</f>
        <v>0</v>
      </c>
    </row>
    <row r="40" spans="1:7" s="44" customFormat="1" ht="25">
      <c r="A40" s="93" t="s">
        <v>3692</v>
      </c>
      <c r="B40" s="92" t="s">
        <v>3691</v>
      </c>
      <c r="C40" s="81"/>
      <c r="D40" s="79" t="s">
        <v>3675</v>
      </c>
      <c r="E40" s="311">
        <v>1</v>
      </c>
      <c r="F40" s="305"/>
      <c r="G40" s="312">
        <f t="shared" si="0"/>
        <v>0</v>
      </c>
    </row>
    <row r="41" spans="1:7" s="44" customFormat="1" ht="38">
      <c r="A41" s="91" t="s">
        <v>3690</v>
      </c>
      <c r="B41" s="78" t="s">
        <v>3669</v>
      </c>
      <c r="C41" s="85" t="s">
        <v>3689</v>
      </c>
      <c r="D41" s="86"/>
      <c r="E41" s="317">
        <v>1</v>
      </c>
      <c r="F41" s="305"/>
      <c r="G41" s="312">
        <f t="shared" si="0"/>
        <v>0</v>
      </c>
    </row>
    <row r="42" spans="1:7" s="44" customFormat="1" ht="37.5">
      <c r="A42" s="91" t="s">
        <v>3688</v>
      </c>
      <c r="B42" s="78" t="s">
        <v>3253</v>
      </c>
      <c r="C42" s="86" t="s">
        <v>3687</v>
      </c>
      <c r="D42" s="86"/>
      <c r="E42" s="317">
        <v>1</v>
      </c>
      <c r="F42" s="305"/>
      <c r="G42" s="312">
        <f t="shared" si="0"/>
        <v>0</v>
      </c>
    </row>
    <row r="43" spans="1:7" s="44" customFormat="1" ht="37.5">
      <c r="A43" s="91" t="s">
        <v>3686</v>
      </c>
      <c r="B43" s="78" t="s">
        <v>3253</v>
      </c>
      <c r="C43" s="85" t="s">
        <v>3685</v>
      </c>
      <c r="D43" s="86"/>
      <c r="E43" s="317">
        <v>1</v>
      </c>
      <c r="F43" s="305"/>
      <c r="G43" s="312">
        <f t="shared" si="0"/>
        <v>0</v>
      </c>
    </row>
    <row r="44" spans="1:7" s="44" customFormat="1" ht="37.5">
      <c r="A44" s="91" t="s">
        <v>3684</v>
      </c>
      <c r="B44" s="78" t="s">
        <v>3253</v>
      </c>
      <c r="C44" s="86" t="s">
        <v>3683</v>
      </c>
      <c r="D44" s="86"/>
      <c r="E44" s="317">
        <v>1</v>
      </c>
      <c r="F44" s="305"/>
      <c r="G44" s="312">
        <f t="shared" si="0"/>
        <v>0</v>
      </c>
    </row>
    <row r="45" spans="1:7" s="44" customFormat="1" ht="12.5">
      <c r="A45" s="91"/>
      <c r="B45" s="84"/>
      <c r="C45" s="86"/>
      <c r="D45" s="86"/>
      <c r="E45" s="311"/>
      <c r="F45" s="72"/>
      <c r="G45" s="311"/>
    </row>
    <row r="46" spans="1:7" s="44" customFormat="1" ht="13">
      <c r="A46" s="90" t="s">
        <v>3682</v>
      </c>
      <c r="B46" s="95" t="s">
        <v>3681</v>
      </c>
      <c r="C46" s="94"/>
      <c r="D46" s="94"/>
      <c r="E46" s="322"/>
      <c r="F46" s="80"/>
      <c r="G46" s="322"/>
    </row>
    <row r="47" spans="1:7" s="44" customFormat="1" ht="87.5">
      <c r="A47" s="93" t="s">
        <v>3680</v>
      </c>
      <c r="B47" s="318" t="s">
        <v>3679</v>
      </c>
      <c r="C47" s="79" t="s">
        <v>3678</v>
      </c>
      <c r="D47" s="81"/>
      <c r="E47" s="311">
        <v>1</v>
      </c>
      <c r="F47" s="305"/>
      <c r="G47" s="312">
        <f aca="true" t="shared" si="1" ref="G47:G52">F47*E47</f>
        <v>0</v>
      </c>
    </row>
    <row r="48" spans="1:7" s="44" customFormat="1" ht="25">
      <c r="A48" s="93" t="s">
        <v>3677</v>
      </c>
      <c r="B48" s="92" t="s">
        <v>3676</v>
      </c>
      <c r="C48" s="81"/>
      <c r="D48" s="79" t="s">
        <v>3675</v>
      </c>
      <c r="E48" s="311">
        <v>1</v>
      </c>
      <c r="F48" s="305"/>
      <c r="G48" s="312">
        <f t="shared" si="1"/>
        <v>0</v>
      </c>
    </row>
    <row r="49" spans="1:7" s="44" customFormat="1" ht="25">
      <c r="A49" s="91" t="s">
        <v>3674</v>
      </c>
      <c r="B49" s="78" t="s">
        <v>3253</v>
      </c>
      <c r="C49" s="85" t="s">
        <v>3673</v>
      </c>
      <c r="D49" s="86"/>
      <c r="E49" s="317">
        <v>1</v>
      </c>
      <c r="F49" s="305"/>
      <c r="G49" s="312">
        <f t="shared" si="1"/>
        <v>0</v>
      </c>
    </row>
    <row r="50" spans="1:7" s="44" customFormat="1" ht="25">
      <c r="A50" s="91" t="s">
        <v>3672</v>
      </c>
      <c r="B50" s="78" t="s">
        <v>3253</v>
      </c>
      <c r="C50" s="86" t="s">
        <v>3671</v>
      </c>
      <c r="D50" s="86"/>
      <c r="E50" s="317">
        <v>1</v>
      </c>
      <c r="F50" s="305"/>
      <c r="G50" s="312">
        <f t="shared" si="1"/>
        <v>0</v>
      </c>
    </row>
    <row r="51" spans="1:7" s="44" customFormat="1" ht="38">
      <c r="A51" s="91" t="s">
        <v>3670</v>
      </c>
      <c r="B51" s="78" t="s">
        <v>3669</v>
      </c>
      <c r="C51" s="85" t="s">
        <v>3668</v>
      </c>
      <c r="D51" s="86"/>
      <c r="E51" s="317">
        <v>1</v>
      </c>
      <c r="F51" s="305"/>
      <c r="G51" s="312">
        <f t="shared" si="1"/>
        <v>0</v>
      </c>
    </row>
    <row r="52" spans="1:7" s="44" customFormat="1" ht="25">
      <c r="A52" s="91" t="s">
        <v>3667</v>
      </c>
      <c r="B52" s="78" t="s">
        <v>3253</v>
      </c>
      <c r="C52" s="85" t="s">
        <v>3666</v>
      </c>
      <c r="D52" s="86"/>
      <c r="E52" s="317">
        <v>1</v>
      </c>
      <c r="F52" s="305"/>
      <c r="G52" s="312">
        <f t="shared" si="1"/>
        <v>0</v>
      </c>
    </row>
    <row r="53" spans="1:7" s="71" customFormat="1" ht="12.5">
      <c r="A53" s="91"/>
      <c r="B53" s="324"/>
      <c r="C53" s="317"/>
      <c r="D53" s="317"/>
      <c r="E53" s="311"/>
      <c r="F53" s="72"/>
      <c r="G53" s="311"/>
    </row>
    <row r="54" spans="1:7" s="71" customFormat="1" ht="13">
      <c r="A54" s="90" t="s">
        <v>3665</v>
      </c>
      <c r="B54" s="334" t="s">
        <v>3664</v>
      </c>
      <c r="C54" s="322"/>
      <c r="D54" s="322"/>
      <c r="E54" s="322"/>
      <c r="F54" s="80"/>
      <c r="G54" s="322"/>
    </row>
    <row r="55" spans="1:7" s="71" customFormat="1" ht="25">
      <c r="A55" s="317" t="s">
        <v>3663</v>
      </c>
      <c r="B55" s="318" t="s">
        <v>3662</v>
      </c>
      <c r="C55" s="311" t="s">
        <v>3238</v>
      </c>
      <c r="D55" s="311"/>
      <c r="E55" s="311">
        <v>1</v>
      </c>
      <c r="F55" s="305"/>
      <c r="G55" s="312">
        <f aca="true" t="shared" si="2" ref="G55:G62">F55*E55</f>
        <v>0</v>
      </c>
    </row>
    <row r="56" spans="1:7" s="71" customFormat="1" ht="25.5">
      <c r="A56" s="317" t="s">
        <v>3661</v>
      </c>
      <c r="B56" s="318" t="s">
        <v>3660</v>
      </c>
      <c r="C56" s="311" t="s">
        <v>3659</v>
      </c>
      <c r="D56" s="311" t="s">
        <v>3658</v>
      </c>
      <c r="E56" s="317">
        <v>1</v>
      </c>
      <c r="F56" s="305"/>
      <c r="G56" s="312">
        <f t="shared" si="2"/>
        <v>0</v>
      </c>
    </row>
    <row r="57" spans="1:7" s="71" customFormat="1" ht="12.5">
      <c r="A57" s="317" t="s">
        <v>3657</v>
      </c>
      <c r="B57" s="318" t="s">
        <v>3656</v>
      </c>
      <c r="C57" s="345" t="s">
        <v>3655</v>
      </c>
      <c r="D57" s="311"/>
      <c r="E57" s="311">
        <v>1</v>
      </c>
      <c r="F57" s="305"/>
      <c r="G57" s="312">
        <f t="shared" si="2"/>
        <v>0</v>
      </c>
    </row>
    <row r="58" spans="1:7" s="71" customFormat="1" ht="25.5">
      <c r="A58" s="317" t="s">
        <v>3654</v>
      </c>
      <c r="B58" s="318" t="s">
        <v>3236</v>
      </c>
      <c r="C58" s="311" t="s">
        <v>3235</v>
      </c>
      <c r="D58" s="311"/>
      <c r="E58" s="311">
        <v>1</v>
      </c>
      <c r="F58" s="306"/>
      <c r="G58" s="312">
        <f t="shared" si="2"/>
        <v>0</v>
      </c>
    </row>
    <row r="59" spans="1:7" s="71" customFormat="1" ht="37.5">
      <c r="A59" s="317" t="s">
        <v>3653</v>
      </c>
      <c r="B59" s="324" t="s">
        <v>3652</v>
      </c>
      <c r="C59" s="317" t="s">
        <v>3651</v>
      </c>
      <c r="D59" s="317"/>
      <c r="E59" s="317">
        <v>1</v>
      </c>
      <c r="F59" s="305"/>
      <c r="G59" s="312">
        <f t="shared" si="2"/>
        <v>0</v>
      </c>
    </row>
    <row r="60" spans="1:7" s="71" customFormat="1" ht="13">
      <c r="A60" s="317" t="s">
        <v>3650</v>
      </c>
      <c r="B60" s="318" t="s">
        <v>3640</v>
      </c>
      <c r="C60" s="317"/>
      <c r="D60" s="317"/>
      <c r="E60" s="317">
        <v>1</v>
      </c>
      <c r="F60" s="306"/>
      <c r="G60" s="312">
        <f t="shared" si="2"/>
        <v>0</v>
      </c>
    </row>
    <row r="61" spans="1:7" s="71" customFormat="1" ht="25">
      <c r="A61" s="317" t="s">
        <v>3649</v>
      </c>
      <c r="B61" s="78" t="s">
        <v>3253</v>
      </c>
      <c r="C61" s="317" t="s">
        <v>3648</v>
      </c>
      <c r="D61" s="317"/>
      <c r="E61" s="317">
        <v>1</v>
      </c>
      <c r="F61" s="305"/>
      <c r="G61" s="312">
        <f t="shared" si="2"/>
        <v>0</v>
      </c>
    </row>
    <row r="62" spans="1:7" s="71" customFormat="1" ht="25">
      <c r="A62" s="317" t="s">
        <v>3647</v>
      </c>
      <c r="B62" s="78" t="s">
        <v>3253</v>
      </c>
      <c r="C62" s="317" t="s">
        <v>3646</v>
      </c>
      <c r="D62" s="317"/>
      <c r="E62" s="317">
        <v>2</v>
      </c>
      <c r="F62" s="305"/>
      <c r="G62" s="312">
        <f t="shared" si="2"/>
        <v>0</v>
      </c>
    </row>
    <row r="63" spans="1:7" s="71" customFormat="1" ht="12.5">
      <c r="A63" s="317"/>
      <c r="B63" s="324"/>
      <c r="C63" s="317"/>
      <c r="D63" s="317"/>
      <c r="E63" s="311"/>
      <c r="F63" s="72"/>
      <c r="G63" s="311"/>
    </row>
    <row r="64" spans="1:7" s="71" customFormat="1" ht="13">
      <c r="A64" s="320" t="s">
        <v>313</v>
      </c>
      <c r="B64" s="334" t="s">
        <v>3645</v>
      </c>
      <c r="C64" s="322"/>
      <c r="D64" s="322"/>
      <c r="E64" s="322"/>
      <c r="F64" s="80"/>
      <c r="G64" s="322"/>
    </row>
    <row r="65" spans="1:7" s="71" customFormat="1" ht="25">
      <c r="A65" s="317" t="s">
        <v>3644</v>
      </c>
      <c r="B65" s="324" t="s">
        <v>3643</v>
      </c>
      <c r="C65" s="317" t="s">
        <v>3642</v>
      </c>
      <c r="D65" s="317"/>
      <c r="E65" s="317">
        <v>1</v>
      </c>
      <c r="F65" s="305"/>
      <c r="G65" s="312">
        <f aca="true" t="shared" si="3" ref="G65:G72">F65*E65</f>
        <v>0</v>
      </c>
    </row>
    <row r="66" spans="1:7" s="71" customFormat="1" ht="13">
      <c r="A66" s="317" t="s">
        <v>3641</v>
      </c>
      <c r="B66" s="318" t="s">
        <v>3640</v>
      </c>
      <c r="C66" s="317"/>
      <c r="D66" s="317"/>
      <c r="E66" s="311">
        <v>1</v>
      </c>
      <c r="F66" s="306"/>
      <c r="G66" s="312">
        <f t="shared" si="3"/>
        <v>0</v>
      </c>
    </row>
    <row r="67" spans="1:7" s="71" customFormat="1" ht="12.5">
      <c r="A67" s="317" t="s">
        <v>3639</v>
      </c>
      <c r="B67" s="318" t="s">
        <v>3638</v>
      </c>
      <c r="C67" s="311" t="s">
        <v>3637</v>
      </c>
      <c r="D67" s="311"/>
      <c r="E67" s="311">
        <v>1</v>
      </c>
      <c r="F67" s="305"/>
      <c r="G67" s="312">
        <f t="shared" si="3"/>
        <v>0</v>
      </c>
    </row>
    <row r="68" spans="1:7" s="71" customFormat="1" ht="113">
      <c r="A68" s="317" t="s">
        <v>3636</v>
      </c>
      <c r="B68" s="318" t="s">
        <v>3607</v>
      </c>
      <c r="C68" s="311" t="s">
        <v>3606</v>
      </c>
      <c r="D68" s="311" t="s">
        <v>3377</v>
      </c>
      <c r="E68" s="311">
        <v>1</v>
      </c>
      <c r="F68" s="305"/>
      <c r="G68" s="312">
        <f t="shared" si="3"/>
        <v>0</v>
      </c>
    </row>
    <row r="69" spans="1:7" s="71" customFormat="1" ht="12.5">
      <c r="A69" s="317" t="s">
        <v>3635</v>
      </c>
      <c r="B69" s="324" t="s">
        <v>3464</v>
      </c>
      <c r="C69" s="317"/>
      <c r="D69" s="317"/>
      <c r="E69" s="311">
        <v>1</v>
      </c>
      <c r="F69" s="305"/>
      <c r="G69" s="312">
        <f t="shared" si="3"/>
        <v>0</v>
      </c>
    </row>
    <row r="70" spans="1:7" s="71" customFormat="1" ht="38">
      <c r="A70" s="317" t="s">
        <v>3634</v>
      </c>
      <c r="B70" s="318" t="s">
        <v>3633</v>
      </c>
      <c r="C70" s="311" t="s">
        <v>3632</v>
      </c>
      <c r="D70" s="86"/>
      <c r="E70" s="317">
        <v>1</v>
      </c>
      <c r="F70" s="305"/>
      <c r="G70" s="312">
        <f t="shared" si="3"/>
        <v>0</v>
      </c>
    </row>
    <row r="71" spans="1:7" s="71" customFormat="1" ht="25.5">
      <c r="A71" s="317" t="s">
        <v>3631</v>
      </c>
      <c r="B71" s="318" t="s">
        <v>3630</v>
      </c>
      <c r="C71" s="311"/>
      <c r="D71" s="311"/>
      <c r="E71" s="311">
        <v>1</v>
      </c>
      <c r="F71" s="305"/>
      <c r="G71" s="312">
        <f t="shared" si="3"/>
        <v>0</v>
      </c>
    </row>
    <row r="72" spans="1:7" s="71" customFormat="1" ht="37.5">
      <c r="A72" s="317" t="s">
        <v>3629</v>
      </c>
      <c r="B72" s="318" t="s">
        <v>3628</v>
      </c>
      <c r="C72" s="311" t="s">
        <v>3627</v>
      </c>
      <c r="D72" s="311"/>
      <c r="E72" s="311">
        <v>1</v>
      </c>
      <c r="F72" s="305"/>
      <c r="G72" s="312">
        <f t="shared" si="3"/>
        <v>0</v>
      </c>
    </row>
    <row r="73" spans="1:7" s="71" customFormat="1" ht="12.5">
      <c r="A73" s="317"/>
      <c r="B73" s="324"/>
      <c r="C73" s="317"/>
      <c r="D73" s="317"/>
      <c r="E73" s="311"/>
      <c r="F73" s="72"/>
      <c r="G73" s="311"/>
    </row>
    <row r="74" spans="1:7" s="71" customFormat="1" ht="13">
      <c r="A74" s="320" t="s">
        <v>3626</v>
      </c>
      <c r="B74" s="334" t="s">
        <v>3625</v>
      </c>
      <c r="C74" s="322"/>
      <c r="D74" s="322"/>
      <c r="E74" s="322"/>
      <c r="F74" s="80"/>
      <c r="G74" s="322"/>
    </row>
    <row r="75" spans="1:7" s="71" customFormat="1" ht="103">
      <c r="A75" s="317" t="s">
        <v>3624</v>
      </c>
      <c r="B75" s="318" t="s">
        <v>3623</v>
      </c>
      <c r="C75" s="81" t="s">
        <v>3622</v>
      </c>
      <c r="D75" s="81" t="s">
        <v>3621</v>
      </c>
      <c r="E75" s="317">
        <v>1</v>
      </c>
      <c r="F75" s="305"/>
      <c r="G75" s="312">
        <f>F75*E75</f>
        <v>0</v>
      </c>
    </row>
    <row r="76" spans="1:7" s="71" customFormat="1" ht="25">
      <c r="A76" s="317" t="s">
        <v>3620</v>
      </c>
      <c r="B76" s="324" t="s">
        <v>3619</v>
      </c>
      <c r="C76" s="317" t="s">
        <v>3397</v>
      </c>
      <c r="D76" s="317"/>
      <c r="E76" s="311">
        <v>1</v>
      </c>
      <c r="F76" s="305"/>
      <c r="G76" s="312">
        <f>F76*E76</f>
        <v>0</v>
      </c>
    </row>
    <row r="77" spans="1:7" s="71" customFormat="1" ht="50">
      <c r="A77" s="317" t="s">
        <v>3618</v>
      </c>
      <c r="B77" s="324" t="s">
        <v>3617</v>
      </c>
      <c r="C77" s="317" t="s">
        <v>3616</v>
      </c>
      <c r="D77" s="317"/>
      <c r="E77" s="311">
        <v>1</v>
      </c>
      <c r="F77" s="305"/>
      <c r="G77" s="312">
        <f>F77*E77</f>
        <v>0</v>
      </c>
    </row>
    <row r="78" spans="1:7" s="71" customFormat="1" ht="37.5">
      <c r="A78" s="311" t="s">
        <v>3615</v>
      </c>
      <c r="B78" s="89" t="s">
        <v>3614</v>
      </c>
      <c r="C78" s="81" t="s">
        <v>3613</v>
      </c>
      <c r="D78" s="81" t="s">
        <v>3612</v>
      </c>
      <c r="E78" s="311">
        <v>1</v>
      </c>
      <c r="F78" s="305"/>
      <c r="G78" s="312">
        <f>F78*E78</f>
        <v>0</v>
      </c>
    </row>
    <row r="79" spans="1:7" s="71" customFormat="1" ht="12.5">
      <c r="A79" s="317"/>
      <c r="B79" s="89"/>
      <c r="C79" s="81"/>
      <c r="D79" s="81"/>
      <c r="E79" s="311"/>
      <c r="F79" s="72"/>
      <c r="G79" s="311"/>
    </row>
    <row r="80" spans="1:7" s="71" customFormat="1" ht="13">
      <c r="A80" s="320" t="s">
        <v>330</v>
      </c>
      <c r="B80" s="334" t="s">
        <v>3611</v>
      </c>
      <c r="C80" s="322"/>
      <c r="D80" s="322"/>
      <c r="E80" s="322"/>
      <c r="F80" s="80"/>
      <c r="G80" s="322"/>
    </row>
    <row r="81" spans="1:7" s="71" customFormat="1" ht="50">
      <c r="A81" s="317" t="s">
        <v>3610</v>
      </c>
      <c r="B81" s="324" t="s">
        <v>3609</v>
      </c>
      <c r="C81" s="317" t="s">
        <v>3608</v>
      </c>
      <c r="D81" s="317"/>
      <c r="E81" s="311">
        <v>1</v>
      </c>
      <c r="F81" s="305"/>
      <c r="G81" s="312">
        <f aca="true" t="shared" si="4" ref="G81:G90">F81*E81</f>
        <v>0</v>
      </c>
    </row>
    <row r="82" spans="1:7" s="71" customFormat="1" ht="12.5">
      <c r="A82" s="317" t="s">
        <v>3148</v>
      </c>
      <c r="B82" s="324" t="s">
        <v>3464</v>
      </c>
      <c r="C82" s="317"/>
      <c r="D82" s="317"/>
      <c r="E82" s="311">
        <v>1</v>
      </c>
      <c r="F82" s="305"/>
      <c r="G82" s="312">
        <f t="shared" si="4"/>
        <v>0</v>
      </c>
    </row>
    <row r="83" spans="1:7" s="71" customFormat="1" ht="113">
      <c r="A83" s="317" t="s">
        <v>3145</v>
      </c>
      <c r="B83" s="318" t="s">
        <v>3607</v>
      </c>
      <c r="C83" s="311" t="s">
        <v>3606</v>
      </c>
      <c r="D83" s="311" t="s">
        <v>3377</v>
      </c>
      <c r="E83" s="311">
        <v>1</v>
      </c>
      <c r="F83" s="305"/>
      <c r="G83" s="312">
        <f t="shared" si="4"/>
        <v>0</v>
      </c>
    </row>
    <row r="84" spans="1:7" s="71" customFormat="1" ht="12.5">
      <c r="A84" s="317" t="s">
        <v>3605</v>
      </c>
      <c r="B84" s="324" t="s">
        <v>3464</v>
      </c>
      <c r="C84" s="317"/>
      <c r="D84" s="317"/>
      <c r="E84" s="311">
        <v>1</v>
      </c>
      <c r="F84" s="305"/>
      <c r="G84" s="312">
        <f t="shared" si="4"/>
        <v>0</v>
      </c>
    </row>
    <row r="85" spans="1:7" s="71" customFormat="1" ht="53.25" customHeight="1">
      <c r="A85" s="317" t="s">
        <v>3604</v>
      </c>
      <c r="B85" s="342" t="s">
        <v>3603</v>
      </c>
      <c r="C85" s="81" t="s">
        <v>3602</v>
      </c>
      <c r="D85" s="311" t="s">
        <v>3377</v>
      </c>
      <c r="E85" s="311">
        <v>1</v>
      </c>
      <c r="F85" s="305"/>
      <c r="G85" s="312">
        <f t="shared" si="4"/>
        <v>0</v>
      </c>
    </row>
    <row r="86" spans="1:7" s="71" customFormat="1" ht="93.75" customHeight="1">
      <c r="A86" s="317" t="s">
        <v>3601</v>
      </c>
      <c r="B86" s="344" t="s">
        <v>3600</v>
      </c>
      <c r="C86" s="79" t="s">
        <v>3599</v>
      </c>
      <c r="D86" s="326" t="s">
        <v>3598</v>
      </c>
      <c r="E86" s="311">
        <v>1</v>
      </c>
      <c r="F86" s="305"/>
      <c r="G86" s="312">
        <f t="shared" si="4"/>
        <v>0</v>
      </c>
    </row>
    <row r="87" spans="1:7" s="71" customFormat="1" ht="42" customHeight="1">
      <c r="A87" s="317" t="s">
        <v>3597</v>
      </c>
      <c r="B87" s="318" t="s">
        <v>3596</v>
      </c>
      <c r="C87" s="311"/>
      <c r="D87" s="311"/>
      <c r="E87" s="311">
        <v>1</v>
      </c>
      <c r="F87" s="305"/>
      <c r="G87" s="312">
        <f t="shared" si="4"/>
        <v>0</v>
      </c>
    </row>
    <row r="88" spans="1:7" s="82" customFormat="1" ht="51.5">
      <c r="A88" s="311" t="s">
        <v>3595</v>
      </c>
      <c r="B88" s="318" t="s">
        <v>3594</v>
      </c>
      <c r="C88" s="311" t="s">
        <v>3593</v>
      </c>
      <c r="D88" s="311" t="s">
        <v>3592</v>
      </c>
      <c r="E88" s="311">
        <v>1</v>
      </c>
      <c r="F88" s="305"/>
      <c r="G88" s="312">
        <f t="shared" si="4"/>
        <v>0</v>
      </c>
    </row>
    <row r="89" spans="1:7" s="71" customFormat="1" ht="62.5">
      <c r="A89" s="311" t="s">
        <v>3591</v>
      </c>
      <c r="B89" s="318" t="s">
        <v>3590</v>
      </c>
      <c r="C89" s="311" t="s">
        <v>3589</v>
      </c>
      <c r="D89" s="311" t="s">
        <v>3588</v>
      </c>
      <c r="E89" s="311">
        <v>1</v>
      </c>
      <c r="F89" s="305"/>
      <c r="G89" s="312">
        <f t="shared" si="4"/>
        <v>0</v>
      </c>
    </row>
    <row r="90" spans="1:7" s="71" customFormat="1" ht="25">
      <c r="A90" s="317" t="s">
        <v>3587</v>
      </c>
      <c r="B90" s="324" t="s">
        <v>3586</v>
      </c>
      <c r="C90" s="317" t="s">
        <v>3585</v>
      </c>
      <c r="D90" s="317"/>
      <c r="E90" s="311">
        <v>2</v>
      </c>
      <c r="F90" s="305"/>
      <c r="G90" s="312">
        <f t="shared" si="4"/>
        <v>0</v>
      </c>
    </row>
    <row r="91" spans="1:7" s="71" customFormat="1" ht="12.5">
      <c r="A91" s="317"/>
      <c r="B91" s="324"/>
      <c r="C91" s="317"/>
      <c r="D91" s="317"/>
      <c r="E91" s="311"/>
      <c r="F91" s="72"/>
      <c r="G91" s="311"/>
    </row>
    <row r="92" spans="1:7" s="71" customFormat="1" ht="13">
      <c r="A92" s="320" t="s">
        <v>3584</v>
      </c>
      <c r="B92" s="334" t="s">
        <v>3583</v>
      </c>
      <c r="C92" s="322"/>
      <c r="D92" s="322"/>
      <c r="E92" s="322"/>
      <c r="F92" s="80"/>
      <c r="G92" s="322"/>
    </row>
    <row r="93" spans="1:7" s="71" customFormat="1" ht="253.5">
      <c r="A93" s="317" t="s">
        <v>3582</v>
      </c>
      <c r="B93" s="335" t="s">
        <v>3581</v>
      </c>
      <c r="C93" s="79" t="s">
        <v>3580</v>
      </c>
      <c r="D93" s="326" t="s">
        <v>3579</v>
      </c>
      <c r="E93" s="311">
        <v>1</v>
      </c>
      <c r="F93" s="305"/>
      <c r="G93" s="312">
        <f aca="true" t="shared" si="5" ref="G93:G121">F93*E93</f>
        <v>0</v>
      </c>
    </row>
    <row r="94" spans="1:7" s="71" customFormat="1" ht="25">
      <c r="A94" s="317" t="s">
        <v>3578</v>
      </c>
      <c r="B94" s="318" t="s">
        <v>3577</v>
      </c>
      <c r="C94" s="311" t="s">
        <v>3502</v>
      </c>
      <c r="D94" s="317"/>
      <c r="E94" s="311">
        <v>1</v>
      </c>
      <c r="F94" s="305"/>
      <c r="G94" s="312">
        <f t="shared" si="5"/>
        <v>0</v>
      </c>
    </row>
    <row r="95" spans="1:7" s="71" customFormat="1" ht="360.5">
      <c r="A95" s="311" t="s">
        <v>3576</v>
      </c>
      <c r="B95" s="341" t="s">
        <v>3575</v>
      </c>
      <c r="C95" s="311" t="s">
        <v>3574</v>
      </c>
      <c r="D95" s="311" t="s">
        <v>3573</v>
      </c>
      <c r="E95" s="311">
        <v>1</v>
      </c>
      <c r="F95" s="305"/>
      <c r="G95" s="312">
        <f t="shared" si="5"/>
        <v>0</v>
      </c>
    </row>
    <row r="96" spans="1:7" s="71" customFormat="1" ht="12.5">
      <c r="A96" s="317" t="s">
        <v>3572</v>
      </c>
      <c r="B96" s="342" t="s">
        <v>3571</v>
      </c>
      <c r="C96" s="311"/>
      <c r="D96" s="311"/>
      <c r="E96" s="311">
        <v>1</v>
      </c>
      <c r="F96" s="305"/>
      <c r="G96" s="312">
        <f t="shared" si="5"/>
        <v>0</v>
      </c>
    </row>
    <row r="97" spans="1:7" s="71" customFormat="1" ht="12.5">
      <c r="A97" s="317" t="s">
        <v>3570</v>
      </c>
      <c r="B97" s="342" t="s">
        <v>3569</v>
      </c>
      <c r="C97" s="311"/>
      <c r="D97" s="311"/>
      <c r="E97" s="311">
        <v>1</v>
      </c>
      <c r="F97" s="305"/>
      <c r="G97" s="312">
        <f t="shared" si="5"/>
        <v>0</v>
      </c>
    </row>
    <row r="98" spans="1:7" s="71" customFormat="1" ht="12.5">
      <c r="A98" s="317" t="s">
        <v>3568</v>
      </c>
      <c r="B98" s="342" t="s">
        <v>3567</v>
      </c>
      <c r="C98" s="311"/>
      <c r="D98" s="311"/>
      <c r="E98" s="311">
        <v>1</v>
      </c>
      <c r="F98" s="305"/>
      <c r="G98" s="312">
        <f t="shared" si="5"/>
        <v>0</v>
      </c>
    </row>
    <row r="99" spans="1:7" s="71" customFormat="1" ht="12.5">
      <c r="A99" s="317" t="s">
        <v>3566</v>
      </c>
      <c r="B99" s="342" t="s">
        <v>3565</v>
      </c>
      <c r="C99" s="311"/>
      <c r="D99" s="311"/>
      <c r="E99" s="311">
        <v>1</v>
      </c>
      <c r="F99" s="305"/>
      <c r="G99" s="312">
        <f t="shared" si="5"/>
        <v>0</v>
      </c>
    </row>
    <row r="100" spans="1:7" s="71" customFormat="1" ht="12.5">
      <c r="A100" s="317" t="s">
        <v>3564</v>
      </c>
      <c r="B100" s="342" t="s">
        <v>3563</v>
      </c>
      <c r="C100" s="311"/>
      <c r="D100" s="311"/>
      <c r="E100" s="311">
        <v>1</v>
      </c>
      <c r="F100" s="305"/>
      <c r="G100" s="312">
        <f t="shared" si="5"/>
        <v>0</v>
      </c>
    </row>
    <row r="101" spans="1:7" s="71" customFormat="1" ht="12.5">
      <c r="A101" s="317" t="s">
        <v>3562</v>
      </c>
      <c r="B101" s="342" t="s">
        <v>3561</v>
      </c>
      <c r="C101" s="311"/>
      <c r="D101" s="311"/>
      <c r="E101" s="311">
        <v>1</v>
      </c>
      <c r="F101" s="305"/>
      <c r="G101" s="312">
        <f t="shared" si="5"/>
        <v>0</v>
      </c>
    </row>
    <row r="102" spans="1:7" s="71" customFormat="1" ht="12.5">
      <c r="A102" s="317" t="s">
        <v>3560</v>
      </c>
      <c r="B102" s="342" t="s">
        <v>3559</v>
      </c>
      <c r="C102" s="311"/>
      <c r="D102" s="311"/>
      <c r="E102" s="311">
        <v>2</v>
      </c>
      <c r="F102" s="305"/>
      <c r="G102" s="312">
        <f t="shared" si="5"/>
        <v>0</v>
      </c>
    </row>
    <row r="103" spans="1:7" s="71" customFormat="1" ht="230.5">
      <c r="A103" s="311" t="s">
        <v>3558</v>
      </c>
      <c r="B103" s="343" t="s">
        <v>3557</v>
      </c>
      <c r="C103" s="81" t="s">
        <v>3556</v>
      </c>
      <c r="D103" s="326" t="s">
        <v>3555</v>
      </c>
      <c r="E103" s="311">
        <v>1</v>
      </c>
      <c r="F103" s="305"/>
      <c r="G103" s="312">
        <f t="shared" si="5"/>
        <v>0</v>
      </c>
    </row>
    <row r="104" spans="1:7" s="71" customFormat="1" ht="135" customHeight="1">
      <c r="A104" s="311" t="s">
        <v>3554</v>
      </c>
      <c r="B104" s="318" t="s">
        <v>3553</v>
      </c>
      <c r="C104" s="311"/>
      <c r="D104" s="311"/>
      <c r="E104" s="311">
        <v>1</v>
      </c>
      <c r="F104" s="305"/>
      <c r="G104" s="312">
        <f t="shared" si="5"/>
        <v>0</v>
      </c>
    </row>
    <row r="105" spans="1:7" s="71" customFormat="1" ht="38.5">
      <c r="A105" s="317" t="s">
        <v>3552</v>
      </c>
      <c r="B105" s="318" t="s">
        <v>3527</v>
      </c>
      <c r="C105" s="86" t="s">
        <v>3551</v>
      </c>
      <c r="D105" s="317"/>
      <c r="E105" s="311">
        <v>1</v>
      </c>
      <c r="F105" s="306"/>
      <c r="G105" s="312">
        <f t="shared" si="5"/>
        <v>0</v>
      </c>
    </row>
    <row r="106" spans="1:7" s="71" customFormat="1" ht="230.5">
      <c r="A106" s="317" t="s">
        <v>3550</v>
      </c>
      <c r="B106" s="318" t="s">
        <v>3549</v>
      </c>
      <c r="C106" s="85" t="s">
        <v>3548</v>
      </c>
      <c r="D106" s="86" t="s">
        <v>3547</v>
      </c>
      <c r="E106" s="311">
        <v>1</v>
      </c>
      <c r="F106" s="305"/>
      <c r="G106" s="312">
        <f t="shared" si="5"/>
        <v>0</v>
      </c>
    </row>
    <row r="107" spans="1:7" s="71" customFormat="1" ht="25">
      <c r="A107" s="317" t="s">
        <v>3546</v>
      </c>
      <c r="B107" s="339" t="s">
        <v>3545</v>
      </c>
      <c r="C107" s="85"/>
      <c r="D107" s="86"/>
      <c r="E107" s="311">
        <v>1</v>
      </c>
      <c r="F107" s="306"/>
      <c r="G107" s="312">
        <f t="shared" si="5"/>
        <v>0</v>
      </c>
    </row>
    <row r="108" spans="1:7" s="71" customFormat="1" ht="42">
      <c r="A108" s="317" t="s">
        <v>3544</v>
      </c>
      <c r="B108" s="88" t="s">
        <v>3543</v>
      </c>
      <c r="C108" s="86"/>
      <c r="D108" s="86"/>
      <c r="E108" s="311">
        <v>1</v>
      </c>
      <c r="F108" s="305"/>
      <c r="G108" s="312">
        <f t="shared" si="5"/>
        <v>0</v>
      </c>
    </row>
    <row r="109" spans="1:7" s="71" customFormat="1" ht="56">
      <c r="A109" s="317" t="s">
        <v>3542</v>
      </c>
      <c r="B109" s="87" t="s">
        <v>3541</v>
      </c>
      <c r="C109" s="86"/>
      <c r="D109" s="86"/>
      <c r="E109" s="311">
        <v>1</v>
      </c>
      <c r="F109" s="305"/>
      <c r="G109" s="312">
        <f t="shared" si="5"/>
        <v>0</v>
      </c>
    </row>
    <row r="110" spans="1:7" s="71" customFormat="1" ht="14">
      <c r="A110" s="317" t="s">
        <v>3540</v>
      </c>
      <c r="B110" s="87" t="s">
        <v>3539</v>
      </c>
      <c r="C110" s="86"/>
      <c r="D110" s="86"/>
      <c r="E110" s="311">
        <v>1</v>
      </c>
      <c r="F110" s="305"/>
      <c r="G110" s="312">
        <f t="shared" si="5"/>
        <v>0</v>
      </c>
    </row>
    <row r="111" spans="1:7" s="71" customFormat="1" ht="25">
      <c r="A111" s="317" t="s">
        <v>3538</v>
      </c>
      <c r="B111" s="340" t="s">
        <v>3537</v>
      </c>
      <c r="C111" s="86"/>
      <c r="D111" s="86"/>
      <c r="E111" s="311">
        <v>1</v>
      </c>
      <c r="F111" s="305"/>
      <c r="G111" s="312">
        <f t="shared" si="5"/>
        <v>0</v>
      </c>
    </row>
    <row r="112" spans="1:7" s="71" customFormat="1" ht="25">
      <c r="A112" s="317" t="s">
        <v>3536</v>
      </c>
      <c r="B112" s="340" t="s">
        <v>3535</v>
      </c>
      <c r="C112" s="86"/>
      <c r="D112" s="86"/>
      <c r="E112" s="311">
        <v>1</v>
      </c>
      <c r="F112" s="305"/>
      <c r="G112" s="312">
        <f t="shared" si="5"/>
        <v>0</v>
      </c>
    </row>
    <row r="113" spans="1:7" s="71" customFormat="1" ht="12.5">
      <c r="A113" s="317" t="s">
        <v>3534</v>
      </c>
      <c r="B113" s="84" t="s">
        <v>3533</v>
      </c>
      <c r="C113" s="86"/>
      <c r="D113" s="86"/>
      <c r="E113" s="311">
        <v>1</v>
      </c>
      <c r="F113" s="305"/>
      <c r="G113" s="312">
        <f t="shared" si="5"/>
        <v>0</v>
      </c>
    </row>
    <row r="114" spans="1:7" s="71" customFormat="1" ht="25">
      <c r="A114" s="317" t="s">
        <v>3532</v>
      </c>
      <c r="B114" s="84" t="s">
        <v>3531</v>
      </c>
      <c r="C114" s="86"/>
      <c r="D114" s="86"/>
      <c r="E114" s="311">
        <v>1</v>
      </c>
      <c r="F114" s="305"/>
      <c r="G114" s="312">
        <f t="shared" si="5"/>
        <v>0</v>
      </c>
    </row>
    <row r="115" spans="1:7" s="71" customFormat="1" ht="12.5">
      <c r="A115" s="317" t="s">
        <v>3530</v>
      </c>
      <c r="B115" s="84" t="s">
        <v>3529</v>
      </c>
      <c r="C115" s="86"/>
      <c r="D115" s="86"/>
      <c r="E115" s="311">
        <v>1</v>
      </c>
      <c r="F115" s="305"/>
      <c r="G115" s="312">
        <f t="shared" si="5"/>
        <v>0</v>
      </c>
    </row>
    <row r="116" spans="1:7" s="71" customFormat="1" ht="38.5">
      <c r="A116" s="317" t="s">
        <v>3528</v>
      </c>
      <c r="B116" s="318" t="s">
        <v>3527</v>
      </c>
      <c r="C116" s="86" t="s">
        <v>3526</v>
      </c>
      <c r="D116" s="86"/>
      <c r="E116" s="311">
        <v>1</v>
      </c>
      <c r="F116" s="306"/>
      <c r="G116" s="312">
        <f t="shared" si="5"/>
        <v>0</v>
      </c>
    </row>
    <row r="117" spans="1:7" s="71" customFormat="1" ht="266.5">
      <c r="A117" s="317" t="s">
        <v>3525</v>
      </c>
      <c r="B117" s="335" t="s">
        <v>3524</v>
      </c>
      <c r="C117" s="79" t="s">
        <v>3506</v>
      </c>
      <c r="D117" s="326" t="s">
        <v>3505</v>
      </c>
      <c r="E117" s="311">
        <v>1</v>
      </c>
      <c r="F117" s="305"/>
      <c r="G117" s="312">
        <f t="shared" si="5"/>
        <v>0</v>
      </c>
    </row>
    <row r="118" spans="1:7" s="71" customFormat="1" ht="25">
      <c r="A118" s="317" t="s">
        <v>3523</v>
      </c>
      <c r="B118" s="318" t="s">
        <v>3522</v>
      </c>
      <c r="C118" s="311" t="s">
        <v>3502</v>
      </c>
      <c r="D118" s="317"/>
      <c r="E118" s="311">
        <v>1</v>
      </c>
      <c r="F118" s="305"/>
      <c r="G118" s="312">
        <f t="shared" si="5"/>
        <v>0</v>
      </c>
    </row>
    <row r="119" spans="1:7" s="71" customFormat="1" ht="133.5" customHeight="1">
      <c r="A119" s="317" t="s">
        <v>3521</v>
      </c>
      <c r="B119" s="318" t="s">
        <v>3520</v>
      </c>
      <c r="C119" s="311" t="s">
        <v>3519</v>
      </c>
      <c r="D119" s="317" t="s">
        <v>3518</v>
      </c>
      <c r="E119" s="311">
        <v>1</v>
      </c>
      <c r="F119" s="305"/>
      <c r="G119" s="312">
        <f t="shared" si="5"/>
        <v>0</v>
      </c>
    </row>
    <row r="120" spans="1:7" s="71" customFormat="1" ht="38">
      <c r="A120" s="317" t="s">
        <v>3517</v>
      </c>
      <c r="B120" s="324" t="s">
        <v>3516</v>
      </c>
      <c r="C120" s="311" t="s">
        <v>3515</v>
      </c>
      <c r="D120" s="311" t="s">
        <v>3514</v>
      </c>
      <c r="E120" s="311">
        <v>1</v>
      </c>
      <c r="F120" s="305"/>
      <c r="G120" s="312">
        <f t="shared" si="5"/>
        <v>0</v>
      </c>
    </row>
    <row r="121" spans="1:7" s="71" customFormat="1" ht="37.5">
      <c r="A121" s="317" t="s">
        <v>3513</v>
      </c>
      <c r="B121" s="318" t="s">
        <v>3512</v>
      </c>
      <c r="C121" s="311" t="s">
        <v>3511</v>
      </c>
      <c r="D121" s="311"/>
      <c r="E121" s="311">
        <v>3</v>
      </c>
      <c r="F121" s="305"/>
      <c r="G121" s="312">
        <f t="shared" si="5"/>
        <v>0</v>
      </c>
    </row>
    <row r="122" spans="1:7" s="71" customFormat="1" ht="12.5">
      <c r="A122" s="317"/>
      <c r="B122" s="324"/>
      <c r="C122" s="317"/>
      <c r="D122" s="317"/>
      <c r="E122" s="311"/>
      <c r="F122" s="72"/>
      <c r="G122" s="311"/>
    </row>
    <row r="123" spans="1:7" s="71" customFormat="1" ht="13">
      <c r="A123" s="320" t="s">
        <v>3510</v>
      </c>
      <c r="B123" s="334" t="s">
        <v>3509</v>
      </c>
      <c r="C123" s="322"/>
      <c r="D123" s="322"/>
      <c r="E123" s="322"/>
      <c r="F123" s="80"/>
      <c r="G123" s="322"/>
    </row>
    <row r="124" spans="1:7" s="71" customFormat="1" ht="253.5">
      <c r="A124" s="317" t="s">
        <v>3508</v>
      </c>
      <c r="B124" s="335" t="s">
        <v>3507</v>
      </c>
      <c r="C124" s="79" t="s">
        <v>3506</v>
      </c>
      <c r="D124" s="326" t="s">
        <v>3505</v>
      </c>
      <c r="E124" s="311">
        <v>1</v>
      </c>
      <c r="F124" s="305"/>
      <c r="G124" s="312">
        <f aca="true" t="shared" si="6" ref="G124:G144">F124*E124</f>
        <v>0</v>
      </c>
    </row>
    <row r="125" spans="1:7" s="71" customFormat="1" ht="25">
      <c r="A125" s="317" t="s">
        <v>3504</v>
      </c>
      <c r="B125" s="318" t="s">
        <v>3503</v>
      </c>
      <c r="C125" s="311" t="s">
        <v>3502</v>
      </c>
      <c r="D125" s="317"/>
      <c r="E125" s="311">
        <v>1</v>
      </c>
      <c r="F125" s="305"/>
      <c r="G125" s="312">
        <f t="shared" si="6"/>
        <v>0</v>
      </c>
    </row>
    <row r="126" spans="1:7" s="71" customFormat="1" ht="12.5">
      <c r="A126" s="317" t="s">
        <v>3501</v>
      </c>
      <c r="B126" s="324" t="s">
        <v>3500</v>
      </c>
      <c r="C126" s="336" t="s">
        <v>3499</v>
      </c>
      <c r="D126" s="317"/>
      <c r="E126" s="311">
        <v>1</v>
      </c>
      <c r="F126" s="305"/>
      <c r="G126" s="312">
        <f t="shared" si="6"/>
        <v>0</v>
      </c>
    </row>
    <row r="127" spans="1:7" s="71" customFormat="1" ht="322.5">
      <c r="A127" s="317" t="s">
        <v>3498</v>
      </c>
      <c r="B127" s="337" t="s">
        <v>3497</v>
      </c>
      <c r="C127" s="336" t="s">
        <v>3496</v>
      </c>
      <c r="D127" s="317" t="s">
        <v>3495</v>
      </c>
      <c r="E127" s="317">
        <v>1</v>
      </c>
      <c r="F127" s="307"/>
      <c r="G127" s="312">
        <f t="shared" si="6"/>
        <v>0</v>
      </c>
    </row>
    <row r="128" spans="1:7" s="71" customFormat="1" ht="25">
      <c r="A128" s="317" t="s">
        <v>3494</v>
      </c>
      <c r="B128" s="338" t="s">
        <v>3493</v>
      </c>
      <c r="C128" s="317"/>
      <c r="D128" s="317"/>
      <c r="E128" s="317">
        <v>1</v>
      </c>
      <c r="F128" s="307"/>
      <c r="G128" s="312">
        <f t="shared" si="6"/>
        <v>0</v>
      </c>
    </row>
    <row r="129" spans="1:7" s="71" customFormat="1" ht="12.5">
      <c r="A129" s="317" t="s">
        <v>3492</v>
      </c>
      <c r="B129" s="324" t="s">
        <v>3491</v>
      </c>
      <c r="C129" s="317"/>
      <c r="D129" s="317"/>
      <c r="E129" s="317">
        <v>2</v>
      </c>
      <c r="F129" s="307"/>
      <c r="G129" s="312">
        <f t="shared" si="6"/>
        <v>0</v>
      </c>
    </row>
    <row r="130" spans="1:7" s="71" customFormat="1" ht="12.5">
      <c r="A130" s="317" t="s">
        <v>3490</v>
      </c>
      <c r="B130" s="324" t="s">
        <v>3489</v>
      </c>
      <c r="C130" s="317"/>
      <c r="D130" s="317"/>
      <c r="E130" s="317">
        <v>1</v>
      </c>
      <c r="F130" s="307"/>
      <c r="G130" s="312">
        <f t="shared" si="6"/>
        <v>0</v>
      </c>
    </row>
    <row r="131" spans="1:7" s="71" customFormat="1" ht="12.5">
      <c r="A131" s="317" t="s">
        <v>3488</v>
      </c>
      <c r="B131" s="324" t="s">
        <v>3487</v>
      </c>
      <c r="C131" s="317"/>
      <c r="D131" s="317"/>
      <c r="E131" s="317">
        <v>1</v>
      </c>
      <c r="F131" s="307"/>
      <c r="G131" s="312">
        <f t="shared" si="6"/>
        <v>0</v>
      </c>
    </row>
    <row r="132" spans="1:7" s="71" customFormat="1" ht="12.5">
      <c r="A132" s="317" t="s">
        <v>3486</v>
      </c>
      <c r="B132" s="324" t="s">
        <v>3485</v>
      </c>
      <c r="C132" s="317"/>
      <c r="D132" s="317"/>
      <c r="E132" s="317">
        <v>1</v>
      </c>
      <c r="F132" s="307"/>
      <c r="G132" s="312">
        <f t="shared" si="6"/>
        <v>0</v>
      </c>
    </row>
    <row r="133" spans="1:7" s="71" customFormat="1" ht="12.5">
      <c r="A133" s="317" t="s">
        <v>3484</v>
      </c>
      <c r="B133" s="324" t="s">
        <v>3483</v>
      </c>
      <c r="C133" s="317"/>
      <c r="D133" s="317"/>
      <c r="E133" s="317">
        <v>1</v>
      </c>
      <c r="F133" s="307"/>
      <c r="G133" s="312">
        <f t="shared" si="6"/>
        <v>0</v>
      </c>
    </row>
    <row r="134" spans="1:7" s="71" customFormat="1" ht="12.5">
      <c r="A134" s="317" t="s">
        <v>3482</v>
      </c>
      <c r="B134" s="324" t="s">
        <v>3481</v>
      </c>
      <c r="C134" s="317"/>
      <c r="D134" s="317"/>
      <c r="E134" s="317">
        <v>1</v>
      </c>
      <c r="F134" s="307"/>
      <c r="G134" s="312">
        <f t="shared" si="6"/>
        <v>0</v>
      </c>
    </row>
    <row r="135" spans="1:7" s="71" customFormat="1" ht="12.5">
      <c r="A135" s="317" t="s">
        <v>3480</v>
      </c>
      <c r="B135" s="338" t="s">
        <v>3479</v>
      </c>
      <c r="C135" s="336"/>
      <c r="D135" s="317"/>
      <c r="E135" s="336">
        <v>1</v>
      </c>
      <c r="F135" s="308"/>
      <c r="G135" s="312">
        <f t="shared" si="6"/>
        <v>0</v>
      </c>
    </row>
    <row r="136" spans="1:7" s="71" customFormat="1" ht="25">
      <c r="A136" s="317" t="s">
        <v>3478</v>
      </c>
      <c r="B136" s="324" t="s">
        <v>3477</v>
      </c>
      <c r="C136" s="317" t="s">
        <v>3476</v>
      </c>
      <c r="D136" s="317"/>
      <c r="E136" s="311">
        <v>1</v>
      </c>
      <c r="F136" s="305"/>
      <c r="G136" s="312">
        <f t="shared" si="6"/>
        <v>0</v>
      </c>
    </row>
    <row r="137" spans="1:7" s="71" customFormat="1" ht="25">
      <c r="A137" s="317" t="s">
        <v>3475</v>
      </c>
      <c r="B137" s="324" t="s">
        <v>3474</v>
      </c>
      <c r="C137" s="317" t="s">
        <v>3473</v>
      </c>
      <c r="D137" s="317"/>
      <c r="E137" s="311">
        <v>1</v>
      </c>
      <c r="F137" s="305"/>
      <c r="G137" s="312">
        <f t="shared" si="6"/>
        <v>0</v>
      </c>
    </row>
    <row r="138" spans="1:7" s="71" customFormat="1" ht="141.5">
      <c r="A138" s="317" t="s">
        <v>3472</v>
      </c>
      <c r="B138" s="318" t="s">
        <v>3471</v>
      </c>
      <c r="C138" s="311" t="s">
        <v>3470</v>
      </c>
      <c r="D138" s="317" t="s">
        <v>3469</v>
      </c>
      <c r="E138" s="311">
        <v>1</v>
      </c>
      <c r="F138" s="305"/>
      <c r="G138" s="312">
        <f t="shared" si="6"/>
        <v>0</v>
      </c>
    </row>
    <row r="139" spans="1:7" s="71" customFormat="1" ht="88">
      <c r="A139" s="317" t="s">
        <v>3468</v>
      </c>
      <c r="B139" s="318" t="s">
        <v>3467</v>
      </c>
      <c r="C139" s="311" t="s">
        <v>3466</v>
      </c>
      <c r="D139" s="311" t="s">
        <v>3377</v>
      </c>
      <c r="E139" s="311">
        <v>1</v>
      </c>
      <c r="F139" s="305"/>
      <c r="G139" s="312">
        <f t="shared" si="6"/>
        <v>0</v>
      </c>
    </row>
    <row r="140" spans="1:7" s="71" customFormat="1" ht="12.5">
      <c r="A140" s="317" t="s">
        <v>3465</v>
      </c>
      <c r="B140" s="324" t="s">
        <v>3464</v>
      </c>
      <c r="C140" s="317"/>
      <c r="D140" s="317"/>
      <c r="E140" s="311">
        <v>1</v>
      </c>
      <c r="F140" s="305"/>
      <c r="G140" s="312">
        <f t="shared" si="6"/>
        <v>0</v>
      </c>
    </row>
    <row r="141" spans="1:7" s="71" customFormat="1" ht="25">
      <c r="A141" s="317" t="s">
        <v>3463</v>
      </c>
      <c r="B141" s="324" t="s">
        <v>3460</v>
      </c>
      <c r="C141" s="317" t="s">
        <v>3462</v>
      </c>
      <c r="D141" s="317"/>
      <c r="E141" s="311">
        <v>1</v>
      </c>
      <c r="F141" s="305"/>
      <c r="G141" s="312">
        <f t="shared" si="6"/>
        <v>0</v>
      </c>
    </row>
    <row r="142" spans="1:7" s="71" customFormat="1" ht="25">
      <c r="A142" s="317" t="s">
        <v>3461</v>
      </c>
      <c r="B142" s="324" t="s">
        <v>3460</v>
      </c>
      <c r="C142" s="317" t="s">
        <v>3459</v>
      </c>
      <c r="D142" s="317"/>
      <c r="E142" s="311">
        <v>1</v>
      </c>
      <c r="F142" s="305"/>
      <c r="G142" s="312">
        <f t="shared" si="6"/>
        <v>0</v>
      </c>
    </row>
    <row r="143" spans="1:7" s="71" customFormat="1" ht="25">
      <c r="A143" s="317" t="s">
        <v>3458</v>
      </c>
      <c r="B143" s="324" t="s">
        <v>3318</v>
      </c>
      <c r="C143" s="317" t="s">
        <v>3457</v>
      </c>
      <c r="D143" s="317"/>
      <c r="E143" s="311">
        <v>1</v>
      </c>
      <c r="F143" s="305"/>
      <c r="G143" s="312">
        <f t="shared" si="6"/>
        <v>0</v>
      </c>
    </row>
    <row r="144" spans="1:7" s="71" customFormat="1" ht="25">
      <c r="A144" s="317" t="s">
        <v>3456</v>
      </c>
      <c r="B144" s="78" t="s">
        <v>3253</v>
      </c>
      <c r="C144" s="317" t="s">
        <v>3455</v>
      </c>
      <c r="D144" s="317"/>
      <c r="E144" s="311">
        <v>1</v>
      </c>
      <c r="F144" s="305"/>
      <c r="G144" s="312">
        <f t="shared" si="6"/>
        <v>0</v>
      </c>
    </row>
    <row r="145" spans="1:7" s="71" customFormat="1" ht="12.5">
      <c r="A145" s="317"/>
      <c r="B145" s="324"/>
      <c r="C145" s="317"/>
      <c r="D145" s="317"/>
      <c r="E145" s="311"/>
      <c r="F145" s="72"/>
      <c r="G145" s="311"/>
    </row>
    <row r="146" spans="1:7" s="71" customFormat="1" ht="13">
      <c r="A146" s="320" t="s">
        <v>3454</v>
      </c>
      <c r="B146" s="334" t="s">
        <v>3453</v>
      </c>
      <c r="C146" s="322"/>
      <c r="D146" s="322"/>
      <c r="E146" s="322"/>
      <c r="F146" s="80"/>
      <c r="G146" s="322"/>
    </row>
    <row r="147" spans="1:7" s="71" customFormat="1" ht="13">
      <c r="A147" s="317" t="s">
        <v>3452</v>
      </c>
      <c r="B147" s="324" t="s">
        <v>3335</v>
      </c>
      <c r="C147" s="317"/>
      <c r="D147" s="317"/>
      <c r="E147" s="311">
        <v>1</v>
      </c>
      <c r="F147" s="306"/>
      <c r="G147" s="312">
        <f>F147*E147</f>
        <v>0</v>
      </c>
    </row>
    <row r="148" spans="1:7" s="71" customFormat="1" ht="25">
      <c r="A148" s="317" t="s">
        <v>3451</v>
      </c>
      <c r="B148" s="324" t="s">
        <v>3450</v>
      </c>
      <c r="C148" s="317" t="s">
        <v>3449</v>
      </c>
      <c r="D148" s="317"/>
      <c r="E148" s="311">
        <v>1</v>
      </c>
      <c r="F148" s="305"/>
      <c r="G148" s="312">
        <f>F148*E148</f>
        <v>0</v>
      </c>
    </row>
    <row r="149" spans="1:7" s="71" customFormat="1" ht="25">
      <c r="A149" s="317" t="s">
        <v>3448</v>
      </c>
      <c r="B149" s="324" t="s">
        <v>3447</v>
      </c>
      <c r="C149" s="85" t="s">
        <v>3446</v>
      </c>
      <c r="D149" s="85"/>
      <c r="E149" s="311">
        <v>1</v>
      </c>
      <c r="F149" s="305"/>
      <c r="G149" s="312">
        <f>F149*E149</f>
        <v>0</v>
      </c>
    </row>
    <row r="150" spans="1:7" s="71" customFormat="1" ht="12.5">
      <c r="A150" s="317"/>
      <c r="B150" s="324"/>
      <c r="C150" s="317"/>
      <c r="D150" s="317"/>
      <c r="E150" s="311"/>
      <c r="F150" s="72"/>
      <c r="G150" s="311"/>
    </row>
    <row r="151" spans="1:7" s="71" customFormat="1" ht="13">
      <c r="A151" s="320" t="s">
        <v>3445</v>
      </c>
      <c r="B151" s="334" t="s">
        <v>3444</v>
      </c>
      <c r="C151" s="322"/>
      <c r="D151" s="322"/>
      <c r="E151" s="322"/>
      <c r="F151" s="80"/>
      <c r="G151" s="322"/>
    </row>
    <row r="152" spans="1:7" s="71" customFormat="1" ht="37.5">
      <c r="A152" s="317" t="s">
        <v>3443</v>
      </c>
      <c r="B152" s="318" t="s">
        <v>3442</v>
      </c>
      <c r="C152" s="311" t="s">
        <v>3441</v>
      </c>
      <c r="D152" s="311"/>
      <c r="E152" s="311">
        <v>1</v>
      </c>
      <c r="F152" s="305"/>
      <c r="G152" s="312">
        <f aca="true" t="shared" si="7" ref="G152:G180">F152*E152</f>
        <v>0</v>
      </c>
    </row>
    <row r="153" spans="1:7" s="71" customFormat="1" ht="37.5">
      <c r="A153" s="317" t="s">
        <v>3440</v>
      </c>
      <c r="B153" s="324" t="s">
        <v>3439</v>
      </c>
      <c r="C153" s="317" t="s">
        <v>3438</v>
      </c>
      <c r="D153" s="317"/>
      <c r="E153" s="311">
        <v>1</v>
      </c>
      <c r="F153" s="305"/>
      <c r="G153" s="312">
        <f t="shared" si="7"/>
        <v>0</v>
      </c>
    </row>
    <row r="154" spans="1:7" s="71" customFormat="1" ht="25">
      <c r="A154" s="317" t="s">
        <v>3437</v>
      </c>
      <c r="B154" s="318" t="s">
        <v>3436</v>
      </c>
      <c r="C154" s="311" t="s">
        <v>3435</v>
      </c>
      <c r="D154" s="311"/>
      <c r="E154" s="311">
        <v>1</v>
      </c>
      <c r="F154" s="305"/>
      <c r="G154" s="312">
        <f t="shared" si="7"/>
        <v>0</v>
      </c>
    </row>
    <row r="155" spans="1:7" s="71" customFormat="1" ht="37.5">
      <c r="A155" s="317" t="s">
        <v>3434</v>
      </c>
      <c r="B155" s="84" t="s">
        <v>3433</v>
      </c>
      <c r="C155" s="317" t="s">
        <v>3432</v>
      </c>
      <c r="D155" s="317" t="s">
        <v>3431</v>
      </c>
      <c r="E155" s="311">
        <v>1</v>
      </c>
      <c r="F155" s="305"/>
      <c r="G155" s="312">
        <f t="shared" si="7"/>
        <v>0</v>
      </c>
    </row>
    <row r="156" spans="1:7" s="71" customFormat="1" ht="12.5">
      <c r="A156" s="317" t="s">
        <v>3430</v>
      </c>
      <c r="B156" s="324" t="s">
        <v>3429</v>
      </c>
      <c r="C156" s="317" t="s">
        <v>3428</v>
      </c>
      <c r="D156" s="317"/>
      <c r="E156" s="311">
        <v>1</v>
      </c>
      <c r="F156" s="305"/>
      <c r="G156" s="312">
        <f t="shared" si="7"/>
        <v>0</v>
      </c>
    </row>
    <row r="157" spans="1:7" s="71" customFormat="1" ht="25">
      <c r="A157" s="317" t="s">
        <v>3427</v>
      </c>
      <c r="B157" s="84" t="s">
        <v>3418</v>
      </c>
      <c r="C157" s="317" t="s">
        <v>3426</v>
      </c>
      <c r="D157" s="317"/>
      <c r="E157" s="311">
        <v>1</v>
      </c>
      <c r="F157" s="305"/>
      <c r="G157" s="312">
        <f t="shared" si="7"/>
        <v>0</v>
      </c>
    </row>
    <row r="158" spans="1:7" s="71" customFormat="1" ht="25">
      <c r="A158" s="317" t="s">
        <v>3425</v>
      </c>
      <c r="B158" s="324" t="s">
        <v>3408</v>
      </c>
      <c r="C158" s="317" t="s">
        <v>3415</v>
      </c>
      <c r="D158" s="317"/>
      <c r="E158" s="311">
        <v>1</v>
      </c>
      <c r="F158" s="305"/>
      <c r="G158" s="312">
        <f t="shared" si="7"/>
        <v>0</v>
      </c>
    </row>
    <row r="159" spans="1:7" s="71" customFormat="1" ht="50">
      <c r="A159" s="317" t="s">
        <v>3424</v>
      </c>
      <c r="B159" s="318" t="s">
        <v>3280</v>
      </c>
      <c r="C159" s="311" t="s">
        <v>3279</v>
      </c>
      <c r="D159" s="311" t="s">
        <v>3278</v>
      </c>
      <c r="E159" s="311">
        <v>1</v>
      </c>
      <c r="F159" s="305"/>
      <c r="G159" s="312">
        <f t="shared" si="7"/>
        <v>0</v>
      </c>
    </row>
    <row r="160" spans="1:7" s="71" customFormat="1" ht="75">
      <c r="A160" s="317" t="s">
        <v>3423</v>
      </c>
      <c r="B160" s="318" t="s">
        <v>3422</v>
      </c>
      <c r="C160" s="311" t="s">
        <v>3421</v>
      </c>
      <c r="D160" s="311" t="s">
        <v>3410</v>
      </c>
      <c r="E160" s="311">
        <v>1</v>
      </c>
      <c r="F160" s="305"/>
      <c r="G160" s="312">
        <f t="shared" si="7"/>
        <v>0</v>
      </c>
    </row>
    <row r="161" spans="1:7" s="71" customFormat="1" ht="25">
      <c r="A161" s="317" t="s">
        <v>3420</v>
      </c>
      <c r="B161" s="324" t="s">
        <v>3408</v>
      </c>
      <c r="C161" s="317" t="s">
        <v>3407</v>
      </c>
      <c r="D161" s="317"/>
      <c r="E161" s="311">
        <v>1</v>
      </c>
      <c r="F161" s="305"/>
      <c r="G161" s="312">
        <f t="shared" si="7"/>
        <v>0</v>
      </c>
    </row>
    <row r="162" spans="1:7" s="71" customFormat="1" ht="25">
      <c r="A162" s="317" t="s">
        <v>3419</v>
      </c>
      <c r="B162" s="84" t="s">
        <v>3418</v>
      </c>
      <c r="C162" s="317" t="s">
        <v>3417</v>
      </c>
      <c r="D162" s="317"/>
      <c r="E162" s="311">
        <v>1</v>
      </c>
      <c r="F162" s="305"/>
      <c r="G162" s="312">
        <f t="shared" si="7"/>
        <v>0</v>
      </c>
    </row>
    <row r="163" spans="1:7" s="71" customFormat="1" ht="25">
      <c r="A163" s="317" t="s">
        <v>3416</v>
      </c>
      <c r="B163" s="324" t="s">
        <v>3408</v>
      </c>
      <c r="C163" s="317" t="s">
        <v>3415</v>
      </c>
      <c r="D163" s="317"/>
      <c r="E163" s="311">
        <v>1</v>
      </c>
      <c r="F163" s="305"/>
      <c r="G163" s="312">
        <f t="shared" si="7"/>
        <v>0</v>
      </c>
    </row>
    <row r="164" spans="1:7" s="71" customFormat="1" ht="50">
      <c r="A164" s="317" t="s">
        <v>3414</v>
      </c>
      <c r="B164" s="318" t="s">
        <v>3280</v>
      </c>
      <c r="C164" s="311" t="s">
        <v>3279</v>
      </c>
      <c r="D164" s="311" t="s">
        <v>3278</v>
      </c>
      <c r="E164" s="311">
        <v>1</v>
      </c>
      <c r="F164" s="305"/>
      <c r="G164" s="312">
        <f t="shared" si="7"/>
        <v>0</v>
      </c>
    </row>
    <row r="165" spans="1:7" s="71" customFormat="1" ht="75">
      <c r="A165" s="317" t="s">
        <v>3413</v>
      </c>
      <c r="B165" s="318" t="s">
        <v>3412</v>
      </c>
      <c r="C165" s="311" t="s">
        <v>3411</v>
      </c>
      <c r="D165" s="311" t="s">
        <v>3410</v>
      </c>
      <c r="E165" s="311">
        <v>1</v>
      </c>
      <c r="F165" s="305"/>
      <c r="G165" s="312">
        <f t="shared" si="7"/>
        <v>0</v>
      </c>
    </row>
    <row r="166" spans="1:7" s="71" customFormat="1" ht="25">
      <c r="A166" s="317" t="s">
        <v>3409</v>
      </c>
      <c r="B166" s="324" t="s">
        <v>3408</v>
      </c>
      <c r="C166" s="317" t="s">
        <v>3407</v>
      </c>
      <c r="D166" s="317"/>
      <c r="E166" s="311">
        <v>1</v>
      </c>
      <c r="F166" s="305"/>
      <c r="G166" s="312">
        <f t="shared" si="7"/>
        <v>0</v>
      </c>
    </row>
    <row r="167" spans="1:7" s="71" customFormat="1" ht="25">
      <c r="A167" s="317" t="s">
        <v>3406</v>
      </c>
      <c r="B167" s="324" t="s">
        <v>3405</v>
      </c>
      <c r="C167" s="317" t="s">
        <v>3404</v>
      </c>
      <c r="D167" s="317"/>
      <c r="E167" s="311">
        <v>1</v>
      </c>
      <c r="F167" s="305"/>
      <c r="G167" s="312">
        <f t="shared" si="7"/>
        <v>0</v>
      </c>
    </row>
    <row r="168" spans="1:7" s="71" customFormat="1" ht="75">
      <c r="A168" s="311" t="s">
        <v>3403</v>
      </c>
      <c r="B168" s="318" t="s">
        <v>3402</v>
      </c>
      <c r="C168" s="311" t="s">
        <v>3401</v>
      </c>
      <c r="D168" s="311" t="s">
        <v>3400</v>
      </c>
      <c r="E168" s="311">
        <v>1</v>
      </c>
      <c r="F168" s="305"/>
      <c r="G168" s="312">
        <f t="shared" si="7"/>
        <v>0</v>
      </c>
    </row>
    <row r="169" spans="1:7" s="71" customFormat="1" ht="25">
      <c r="A169" s="317" t="s">
        <v>3399</v>
      </c>
      <c r="B169" s="324" t="s">
        <v>3398</v>
      </c>
      <c r="C169" s="317" t="s">
        <v>3397</v>
      </c>
      <c r="D169" s="317"/>
      <c r="E169" s="311">
        <v>1</v>
      </c>
      <c r="F169" s="305"/>
      <c r="G169" s="312">
        <f t="shared" si="7"/>
        <v>0</v>
      </c>
    </row>
    <row r="170" spans="1:7" s="71" customFormat="1" ht="37.5">
      <c r="A170" s="317" t="s">
        <v>3396</v>
      </c>
      <c r="B170" s="318" t="s">
        <v>3395</v>
      </c>
      <c r="C170" s="311" t="s">
        <v>3394</v>
      </c>
      <c r="D170" s="311"/>
      <c r="E170" s="311">
        <v>1</v>
      </c>
      <c r="F170" s="305"/>
      <c r="G170" s="312">
        <f t="shared" si="7"/>
        <v>0</v>
      </c>
    </row>
    <row r="171" spans="1:7" s="71" customFormat="1" ht="50.5">
      <c r="A171" s="317" t="s">
        <v>3393</v>
      </c>
      <c r="B171" s="324" t="s">
        <v>3392</v>
      </c>
      <c r="C171" s="317" t="s">
        <v>3391</v>
      </c>
      <c r="D171" s="317" t="s">
        <v>3390</v>
      </c>
      <c r="E171" s="311">
        <v>2</v>
      </c>
      <c r="F171" s="305"/>
      <c r="G171" s="312">
        <f t="shared" si="7"/>
        <v>0</v>
      </c>
    </row>
    <row r="172" spans="1:7" s="71" customFormat="1" ht="13">
      <c r="A172" s="317" t="s">
        <v>3389</v>
      </c>
      <c r="B172" s="318" t="s">
        <v>3388</v>
      </c>
      <c r="C172" s="311"/>
      <c r="D172" s="311"/>
      <c r="E172" s="311">
        <v>1</v>
      </c>
      <c r="F172" s="305"/>
      <c r="G172" s="312">
        <f t="shared" si="7"/>
        <v>0</v>
      </c>
    </row>
    <row r="173" spans="1:7" s="71" customFormat="1" ht="62.5">
      <c r="A173" s="317" t="s">
        <v>3387</v>
      </c>
      <c r="B173" s="324" t="s">
        <v>3386</v>
      </c>
      <c r="C173" s="317" t="s">
        <v>3385</v>
      </c>
      <c r="D173" s="317" t="s">
        <v>3384</v>
      </c>
      <c r="E173" s="311">
        <v>1</v>
      </c>
      <c r="F173" s="305"/>
      <c r="G173" s="312">
        <f t="shared" si="7"/>
        <v>0</v>
      </c>
    </row>
    <row r="174" spans="1:7" s="71" customFormat="1" ht="12.5">
      <c r="A174" s="317" t="s">
        <v>3383</v>
      </c>
      <c r="B174" s="319" t="s">
        <v>3382</v>
      </c>
      <c r="C174" s="317" t="s">
        <v>3381</v>
      </c>
      <c r="D174" s="317"/>
      <c r="E174" s="311">
        <v>1</v>
      </c>
      <c r="F174" s="305"/>
      <c r="G174" s="312">
        <f t="shared" si="7"/>
        <v>0</v>
      </c>
    </row>
    <row r="175" spans="1:7" s="71" customFormat="1" ht="50.5">
      <c r="A175" s="317" t="s">
        <v>3380</v>
      </c>
      <c r="B175" s="318" t="s">
        <v>3379</v>
      </c>
      <c r="C175" s="311" t="s">
        <v>3378</v>
      </c>
      <c r="D175" s="311" t="s">
        <v>3377</v>
      </c>
      <c r="E175" s="311">
        <v>1</v>
      </c>
      <c r="F175" s="305"/>
      <c r="G175" s="312">
        <f t="shared" si="7"/>
        <v>0</v>
      </c>
    </row>
    <row r="176" spans="1:7" s="71" customFormat="1" ht="62.5">
      <c r="A176" s="317" t="s">
        <v>3376</v>
      </c>
      <c r="B176" s="319" t="s">
        <v>3375</v>
      </c>
      <c r="C176" s="317" t="s">
        <v>3374</v>
      </c>
      <c r="D176" s="317"/>
      <c r="E176" s="311">
        <v>1</v>
      </c>
      <c r="F176" s="305"/>
      <c r="G176" s="312">
        <f t="shared" si="7"/>
        <v>0</v>
      </c>
    </row>
    <row r="177" spans="1:7" s="71" customFormat="1" ht="12.5">
      <c r="A177" s="311" t="s">
        <v>3373</v>
      </c>
      <c r="B177" s="318" t="s">
        <v>3372</v>
      </c>
      <c r="C177" s="311"/>
      <c r="D177" s="311"/>
      <c r="E177" s="311">
        <v>1</v>
      </c>
      <c r="F177" s="305"/>
      <c r="G177" s="312">
        <f t="shared" si="7"/>
        <v>0</v>
      </c>
    </row>
    <row r="178" spans="1:7" s="71" customFormat="1" ht="25">
      <c r="A178" s="311" t="s">
        <v>3371</v>
      </c>
      <c r="B178" s="318" t="s">
        <v>3318</v>
      </c>
      <c r="C178" s="311" t="s">
        <v>3370</v>
      </c>
      <c r="D178" s="311"/>
      <c r="E178" s="311">
        <v>1</v>
      </c>
      <c r="F178" s="305"/>
      <c r="G178" s="312">
        <f t="shared" si="7"/>
        <v>0</v>
      </c>
    </row>
    <row r="179" spans="1:7" s="71" customFormat="1" ht="37.5">
      <c r="A179" s="311" t="s">
        <v>3369</v>
      </c>
      <c r="B179" s="310" t="s">
        <v>3368</v>
      </c>
      <c r="C179" s="311"/>
      <c r="D179" s="311"/>
      <c r="E179" s="311">
        <v>1</v>
      </c>
      <c r="F179" s="305"/>
      <c r="G179" s="312">
        <f t="shared" si="7"/>
        <v>0</v>
      </c>
    </row>
    <row r="180" spans="1:7" s="71" customFormat="1" ht="12.5">
      <c r="A180" s="311" t="s">
        <v>3367</v>
      </c>
      <c r="B180" s="318" t="s">
        <v>3366</v>
      </c>
      <c r="C180" s="311" t="s">
        <v>3365</v>
      </c>
      <c r="D180" s="311"/>
      <c r="E180" s="311">
        <v>1</v>
      </c>
      <c r="F180" s="305"/>
      <c r="G180" s="312">
        <f t="shared" si="7"/>
        <v>0</v>
      </c>
    </row>
    <row r="181" spans="1:7" s="71" customFormat="1" ht="12.5">
      <c r="A181" s="317"/>
      <c r="B181" s="319"/>
      <c r="C181" s="317"/>
      <c r="D181" s="317"/>
      <c r="E181" s="311"/>
      <c r="F181" s="72"/>
      <c r="G181" s="312"/>
    </row>
    <row r="182" spans="1:7" s="71" customFormat="1" ht="13">
      <c r="A182" s="320" t="s">
        <v>3364</v>
      </c>
      <c r="B182" s="321" t="s">
        <v>3363</v>
      </c>
      <c r="C182" s="322"/>
      <c r="D182" s="322"/>
      <c r="E182" s="322"/>
      <c r="F182" s="80"/>
      <c r="G182" s="322"/>
    </row>
    <row r="183" spans="1:7" s="71" customFormat="1" ht="12.5">
      <c r="A183" s="317" t="s">
        <v>3362</v>
      </c>
      <c r="B183" s="319" t="s">
        <v>3361</v>
      </c>
      <c r="C183" s="317" t="s">
        <v>3360</v>
      </c>
      <c r="D183" s="317"/>
      <c r="E183" s="311">
        <v>1</v>
      </c>
      <c r="F183" s="305"/>
      <c r="G183" s="312">
        <f aca="true" t="shared" si="8" ref="G183:G192">F183*E183</f>
        <v>0</v>
      </c>
    </row>
    <row r="184" spans="1:7" s="71" customFormat="1" ht="50">
      <c r="A184" s="317" t="s">
        <v>3359</v>
      </c>
      <c r="B184" s="318" t="s">
        <v>3358</v>
      </c>
      <c r="C184" s="317" t="s">
        <v>3357</v>
      </c>
      <c r="D184" s="317"/>
      <c r="E184" s="311">
        <v>1</v>
      </c>
      <c r="F184" s="305"/>
      <c r="G184" s="312">
        <f t="shared" si="8"/>
        <v>0</v>
      </c>
    </row>
    <row r="185" spans="1:7" s="71" customFormat="1" ht="25">
      <c r="A185" s="317" t="s">
        <v>3356</v>
      </c>
      <c r="B185" s="318" t="s">
        <v>3355</v>
      </c>
      <c r="C185" s="79" t="s">
        <v>3229</v>
      </c>
      <c r="D185" s="79"/>
      <c r="E185" s="79">
        <v>1</v>
      </c>
      <c r="F185" s="305"/>
      <c r="G185" s="312">
        <f t="shared" si="8"/>
        <v>0</v>
      </c>
    </row>
    <row r="186" spans="1:7" s="71" customFormat="1" ht="76.5">
      <c r="A186" s="311" t="s">
        <v>3354</v>
      </c>
      <c r="B186" s="318" t="s">
        <v>3353</v>
      </c>
      <c r="C186" s="311" t="s">
        <v>3352</v>
      </c>
      <c r="D186" s="311" t="s">
        <v>3351</v>
      </c>
      <c r="E186" s="311">
        <v>1</v>
      </c>
      <c r="F186" s="305"/>
      <c r="G186" s="312">
        <f t="shared" si="8"/>
        <v>0</v>
      </c>
    </row>
    <row r="187" spans="1:7" s="71" customFormat="1" ht="37.5">
      <c r="A187" s="311" t="s">
        <v>3350</v>
      </c>
      <c r="B187" s="318" t="s">
        <v>3349</v>
      </c>
      <c r="C187" s="311"/>
      <c r="D187" s="311"/>
      <c r="E187" s="311">
        <v>1</v>
      </c>
      <c r="F187" s="305"/>
      <c r="G187" s="312">
        <f t="shared" si="8"/>
        <v>0</v>
      </c>
    </row>
    <row r="188" spans="1:7" s="71" customFormat="1" ht="25">
      <c r="A188" s="311" t="s">
        <v>3348</v>
      </c>
      <c r="B188" s="331" t="s">
        <v>3347</v>
      </c>
      <c r="C188" s="311"/>
      <c r="D188" s="311"/>
      <c r="E188" s="311">
        <v>1</v>
      </c>
      <c r="F188" s="305"/>
      <c r="G188" s="312">
        <f t="shared" si="8"/>
        <v>0</v>
      </c>
    </row>
    <row r="189" spans="1:7" s="71" customFormat="1" ht="12.5">
      <c r="A189" s="311" t="s">
        <v>3346</v>
      </c>
      <c r="B189" s="332" t="s">
        <v>3345</v>
      </c>
      <c r="C189" s="311"/>
      <c r="D189" s="311"/>
      <c r="E189" s="311">
        <v>1</v>
      </c>
      <c r="F189" s="305"/>
      <c r="G189" s="312">
        <f t="shared" si="8"/>
        <v>0</v>
      </c>
    </row>
    <row r="190" spans="1:7" s="71" customFormat="1" ht="25">
      <c r="A190" s="311" t="s">
        <v>3344</v>
      </c>
      <c r="B190" s="333" t="s">
        <v>3343</v>
      </c>
      <c r="C190" s="311" t="s">
        <v>3342</v>
      </c>
      <c r="D190" s="311"/>
      <c r="E190" s="311">
        <v>1</v>
      </c>
      <c r="F190" s="305"/>
      <c r="G190" s="312">
        <f t="shared" si="8"/>
        <v>0</v>
      </c>
    </row>
    <row r="191" spans="1:7" s="71" customFormat="1" ht="12.5">
      <c r="A191" s="311" t="s">
        <v>3341</v>
      </c>
      <c r="B191" s="310" t="s">
        <v>3335</v>
      </c>
      <c r="C191" s="311"/>
      <c r="D191" s="311"/>
      <c r="E191" s="311">
        <v>1</v>
      </c>
      <c r="F191" s="305"/>
      <c r="G191" s="312">
        <f t="shared" si="8"/>
        <v>0</v>
      </c>
    </row>
    <row r="192" spans="1:7" s="71" customFormat="1" ht="212.5">
      <c r="A192" s="311" t="s">
        <v>3340</v>
      </c>
      <c r="B192" s="310" t="s">
        <v>3339</v>
      </c>
      <c r="C192" s="311" t="s">
        <v>3338</v>
      </c>
      <c r="D192" s="311" t="s">
        <v>3337</v>
      </c>
      <c r="E192" s="311">
        <v>1</v>
      </c>
      <c r="F192" s="305"/>
      <c r="G192" s="312">
        <f t="shared" si="8"/>
        <v>0</v>
      </c>
    </row>
    <row r="193" spans="1:7" s="82" customFormat="1" ht="12.5">
      <c r="A193" s="328" t="s">
        <v>3336</v>
      </c>
      <c r="B193" s="329" t="s">
        <v>3335</v>
      </c>
      <c r="C193" s="328"/>
      <c r="D193" s="328"/>
      <c r="E193" s="328"/>
      <c r="F193" s="83"/>
      <c r="G193" s="330"/>
    </row>
    <row r="194" spans="1:7" s="71" customFormat="1" ht="36">
      <c r="A194" s="317" t="s">
        <v>3334</v>
      </c>
      <c r="B194" s="327" t="s">
        <v>3333</v>
      </c>
      <c r="C194" s="81" t="s">
        <v>3332</v>
      </c>
      <c r="D194" s="326" t="s">
        <v>3331</v>
      </c>
      <c r="E194" s="79">
        <v>1</v>
      </c>
      <c r="F194" s="309"/>
      <c r="G194" s="312">
        <f aca="true" t="shared" si="9" ref="G194:G201">F194*E194</f>
        <v>0</v>
      </c>
    </row>
    <row r="195" spans="1:7" s="71" customFormat="1" ht="12.5">
      <c r="A195" s="311" t="s">
        <v>3330</v>
      </c>
      <c r="B195" s="310" t="s">
        <v>3329</v>
      </c>
      <c r="C195" s="311"/>
      <c r="D195" s="311"/>
      <c r="E195" s="311">
        <v>1</v>
      </c>
      <c r="F195" s="305"/>
      <c r="G195" s="312">
        <f t="shared" si="9"/>
        <v>0</v>
      </c>
    </row>
    <row r="196" spans="1:7" s="71" customFormat="1" ht="37.5">
      <c r="A196" s="311" t="s">
        <v>3328</v>
      </c>
      <c r="B196" s="318" t="s">
        <v>3327</v>
      </c>
      <c r="C196" s="311" t="s">
        <v>3326</v>
      </c>
      <c r="D196" s="311"/>
      <c r="E196" s="311">
        <v>1</v>
      </c>
      <c r="F196" s="305"/>
      <c r="G196" s="312">
        <f t="shared" si="9"/>
        <v>0</v>
      </c>
    </row>
    <row r="197" spans="1:7" s="71" customFormat="1" ht="25.5">
      <c r="A197" s="317" t="s">
        <v>3325</v>
      </c>
      <c r="B197" s="318" t="s">
        <v>3236</v>
      </c>
      <c r="C197" s="311" t="s">
        <v>3235</v>
      </c>
      <c r="D197" s="317"/>
      <c r="E197" s="311">
        <v>1</v>
      </c>
      <c r="F197" s="306"/>
      <c r="G197" s="312">
        <f t="shared" si="9"/>
        <v>0</v>
      </c>
    </row>
    <row r="198" spans="1:7" s="71" customFormat="1" ht="50">
      <c r="A198" s="317" t="s">
        <v>3324</v>
      </c>
      <c r="B198" s="318" t="s">
        <v>3276</v>
      </c>
      <c r="C198" s="311" t="s">
        <v>3275</v>
      </c>
      <c r="D198" s="311"/>
      <c r="E198" s="311">
        <v>1</v>
      </c>
      <c r="F198" s="305"/>
      <c r="G198" s="312">
        <f t="shared" si="9"/>
        <v>0</v>
      </c>
    </row>
    <row r="199" spans="1:7" s="71" customFormat="1" ht="50">
      <c r="A199" s="317" t="s">
        <v>3323</v>
      </c>
      <c r="B199" s="318" t="s">
        <v>3280</v>
      </c>
      <c r="C199" s="311" t="s">
        <v>3279</v>
      </c>
      <c r="D199" s="311" t="s">
        <v>3278</v>
      </c>
      <c r="E199" s="311">
        <v>1</v>
      </c>
      <c r="F199" s="305"/>
      <c r="G199" s="312">
        <f t="shared" si="9"/>
        <v>0</v>
      </c>
    </row>
    <row r="200" spans="1:7" s="71" customFormat="1" ht="25">
      <c r="A200" s="317" t="s">
        <v>3322</v>
      </c>
      <c r="B200" s="319" t="s">
        <v>3321</v>
      </c>
      <c r="C200" s="317" t="s">
        <v>3320</v>
      </c>
      <c r="D200" s="317"/>
      <c r="E200" s="311">
        <v>1</v>
      </c>
      <c r="F200" s="305"/>
      <c r="G200" s="312">
        <f t="shared" si="9"/>
        <v>0</v>
      </c>
    </row>
    <row r="201" spans="1:7" s="71" customFormat="1" ht="25">
      <c r="A201" s="317" t="s">
        <v>3319</v>
      </c>
      <c r="B201" s="318" t="s">
        <v>3318</v>
      </c>
      <c r="C201" s="317" t="s">
        <v>3317</v>
      </c>
      <c r="D201" s="317"/>
      <c r="E201" s="311">
        <v>1</v>
      </c>
      <c r="F201" s="305"/>
      <c r="G201" s="312">
        <f t="shared" si="9"/>
        <v>0</v>
      </c>
    </row>
    <row r="202" spans="1:7" s="71" customFormat="1" ht="12.5">
      <c r="A202" s="317"/>
      <c r="B202" s="319"/>
      <c r="C202" s="317"/>
      <c r="D202" s="317"/>
      <c r="E202" s="311"/>
      <c r="F202" s="72"/>
      <c r="G202" s="311"/>
    </row>
    <row r="203" spans="1:7" s="71" customFormat="1" ht="13">
      <c r="A203" s="320" t="s">
        <v>3316</v>
      </c>
      <c r="B203" s="321" t="s">
        <v>3315</v>
      </c>
      <c r="C203" s="322"/>
      <c r="D203" s="322"/>
      <c r="E203" s="322"/>
      <c r="F203" s="80"/>
      <c r="G203" s="322"/>
    </row>
    <row r="204" spans="1:7" s="71" customFormat="1" ht="25">
      <c r="A204" s="317" t="s">
        <v>3314</v>
      </c>
      <c r="B204" s="318" t="s">
        <v>3313</v>
      </c>
      <c r="C204" s="311" t="s">
        <v>3312</v>
      </c>
      <c r="D204" s="311"/>
      <c r="E204" s="311">
        <v>1</v>
      </c>
      <c r="F204" s="305"/>
      <c r="G204" s="312">
        <f aca="true" t="shared" si="10" ref="G204:G214">F204*E204</f>
        <v>0</v>
      </c>
    </row>
    <row r="205" spans="1:7" s="71" customFormat="1" ht="12.5">
      <c r="A205" s="317" t="s">
        <v>3311</v>
      </c>
      <c r="B205" s="318" t="s">
        <v>3310</v>
      </c>
      <c r="C205" s="311"/>
      <c r="D205" s="311"/>
      <c r="E205" s="311">
        <v>1</v>
      </c>
      <c r="F205" s="305"/>
      <c r="G205" s="312">
        <f t="shared" si="10"/>
        <v>0</v>
      </c>
    </row>
    <row r="206" spans="1:7" s="71" customFormat="1" ht="25">
      <c r="A206" s="317" t="s">
        <v>3309</v>
      </c>
      <c r="B206" s="78" t="s">
        <v>3225</v>
      </c>
      <c r="C206" s="317" t="s">
        <v>3308</v>
      </c>
      <c r="D206" s="317"/>
      <c r="E206" s="311">
        <v>1</v>
      </c>
      <c r="F206" s="305"/>
      <c r="G206" s="312">
        <f t="shared" si="10"/>
        <v>0</v>
      </c>
    </row>
    <row r="207" spans="1:7" s="71" customFormat="1" ht="37.5">
      <c r="A207" s="317" t="s">
        <v>3307</v>
      </c>
      <c r="B207" s="318" t="s">
        <v>3306</v>
      </c>
      <c r="C207" s="79" t="s">
        <v>3305</v>
      </c>
      <c r="D207" s="79"/>
      <c r="E207" s="311">
        <v>1</v>
      </c>
      <c r="F207" s="305"/>
      <c r="G207" s="312">
        <f t="shared" si="10"/>
        <v>0</v>
      </c>
    </row>
    <row r="208" spans="1:7" s="71" customFormat="1" ht="13">
      <c r="A208" s="317" t="s">
        <v>3304</v>
      </c>
      <c r="B208" s="318" t="s">
        <v>3303</v>
      </c>
      <c r="C208" s="79"/>
      <c r="D208" s="79"/>
      <c r="E208" s="311">
        <v>1</v>
      </c>
      <c r="F208" s="305"/>
      <c r="G208" s="312">
        <f t="shared" si="10"/>
        <v>0</v>
      </c>
    </row>
    <row r="209" spans="1:7" s="71" customFormat="1" ht="320">
      <c r="A209" s="317" t="s">
        <v>3302</v>
      </c>
      <c r="B209" s="318" t="s">
        <v>3301</v>
      </c>
      <c r="C209" s="326" t="s">
        <v>3300</v>
      </c>
      <c r="D209" s="311" t="s">
        <v>3299</v>
      </c>
      <c r="E209" s="326">
        <v>1</v>
      </c>
      <c r="F209" s="305"/>
      <c r="G209" s="312">
        <f t="shared" si="10"/>
        <v>0</v>
      </c>
    </row>
    <row r="210" spans="1:7" s="71" customFormat="1" ht="37.5">
      <c r="A210" s="317" t="s">
        <v>3298</v>
      </c>
      <c r="B210" s="318" t="s">
        <v>3297</v>
      </c>
      <c r="C210" s="311"/>
      <c r="D210" s="311"/>
      <c r="E210" s="311">
        <v>1</v>
      </c>
      <c r="F210" s="305"/>
      <c r="G210" s="312">
        <f t="shared" si="10"/>
        <v>0</v>
      </c>
    </row>
    <row r="211" spans="1:7" s="71" customFormat="1" ht="25">
      <c r="A211" s="317" t="s">
        <v>3296</v>
      </c>
      <c r="B211" s="318" t="s">
        <v>3295</v>
      </c>
      <c r="C211" s="311"/>
      <c r="D211" s="311"/>
      <c r="E211" s="311">
        <v>1</v>
      </c>
      <c r="F211" s="305"/>
      <c r="G211" s="312">
        <f t="shared" si="10"/>
        <v>0</v>
      </c>
    </row>
    <row r="212" spans="1:7" s="71" customFormat="1" ht="50">
      <c r="A212" s="317" t="s">
        <v>1444</v>
      </c>
      <c r="B212" s="318" t="s">
        <v>3294</v>
      </c>
      <c r="C212" s="311" t="s">
        <v>3293</v>
      </c>
      <c r="D212" s="311"/>
      <c r="E212" s="311">
        <v>1</v>
      </c>
      <c r="F212" s="305"/>
      <c r="G212" s="312">
        <f t="shared" si="10"/>
        <v>0</v>
      </c>
    </row>
    <row r="213" spans="1:7" s="71" customFormat="1" ht="25.5">
      <c r="A213" s="317" t="s">
        <v>3292</v>
      </c>
      <c r="B213" s="318" t="s">
        <v>3236</v>
      </c>
      <c r="C213" s="311" t="s">
        <v>3235</v>
      </c>
      <c r="D213" s="317"/>
      <c r="E213" s="311">
        <v>1</v>
      </c>
      <c r="F213" s="305"/>
      <c r="G213" s="312">
        <f t="shared" si="10"/>
        <v>0</v>
      </c>
    </row>
    <row r="214" spans="1:7" s="71" customFormat="1" ht="25">
      <c r="A214" s="317" t="s">
        <v>3291</v>
      </c>
      <c r="B214" s="78" t="s">
        <v>3225</v>
      </c>
      <c r="C214" s="317" t="s">
        <v>3290</v>
      </c>
      <c r="D214" s="317"/>
      <c r="E214" s="311">
        <v>1</v>
      </c>
      <c r="F214" s="305"/>
      <c r="G214" s="312">
        <f t="shared" si="10"/>
        <v>0</v>
      </c>
    </row>
    <row r="215" spans="1:7" s="71" customFormat="1" ht="12.5">
      <c r="A215" s="317"/>
      <c r="B215" s="319"/>
      <c r="C215" s="317"/>
      <c r="D215" s="317"/>
      <c r="E215" s="311"/>
      <c r="F215" s="72"/>
      <c r="G215" s="311"/>
    </row>
    <row r="216" spans="1:7" s="71" customFormat="1" ht="13">
      <c r="A216" s="320" t="s">
        <v>3289</v>
      </c>
      <c r="B216" s="321" t="s">
        <v>3288</v>
      </c>
      <c r="C216" s="322"/>
      <c r="D216" s="322"/>
      <c r="E216" s="322"/>
      <c r="F216" s="80"/>
      <c r="G216" s="322"/>
    </row>
    <row r="217" spans="1:7" s="71" customFormat="1" ht="25">
      <c r="A217" s="317" t="s">
        <v>3287</v>
      </c>
      <c r="B217" s="319" t="s">
        <v>3286</v>
      </c>
      <c r="C217" s="317" t="s">
        <v>3285</v>
      </c>
      <c r="D217" s="317"/>
      <c r="E217" s="311">
        <v>2</v>
      </c>
      <c r="F217" s="305"/>
      <c r="G217" s="312">
        <f aca="true" t="shared" si="11" ref="G217:G222">F217*E217</f>
        <v>0</v>
      </c>
    </row>
    <row r="218" spans="1:7" s="71" customFormat="1" ht="12.5">
      <c r="A218" s="317" t="s">
        <v>3284</v>
      </c>
      <c r="B218" s="319" t="s">
        <v>3283</v>
      </c>
      <c r="C218" s="317" t="s">
        <v>3282</v>
      </c>
      <c r="D218" s="317"/>
      <c r="E218" s="311">
        <v>1</v>
      </c>
      <c r="F218" s="305"/>
      <c r="G218" s="312">
        <f t="shared" si="11"/>
        <v>0</v>
      </c>
    </row>
    <row r="219" spans="1:7" s="71" customFormat="1" ht="50">
      <c r="A219" s="317" t="s">
        <v>3281</v>
      </c>
      <c r="B219" s="318" t="s">
        <v>3280</v>
      </c>
      <c r="C219" s="311" t="s">
        <v>3279</v>
      </c>
      <c r="D219" s="311" t="s">
        <v>3278</v>
      </c>
      <c r="E219" s="311">
        <v>2</v>
      </c>
      <c r="F219" s="305"/>
      <c r="G219" s="312">
        <f t="shared" si="11"/>
        <v>0</v>
      </c>
    </row>
    <row r="220" spans="1:7" s="71" customFormat="1" ht="50">
      <c r="A220" s="317" t="s">
        <v>3277</v>
      </c>
      <c r="B220" s="318" t="s">
        <v>3276</v>
      </c>
      <c r="C220" s="311" t="s">
        <v>3275</v>
      </c>
      <c r="D220" s="311"/>
      <c r="E220" s="311">
        <v>2</v>
      </c>
      <c r="F220" s="305"/>
      <c r="G220" s="312">
        <f t="shared" si="11"/>
        <v>0</v>
      </c>
    </row>
    <row r="221" spans="1:7" s="71" customFormat="1" ht="50">
      <c r="A221" s="317" t="s">
        <v>3274</v>
      </c>
      <c r="B221" s="318" t="s">
        <v>3273</v>
      </c>
      <c r="C221" s="311" t="s">
        <v>3272</v>
      </c>
      <c r="D221" s="311" t="s">
        <v>3271</v>
      </c>
      <c r="E221" s="311">
        <v>2</v>
      </c>
      <c r="F221" s="305"/>
      <c r="G221" s="312">
        <f t="shared" si="11"/>
        <v>0</v>
      </c>
    </row>
    <row r="222" spans="1:7" s="71" customFormat="1" ht="50">
      <c r="A222" s="317" t="s">
        <v>3270</v>
      </c>
      <c r="B222" s="310" t="s">
        <v>3269</v>
      </c>
      <c r="C222" s="311" t="s">
        <v>3268</v>
      </c>
      <c r="D222" s="311"/>
      <c r="E222" s="311">
        <v>1</v>
      </c>
      <c r="F222" s="305"/>
      <c r="G222" s="312">
        <f t="shared" si="11"/>
        <v>0</v>
      </c>
    </row>
    <row r="223" spans="1:7" s="71" customFormat="1" ht="12.5">
      <c r="A223" s="317"/>
      <c r="B223" s="319"/>
      <c r="C223" s="317"/>
      <c r="D223" s="317"/>
      <c r="E223" s="311"/>
      <c r="F223" s="72"/>
      <c r="G223" s="311"/>
    </row>
    <row r="224" spans="1:7" s="71" customFormat="1" ht="13">
      <c r="A224" s="320" t="s">
        <v>3267</v>
      </c>
      <c r="B224" s="321" t="s">
        <v>3266</v>
      </c>
      <c r="C224" s="322"/>
      <c r="D224" s="322"/>
      <c r="E224" s="322"/>
      <c r="F224" s="80"/>
      <c r="G224" s="322"/>
    </row>
    <row r="225" spans="1:7" s="71" customFormat="1" ht="100">
      <c r="A225" s="317" t="s">
        <v>3265</v>
      </c>
      <c r="B225" s="319" t="s">
        <v>3264</v>
      </c>
      <c r="C225" s="317" t="s">
        <v>3263</v>
      </c>
      <c r="D225" s="317"/>
      <c r="E225" s="317">
        <v>5</v>
      </c>
      <c r="F225" s="307"/>
      <c r="G225" s="312">
        <f>F225*E225</f>
        <v>0</v>
      </c>
    </row>
    <row r="226" spans="1:7" s="71" customFormat="1" ht="287.5">
      <c r="A226" s="317" t="s">
        <v>3262</v>
      </c>
      <c r="B226" s="319" t="s">
        <v>3261</v>
      </c>
      <c r="C226" s="317" t="s">
        <v>3260</v>
      </c>
      <c r="D226" s="317"/>
      <c r="E226" s="317">
        <v>75</v>
      </c>
      <c r="F226" s="307"/>
      <c r="G226" s="312">
        <f>F226*E226</f>
        <v>0</v>
      </c>
    </row>
    <row r="227" spans="1:7" s="71" customFormat="1" ht="12.5">
      <c r="A227" s="317"/>
      <c r="B227" s="319"/>
      <c r="C227" s="317"/>
      <c r="D227" s="317"/>
      <c r="E227" s="311"/>
      <c r="F227" s="72"/>
      <c r="G227" s="311"/>
    </row>
    <row r="228" spans="1:7" s="71" customFormat="1" ht="13">
      <c r="A228" s="320" t="s">
        <v>3259</v>
      </c>
      <c r="B228" s="321" t="s">
        <v>3258</v>
      </c>
      <c r="C228" s="322"/>
      <c r="D228" s="322"/>
      <c r="E228" s="322"/>
      <c r="F228" s="80"/>
      <c r="G228" s="322"/>
    </row>
    <row r="229" spans="1:7" s="71" customFormat="1" ht="25">
      <c r="A229" s="317" t="s">
        <v>3257</v>
      </c>
      <c r="B229" s="318" t="s">
        <v>3256</v>
      </c>
      <c r="C229" s="311" t="s">
        <v>3255</v>
      </c>
      <c r="D229" s="311"/>
      <c r="E229" s="311">
        <v>1</v>
      </c>
      <c r="F229" s="305"/>
      <c r="G229" s="312">
        <f>F229*E229</f>
        <v>0</v>
      </c>
    </row>
    <row r="230" spans="1:7" s="71" customFormat="1" ht="25">
      <c r="A230" s="317" t="s">
        <v>3254</v>
      </c>
      <c r="B230" s="78" t="s">
        <v>3253</v>
      </c>
      <c r="C230" s="317" t="s">
        <v>3252</v>
      </c>
      <c r="D230" s="317"/>
      <c r="E230" s="311">
        <v>1</v>
      </c>
      <c r="F230" s="305"/>
      <c r="G230" s="312">
        <f>F230*E230</f>
        <v>0</v>
      </c>
    </row>
    <row r="231" spans="1:7" s="71" customFormat="1" ht="12.5">
      <c r="A231" s="317"/>
      <c r="B231" s="319"/>
      <c r="C231" s="317"/>
      <c r="D231" s="317"/>
      <c r="E231" s="311"/>
      <c r="F231" s="72"/>
      <c r="G231" s="311"/>
    </row>
    <row r="232" spans="1:7" s="71" customFormat="1" ht="13">
      <c r="A232" s="320" t="s">
        <v>3251</v>
      </c>
      <c r="B232" s="321" t="s">
        <v>3250</v>
      </c>
      <c r="C232" s="322"/>
      <c r="D232" s="322"/>
      <c r="E232" s="322"/>
      <c r="F232" s="80"/>
      <c r="G232" s="322"/>
    </row>
    <row r="233" spans="1:7" s="71" customFormat="1" ht="25.5">
      <c r="A233" s="317" t="s">
        <v>3249</v>
      </c>
      <c r="B233" s="318" t="s">
        <v>3236</v>
      </c>
      <c r="C233" s="311" t="s">
        <v>3248</v>
      </c>
      <c r="D233" s="317"/>
      <c r="E233" s="311">
        <v>1</v>
      </c>
      <c r="F233" s="305"/>
      <c r="G233" s="312">
        <f>F233*E233</f>
        <v>0</v>
      </c>
    </row>
    <row r="234" spans="1:7" s="71" customFormat="1" ht="25">
      <c r="A234" s="317" t="s">
        <v>3247</v>
      </c>
      <c r="B234" s="323" t="s">
        <v>3246</v>
      </c>
      <c r="C234" s="317" t="s">
        <v>3245</v>
      </c>
      <c r="D234" s="317"/>
      <c r="E234" s="311">
        <v>1</v>
      </c>
      <c r="F234" s="305"/>
      <c r="G234" s="312">
        <f>F234*E234</f>
        <v>0</v>
      </c>
    </row>
    <row r="235" spans="1:7" s="71" customFormat="1" ht="13">
      <c r="A235" s="317" t="s">
        <v>3244</v>
      </c>
      <c r="B235" s="324" t="s">
        <v>3243</v>
      </c>
      <c r="C235" s="325"/>
      <c r="D235" s="317"/>
      <c r="E235" s="311">
        <v>1</v>
      </c>
      <c r="F235" s="305"/>
      <c r="G235" s="312">
        <f>F235*E235</f>
        <v>0</v>
      </c>
    </row>
    <row r="236" spans="1:7" s="71" customFormat="1" ht="12.5">
      <c r="A236" s="317"/>
      <c r="B236" s="319"/>
      <c r="C236" s="317"/>
      <c r="D236" s="317"/>
      <c r="E236" s="311"/>
      <c r="F236" s="72"/>
      <c r="G236" s="311"/>
    </row>
    <row r="237" spans="1:7" s="71" customFormat="1" ht="13">
      <c r="A237" s="320" t="s">
        <v>3242</v>
      </c>
      <c r="B237" s="321" t="s">
        <v>3241</v>
      </c>
      <c r="C237" s="322"/>
      <c r="D237" s="322"/>
      <c r="E237" s="322"/>
      <c r="F237" s="80"/>
      <c r="G237" s="322"/>
    </row>
    <row r="238" spans="1:7" s="71" customFormat="1" ht="25">
      <c r="A238" s="317" t="s">
        <v>3240</v>
      </c>
      <c r="B238" s="318" t="s">
        <v>3239</v>
      </c>
      <c r="C238" s="311" t="s">
        <v>3238</v>
      </c>
      <c r="D238" s="311"/>
      <c r="E238" s="311">
        <v>1</v>
      </c>
      <c r="F238" s="305"/>
      <c r="G238" s="312">
        <f aca="true" t="shared" si="12" ref="G238:G243">F238*E238</f>
        <v>0</v>
      </c>
    </row>
    <row r="239" spans="1:7" s="71" customFormat="1" ht="25.5">
      <c r="A239" s="317" t="s">
        <v>3237</v>
      </c>
      <c r="B239" s="318" t="s">
        <v>3236</v>
      </c>
      <c r="C239" s="311" t="s">
        <v>3235</v>
      </c>
      <c r="D239" s="317"/>
      <c r="E239" s="311">
        <v>1</v>
      </c>
      <c r="F239" s="305"/>
      <c r="G239" s="312">
        <f t="shared" si="12"/>
        <v>0</v>
      </c>
    </row>
    <row r="240" spans="1:7" s="71" customFormat="1" ht="37.5">
      <c r="A240" s="317" t="s">
        <v>3234</v>
      </c>
      <c r="B240" s="318" t="s">
        <v>3233</v>
      </c>
      <c r="C240" s="317" t="s">
        <v>3232</v>
      </c>
      <c r="D240" s="317"/>
      <c r="E240" s="311">
        <v>1</v>
      </c>
      <c r="F240" s="305"/>
      <c r="G240" s="312">
        <f t="shared" si="12"/>
        <v>0</v>
      </c>
    </row>
    <row r="241" spans="1:7" s="71" customFormat="1" ht="25">
      <c r="A241" s="317" t="s">
        <v>3231</v>
      </c>
      <c r="B241" s="318" t="s">
        <v>3230</v>
      </c>
      <c r="C241" s="79" t="s">
        <v>3229</v>
      </c>
      <c r="D241" s="317"/>
      <c r="E241" s="317">
        <v>1</v>
      </c>
      <c r="F241" s="305"/>
      <c r="G241" s="312">
        <f t="shared" si="12"/>
        <v>0</v>
      </c>
    </row>
    <row r="242" spans="1:7" s="71" customFormat="1" ht="25">
      <c r="A242" s="317" t="s">
        <v>3228</v>
      </c>
      <c r="B242" s="78" t="s">
        <v>3225</v>
      </c>
      <c r="C242" s="317" t="s">
        <v>3227</v>
      </c>
      <c r="D242" s="317"/>
      <c r="E242" s="311">
        <v>1</v>
      </c>
      <c r="F242" s="305"/>
      <c r="G242" s="312">
        <f t="shared" si="12"/>
        <v>0</v>
      </c>
    </row>
    <row r="243" spans="1:7" s="71" customFormat="1" ht="25">
      <c r="A243" s="317" t="s">
        <v>3226</v>
      </c>
      <c r="B243" s="78" t="s">
        <v>3225</v>
      </c>
      <c r="C243" s="317" t="s">
        <v>3224</v>
      </c>
      <c r="D243" s="317"/>
      <c r="E243" s="311">
        <v>1</v>
      </c>
      <c r="F243" s="305"/>
      <c r="G243" s="312">
        <f t="shared" si="12"/>
        <v>0</v>
      </c>
    </row>
    <row r="244" spans="1:7" s="71" customFormat="1" ht="13" thickBot="1">
      <c r="A244" s="77"/>
      <c r="B244" s="310"/>
      <c r="C244" s="311"/>
      <c r="D244" s="311"/>
      <c r="E244" s="311"/>
      <c r="F244" s="72"/>
      <c r="G244" s="312"/>
    </row>
    <row r="245" spans="1:7" s="71" customFormat="1" ht="13.5" thickBot="1">
      <c r="A245" s="70"/>
      <c r="B245" s="313" t="s">
        <v>3223</v>
      </c>
      <c r="C245" s="75"/>
      <c r="D245" s="75"/>
      <c r="E245" s="75"/>
      <c r="F245" s="74"/>
      <c r="G245" s="312"/>
    </row>
    <row r="246" spans="1:7" s="71" customFormat="1" ht="69.75" customHeight="1" thickBot="1">
      <c r="A246" s="70"/>
      <c r="B246" s="314" t="s">
        <v>3222</v>
      </c>
      <c r="C246" s="76"/>
      <c r="D246" s="75"/>
      <c r="E246" s="315"/>
      <c r="F246" s="74"/>
      <c r="G246" s="312"/>
    </row>
    <row r="247" spans="1:7" s="71" customFormat="1" ht="12.5">
      <c r="A247" s="70"/>
      <c r="B247" s="310"/>
      <c r="C247" s="311"/>
      <c r="D247" s="311"/>
      <c r="E247" s="311"/>
      <c r="F247" s="73"/>
      <c r="G247" s="312"/>
    </row>
    <row r="248" spans="1:7" s="71" customFormat="1" ht="12.5">
      <c r="A248" s="70"/>
      <c r="B248" s="310"/>
      <c r="C248" s="311"/>
      <c r="D248" s="311"/>
      <c r="E248" s="311"/>
      <c r="F248" s="72"/>
      <c r="G248" s="312"/>
    </row>
    <row r="249" spans="1:7" s="71" customFormat="1" ht="12.75" customHeight="1">
      <c r="A249" s="70"/>
      <c r="B249" s="310"/>
      <c r="C249" s="311"/>
      <c r="D249" s="311"/>
      <c r="E249" s="311"/>
      <c r="F249" s="72"/>
      <c r="G249" s="312"/>
    </row>
    <row r="250" spans="1:7" s="44" customFormat="1" ht="13" hidden="1">
      <c r="A250" s="70"/>
      <c r="B250" s="69" t="s">
        <v>3221</v>
      </c>
      <c r="C250" s="68"/>
      <c r="D250" s="68"/>
      <c r="E250" s="68"/>
      <c r="F250" s="67"/>
      <c r="G250" s="66">
        <f>SUM(G10:G249)</f>
        <v>0</v>
      </c>
    </row>
    <row r="251" spans="1:7" s="44" customFormat="1" ht="18.75" customHeight="1" thickBot="1">
      <c r="A251" s="46"/>
      <c r="B251" s="65"/>
      <c r="C251" s="64"/>
      <c r="D251" s="64"/>
      <c r="E251" s="64"/>
      <c r="F251" s="63"/>
      <c r="G251" s="62"/>
    </row>
    <row r="252" spans="1:7" s="44" customFormat="1" ht="26.25" customHeight="1">
      <c r="A252" s="60"/>
      <c r="B252" s="61" t="s">
        <v>3220</v>
      </c>
      <c r="C252" s="60"/>
      <c r="D252" s="60"/>
      <c r="E252" s="60"/>
      <c r="F252" s="60"/>
      <c r="G252" s="59"/>
    </row>
    <row r="253" spans="1:7" s="44" customFormat="1" ht="12" customHeight="1">
      <c r="A253" s="57"/>
      <c r="B253" s="58"/>
      <c r="C253" s="57"/>
      <c r="D253" s="57"/>
      <c r="E253" s="57"/>
      <c r="F253" s="57"/>
      <c r="G253" s="56"/>
    </row>
    <row r="254" spans="1:7" s="44" customFormat="1" ht="21.75" customHeight="1">
      <c r="A254" s="53"/>
      <c r="B254" s="55" t="s">
        <v>3219</v>
      </c>
      <c r="C254" s="53"/>
      <c r="D254" s="53"/>
      <c r="E254" s="53"/>
      <c r="F254" s="53"/>
      <c r="G254" s="52">
        <f>G250</f>
        <v>0</v>
      </c>
    </row>
    <row r="255" spans="1:7" s="44" customFormat="1" ht="18">
      <c r="A255" s="53"/>
      <c r="B255" s="55" t="s">
        <v>3218</v>
      </c>
      <c r="C255" s="53"/>
      <c r="D255" s="53"/>
      <c r="E255" s="54">
        <v>0.05</v>
      </c>
      <c r="F255" s="53"/>
      <c r="G255" s="52">
        <f>G250*E255</f>
        <v>0</v>
      </c>
    </row>
    <row r="256" spans="1:7" s="44" customFormat="1" ht="24" customHeight="1">
      <c r="A256" s="50"/>
      <c r="B256" s="51" t="s">
        <v>3217</v>
      </c>
      <c r="C256" s="50"/>
      <c r="D256" s="50"/>
      <c r="E256" s="50"/>
      <c r="F256" s="50"/>
      <c r="G256" s="49">
        <f>G255+G254</f>
        <v>0</v>
      </c>
    </row>
    <row r="257" spans="1:7" s="44" customFormat="1" ht="21.75" customHeight="1">
      <c r="A257" s="48"/>
      <c r="B257" s="47" t="s">
        <v>3216</v>
      </c>
      <c r="C257" s="46"/>
      <c r="D257" s="46"/>
      <c r="E257" s="46"/>
      <c r="F257" s="45"/>
      <c r="G257" s="45"/>
    </row>
    <row r="258" ht="17.5">
      <c r="A258" s="42"/>
    </row>
    <row r="259" spans="1:7" s="37" customFormat="1" ht="17.5">
      <c r="A259" s="42"/>
      <c r="B259" s="43"/>
      <c r="C259" s="36"/>
      <c r="D259" s="36"/>
      <c r="E259" s="36"/>
      <c r="G259" s="36"/>
    </row>
    <row r="260" spans="1:7" s="37" customFormat="1" ht="17.5">
      <c r="A260" s="42"/>
      <c r="B260" s="41"/>
      <c r="C260" s="40"/>
      <c r="D260" s="39"/>
      <c r="E260" s="316"/>
      <c r="G260" s="36"/>
    </row>
    <row r="261" spans="1:7" s="37" customFormat="1" ht="17.5">
      <c r="A261" s="42"/>
      <c r="B261" s="41"/>
      <c r="C261" s="40"/>
      <c r="D261" s="39"/>
      <c r="E261" s="316"/>
      <c r="G261" s="36"/>
    </row>
    <row r="262" spans="1:7" s="37" customFormat="1" ht="17.5">
      <c r="A262" s="42"/>
      <c r="B262" s="41"/>
      <c r="C262" s="40"/>
      <c r="D262" s="39"/>
      <c r="E262" s="316"/>
      <c r="G262" s="36"/>
    </row>
    <row r="263" spans="1:7" s="37" customFormat="1" ht="17.5">
      <c r="A263" s="36"/>
      <c r="B263" s="41"/>
      <c r="C263" s="40"/>
      <c r="D263" s="39"/>
      <c r="E263" s="316"/>
      <c r="G263" s="36"/>
    </row>
    <row r="264" spans="1:7" s="37" customFormat="1" ht="17.5">
      <c r="A264" s="36"/>
      <c r="B264" s="41"/>
      <c r="C264" s="40"/>
      <c r="D264" s="39"/>
      <c r="E264" s="316"/>
      <c r="G264" s="36"/>
    </row>
    <row r="265" spans="1:7" s="37" customFormat="1" ht="17.5">
      <c r="A265" s="36"/>
      <c r="B265" s="41"/>
      <c r="C265" s="40"/>
      <c r="D265" s="39"/>
      <c r="E265" s="316"/>
      <c r="G265" s="36"/>
    </row>
    <row r="266" spans="1:7" s="37" customFormat="1" ht="17.5">
      <c r="A266" s="36"/>
      <c r="B266" s="41"/>
      <c r="C266" s="40"/>
      <c r="D266" s="39"/>
      <c r="E266" s="316"/>
      <c r="G266" s="36"/>
    </row>
    <row r="267" spans="1:7" s="37" customFormat="1" ht="17.5">
      <c r="A267" s="36"/>
      <c r="B267" s="41"/>
      <c r="C267" s="40"/>
      <c r="D267" s="39"/>
      <c r="E267" s="316"/>
      <c r="G267" s="36"/>
    </row>
    <row r="268" spans="1:7" s="37" customFormat="1" ht="17.5">
      <c r="A268" s="36"/>
      <c r="B268" s="41"/>
      <c r="C268" s="40"/>
      <c r="D268" s="39"/>
      <c r="E268" s="316"/>
      <c r="G268" s="36"/>
    </row>
    <row r="269" spans="1:7" s="37" customFormat="1" ht="17.5">
      <c r="A269" s="36"/>
      <c r="B269" s="41"/>
      <c r="C269" s="40"/>
      <c r="D269" s="39"/>
      <c r="E269" s="316"/>
      <c r="G269" s="36"/>
    </row>
    <row r="270" spans="1:7" s="37" customFormat="1" ht="17.5">
      <c r="A270" s="36"/>
      <c r="B270" s="41"/>
      <c r="C270" s="40"/>
      <c r="D270" s="39"/>
      <c r="E270" s="316"/>
      <c r="G270" s="36"/>
    </row>
    <row r="271" spans="1:7" s="37" customFormat="1" ht="17.5">
      <c r="A271" s="36"/>
      <c r="B271" s="41"/>
      <c r="C271" s="40"/>
      <c r="D271" s="39"/>
      <c r="E271" s="316"/>
      <c r="G271" s="36"/>
    </row>
  </sheetData>
  <sheetProtection algorithmName="SHA-512" hashValue="c5EHD3I45isi1aumnca+rE55iRAzC09acxGo+fBuXhtkENx4qyHLeF3/Li1N6eO55kBeIga1oRK2ORKPvaC/uw==" saltValue="UKsNo5ljfM/F6WDZxeMb3A==" spinCount="100000" sheet="1" selectLockedCells="1" autoFilter="0" pivotTables="0"/>
  <printOptions/>
  <pageMargins left="0.7000000000000001" right="0.7000000000000001" top="0.7874015750000001" bottom="0.7874015750000001" header="0.30000000000000004" footer="0.30000000000000004"/>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3B6C6-6F7C-4C4D-94D1-B7B93DF73AB0}">
  <dimension ref="A1:O80"/>
  <sheetViews>
    <sheetView view="pageBreakPreview" zoomScaleSheetLayoutView="100" workbookViewId="0" topLeftCell="A1">
      <pane ySplit="2" topLeftCell="A25" activePane="bottomLeft" state="frozen"/>
      <selection pane="bottomLeft" activeCell="M46" sqref="M46"/>
    </sheetView>
  </sheetViews>
  <sheetFormatPr defaultColWidth="9.28125" defaultRowHeight="12"/>
  <cols>
    <col min="1" max="1" width="7.28125" style="169" customWidth="1"/>
    <col min="2" max="2" width="5.28125" style="168" customWidth="1"/>
    <col min="3" max="3" width="3.28125" style="168" customWidth="1"/>
    <col min="4" max="4" width="3.140625" style="168" customWidth="1"/>
    <col min="5" max="5" width="24.7109375" style="168" customWidth="1"/>
    <col min="6" max="6" width="11.7109375" style="168" customWidth="1"/>
    <col min="7" max="7" width="7.00390625" style="168" customWidth="1"/>
    <col min="8" max="8" width="5.28125" style="168" customWidth="1"/>
    <col min="9" max="9" width="4.7109375" style="168" customWidth="1"/>
    <col min="10" max="10" width="5.7109375" style="168" customWidth="1"/>
    <col min="11" max="11" width="15.421875" style="171" bestFit="1" customWidth="1"/>
    <col min="12" max="12" width="16.00390625" style="170" customWidth="1"/>
    <col min="13" max="13" width="14.140625" style="171" bestFit="1" customWidth="1"/>
    <col min="14" max="14" width="15.421875" style="170" bestFit="1" customWidth="1"/>
    <col min="15" max="15" width="17.140625" style="170" customWidth="1"/>
    <col min="16" max="16384" width="9.28125" style="168" customWidth="1"/>
  </cols>
  <sheetData>
    <row r="1" spans="1:15" ht="20">
      <c r="A1" s="201" t="s">
        <v>3834</v>
      </c>
      <c r="B1" s="202"/>
      <c r="C1" s="202"/>
      <c r="D1" s="202"/>
      <c r="E1" s="202"/>
      <c r="F1" s="202"/>
      <c r="G1" s="202"/>
      <c r="H1" s="202"/>
      <c r="I1" s="202"/>
      <c r="J1" s="202"/>
      <c r="K1" s="740" t="s">
        <v>3833</v>
      </c>
      <c r="L1" s="203" t="s">
        <v>3833</v>
      </c>
      <c r="M1" s="740" t="s">
        <v>3832</v>
      </c>
      <c r="N1" s="203" t="s">
        <v>3832</v>
      </c>
      <c r="O1" s="203" t="s">
        <v>3831</v>
      </c>
    </row>
    <row r="2" spans="1:15" ht="13">
      <c r="A2" s="204"/>
      <c r="B2" s="202"/>
      <c r="C2" s="202"/>
      <c r="D2" s="202"/>
      <c r="E2" s="202"/>
      <c r="F2" s="205"/>
      <c r="G2" s="202"/>
      <c r="H2" s="202"/>
      <c r="I2" s="202"/>
      <c r="J2" s="202"/>
      <c r="K2" s="740" t="s">
        <v>3830</v>
      </c>
      <c r="L2" s="203" t="s">
        <v>4621</v>
      </c>
      <c r="M2" s="740" t="s">
        <v>3830</v>
      </c>
      <c r="N2" s="203" t="s">
        <v>4621</v>
      </c>
      <c r="O2" s="203" t="s">
        <v>4621</v>
      </c>
    </row>
    <row r="3" spans="12:15" ht="12">
      <c r="L3" s="171"/>
      <c r="N3" s="171"/>
      <c r="O3" s="171"/>
    </row>
    <row r="4" spans="1:15" ht="13">
      <c r="A4" s="175" t="s">
        <v>3829</v>
      </c>
      <c r="C4" s="185"/>
      <c r="F4" s="191"/>
      <c r="L4" s="171"/>
      <c r="N4" s="171"/>
      <c r="O4" s="171"/>
    </row>
    <row r="5" spans="1:15" ht="12">
      <c r="A5" s="188" t="s">
        <v>3828</v>
      </c>
      <c r="B5" s="628" t="s">
        <v>3827</v>
      </c>
      <c r="C5" s="628"/>
      <c r="D5" s="628"/>
      <c r="E5" s="628"/>
      <c r="F5" s="628"/>
      <c r="G5" s="628"/>
      <c r="H5" s="628"/>
      <c r="I5" s="174"/>
      <c r="J5" s="174"/>
      <c r="L5" s="171"/>
      <c r="N5" s="171"/>
      <c r="O5" s="171"/>
    </row>
    <row r="6" spans="1:15" ht="12">
      <c r="A6" s="188"/>
      <c r="B6" s="628" t="s">
        <v>3826</v>
      </c>
      <c r="C6" s="628"/>
      <c r="D6" s="628"/>
      <c r="E6" s="628"/>
      <c r="F6" s="628"/>
      <c r="G6" s="628"/>
      <c r="H6" s="174"/>
      <c r="I6" s="174"/>
      <c r="J6" s="174"/>
      <c r="L6" s="171"/>
      <c r="N6" s="171"/>
      <c r="O6" s="171"/>
    </row>
    <row r="7" spans="1:15" ht="12">
      <c r="A7" s="188"/>
      <c r="B7" s="174"/>
      <c r="C7" s="174"/>
      <c r="D7" s="189" t="s">
        <v>3825</v>
      </c>
      <c r="E7" s="189"/>
      <c r="F7" s="190" t="s">
        <v>3824</v>
      </c>
      <c r="G7" s="189" t="s">
        <v>3823</v>
      </c>
      <c r="H7" s="174"/>
      <c r="I7" s="174"/>
      <c r="J7" s="174"/>
      <c r="L7" s="171"/>
      <c r="N7" s="171"/>
      <c r="O7" s="171"/>
    </row>
    <row r="8" spans="1:15" ht="12">
      <c r="A8" s="188"/>
      <c r="B8" s="174"/>
      <c r="C8" s="174"/>
      <c r="D8" s="189" t="s">
        <v>3822</v>
      </c>
      <c r="E8" s="174"/>
      <c r="F8" s="190">
        <v>1506</v>
      </c>
      <c r="G8" s="189" t="s">
        <v>2649</v>
      </c>
      <c r="H8" s="174"/>
      <c r="I8" s="174"/>
      <c r="J8" s="174"/>
      <c r="L8" s="171"/>
      <c r="N8" s="171"/>
      <c r="O8" s="171"/>
    </row>
    <row r="9" spans="1:15" ht="12">
      <c r="A9" s="188"/>
      <c r="B9" s="174"/>
      <c r="C9" s="174"/>
      <c r="D9" s="189" t="s">
        <v>3821</v>
      </c>
      <c r="E9" s="174"/>
      <c r="F9" s="190">
        <v>70</v>
      </c>
      <c r="G9" s="189" t="s">
        <v>1127</v>
      </c>
      <c r="H9" s="174"/>
      <c r="I9" s="174"/>
      <c r="J9" s="174"/>
      <c r="L9" s="171"/>
      <c r="N9" s="171"/>
      <c r="O9" s="171"/>
    </row>
    <row r="10" spans="1:15" ht="12">
      <c r="A10" s="188"/>
      <c r="B10" s="174"/>
      <c r="C10" s="174"/>
      <c r="D10" s="189" t="s">
        <v>3820</v>
      </c>
      <c r="E10" s="174"/>
      <c r="F10" s="190">
        <v>49</v>
      </c>
      <c r="G10" s="189" t="s">
        <v>3819</v>
      </c>
      <c r="H10" s="174"/>
      <c r="I10" s="174"/>
      <c r="J10" s="174"/>
      <c r="L10" s="171"/>
      <c r="N10" s="171"/>
      <c r="O10" s="171"/>
    </row>
    <row r="11" spans="1:15" ht="12">
      <c r="A11" s="188"/>
      <c r="B11" s="174"/>
      <c r="C11" s="628" t="s">
        <v>3818</v>
      </c>
      <c r="D11" s="628"/>
      <c r="E11" s="174"/>
      <c r="F11" s="174"/>
      <c r="G11" s="174"/>
      <c r="H11" s="174"/>
      <c r="I11" s="174"/>
      <c r="J11" s="174"/>
      <c r="L11" s="171"/>
      <c r="N11" s="171"/>
      <c r="O11" s="171"/>
    </row>
    <row r="12" spans="1:15" ht="13.5">
      <c r="A12" s="188"/>
      <c r="B12" s="174"/>
      <c r="C12" s="174"/>
      <c r="D12" s="189" t="s">
        <v>3810</v>
      </c>
      <c r="E12" s="174"/>
      <c r="F12" s="197">
        <v>11000</v>
      </c>
      <c r="G12" s="189" t="s">
        <v>3799</v>
      </c>
      <c r="H12" s="174"/>
      <c r="I12" s="174"/>
      <c r="J12" s="174"/>
      <c r="L12" s="171"/>
      <c r="N12" s="171"/>
      <c r="O12" s="171"/>
    </row>
    <row r="13" spans="1:15" ht="12">
      <c r="A13" s="188"/>
      <c r="B13" s="174"/>
      <c r="C13" s="174"/>
      <c r="D13" s="189" t="s">
        <v>3814</v>
      </c>
      <c r="E13" s="174"/>
      <c r="F13" s="190">
        <v>400</v>
      </c>
      <c r="G13" s="189" t="s">
        <v>146</v>
      </c>
      <c r="H13" s="174"/>
      <c r="I13" s="174"/>
      <c r="J13" s="174"/>
      <c r="L13" s="171"/>
      <c r="N13" s="171"/>
      <c r="O13" s="171"/>
    </row>
    <row r="14" spans="1:15" ht="12">
      <c r="A14" s="188"/>
      <c r="B14" s="174"/>
      <c r="C14" s="174"/>
      <c r="D14" s="189" t="s">
        <v>3817</v>
      </c>
      <c r="E14" s="174"/>
      <c r="F14" s="190">
        <v>6.3</v>
      </c>
      <c r="G14" s="189" t="s">
        <v>3807</v>
      </c>
      <c r="H14" s="174"/>
      <c r="I14" s="174"/>
      <c r="J14" s="174"/>
      <c r="L14" s="171"/>
      <c r="N14" s="171"/>
      <c r="O14" s="171"/>
    </row>
    <row r="15" spans="1:15" ht="12">
      <c r="A15" s="188"/>
      <c r="B15" s="174"/>
      <c r="C15" s="174"/>
      <c r="D15" s="189" t="s">
        <v>3816</v>
      </c>
      <c r="E15" s="174"/>
      <c r="F15" s="190">
        <v>27.8</v>
      </c>
      <c r="G15" s="189" t="s">
        <v>3807</v>
      </c>
      <c r="H15" s="174"/>
      <c r="I15" s="174"/>
      <c r="J15" s="174"/>
      <c r="L15" s="171"/>
      <c r="N15" s="171"/>
      <c r="O15" s="171"/>
    </row>
    <row r="16" spans="1:15" ht="12">
      <c r="A16" s="188"/>
      <c r="B16" s="174"/>
      <c r="C16" s="174"/>
      <c r="D16" s="189" t="s">
        <v>3808</v>
      </c>
      <c r="E16" s="174"/>
      <c r="F16" s="190">
        <v>5.4</v>
      </c>
      <c r="G16" s="189" t="s">
        <v>3807</v>
      </c>
      <c r="H16" s="174"/>
      <c r="I16" s="174"/>
      <c r="J16" s="174"/>
      <c r="L16" s="171"/>
      <c r="N16" s="171"/>
      <c r="O16" s="171"/>
    </row>
    <row r="17" spans="1:15" ht="12">
      <c r="A17" s="188"/>
      <c r="B17" s="174"/>
      <c r="C17" s="174"/>
      <c r="D17" s="189" t="s">
        <v>3806</v>
      </c>
      <c r="E17" s="174"/>
      <c r="F17" s="190">
        <v>400</v>
      </c>
      <c r="G17" s="189" t="s">
        <v>3259</v>
      </c>
      <c r="H17" s="174"/>
      <c r="I17" s="174"/>
      <c r="J17" s="174"/>
      <c r="L17" s="171"/>
      <c r="N17" s="171"/>
      <c r="O17" s="171"/>
    </row>
    <row r="18" spans="1:15" ht="12">
      <c r="A18" s="188"/>
      <c r="B18" s="174"/>
      <c r="C18" s="628" t="s">
        <v>3815</v>
      </c>
      <c r="D18" s="628"/>
      <c r="E18" s="174"/>
      <c r="F18" s="174"/>
      <c r="G18" s="174"/>
      <c r="H18" s="174"/>
      <c r="I18" s="174"/>
      <c r="J18" s="174"/>
      <c r="L18" s="171"/>
      <c r="N18" s="171"/>
      <c r="O18" s="171"/>
    </row>
    <row r="19" spans="1:15" ht="13.5">
      <c r="A19" s="188"/>
      <c r="B19" s="174"/>
      <c r="C19" s="174"/>
      <c r="D19" s="189" t="s">
        <v>3810</v>
      </c>
      <c r="E19" s="174"/>
      <c r="F19" s="190">
        <v>12000</v>
      </c>
      <c r="G19" s="189" t="s">
        <v>3799</v>
      </c>
      <c r="H19" s="174"/>
      <c r="I19" s="174"/>
      <c r="J19" s="174"/>
      <c r="L19" s="171"/>
      <c r="N19" s="171"/>
      <c r="O19" s="171"/>
    </row>
    <row r="20" spans="1:15" ht="12">
      <c r="A20" s="188"/>
      <c r="B20" s="174"/>
      <c r="C20" s="174"/>
      <c r="D20" s="189" t="s">
        <v>3814</v>
      </c>
      <c r="E20" s="174"/>
      <c r="F20" s="190">
        <v>400</v>
      </c>
      <c r="G20" s="189" t="s">
        <v>146</v>
      </c>
      <c r="H20" s="174"/>
      <c r="I20" s="174"/>
      <c r="J20" s="174"/>
      <c r="L20" s="171"/>
      <c r="N20" s="171"/>
      <c r="O20" s="171"/>
    </row>
    <row r="21" spans="1:15" ht="12">
      <c r="A21" s="188"/>
      <c r="B21" s="174"/>
      <c r="C21" s="174"/>
      <c r="D21" s="189" t="s">
        <v>3808</v>
      </c>
      <c r="E21" s="174"/>
      <c r="F21" s="190">
        <v>5.4</v>
      </c>
      <c r="G21" s="189" t="s">
        <v>3807</v>
      </c>
      <c r="H21" s="174"/>
      <c r="I21" s="174"/>
      <c r="J21" s="174"/>
      <c r="L21" s="171"/>
      <c r="N21" s="171"/>
      <c r="O21" s="171"/>
    </row>
    <row r="22" spans="1:15" ht="12">
      <c r="A22" s="188"/>
      <c r="B22" s="174"/>
      <c r="C22" s="174"/>
      <c r="D22" s="189" t="s">
        <v>3806</v>
      </c>
      <c r="E22" s="174"/>
      <c r="F22" s="190">
        <v>400</v>
      </c>
      <c r="G22" s="189" t="s">
        <v>3259</v>
      </c>
      <c r="H22" s="174"/>
      <c r="I22" s="174">
        <v>1</v>
      </c>
      <c r="J22" s="174" t="s">
        <v>1507</v>
      </c>
      <c r="K22" s="741"/>
      <c r="L22" s="171">
        <f aca="true" t="shared" si="0" ref="L22:L53">+K22*I22</f>
        <v>0</v>
      </c>
      <c r="M22" s="741"/>
      <c r="N22" s="171">
        <f aca="true" t="shared" si="1" ref="N22:N53">+M22*I22</f>
        <v>0</v>
      </c>
      <c r="O22" s="171">
        <f aca="true" t="shared" si="2" ref="O22:O53">+N22+L22</f>
        <v>0</v>
      </c>
    </row>
    <row r="23" spans="3:15" ht="12">
      <c r="C23" s="185"/>
      <c r="D23" s="189"/>
      <c r="F23" s="191"/>
      <c r="I23" s="174"/>
      <c r="J23" s="174"/>
      <c r="L23" s="171">
        <f t="shared" si="0"/>
        <v>0</v>
      </c>
      <c r="N23" s="171">
        <f t="shared" si="1"/>
        <v>0</v>
      </c>
      <c r="O23" s="171">
        <f t="shared" si="2"/>
        <v>0</v>
      </c>
    </row>
    <row r="24" spans="1:15" ht="12">
      <c r="A24" s="192" t="s">
        <v>3813</v>
      </c>
      <c r="B24" s="185" t="s">
        <v>3812</v>
      </c>
      <c r="C24" s="185"/>
      <c r="E24" s="193"/>
      <c r="F24" s="185"/>
      <c r="G24" s="185"/>
      <c r="H24" s="185"/>
      <c r="I24" s="185"/>
      <c r="J24" s="185"/>
      <c r="L24" s="171">
        <f t="shared" si="0"/>
        <v>0</v>
      </c>
      <c r="N24" s="171">
        <f t="shared" si="1"/>
        <v>0</v>
      </c>
      <c r="O24" s="171">
        <f t="shared" si="2"/>
        <v>0</v>
      </c>
    </row>
    <row r="25" spans="1:15" ht="12">
      <c r="A25" s="192"/>
      <c r="B25" s="185"/>
      <c r="C25" s="185" t="s">
        <v>3811</v>
      </c>
      <c r="E25" s="193"/>
      <c r="F25" s="185"/>
      <c r="G25" s="185"/>
      <c r="H25" s="185"/>
      <c r="I25" s="185"/>
      <c r="J25" s="185"/>
      <c r="L25" s="171">
        <f t="shared" si="0"/>
        <v>0</v>
      </c>
      <c r="N25" s="171">
        <f t="shared" si="1"/>
        <v>0</v>
      </c>
      <c r="O25" s="171">
        <f t="shared" si="2"/>
        <v>0</v>
      </c>
    </row>
    <row r="26" spans="1:15" ht="13.5">
      <c r="A26" s="188"/>
      <c r="B26" s="174"/>
      <c r="C26" s="174"/>
      <c r="D26" s="189" t="s">
        <v>3810</v>
      </c>
      <c r="E26" s="174"/>
      <c r="F26" s="197">
        <v>11000</v>
      </c>
      <c r="G26" s="189" t="s">
        <v>3799</v>
      </c>
      <c r="H26" s="174"/>
      <c r="I26" s="174"/>
      <c r="J26" s="174"/>
      <c r="L26" s="171">
        <f t="shared" si="0"/>
        <v>0</v>
      </c>
      <c r="N26" s="171">
        <f t="shared" si="1"/>
        <v>0</v>
      </c>
      <c r="O26" s="171">
        <f t="shared" si="2"/>
        <v>0</v>
      </c>
    </row>
    <row r="27" spans="1:15" ht="12">
      <c r="A27" s="188"/>
      <c r="B27" s="174"/>
      <c r="C27" s="174"/>
      <c r="D27" s="189" t="s">
        <v>3809</v>
      </c>
      <c r="E27" s="174"/>
      <c r="F27" s="190">
        <v>6.3</v>
      </c>
      <c r="G27" s="189" t="s">
        <v>3807</v>
      </c>
      <c r="H27" s="174"/>
      <c r="I27" s="174"/>
      <c r="J27" s="174"/>
      <c r="L27" s="171">
        <f t="shared" si="0"/>
        <v>0</v>
      </c>
      <c r="N27" s="171">
        <f t="shared" si="1"/>
        <v>0</v>
      </c>
      <c r="O27" s="171">
        <f t="shared" si="2"/>
        <v>0</v>
      </c>
    </row>
    <row r="28" spans="1:15" ht="12">
      <c r="A28" s="188"/>
      <c r="B28" s="174"/>
      <c r="C28" s="174"/>
      <c r="D28" s="189" t="s">
        <v>3808</v>
      </c>
      <c r="E28" s="174"/>
      <c r="F28" s="190">
        <v>54</v>
      </c>
      <c r="G28" s="189" t="s">
        <v>3807</v>
      </c>
      <c r="H28" s="174"/>
      <c r="I28" s="174"/>
      <c r="J28" s="174"/>
      <c r="L28" s="171">
        <f t="shared" si="0"/>
        <v>0</v>
      </c>
      <c r="N28" s="171">
        <f t="shared" si="1"/>
        <v>0</v>
      </c>
      <c r="O28" s="171">
        <f t="shared" si="2"/>
        <v>0</v>
      </c>
    </row>
    <row r="29" spans="1:15" ht="12">
      <c r="A29" s="188"/>
      <c r="B29" s="174"/>
      <c r="C29" s="174"/>
      <c r="D29" s="189" t="s">
        <v>3806</v>
      </c>
      <c r="E29" s="174"/>
      <c r="F29" s="190">
        <v>400</v>
      </c>
      <c r="G29" s="189" t="s">
        <v>3259</v>
      </c>
      <c r="H29" s="174"/>
      <c r="I29" s="174">
        <v>1</v>
      </c>
      <c r="J29" s="174" t="s">
        <v>1507</v>
      </c>
      <c r="K29" s="741"/>
      <c r="L29" s="171">
        <f t="shared" si="0"/>
        <v>0</v>
      </c>
      <c r="M29" s="741"/>
      <c r="N29" s="171">
        <f t="shared" si="1"/>
        <v>0</v>
      </c>
      <c r="O29" s="171">
        <f t="shared" si="2"/>
        <v>0</v>
      </c>
    </row>
    <row r="30" spans="3:15" ht="12">
      <c r="C30" s="185"/>
      <c r="D30" s="189"/>
      <c r="F30" s="191"/>
      <c r="I30" s="174"/>
      <c r="J30" s="174"/>
      <c r="L30" s="171">
        <f t="shared" si="0"/>
        <v>0</v>
      </c>
      <c r="N30" s="171">
        <f t="shared" si="1"/>
        <v>0</v>
      </c>
      <c r="O30" s="171">
        <f t="shared" si="2"/>
        <v>0</v>
      </c>
    </row>
    <row r="31" spans="1:15" ht="12">
      <c r="A31" s="192" t="s">
        <v>3805</v>
      </c>
      <c r="B31" s="185" t="s">
        <v>3804</v>
      </c>
      <c r="C31" s="185"/>
      <c r="E31" s="193"/>
      <c r="F31" s="185"/>
      <c r="G31" s="185"/>
      <c r="H31" s="185"/>
      <c r="I31" s="185"/>
      <c r="J31" s="185"/>
      <c r="L31" s="171">
        <f t="shared" si="0"/>
        <v>0</v>
      </c>
      <c r="N31" s="171">
        <f t="shared" si="1"/>
        <v>0</v>
      </c>
      <c r="O31" s="171">
        <f t="shared" si="2"/>
        <v>0</v>
      </c>
    </row>
    <row r="32" spans="1:15" ht="13.5">
      <c r="A32" s="192"/>
      <c r="B32" s="185"/>
      <c r="C32" s="185" t="s">
        <v>3803</v>
      </c>
      <c r="E32" s="193"/>
      <c r="F32" s="185">
        <v>100</v>
      </c>
      <c r="G32" s="189" t="s">
        <v>3802</v>
      </c>
      <c r="H32" s="185"/>
      <c r="I32" s="185"/>
      <c r="J32" s="185"/>
      <c r="L32" s="171">
        <f t="shared" si="0"/>
        <v>0</v>
      </c>
      <c r="N32" s="171">
        <f t="shared" si="1"/>
        <v>0</v>
      </c>
      <c r="O32" s="171">
        <f t="shared" si="2"/>
        <v>0</v>
      </c>
    </row>
    <row r="33" spans="1:15" ht="13.5">
      <c r="A33" s="188"/>
      <c r="B33" s="174"/>
      <c r="C33" s="174"/>
      <c r="D33" s="189" t="s">
        <v>3801</v>
      </c>
      <c r="E33" s="174"/>
      <c r="F33" s="197">
        <v>11000</v>
      </c>
      <c r="G33" s="189" t="s">
        <v>3799</v>
      </c>
      <c r="H33" s="174"/>
      <c r="I33" s="174"/>
      <c r="J33" s="174"/>
      <c r="L33" s="171">
        <f t="shared" si="0"/>
        <v>0</v>
      </c>
      <c r="N33" s="171">
        <f t="shared" si="1"/>
        <v>0</v>
      </c>
      <c r="O33" s="171">
        <f t="shared" si="2"/>
        <v>0</v>
      </c>
    </row>
    <row r="34" spans="1:15" ht="13.5">
      <c r="A34" s="188"/>
      <c r="B34" s="174"/>
      <c r="C34" s="174"/>
      <c r="D34" s="189" t="s">
        <v>3800</v>
      </c>
      <c r="E34" s="174"/>
      <c r="F34" s="197">
        <v>12000</v>
      </c>
      <c r="G34" s="189" t="s">
        <v>3799</v>
      </c>
      <c r="H34" s="174"/>
      <c r="I34" s="174">
        <v>1</v>
      </c>
      <c r="J34" s="174" t="s">
        <v>1507</v>
      </c>
      <c r="K34" s="741"/>
      <c r="L34" s="171">
        <f t="shared" si="0"/>
        <v>0</v>
      </c>
      <c r="M34" s="741"/>
      <c r="N34" s="171">
        <f t="shared" si="1"/>
        <v>0</v>
      </c>
      <c r="O34" s="171">
        <f t="shared" si="2"/>
        <v>0</v>
      </c>
    </row>
    <row r="35" spans="3:15" ht="12">
      <c r="C35" s="185"/>
      <c r="D35" s="189"/>
      <c r="F35" s="191"/>
      <c r="I35" s="174"/>
      <c r="J35" s="174"/>
      <c r="L35" s="171">
        <f t="shared" si="0"/>
        <v>0</v>
      </c>
      <c r="N35" s="171">
        <f t="shared" si="1"/>
        <v>0</v>
      </c>
      <c r="O35" s="171">
        <f t="shared" si="2"/>
        <v>0</v>
      </c>
    </row>
    <row r="36" spans="1:15" ht="12">
      <c r="A36" s="192" t="s">
        <v>3798</v>
      </c>
      <c r="B36" s="185" t="s">
        <v>3797</v>
      </c>
      <c r="C36" s="185"/>
      <c r="E36" s="193"/>
      <c r="F36" s="185"/>
      <c r="G36" s="185"/>
      <c r="H36" s="185"/>
      <c r="I36" s="185"/>
      <c r="J36" s="185"/>
      <c r="L36" s="171">
        <f t="shared" si="0"/>
        <v>0</v>
      </c>
      <c r="N36" s="171">
        <f t="shared" si="1"/>
        <v>0</v>
      </c>
      <c r="O36" s="171">
        <f t="shared" si="2"/>
        <v>0</v>
      </c>
    </row>
    <row r="37" spans="1:15" ht="12">
      <c r="A37" s="192"/>
      <c r="B37" s="185"/>
      <c r="C37" s="185" t="s">
        <v>3796</v>
      </c>
      <c r="E37" s="193"/>
      <c r="F37" s="185"/>
      <c r="G37" s="185"/>
      <c r="H37" s="185"/>
      <c r="I37" s="185">
        <v>2</v>
      </c>
      <c r="J37" s="185" t="s">
        <v>1507</v>
      </c>
      <c r="K37" s="741"/>
      <c r="L37" s="171">
        <f t="shared" si="0"/>
        <v>0</v>
      </c>
      <c r="M37" s="741"/>
      <c r="N37" s="171">
        <f t="shared" si="1"/>
        <v>0</v>
      </c>
      <c r="O37" s="171">
        <f t="shared" si="2"/>
        <v>0</v>
      </c>
    </row>
    <row r="38" spans="1:15" ht="12">
      <c r="A38" s="192"/>
      <c r="B38" s="185"/>
      <c r="C38" s="185"/>
      <c r="E38" s="193"/>
      <c r="F38" s="185"/>
      <c r="G38" s="185"/>
      <c r="H38" s="185"/>
      <c r="I38" s="185"/>
      <c r="J38" s="185"/>
      <c r="L38" s="171">
        <f t="shared" si="0"/>
        <v>0</v>
      </c>
      <c r="N38" s="171">
        <f t="shared" si="1"/>
        <v>0</v>
      </c>
      <c r="O38" s="171">
        <f t="shared" si="2"/>
        <v>0</v>
      </c>
    </row>
    <row r="39" spans="1:15" ht="12">
      <c r="A39" s="192" t="s">
        <v>3795</v>
      </c>
      <c r="B39" s="185" t="s">
        <v>3794</v>
      </c>
      <c r="C39" s="185"/>
      <c r="E39" s="185"/>
      <c r="F39" s="185"/>
      <c r="G39" s="185"/>
      <c r="H39" s="185"/>
      <c r="I39" s="185"/>
      <c r="J39" s="185"/>
      <c r="L39" s="171">
        <f t="shared" si="0"/>
        <v>0</v>
      </c>
      <c r="N39" s="171">
        <f t="shared" si="1"/>
        <v>0</v>
      </c>
      <c r="O39" s="171">
        <f t="shared" si="2"/>
        <v>0</v>
      </c>
    </row>
    <row r="40" spans="1:15" ht="12">
      <c r="A40" s="192"/>
      <c r="B40" s="185"/>
      <c r="C40" s="185" t="s">
        <v>3793</v>
      </c>
      <c r="E40" s="185"/>
      <c r="F40" s="185"/>
      <c r="G40" s="185"/>
      <c r="H40" s="185"/>
      <c r="I40" s="185"/>
      <c r="J40" s="185"/>
      <c r="L40" s="171">
        <f t="shared" si="0"/>
        <v>0</v>
      </c>
      <c r="N40" s="171">
        <f t="shared" si="1"/>
        <v>0</v>
      </c>
      <c r="O40" s="171">
        <f t="shared" si="2"/>
        <v>0</v>
      </c>
    </row>
    <row r="41" spans="1:15" ht="12">
      <c r="A41" s="192"/>
      <c r="B41" s="185"/>
      <c r="C41" s="185" t="s">
        <v>3792</v>
      </c>
      <c r="E41" s="185"/>
      <c r="F41" s="185"/>
      <c r="G41" s="185"/>
      <c r="H41" s="185"/>
      <c r="I41" s="185"/>
      <c r="J41" s="185"/>
      <c r="L41" s="171">
        <f t="shared" si="0"/>
        <v>0</v>
      </c>
      <c r="N41" s="171">
        <f t="shared" si="1"/>
        <v>0</v>
      </c>
      <c r="O41" s="171">
        <f t="shared" si="2"/>
        <v>0</v>
      </c>
    </row>
    <row r="42" spans="1:15" ht="12">
      <c r="A42" s="192"/>
      <c r="B42" s="185"/>
      <c r="C42" s="185" t="s">
        <v>3791</v>
      </c>
      <c r="E42" s="185"/>
      <c r="F42" s="185"/>
      <c r="G42" s="185"/>
      <c r="H42" s="185"/>
      <c r="I42" s="185"/>
      <c r="J42" s="185"/>
      <c r="L42" s="171">
        <f t="shared" si="0"/>
        <v>0</v>
      </c>
      <c r="N42" s="171">
        <f t="shared" si="1"/>
        <v>0</v>
      </c>
      <c r="O42" s="171">
        <f t="shared" si="2"/>
        <v>0</v>
      </c>
    </row>
    <row r="43" spans="1:15" ht="15.5">
      <c r="A43" s="192"/>
      <c r="B43" s="185"/>
      <c r="C43" s="185" t="s">
        <v>3790</v>
      </c>
      <c r="E43" s="185"/>
      <c r="F43" s="185"/>
      <c r="G43" s="185"/>
      <c r="H43" s="185"/>
      <c r="I43" s="185"/>
      <c r="J43" s="185"/>
      <c r="L43" s="171">
        <f t="shared" si="0"/>
        <v>0</v>
      </c>
      <c r="N43" s="171">
        <f t="shared" si="1"/>
        <v>0</v>
      </c>
      <c r="O43" s="171">
        <f t="shared" si="2"/>
        <v>0</v>
      </c>
    </row>
    <row r="44" spans="1:15" ht="12">
      <c r="A44" s="192"/>
      <c r="B44" s="185"/>
      <c r="C44" s="185" t="s">
        <v>3789</v>
      </c>
      <c r="E44" s="185"/>
      <c r="F44" s="185"/>
      <c r="G44" s="185"/>
      <c r="H44" s="185"/>
      <c r="I44" s="185"/>
      <c r="J44" s="185"/>
      <c r="L44" s="171">
        <f t="shared" si="0"/>
        <v>0</v>
      </c>
      <c r="N44" s="171">
        <f t="shared" si="1"/>
        <v>0</v>
      </c>
      <c r="O44" s="171">
        <f t="shared" si="2"/>
        <v>0</v>
      </c>
    </row>
    <row r="45" spans="1:15" ht="12">
      <c r="A45" s="192"/>
      <c r="B45" s="185"/>
      <c r="C45" s="185"/>
      <c r="D45" s="168" t="s">
        <v>3788</v>
      </c>
      <c r="E45" s="193"/>
      <c r="F45" s="185"/>
      <c r="G45" s="185"/>
      <c r="H45" s="185"/>
      <c r="I45" s="185">
        <v>30</v>
      </c>
      <c r="J45" s="185" t="s">
        <v>316</v>
      </c>
      <c r="K45" s="741"/>
      <c r="L45" s="171">
        <f t="shared" si="0"/>
        <v>0</v>
      </c>
      <c r="M45" s="741"/>
      <c r="N45" s="171">
        <f t="shared" si="1"/>
        <v>0</v>
      </c>
      <c r="O45" s="171">
        <f t="shared" si="2"/>
        <v>0</v>
      </c>
    </row>
    <row r="46" spans="1:15" ht="12">
      <c r="A46" s="192"/>
      <c r="B46" s="185"/>
      <c r="C46" s="185"/>
      <c r="D46" s="168" t="s">
        <v>3787</v>
      </c>
      <c r="E46" s="193"/>
      <c r="F46" s="185"/>
      <c r="G46" s="185"/>
      <c r="H46" s="185"/>
      <c r="I46" s="185">
        <v>4</v>
      </c>
      <c r="J46" s="185" t="s">
        <v>316</v>
      </c>
      <c r="K46" s="741"/>
      <c r="L46" s="171">
        <f t="shared" si="0"/>
        <v>0</v>
      </c>
      <c r="M46" s="741"/>
      <c r="N46" s="171">
        <f t="shared" si="1"/>
        <v>0</v>
      </c>
      <c r="O46" s="171">
        <f t="shared" si="2"/>
        <v>0</v>
      </c>
    </row>
    <row r="47" spans="1:15" ht="12">
      <c r="A47" s="192"/>
      <c r="B47" s="185"/>
      <c r="C47" s="185"/>
      <c r="D47" s="168" t="s">
        <v>3786</v>
      </c>
      <c r="E47" s="193"/>
      <c r="F47" s="185"/>
      <c r="G47" s="185"/>
      <c r="H47" s="185"/>
      <c r="I47" s="185">
        <v>2</v>
      </c>
      <c r="J47" s="185" t="s">
        <v>316</v>
      </c>
      <c r="K47" s="741"/>
      <c r="L47" s="171">
        <f t="shared" si="0"/>
        <v>0</v>
      </c>
      <c r="M47" s="741"/>
      <c r="N47" s="171">
        <f t="shared" si="1"/>
        <v>0</v>
      </c>
      <c r="O47" s="171">
        <f t="shared" si="2"/>
        <v>0</v>
      </c>
    </row>
    <row r="48" spans="1:15" ht="12">
      <c r="A48" s="192"/>
      <c r="B48" s="185"/>
      <c r="C48" s="185"/>
      <c r="E48" s="193"/>
      <c r="F48" s="185"/>
      <c r="G48" s="185"/>
      <c r="H48" s="185"/>
      <c r="I48" s="185"/>
      <c r="J48" s="185"/>
      <c r="L48" s="171">
        <f t="shared" si="0"/>
        <v>0</v>
      </c>
      <c r="N48" s="171">
        <f t="shared" si="1"/>
        <v>0</v>
      </c>
      <c r="O48" s="171">
        <f t="shared" si="2"/>
        <v>0</v>
      </c>
    </row>
    <row r="49" spans="1:15" ht="12">
      <c r="A49" s="192" t="s">
        <v>3785</v>
      </c>
      <c r="B49" s="185" t="s">
        <v>3784</v>
      </c>
      <c r="C49" s="185"/>
      <c r="E49" s="193"/>
      <c r="F49" s="185"/>
      <c r="G49" s="185"/>
      <c r="H49" s="185"/>
      <c r="I49" s="185"/>
      <c r="J49" s="185"/>
      <c r="L49" s="171">
        <f t="shared" si="0"/>
        <v>0</v>
      </c>
      <c r="N49" s="171">
        <f t="shared" si="1"/>
        <v>0</v>
      </c>
      <c r="O49" s="171">
        <f t="shared" si="2"/>
        <v>0</v>
      </c>
    </row>
    <row r="50" spans="1:15" ht="12">
      <c r="A50" s="192"/>
      <c r="B50" s="185"/>
      <c r="C50" s="185"/>
      <c r="D50" s="168" t="s">
        <v>3783</v>
      </c>
      <c r="E50" s="193"/>
      <c r="F50" s="185"/>
      <c r="G50" s="185"/>
      <c r="H50" s="185"/>
      <c r="I50" s="185">
        <v>20</v>
      </c>
      <c r="J50" s="185" t="s">
        <v>371</v>
      </c>
      <c r="K50" s="741"/>
      <c r="L50" s="171">
        <f t="shared" si="0"/>
        <v>0</v>
      </c>
      <c r="M50" s="741"/>
      <c r="N50" s="171">
        <f t="shared" si="1"/>
        <v>0</v>
      </c>
      <c r="O50" s="171">
        <f t="shared" si="2"/>
        <v>0</v>
      </c>
    </row>
    <row r="51" spans="11:15" ht="12">
      <c r="K51" s="742"/>
      <c r="L51" s="171">
        <f t="shared" si="0"/>
        <v>0</v>
      </c>
      <c r="M51" s="184"/>
      <c r="N51" s="171">
        <f t="shared" si="1"/>
        <v>0</v>
      </c>
      <c r="O51" s="171">
        <f t="shared" si="2"/>
        <v>0</v>
      </c>
    </row>
    <row r="52" spans="12:15" ht="12">
      <c r="L52" s="171">
        <f t="shared" si="0"/>
        <v>0</v>
      </c>
      <c r="M52" s="184"/>
      <c r="N52" s="171">
        <f t="shared" si="1"/>
        <v>0</v>
      </c>
      <c r="O52" s="171">
        <f t="shared" si="2"/>
        <v>0</v>
      </c>
    </row>
    <row r="53" spans="1:15" ht="12">
      <c r="A53" s="192" t="s">
        <v>3782</v>
      </c>
      <c r="B53" s="185" t="s">
        <v>3781</v>
      </c>
      <c r="C53" s="185"/>
      <c r="E53" s="193"/>
      <c r="F53" s="185"/>
      <c r="G53" s="185"/>
      <c r="H53" s="185"/>
      <c r="I53" s="185"/>
      <c r="J53" s="185"/>
      <c r="L53" s="171">
        <f t="shared" si="0"/>
        <v>0</v>
      </c>
      <c r="N53" s="171">
        <f t="shared" si="1"/>
        <v>0</v>
      </c>
      <c r="O53" s="171">
        <f t="shared" si="2"/>
        <v>0</v>
      </c>
    </row>
    <row r="54" spans="1:15" ht="12">
      <c r="A54" s="192"/>
      <c r="B54" s="185"/>
      <c r="C54" s="185" t="s">
        <v>3780</v>
      </c>
      <c r="E54" s="193"/>
      <c r="F54" s="185"/>
      <c r="G54" s="185"/>
      <c r="H54" s="185"/>
      <c r="I54" s="185"/>
      <c r="J54" s="185"/>
      <c r="L54" s="171">
        <f aca="true" t="shared" si="3" ref="L54:L79">+K54*I54</f>
        <v>0</v>
      </c>
      <c r="N54" s="171">
        <f aca="true" t="shared" si="4" ref="N54:N79">+M54*I54</f>
        <v>0</v>
      </c>
      <c r="O54" s="171">
        <f aca="true" t="shared" si="5" ref="O54:O79">+N54+L54</f>
        <v>0</v>
      </c>
    </row>
    <row r="55" spans="1:15" ht="14.5">
      <c r="A55" s="192"/>
      <c r="B55" s="185"/>
      <c r="C55" s="185" t="s">
        <v>3779</v>
      </c>
      <c r="E55" s="193"/>
      <c r="F55" s="185"/>
      <c r="G55" s="185"/>
      <c r="H55" s="195"/>
      <c r="I55" s="193">
        <v>20</v>
      </c>
      <c r="J55" s="185" t="s">
        <v>3771</v>
      </c>
      <c r="K55" s="741"/>
      <c r="L55" s="171">
        <f t="shared" si="3"/>
        <v>0</v>
      </c>
      <c r="M55" s="741"/>
      <c r="N55" s="171">
        <f t="shared" si="4"/>
        <v>0</v>
      </c>
      <c r="O55" s="171">
        <f t="shared" si="5"/>
        <v>0</v>
      </c>
    </row>
    <row r="56" spans="12:15" ht="12">
      <c r="L56" s="171">
        <f t="shared" si="3"/>
        <v>0</v>
      </c>
      <c r="M56" s="184"/>
      <c r="N56" s="171">
        <f t="shared" si="4"/>
        <v>0</v>
      </c>
      <c r="O56" s="171">
        <f t="shared" si="5"/>
        <v>0</v>
      </c>
    </row>
    <row r="57" spans="1:15" ht="12">
      <c r="A57" s="192" t="s">
        <v>3778</v>
      </c>
      <c r="B57" s="185" t="s">
        <v>3777</v>
      </c>
      <c r="C57" s="185"/>
      <c r="E57" s="193"/>
      <c r="F57" s="185"/>
      <c r="G57" s="185"/>
      <c r="H57" s="185"/>
      <c r="I57" s="185"/>
      <c r="J57" s="185"/>
      <c r="L57" s="171">
        <f t="shared" si="3"/>
        <v>0</v>
      </c>
      <c r="N57" s="171">
        <f t="shared" si="4"/>
        <v>0</v>
      </c>
      <c r="O57" s="171">
        <f t="shared" si="5"/>
        <v>0</v>
      </c>
    </row>
    <row r="58" spans="1:15" ht="14.5">
      <c r="A58" s="192"/>
      <c r="B58" s="185"/>
      <c r="C58" s="185" t="s">
        <v>3776</v>
      </c>
      <c r="E58" s="193"/>
      <c r="F58" s="185"/>
      <c r="G58" s="185"/>
      <c r="H58" s="195"/>
      <c r="I58" s="193">
        <v>4</v>
      </c>
      <c r="J58" s="185" t="s">
        <v>3771</v>
      </c>
      <c r="K58" s="741"/>
      <c r="L58" s="171">
        <f t="shared" si="3"/>
        <v>0</v>
      </c>
      <c r="M58" s="741"/>
      <c r="N58" s="171">
        <f t="shared" si="4"/>
        <v>0</v>
      </c>
      <c r="O58" s="171">
        <f t="shared" si="5"/>
        <v>0</v>
      </c>
    </row>
    <row r="59" spans="12:15" ht="12">
      <c r="L59" s="171">
        <f t="shared" si="3"/>
        <v>0</v>
      </c>
      <c r="M59" s="184"/>
      <c r="N59" s="171">
        <f t="shared" si="4"/>
        <v>0</v>
      </c>
      <c r="O59" s="171">
        <f t="shared" si="5"/>
        <v>0</v>
      </c>
    </row>
    <row r="60" spans="1:15" ht="12">
      <c r="A60" s="192" t="s">
        <v>3775</v>
      </c>
      <c r="B60" s="185" t="s">
        <v>3774</v>
      </c>
      <c r="C60" s="185"/>
      <c r="E60" s="193"/>
      <c r="F60" s="185"/>
      <c r="G60" s="185"/>
      <c r="H60" s="185"/>
      <c r="I60" s="185"/>
      <c r="J60" s="185"/>
      <c r="L60" s="171">
        <f t="shared" si="3"/>
        <v>0</v>
      </c>
      <c r="N60" s="171">
        <f t="shared" si="4"/>
        <v>0</v>
      </c>
      <c r="O60" s="171">
        <f t="shared" si="5"/>
        <v>0</v>
      </c>
    </row>
    <row r="61" spans="1:15" ht="12">
      <c r="A61" s="192"/>
      <c r="B61" s="185"/>
      <c r="C61" s="185" t="s">
        <v>3773</v>
      </c>
      <c r="E61" s="193"/>
      <c r="F61" s="185"/>
      <c r="G61" s="185"/>
      <c r="H61" s="185"/>
      <c r="I61" s="185"/>
      <c r="J61" s="185"/>
      <c r="L61" s="171">
        <f t="shared" si="3"/>
        <v>0</v>
      </c>
      <c r="M61" s="184"/>
      <c r="N61" s="171">
        <f t="shared" si="4"/>
        <v>0</v>
      </c>
      <c r="O61" s="171">
        <f t="shared" si="5"/>
        <v>0</v>
      </c>
    </row>
    <row r="62" spans="1:15" ht="14.5">
      <c r="A62" s="192"/>
      <c r="B62" s="185"/>
      <c r="C62" s="185" t="s">
        <v>3772</v>
      </c>
      <c r="E62" s="193"/>
      <c r="F62" s="185"/>
      <c r="G62" s="185"/>
      <c r="H62" s="195"/>
      <c r="I62" s="193">
        <v>40</v>
      </c>
      <c r="J62" s="185" t="s">
        <v>3771</v>
      </c>
      <c r="L62" s="171">
        <f t="shared" si="3"/>
        <v>0</v>
      </c>
      <c r="M62" s="741"/>
      <c r="N62" s="171">
        <f t="shared" si="4"/>
        <v>0</v>
      </c>
      <c r="O62" s="171">
        <f t="shared" si="5"/>
        <v>0</v>
      </c>
    </row>
    <row r="63" spans="1:15" ht="12">
      <c r="A63" s="192"/>
      <c r="L63" s="171">
        <f t="shared" si="3"/>
        <v>0</v>
      </c>
      <c r="N63" s="171">
        <f t="shared" si="4"/>
        <v>0</v>
      </c>
      <c r="O63" s="171">
        <f t="shared" si="5"/>
        <v>0</v>
      </c>
    </row>
    <row r="64" spans="1:15" ht="12">
      <c r="A64" s="169" t="s">
        <v>3770</v>
      </c>
      <c r="B64" s="168" t="s">
        <v>3769</v>
      </c>
      <c r="L64" s="171">
        <f t="shared" si="3"/>
        <v>0</v>
      </c>
      <c r="N64" s="171">
        <f t="shared" si="4"/>
        <v>0</v>
      </c>
      <c r="O64" s="171">
        <f t="shared" si="5"/>
        <v>0</v>
      </c>
    </row>
    <row r="65" spans="4:15" ht="12">
      <c r="D65" s="168" t="s">
        <v>3768</v>
      </c>
      <c r="L65" s="171">
        <f t="shared" si="3"/>
        <v>0</v>
      </c>
      <c r="N65" s="171">
        <f t="shared" si="4"/>
        <v>0</v>
      </c>
      <c r="O65" s="171">
        <f t="shared" si="5"/>
        <v>0</v>
      </c>
    </row>
    <row r="66" spans="4:15" ht="12">
      <c r="D66" s="168" t="s">
        <v>3767</v>
      </c>
      <c r="K66" s="741"/>
      <c r="L66" s="171">
        <f t="shared" si="3"/>
        <v>0</v>
      </c>
      <c r="M66" s="741"/>
      <c r="N66" s="171">
        <f t="shared" si="4"/>
        <v>0</v>
      </c>
      <c r="O66" s="171">
        <f t="shared" si="5"/>
        <v>0</v>
      </c>
    </row>
    <row r="67" spans="4:15" ht="12">
      <c r="D67" s="168" t="s">
        <v>3766</v>
      </c>
      <c r="I67" s="168">
        <v>150</v>
      </c>
      <c r="J67" s="168" t="s">
        <v>2649</v>
      </c>
      <c r="K67" s="741"/>
      <c r="L67" s="171">
        <f t="shared" si="3"/>
        <v>0</v>
      </c>
      <c r="M67" s="741"/>
      <c r="N67" s="171">
        <f t="shared" si="4"/>
        <v>0</v>
      </c>
      <c r="O67" s="171">
        <f t="shared" si="5"/>
        <v>0</v>
      </c>
    </row>
    <row r="68" spans="12:15" ht="12">
      <c r="L68" s="171">
        <f t="shared" si="3"/>
        <v>0</v>
      </c>
      <c r="N68" s="171">
        <f t="shared" si="4"/>
        <v>0</v>
      </c>
      <c r="O68" s="171">
        <f t="shared" si="5"/>
        <v>0</v>
      </c>
    </row>
    <row r="69" spans="12:15" ht="12">
      <c r="L69" s="184">
        <f t="shared" si="3"/>
        <v>0</v>
      </c>
      <c r="N69" s="179">
        <f t="shared" si="4"/>
        <v>0</v>
      </c>
      <c r="O69" s="179">
        <f t="shared" si="5"/>
        <v>0</v>
      </c>
    </row>
    <row r="70" spans="12:15" ht="12">
      <c r="L70" s="171">
        <f t="shared" si="3"/>
        <v>0</v>
      </c>
      <c r="M70" s="184"/>
      <c r="N70" s="171">
        <f t="shared" si="4"/>
        <v>0</v>
      </c>
      <c r="O70" s="171">
        <f t="shared" si="5"/>
        <v>0</v>
      </c>
    </row>
    <row r="71" spans="1:15" ht="13">
      <c r="A71" s="175" t="s">
        <v>3765</v>
      </c>
      <c r="L71" s="171">
        <f t="shared" si="3"/>
        <v>0</v>
      </c>
      <c r="M71" s="184"/>
      <c r="N71" s="171">
        <f t="shared" si="4"/>
        <v>0</v>
      </c>
      <c r="O71" s="171">
        <f t="shared" si="5"/>
        <v>0</v>
      </c>
    </row>
    <row r="72" spans="1:15" ht="12">
      <c r="A72" s="169" t="s">
        <v>3764</v>
      </c>
      <c r="B72" s="168" t="s">
        <v>3763</v>
      </c>
      <c r="I72" s="168">
        <v>6</v>
      </c>
      <c r="J72" s="168" t="s">
        <v>3756</v>
      </c>
      <c r="L72" s="171">
        <f t="shared" si="3"/>
        <v>0</v>
      </c>
      <c r="M72" s="741"/>
      <c r="N72" s="171">
        <f t="shared" si="4"/>
        <v>0</v>
      </c>
      <c r="O72" s="171">
        <f t="shared" si="5"/>
        <v>0</v>
      </c>
    </row>
    <row r="73" spans="12:15" ht="12">
      <c r="L73" s="171">
        <f t="shared" si="3"/>
        <v>0</v>
      </c>
      <c r="M73" s="184"/>
      <c r="N73" s="171">
        <f t="shared" si="4"/>
        <v>0</v>
      </c>
      <c r="O73" s="171">
        <f t="shared" si="5"/>
        <v>0</v>
      </c>
    </row>
    <row r="74" spans="1:15" ht="12">
      <c r="A74" s="169" t="s">
        <v>3762</v>
      </c>
      <c r="B74" s="168" t="s">
        <v>3761</v>
      </c>
      <c r="I74" s="168">
        <v>2</v>
      </c>
      <c r="J74" s="168" t="s">
        <v>340</v>
      </c>
      <c r="L74" s="171">
        <f t="shared" si="3"/>
        <v>0</v>
      </c>
      <c r="M74" s="741"/>
      <c r="N74" s="171">
        <f t="shared" si="4"/>
        <v>0</v>
      </c>
      <c r="O74" s="171">
        <f t="shared" si="5"/>
        <v>0</v>
      </c>
    </row>
    <row r="75" spans="12:15" ht="12">
      <c r="L75" s="171">
        <f t="shared" si="3"/>
        <v>0</v>
      </c>
      <c r="M75" s="184"/>
      <c r="N75" s="171">
        <f t="shared" si="4"/>
        <v>0</v>
      </c>
      <c r="O75" s="171">
        <f t="shared" si="5"/>
        <v>0</v>
      </c>
    </row>
    <row r="76" spans="1:15" ht="12">
      <c r="A76" s="169" t="s">
        <v>3760</v>
      </c>
      <c r="B76" s="168" t="s">
        <v>3759</v>
      </c>
      <c r="I76" s="168">
        <v>34</v>
      </c>
      <c r="J76" s="168" t="s">
        <v>3756</v>
      </c>
      <c r="L76" s="171">
        <f t="shared" si="3"/>
        <v>0</v>
      </c>
      <c r="M76" s="741"/>
      <c r="N76" s="171">
        <f t="shared" si="4"/>
        <v>0</v>
      </c>
      <c r="O76" s="171">
        <f t="shared" si="5"/>
        <v>0</v>
      </c>
    </row>
    <row r="77" spans="12:15" ht="12">
      <c r="L77" s="171">
        <f t="shared" si="3"/>
        <v>0</v>
      </c>
      <c r="M77" s="184"/>
      <c r="N77" s="171">
        <f t="shared" si="4"/>
        <v>0</v>
      </c>
      <c r="O77" s="171">
        <f t="shared" si="5"/>
        <v>0</v>
      </c>
    </row>
    <row r="78" spans="1:15" ht="12">
      <c r="A78" s="169" t="s">
        <v>3758</v>
      </c>
      <c r="B78" s="168" t="s">
        <v>3757</v>
      </c>
      <c r="I78" s="168">
        <v>10</v>
      </c>
      <c r="J78" s="168" t="s">
        <v>3756</v>
      </c>
      <c r="K78" s="172"/>
      <c r="L78" s="172">
        <f t="shared" si="3"/>
        <v>0</v>
      </c>
      <c r="M78" s="744"/>
      <c r="N78" s="172">
        <f t="shared" si="4"/>
        <v>0</v>
      </c>
      <c r="O78" s="172">
        <f t="shared" si="5"/>
        <v>0</v>
      </c>
    </row>
    <row r="79" spans="1:15" s="174" customFormat="1" ht="13.5" thickBot="1">
      <c r="A79" s="176"/>
      <c r="B79" s="176"/>
      <c r="C79" s="177"/>
      <c r="D79" s="177"/>
      <c r="E79" s="177"/>
      <c r="F79" s="177"/>
      <c r="G79" s="176"/>
      <c r="H79" s="178"/>
      <c r="I79" s="176"/>
      <c r="J79" s="176"/>
      <c r="K79" s="743"/>
      <c r="L79" s="173">
        <f t="shared" si="3"/>
        <v>0</v>
      </c>
      <c r="M79" s="745"/>
      <c r="N79" s="173">
        <f t="shared" si="4"/>
        <v>0</v>
      </c>
      <c r="O79" s="173">
        <f t="shared" si="5"/>
        <v>0</v>
      </c>
    </row>
    <row r="80" spans="1:15" ht="13.5" thickTop="1">
      <c r="A80" s="165" t="s">
        <v>3755</v>
      </c>
      <c r="B80" s="166"/>
      <c r="C80" s="166"/>
      <c r="D80" s="166"/>
      <c r="E80" s="166"/>
      <c r="F80" s="166"/>
      <c r="G80" s="166"/>
      <c r="H80" s="166"/>
      <c r="I80" s="166"/>
      <c r="J80" s="166"/>
      <c r="K80" s="167"/>
      <c r="L80" s="167">
        <f>SUM(L22:L79)</f>
        <v>0</v>
      </c>
      <c r="M80" s="167"/>
      <c r="N80" s="167">
        <f>SUM(N22:N79)</f>
        <v>0</v>
      </c>
      <c r="O80" s="167">
        <f>SUM(O22:O79)</f>
        <v>0</v>
      </c>
    </row>
  </sheetData>
  <sheetProtection algorithmName="SHA-512" hashValue="Ft9/msnStIz3ARynqveib/Dg8QOuYlNrujk8KF9xH/ayz7oK8L9Gp0YJHgeMC0K1GzlP0WZClDUAgj2kEeXX5A==" saltValue="TLvej2KQJqVxfvX2GCz23A==" spinCount="100000" sheet="1" selectLockedCells="1" autoFilter="0" pivotTables="0"/>
  <mergeCells count="4">
    <mergeCell ref="B5:H5"/>
    <mergeCell ref="B6:G6"/>
    <mergeCell ref="C11:D11"/>
    <mergeCell ref="C18:D18"/>
  </mergeCells>
  <printOptions/>
  <pageMargins left="0.5511811023622047" right="0.7874015748031497" top="0.6692913385826772" bottom="0.5511811023622047" header="0.5118110236220472" footer="0.3937007874015748"/>
  <pageSetup horizontalDpi="300" verticalDpi="300" orientation="landscape"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59B1-8A8F-4464-9A48-8648A2AA2CE0}">
  <dimension ref="A1:O356"/>
  <sheetViews>
    <sheetView view="pageBreakPreview" zoomScaleSheetLayoutView="100" workbookViewId="0" topLeftCell="A1">
      <pane ySplit="2" topLeftCell="A3" activePane="bottomLeft" state="frozen"/>
      <selection pane="bottomLeft" activeCell="L24" sqref="L24"/>
    </sheetView>
  </sheetViews>
  <sheetFormatPr defaultColWidth="9.28125" defaultRowHeight="12"/>
  <cols>
    <col min="1" max="1" width="4.28125" style="277" customWidth="1"/>
    <col min="2" max="2" width="2.28125" style="278" customWidth="1"/>
    <col min="3" max="3" width="2.00390625" style="278" customWidth="1"/>
    <col min="4" max="4" width="3.140625" style="278" customWidth="1"/>
    <col min="5" max="5" width="16.00390625" style="278" customWidth="1"/>
    <col min="6" max="6" width="7.7109375" style="278" customWidth="1"/>
    <col min="7" max="7" width="5.7109375" style="278" customWidth="1"/>
    <col min="8" max="8" width="10.00390625" style="279" customWidth="1"/>
    <col min="9" max="9" width="6.7109375" style="278" customWidth="1"/>
    <col min="10" max="10" width="19.140625" style="739" customWidth="1"/>
    <col min="11" max="11" width="19.140625" style="291" customWidth="1"/>
    <col min="12" max="12" width="19.140625" style="739" customWidth="1"/>
    <col min="13" max="14" width="19.140625" style="291" customWidth="1"/>
    <col min="15" max="16384" width="9.28125" style="278" customWidth="1"/>
  </cols>
  <sheetData>
    <row r="1" spans="1:14" s="246" customFormat="1" ht="21.65" customHeight="1">
      <c r="A1" s="293" t="s">
        <v>3834</v>
      </c>
      <c r="B1" s="294"/>
      <c r="C1" s="294"/>
      <c r="D1" s="294"/>
      <c r="E1" s="294"/>
      <c r="F1" s="294"/>
      <c r="G1" s="295"/>
      <c r="H1" s="296"/>
      <c r="I1" s="297"/>
      <c r="J1" s="735" t="s">
        <v>3833</v>
      </c>
      <c r="K1" s="298" t="s">
        <v>3833</v>
      </c>
      <c r="L1" s="735" t="s">
        <v>3832</v>
      </c>
      <c r="M1" s="298" t="s">
        <v>3832</v>
      </c>
      <c r="N1" s="298" t="s">
        <v>3831</v>
      </c>
    </row>
    <row r="2" spans="1:14" s="246" customFormat="1" ht="21.65" customHeight="1">
      <c r="A2" s="293"/>
      <c r="B2" s="294"/>
      <c r="C2" s="294"/>
      <c r="D2" s="294"/>
      <c r="E2" s="294"/>
      <c r="F2" s="294"/>
      <c r="G2" s="295"/>
      <c r="H2" s="296"/>
      <c r="I2" s="297"/>
      <c r="J2" s="735" t="s">
        <v>3830</v>
      </c>
      <c r="K2" s="298" t="s">
        <v>4621</v>
      </c>
      <c r="L2" s="735" t="s">
        <v>3830</v>
      </c>
      <c r="M2" s="298" t="s">
        <v>4621</v>
      </c>
      <c r="N2" s="298" t="s">
        <v>4621</v>
      </c>
    </row>
    <row r="3" spans="1:14" ht="17.25" customHeight="1">
      <c r="A3" s="299" t="s">
        <v>4007</v>
      </c>
      <c r="H3" s="278"/>
      <c r="J3" s="281"/>
      <c r="K3" s="281"/>
      <c r="L3" s="281"/>
      <c r="M3" s="281"/>
      <c r="N3" s="281"/>
    </row>
    <row r="4" spans="1:14" ht="18">
      <c r="A4" s="299"/>
      <c r="H4" s="278"/>
      <c r="J4" s="281"/>
      <c r="K4" s="281"/>
      <c r="L4" s="281"/>
      <c r="M4" s="281"/>
      <c r="N4" s="281"/>
    </row>
    <row r="5" spans="1:14" ht="13">
      <c r="A5" s="292" t="s">
        <v>4006</v>
      </c>
      <c r="H5" s="278"/>
      <c r="J5" s="281"/>
      <c r="K5" s="281"/>
      <c r="L5" s="281"/>
      <c r="M5" s="282"/>
      <c r="N5" s="281"/>
    </row>
    <row r="6" spans="1:14" ht="12">
      <c r="A6" s="277" t="s">
        <v>3764</v>
      </c>
      <c r="B6" s="278" t="s">
        <v>4005</v>
      </c>
      <c r="H6" s="278">
        <v>4</v>
      </c>
      <c r="I6" s="278" t="s">
        <v>1507</v>
      </c>
      <c r="J6" s="733"/>
      <c r="K6" s="281">
        <f aca="true" t="shared" si="0" ref="K6:K69">+J6*H6</f>
        <v>0</v>
      </c>
      <c r="L6" s="733"/>
      <c r="M6" s="282">
        <f aca="true" t="shared" si="1" ref="M6:M69">+L6*H6</f>
        <v>0</v>
      </c>
      <c r="N6" s="282">
        <f aca="true" t="shared" si="2" ref="N6:N69">+M6+K6</f>
        <v>0</v>
      </c>
    </row>
    <row r="7" spans="4:14" ht="12">
      <c r="D7" s="278" t="s">
        <v>3996</v>
      </c>
      <c r="H7" s="278">
        <f>+H6</f>
        <v>4</v>
      </c>
      <c r="I7" s="278" t="s">
        <v>1507</v>
      </c>
      <c r="J7" s="733"/>
      <c r="K7" s="281">
        <f t="shared" si="0"/>
        <v>0</v>
      </c>
      <c r="L7" s="733"/>
      <c r="M7" s="282">
        <f t="shared" si="1"/>
        <v>0</v>
      </c>
      <c r="N7" s="282">
        <f t="shared" si="2"/>
        <v>0</v>
      </c>
    </row>
    <row r="8" spans="4:14" ht="12">
      <c r="D8" s="278" t="s">
        <v>3995</v>
      </c>
      <c r="H8" s="278">
        <f>+H6</f>
        <v>4</v>
      </c>
      <c r="I8" s="278" t="s">
        <v>1507</v>
      </c>
      <c r="J8" s="733"/>
      <c r="K8" s="281">
        <f t="shared" si="0"/>
        <v>0</v>
      </c>
      <c r="L8" s="733"/>
      <c r="M8" s="282">
        <f t="shared" si="1"/>
        <v>0</v>
      </c>
      <c r="N8" s="282">
        <f t="shared" si="2"/>
        <v>0</v>
      </c>
    </row>
    <row r="9" spans="4:14" ht="12">
      <c r="D9" s="278" t="s">
        <v>3994</v>
      </c>
      <c r="H9" s="278">
        <f>+H6</f>
        <v>4</v>
      </c>
      <c r="I9" s="278" t="s">
        <v>1507</v>
      </c>
      <c r="J9" s="733"/>
      <c r="K9" s="281">
        <f t="shared" si="0"/>
        <v>0</v>
      </c>
      <c r="L9" s="733"/>
      <c r="M9" s="282">
        <f t="shared" si="1"/>
        <v>0</v>
      </c>
      <c r="N9" s="282">
        <f t="shared" si="2"/>
        <v>0</v>
      </c>
    </row>
    <row r="10" spans="8:14" ht="12">
      <c r="H10" s="278"/>
      <c r="J10" s="733"/>
      <c r="K10" s="281">
        <f t="shared" si="0"/>
        <v>0</v>
      </c>
      <c r="L10" s="733"/>
      <c r="M10" s="282">
        <f t="shared" si="1"/>
        <v>0</v>
      </c>
      <c r="N10" s="282">
        <f t="shared" si="2"/>
        <v>0</v>
      </c>
    </row>
    <row r="11" spans="1:14" ht="12">
      <c r="A11" s="277" t="s">
        <v>3762</v>
      </c>
      <c r="B11" s="278" t="s">
        <v>4004</v>
      </c>
      <c r="H11" s="278"/>
      <c r="J11" s="733"/>
      <c r="K11" s="281">
        <f t="shared" si="0"/>
        <v>0</v>
      </c>
      <c r="L11" s="733"/>
      <c r="M11" s="282">
        <f t="shared" si="1"/>
        <v>0</v>
      </c>
      <c r="N11" s="282">
        <f t="shared" si="2"/>
        <v>0</v>
      </c>
    </row>
    <row r="12" spans="4:14" ht="12">
      <c r="D12" s="278" t="s">
        <v>4003</v>
      </c>
      <c r="H12" s="278">
        <f>5+5</f>
        <v>10</v>
      </c>
      <c r="I12" s="278" t="s">
        <v>1507</v>
      </c>
      <c r="J12" s="733"/>
      <c r="K12" s="281">
        <f t="shared" si="0"/>
        <v>0</v>
      </c>
      <c r="L12" s="733"/>
      <c r="M12" s="282">
        <f t="shared" si="1"/>
        <v>0</v>
      </c>
      <c r="N12" s="282">
        <f t="shared" si="2"/>
        <v>0</v>
      </c>
    </row>
    <row r="13" spans="8:14" ht="12">
      <c r="H13" s="278"/>
      <c r="J13" s="733"/>
      <c r="K13" s="281">
        <f t="shared" si="0"/>
        <v>0</v>
      </c>
      <c r="L13" s="733"/>
      <c r="M13" s="282">
        <f t="shared" si="1"/>
        <v>0</v>
      </c>
      <c r="N13" s="282">
        <f t="shared" si="2"/>
        <v>0</v>
      </c>
    </row>
    <row r="14" spans="1:14" ht="12">
      <c r="A14" s="277" t="s">
        <v>3762</v>
      </c>
      <c r="B14" s="278" t="s">
        <v>4002</v>
      </c>
      <c r="H14" s="278"/>
      <c r="J14" s="733"/>
      <c r="K14" s="281">
        <f t="shared" si="0"/>
        <v>0</v>
      </c>
      <c r="L14" s="733"/>
      <c r="M14" s="282">
        <f t="shared" si="1"/>
        <v>0</v>
      </c>
      <c r="N14" s="282">
        <f t="shared" si="2"/>
        <v>0</v>
      </c>
    </row>
    <row r="15" spans="4:14" ht="12">
      <c r="D15" s="278" t="s">
        <v>4001</v>
      </c>
      <c r="H15" s="278">
        <v>1</v>
      </c>
      <c r="I15" s="278" t="s">
        <v>1507</v>
      </c>
      <c r="J15" s="733"/>
      <c r="K15" s="281">
        <f t="shared" si="0"/>
        <v>0</v>
      </c>
      <c r="L15" s="733"/>
      <c r="M15" s="282">
        <f t="shared" si="1"/>
        <v>0</v>
      </c>
      <c r="N15" s="282">
        <f t="shared" si="2"/>
        <v>0</v>
      </c>
    </row>
    <row r="16" spans="8:14" ht="12">
      <c r="H16" s="278"/>
      <c r="J16" s="733"/>
      <c r="K16" s="281">
        <f t="shared" si="0"/>
        <v>0</v>
      </c>
      <c r="L16" s="736"/>
      <c r="M16" s="282">
        <f t="shared" si="1"/>
        <v>0</v>
      </c>
      <c r="N16" s="282">
        <f t="shared" si="2"/>
        <v>0</v>
      </c>
    </row>
    <row r="17" spans="1:14" ht="12">
      <c r="A17" s="277" t="s">
        <v>3760</v>
      </c>
      <c r="B17" s="278" t="s">
        <v>4000</v>
      </c>
      <c r="H17" s="278"/>
      <c r="J17" s="733"/>
      <c r="K17" s="281">
        <f t="shared" si="0"/>
        <v>0</v>
      </c>
      <c r="L17" s="733"/>
      <c r="M17" s="282">
        <f t="shared" si="1"/>
        <v>0</v>
      </c>
      <c r="N17" s="282">
        <f t="shared" si="2"/>
        <v>0</v>
      </c>
    </row>
    <row r="18" spans="4:14" ht="12">
      <c r="D18" s="278" t="s">
        <v>3999</v>
      </c>
      <c r="H18" s="278">
        <f>1+1</f>
        <v>2</v>
      </c>
      <c r="I18" s="278" t="s">
        <v>1507</v>
      </c>
      <c r="J18" s="733"/>
      <c r="K18" s="281">
        <f t="shared" si="0"/>
        <v>0</v>
      </c>
      <c r="L18" s="736"/>
      <c r="M18" s="282">
        <f t="shared" si="1"/>
        <v>0</v>
      </c>
      <c r="N18" s="282">
        <f t="shared" si="2"/>
        <v>0</v>
      </c>
    </row>
    <row r="19" spans="8:14" ht="12">
      <c r="H19" s="278"/>
      <c r="J19" s="733"/>
      <c r="K19" s="281">
        <f t="shared" si="0"/>
        <v>0</v>
      </c>
      <c r="L19" s="736"/>
      <c r="M19" s="282">
        <f t="shared" si="1"/>
        <v>0</v>
      </c>
      <c r="N19" s="282">
        <f t="shared" si="2"/>
        <v>0</v>
      </c>
    </row>
    <row r="20" spans="1:14" ht="12">
      <c r="A20" s="277" t="s">
        <v>3838</v>
      </c>
      <c r="B20" s="278" t="s">
        <v>3998</v>
      </c>
      <c r="H20" s="278">
        <f>3+2</f>
        <v>5</v>
      </c>
      <c r="I20" s="278" t="s">
        <v>1507</v>
      </c>
      <c r="J20" s="733"/>
      <c r="K20" s="281">
        <f t="shared" si="0"/>
        <v>0</v>
      </c>
      <c r="L20" s="733"/>
      <c r="M20" s="282">
        <f t="shared" si="1"/>
        <v>0</v>
      </c>
      <c r="N20" s="282">
        <f t="shared" si="2"/>
        <v>0</v>
      </c>
    </row>
    <row r="21" spans="8:14" ht="12">
      <c r="H21" s="278"/>
      <c r="J21" s="733"/>
      <c r="K21" s="281">
        <f t="shared" si="0"/>
        <v>0</v>
      </c>
      <c r="L21" s="733"/>
      <c r="M21" s="282">
        <f t="shared" si="1"/>
        <v>0</v>
      </c>
      <c r="N21" s="282">
        <f t="shared" si="2"/>
        <v>0</v>
      </c>
    </row>
    <row r="22" spans="1:14" ht="12">
      <c r="A22" s="277" t="s">
        <v>3890</v>
      </c>
      <c r="B22" s="278" t="s">
        <v>3997</v>
      </c>
      <c r="H22" s="279">
        <f>8+8</f>
        <v>16</v>
      </c>
      <c r="I22" s="278" t="s">
        <v>1507</v>
      </c>
      <c r="J22" s="733"/>
      <c r="K22" s="281">
        <f t="shared" si="0"/>
        <v>0</v>
      </c>
      <c r="L22" s="733"/>
      <c r="M22" s="282">
        <f t="shared" si="1"/>
        <v>0</v>
      </c>
      <c r="N22" s="282">
        <f t="shared" si="2"/>
        <v>0</v>
      </c>
    </row>
    <row r="23" spans="4:14" ht="12">
      <c r="D23" s="278" t="s">
        <v>3996</v>
      </c>
      <c r="H23" s="279">
        <f>+H22</f>
        <v>16</v>
      </c>
      <c r="I23" s="278" t="s">
        <v>1507</v>
      </c>
      <c r="J23" s="733"/>
      <c r="K23" s="281">
        <f t="shared" si="0"/>
        <v>0</v>
      </c>
      <c r="L23" s="733"/>
      <c r="M23" s="282">
        <f t="shared" si="1"/>
        <v>0</v>
      </c>
      <c r="N23" s="282">
        <f t="shared" si="2"/>
        <v>0</v>
      </c>
    </row>
    <row r="24" spans="4:14" ht="12">
      <c r="D24" s="278" t="s">
        <v>3995</v>
      </c>
      <c r="H24" s="278">
        <f>+H22</f>
        <v>16</v>
      </c>
      <c r="I24" s="278" t="s">
        <v>1507</v>
      </c>
      <c r="J24" s="733"/>
      <c r="K24" s="281">
        <f t="shared" si="0"/>
        <v>0</v>
      </c>
      <c r="L24" s="733"/>
      <c r="M24" s="282">
        <f t="shared" si="1"/>
        <v>0</v>
      </c>
      <c r="N24" s="282">
        <f t="shared" si="2"/>
        <v>0</v>
      </c>
    </row>
    <row r="25" spans="4:14" ht="12">
      <c r="D25" s="278" t="s">
        <v>3994</v>
      </c>
      <c r="H25" s="278">
        <f>+H22</f>
        <v>16</v>
      </c>
      <c r="I25" s="278" t="s">
        <v>1507</v>
      </c>
      <c r="J25" s="733"/>
      <c r="K25" s="281">
        <f t="shared" si="0"/>
        <v>0</v>
      </c>
      <c r="L25" s="733"/>
      <c r="M25" s="282">
        <f t="shared" si="1"/>
        <v>0</v>
      </c>
      <c r="N25" s="282">
        <f t="shared" si="2"/>
        <v>0</v>
      </c>
    </row>
    <row r="26" spans="10:14" ht="12">
      <c r="J26" s="733"/>
      <c r="K26" s="281">
        <f t="shared" si="0"/>
        <v>0</v>
      </c>
      <c r="L26" s="733"/>
      <c r="M26" s="282">
        <f t="shared" si="1"/>
        <v>0</v>
      </c>
      <c r="N26" s="282">
        <f t="shared" si="2"/>
        <v>0</v>
      </c>
    </row>
    <row r="27" spans="1:14" ht="12">
      <c r="A27" s="277" t="s">
        <v>3889</v>
      </c>
      <c r="B27" s="278" t="s">
        <v>3993</v>
      </c>
      <c r="H27" s="279">
        <f>9+9</f>
        <v>18</v>
      </c>
      <c r="I27" s="278" t="s">
        <v>1507</v>
      </c>
      <c r="J27" s="733"/>
      <c r="K27" s="281">
        <f t="shared" si="0"/>
        <v>0</v>
      </c>
      <c r="L27" s="733"/>
      <c r="M27" s="282">
        <f t="shared" si="1"/>
        <v>0</v>
      </c>
      <c r="N27" s="282">
        <f t="shared" si="2"/>
        <v>0</v>
      </c>
    </row>
    <row r="28" spans="10:14" ht="12">
      <c r="J28" s="733"/>
      <c r="K28" s="281">
        <f t="shared" si="0"/>
        <v>0</v>
      </c>
      <c r="L28" s="733"/>
      <c r="M28" s="282">
        <f t="shared" si="1"/>
        <v>0</v>
      </c>
      <c r="N28" s="282">
        <f t="shared" si="2"/>
        <v>0</v>
      </c>
    </row>
    <row r="29" spans="1:14" ht="12">
      <c r="A29" s="277" t="s">
        <v>3888</v>
      </c>
      <c r="B29" s="278" t="s">
        <v>3992</v>
      </c>
      <c r="J29" s="733"/>
      <c r="K29" s="281">
        <f t="shared" si="0"/>
        <v>0</v>
      </c>
      <c r="L29" s="733"/>
      <c r="M29" s="282">
        <f t="shared" si="1"/>
        <v>0</v>
      </c>
      <c r="N29" s="282">
        <f t="shared" si="2"/>
        <v>0</v>
      </c>
    </row>
    <row r="30" spans="4:14" ht="12">
      <c r="D30" s="278" t="s">
        <v>3991</v>
      </c>
      <c r="H30" s="279">
        <f>+H31*2</f>
        <v>32</v>
      </c>
      <c r="I30" s="278" t="s">
        <v>1507</v>
      </c>
      <c r="J30" s="733"/>
      <c r="K30" s="281">
        <f t="shared" si="0"/>
        <v>0</v>
      </c>
      <c r="L30" s="733"/>
      <c r="M30" s="282">
        <f t="shared" si="1"/>
        <v>0</v>
      </c>
      <c r="N30" s="282">
        <f t="shared" si="2"/>
        <v>0</v>
      </c>
    </row>
    <row r="31" spans="4:14" ht="12">
      <c r="D31" s="278" t="s">
        <v>3990</v>
      </c>
      <c r="H31" s="279">
        <f>+H22</f>
        <v>16</v>
      </c>
      <c r="I31" s="278" t="s">
        <v>1507</v>
      </c>
      <c r="J31" s="733"/>
      <c r="K31" s="281">
        <f t="shared" si="0"/>
        <v>0</v>
      </c>
      <c r="L31" s="733"/>
      <c r="M31" s="282">
        <f t="shared" si="1"/>
        <v>0</v>
      </c>
      <c r="N31" s="282">
        <f t="shared" si="2"/>
        <v>0</v>
      </c>
    </row>
    <row r="32" spans="4:14" ht="12">
      <c r="D32" s="278" t="s">
        <v>3989</v>
      </c>
      <c r="H32" s="279">
        <f>+H22</f>
        <v>16</v>
      </c>
      <c r="I32" s="278" t="s">
        <v>1507</v>
      </c>
      <c r="J32" s="733"/>
      <c r="K32" s="281">
        <f t="shared" si="0"/>
        <v>0</v>
      </c>
      <c r="L32" s="733"/>
      <c r="M32" s="282">
        <f t="shared" si="1"/>
        <v>0</v>
      </c>
      <c r="N32" s="282">
        <f t="shared" si="2"/>
        <v>0</v>
      </c>
    </row>
    <row r="33" spans="4:14" ht="12">
      <c r="D33" s="278" t="s">
        <v>3988</v>
      </c>
      <c r="H33" s="279">
        <v>12</v>
      </c>
      <c r="I33" s="278" t="s">
        <v>1507</v>
      </c>
      <c r="J33" s="733"/>
      <c r="K33" s="281">
        <f t="shared" si="0"/>
        <v>0</v>
      </c>
      <c r="L33" s="733"/>
      <c r="M33" s="282">
        <f t="shared" si="1"/>
        <v>0</v>
      </c>
      <c r="N33" s="282">
        <f t="shared" si="2"/>
        <v>0</v>
      </c>
    </row>
    <row r="34" spans="4:14" ht="12">
      <c r="D34" s="278" t="s">
        <v>3987</v>
      </c>
      <c r="H34" s="279">
        <v>12</v>
      </c>
      <c r="I34" s="278" t="s">
        <v>1507</v>
      </c>
      <c r="J34" s="733"/>
      <c r="K34" s="281">
        <f t="shared" si="0"/>
        <v>0</v>
      </c>
      <c r="L34" s="733"/>
      <c r="M34" s="282">
        <f t="shared" si="1"/>
        <v>0</v>
      </c>
      <c r="N34" s="282">
        <f t="shared" si="2"/>
        <v>0</v>
      </c>
    </row>
    <row r="35" spans="4:14" ht="12">
      <c r="D35" s="278" t="s">
        <v>3986</v>
      </c>
      <c r="H35" s="279">
        <v>12</v>
      </c>
      <c r="I35" s="278" t="s">
        <v>1507</v>
      </c>
      <c r="J35" s="733"/>
      <c r="K35" s="281">
        <f t="shared" si="0"/>
        <v>0</v>
      </c>
      <c r="L35" s="733"/>
      <c r="M35" s="282">
        <f t="shared" si="1"/>
        <v>0</v>
      </c>
      <c r="N35" s="282">
        <f t="shared" si="2"/>
        <v>0</v>
      </c>
    </row>
    <row r="36" spans="8:14" ht="12">
      <c r="H36" s="278"/>
      <c r="J36" s="733"/>
      <c r="K36" s="281">
        <f t="shared" si="0"/>
        <v>0</v>
      </c>
      <c r="L36" s="736"/>
      <c r="M36" s="282">
        <f t="shared" si="1"/>
        <v>0</v>
      </c>
      <c r="N36" s="282">
        <f t="shared" si="2"/>
        <v>0</v>
      </c>
    </row>
    <row r="37" spans="1:14" ht="12">
      <c r="A37" s="277" t="s">
        <v>3886</v>
      </c>
      <c r="B37" s="278" t="s">
        <v>3985</v>
      </c>
      <c r="H37" s="278"/>
      <c r="J37" s="733"/>
      <c r="K37" s="281">
        <f t="shared" si="0"/>
        <v>0</v>
      </c>
      <c r="L37" s="733"/>
      <c r="M37" s="282">
        <f t="shared" si="1"/>
        <v>0</v>
      </c>
      <c r="N37" s="282">
        <f t="shared" si="2"/>
        <v>0</v>
      </c>
    </row>
    <row r="38" spans="4:14" ht="12">
      <c r="D38" s="278" t="s">
        <v>3984</v>
      </c>
      <c r="H38" s="278">
        <f>4+2</f>
        <v>6</v>
      </c>
      <c r="I38" s="278" t="s">
        <v>1507</v>
      </c>
      <c r="J38" s="733"/>
      <c r="K38" s="281">
        <f t="shared" si="0"/>
        <v>0</v>
      </c>
      <c r="L38" s="733"/>
      <c r="M38" s="282">
        <f t="shared" si="1"/>
        <v>0</v>
      </c>
      <c r="N38" s="282">
        <f t="shared" si="2"/>
        <v>0</v>
      </c>
    </row>
    <row r="39" spans="8:14" ht="12">
      <c r="H39" s="278"/>
      <c r="J39" s="733"/>
      <c r="K39" s="281">
        <f t="shared" si="0"/>
        <v>0</v>
      </c>
      <c r="L39" s="733"/>
      <c r="M39" s="282">
        <f t="shared" si="1"/>
        <v>0</v>
      </c>
      <c r="N39" s="282">
        <f t="shared" si="2"/>
        <v>0</v>
      </c>
    </row>
    <row r="40" spans="1:14" ht="12">
      <c r="A40" s="277" t="s">
        <v>3938</v>
      </c>
      <c r="B40" s="278" t="s">
        <v>3983</v>
      </c>
      <c r="H40" s="278"/>
      <c r="J40" s="733"/>
      <c r="K40" s="281">
        <f t="shared" si="0"/>
        <v>0</v>
      </c>
      <c r="L40" s="733"/>
      <c r="M40" s="282">
        <f t="shared" si="1"/>
        <v>0</v>
      </c>
      <c r="N40" s="282">
        <f t="shared" si="2"/>
        <v>0</v>
      </c>
    </row>
    <row r="41" spans="3:14" ht="12">
      <c r="C41" s="278" t="s">
        <v>3982</v>
      </c>
      <c r="H41" s="278">
        <f>4+4</f>
        <v>8</v>
      </c>
      <c r="I41" s="278" t="s">
        <v>1507</v>
      </c>
      <c r="J41" s="733"/>
      <c r="K41" s="281">
        <f t="shared" si="0"/>
        <v>0</v>
      </c>
      <c r="L41" s="733"/>
      <c r="M41" s="282">
        <f t="shared" si="1"/>
        <v>0</v>
      </c>
      <c r="N41" s="282">
        <f t="shared" si="2"/>
        <v>0</v>
      </c>
    </row>
    <row r="42" spans="10:14" ht="12">
      <c r="J42" s="733"/>
      <c r="K42" s="281">
        <f t="shared" si="0"/>
        <v>0</v>
      </c>
      <c r="L42" s="733"/>
      <c r="M42" s="282">
        <f t="shared" si="1"/>
        <v>0</v>
      </c>
      <c r="N42" s="282">
        <f t="shared" si="2"/>
        <v>0</v>
      </c>
    </row>
    <row r="43" spans="1:14" ht="12">
      <c r="A43" s="277" t="s">
        <v>3933</v>
      </c>
      <c r="B43" s="278" t="s">
        <v>3981</v>
      </c>
      <c r="J43" s="733"/>
      <c r="K43" s="281">
        <f t="shared" si="0"/>
        <v>0</v>
      </c>
      <c r="L43" s="733"/>
      <c r="M43" s="282">
        <f t="shared" si="1"/>
        <v>0</v>
      </c>
      <c r="N43" s="282">
        <f t="shared" si="2"/>
        <v>0</v>
      </c>
    </row>
    <row r="44" spans="4:14" ht="12">
      <c r="D44" s="278" t="s">
        <v>3980</v>
      </c>
      <c r="H44" s="279">
        <v>1</v>
      </c>
      <c r="I44" s="278" t="s">
        <v>356</v>
      </c>
      <c r="J44" s="733"/>
      <c r="K44" s="281">
        <f t="shared" si="0"/>
        <v>0</v>
      </c>
      <c r="L44" s="733"/>
      <c r="M44" s="282">
        <f t="shared" si="1"/>
        <v>0</v>
      </c>
      <c r="N44" s="282">
        <f t="shared" si="2"/>
        <v>0</v>
      </c>
    </row>
    <row r="45" spans="8:14" ht="12">
      <c r="H45" s="278"/>
      <c r="J45" s="733"/>
      <c r="K45" s="281">
        <f t="shared" si="0"/>
        <v>0</v>
      </c>
      <c r="L45" s="733"/>
      <c r="M45" s="282">
        <f t="shared" si="1"/>
        <v>0</v>
      </c>
      <c r="N45" s="282">
        <f t="shared" si="2"/>
        <v>0</v>
      </c>
    </row>
    <row r="46" spans="1:14" ht="13">
      <c r="A46" s="292" t="s">
        <v>3979</v>
      </c>
      <c r="H46" s="278"/>
      <c r="J46" s="733"/>
      <c r="K46" s="281">
        <f t="shared" si="0"/>
        <v>0</v>
      </c>
      <c r="L46" s="733"/>
      <c r="M46" s="282">
        <f t="shared" si="1"/>
        <v>0</v>
      </c>
      <c r="N46" s="282">
        <f t="shared" si="2"/>
        <v>0</v>
      </c>
    </row>
    <row r="47" spans="1:14" ht="12">
      <c r="A47" s="277" t="s">
        <v>3764</v>
      </c>
      <c r="B47" s="278" t="s">
        <v>3978</v>
      </c>
      <c r="H47" s="278"/>
      <c r="J47" s="733"/>
      <c r="K47" s="281">
        <f t="shared" si="0"/>
        <v>0</v>
      </c>
      <c r="L47" s="733"/>
      <c r="M47" s="282">
        <f t="shared" si="1"/>
        <v>0</v>
      </c>
      <c r="N47" s="282">
        <f t="shared" si="2"/>
        <v>0</v>
      </c>
    </row>
    <row r="48" spans="4:14" ht="12">
      <c r="D48" s="278" t="s">
        <v>3970</v>
      </c>
      <c r="H48" s="278">
        <f>+H12+H15</f>
        <v>11</v>
      </c>
      <c r="I48" s="278" t="s">
        <v>1507</v>
      </c>
      <c r="J48" s="733"/>
      <c r="K48" s="281">
        <f t="shared" si="0"/>
        <v>0</v>
      </c>
      <c r="L48" s="733"/>
      <c r="M48" s="282">
        <f t="shared" si="1"/>
        <v>0</v>
      </c>
      <c r="N48" s="282">
        <f t="shared" si="2"/>
        <v>0</v>
      </c>
    </row>
    <row r="49" spans="8:14" ht="12">
      <c r="H49" s="278"/>
      <c r="J49" s="733"/>
      <c r="K49" s="281">
        <f t="shared" si="0"/>
        <v>0</v>
      </c>
      <c r="L49" s="736"/>
      <c r="M49" s="282">
        <f t="shared" si="1"/>
        <v>0</v>
      </c>
      <c r="N49" s="282">
        <f t="shared" si="2"/>
        <v>0</v>
      </c>
    </row>
    <row r="50" spans="1:14" ht="12">
      <c r="A50" s="277" t="s">
        <v>3762</v>
      </c>
      <c r="B50" s="278" t="s">
        <v>3977</v>
      </c>
      <c r="H50" s="278"/>
      <c r="J50" s="733"/>
      <c r="K50" s="281">
        <f t="shared" si="0"/>
        <v>0</v>
      </c>
      <c r="L50" s="733"/>
      <c r="M50" s="282">
        <f t="shared" si="1"/>
        <v>0</v>
      </c>
      <c r="N50" s="282">
        <f t="shared" si="2"/>
        <v>0</v>
      </c>
    </row>
    <row r="51" spans="4:14" ht="12">
      <c r="D51" s="278" t="s">
        <v>3976</v>
      </c>
      <c r="H51" s="278">
        <f>+H20</f>
        <v>5</v>
      </c>
      <c r="I51" s="278" t="s">
        <v>1507</v>
      </c>
      <c r="J51" s="733"/>
      <c r="K51" s="281">
        <f t="shared" si="0"/>
        <v>0</v>
      </c>
      <c r="L51" s="736"/>
      <c r="M51" s="282">
        <f t="shared" si="1"/>
        <v>0</v>
      </c>
      <c r="N51" s="282">
        <f t="shared" si="2"/>
        <v>0</v>
      </c>
    </row>
    <row r="52" spans="8:14" ht="12">
      <c r="H52" s="278"/>
      <c r="J52" s="733"/>
      <c r="K52" s="281">
        <f t="shared" si="0"/>
        <v>0</v>
      </c>
      <c r="L52" s="733"/>
      <c r="M52" s="282">
        <f t="shared" si="1"/>
        <v>0</v>
      </c>
      <c r="N52" s="282">
        <f t="shared" si="2"/>
        <v>0</v>
      </c>
    </row>
    <row r="53" spans="1:14" ht="12">
      <c r="A53" s="277" t="s">
        <v>3760</v>
      </c>
      <c r="B53" s="278" t="s">
        <v>3975</v>
      </c>
      <c r="H53" s="278"/>
      <c r="J53" s="733"/>
      <c r="K53" s="281">
        <f t="shared" si="0"/>
        <v>0</v>
      </c>
      <c r="L53" s="733"/>
      <c r="M53" s="282">
        <f t="shared" si="1"/>
        <v>0</v>
      </c>
      <c r="N53" s="282">
        <f t="shared" si="2"/>
        <v>0</v>
      </c>
    </row>
    <row r="54" spans="4:14" ht="12">
      <c r="D54" s="278" t="s">
        <v>3973</v>
      </c>
      <c r="H54" s="278">
        <v>15</v>
      </c>
      <c r="I54" s="278" t="s">
        <v>1507</v>
      </c>
      <c r="J54" s="733"/>
      <c r="K54" s="281">
        <f t="shared" si="0"/>
        <v>0</v>
      </c>
      <c r="L54" s="733"/>
      <c r="M54" s="282">
        <f t="shared" si="1"/>
        <v>0</v>
      </c>
      <c r="N54" s="282">
        <f t="shared" si="2"/>
        <v>0</v>
      </c>
    </row>
    <row r="55" spans="8:14" ht="12">
      <c r="H55" s="278"/>
      <c r="J55" s="733"/>
      <c r="K55" s="281">
        <f t="shared" si="0"/>
        <v>0</v>
      </c>
      <c r="L55" s="733"/>
      <c r="M55" s="282">
        <f t="shared" si="1"/>
        <v>0</v>
      </c>
      <c r="N55" s="282">
        <f t="shared" si="2"/>
        <v>0</v>
      </c>
    </row>
    <row r="56" spans="1:14" ht="12">
      <c r="A56" s="277" t="s">
        <v>3758</v>
      </c>
      <c r="B56" s="278" t="s">
        <v>3974</v>
      </c>
      <c r="H56" s="278"/>
      <c r="J56" s="733"/>
      <c r="K56" s="281">
        <f t="shared" si="0"/>
        <v>0</v>
      </c>
      <c r="L56" s="733"/>
      <c r="M56" s="282">
        <f t="shared" si="1"/>
        <v>0</v>
      </c>
      <c r="N56" s="282">
        <f t="shared" si="2"/>
        <v>0</v>
      </c>
    </row>
    <row r="57" spans="4:14" ht="12">
      <c r="D57" s="278" t="s">
        <v>3973</v>
      </c>
      <c r="H57" s="278">
        <f>+H18</f>
        <v>2</v>
      </c>
      <c r="I57" s="278" t="s">
        <v>1507</v>
      </c>
      <c r="J57" s="733"/>
      <c r="K57" s="281">
        <f t="shared" si="0"/>
        <v>0</v>
      </c>
      <c r="L57" s="733"/>
      <c r="M57" s="282">
        <f t="shared" si="1"/>
        <v>0</v>
      </c>
      <c r="N57" s="282">
        <f t="shared" si="2"/>
        <v>0</v>
      </c>
    </row>
    <row r="58" spans="10:14" ht="12">
      <c r="J58" s="733"/>
      <c r="K58" s="281">
        <f t="shared" si="0"/>
        <v>0</v>
      </c>
      <c r="L58" s="733"/>
      <c r="M58" s="282">
        <f t="shared" si="1"/>
        <v>0</v>
      </c>
      <c r="N58" s="282">
        <f t="shared" si="2"/>
        <v>0</v>
      </c>
    </row>
    <row r="59" spans="1:14" ht="12">
      <c r="A59" s="277" t="s">
        <v>3838</v>
      </c>
      <c r="B59" s="278" t="s">
        <v>3972</v>
      </c>
      <c r="J59" s="733"/>
      <c r="K59" s="281">
        <f t="shared" si="0"/>
        <v>0</v>
      </c>
      <c r="L59" s="733"/>
      <c r="M59" s="282">
        <f t="shared" si="1"/>
        <v>0</v>
      </c>
      <c r="N59" s="282">
        <f t="shared" si="2"/>
        <v>0</v>
      </c>
    </row>
    <row r="60" spans="4:14" ht="12">
      <c r="D60" s="278" t="s">
        <v>3970</v>
      </c>
      <c r="H60" s="279">
        <f>+H27</f>
        <v>18</v>
      </c>
      <c r="I60" s="278" t="s">
        <v>1507</v>
      </c>
      <c r="J60" s="733"/>
      <c r="K60" s="281">
        <f t="shared" si="0"/>
        <v>0</v>
      </c>
      <c r="L60" s="733"/>
      <c r="M60" s="282">
        <f t="shared" si="1"/>
        <v>0</v>
      </c>
      <c r="N60" s="282">
        <f t="shared" si="2"/>
        <v>0</v>
      </c>
    </row>
    <row r="61" spans="10:14" ht="12">
      <c r="J61" s="733"/>
      <c r="K61" s="281">
        <f t="shared" si="0"/>
        <v>0</v>
      </c>
      <c r="L61" s="733"/>
      <c r="M61" s="282">
        <f t="shared" si="1"/>
        <v>0</v>
      </c>
      <c r="N61" s="282">
        <f t="shared" si="2"/>
        <v>0</v>
      </c>
    </row>
    <row r="62" spans="1:14" ht="12">
      <c r="A62" s="277" t="s">
        <v>3890</v>
      </c>
      <c r="B62" s="278" t="s">
        <v>3971</v>
      </c>
      <c r="J62" s="733"/>
      <c r="K62" s="281">
        <f t="shared" si="0"/>
        <v>0</v>
      </c>
      <c r="L62" s="733"/>
      <c r="M62" s="282">
        <f t="shared" si="1"/>
        <v>0</v>
      </c>
      <c r="N62" s="282">
        <f t="shared" si="2"/>
        <v>0</v>
      </c>
    </row>
    <row r="63" spans="4:14" ht="12">
      <c r="D63" s="278" t="s">
        <v>3970</v>
      </c>
      <c r="H63" s="279">
        <f>+H41</f>
        <v>8</v>
      </c>
      <c r="I63" s="278" t="s">
        <v>1507</v>
      </c>
      <c r="J63" s="733"/>
      <c r="K63" s="281">
        <f t="shared" si="0"/>
        <v>0</v>
      </c>
      <c r="L63" s="733"/>
      <c r="M63" s="282">
        <f t="shared" si="1"/>
        <v>0</v>
      </c>
      <c r="N63" s="282">
        <f t="shared" si="2"/>
        <v>0</v>
      </c>
    </row>
    <row r="64" spans="10:14" ht="12">
      <c r="J64" s="733"/>
      <c r="K64" s="281">
        <f t="shared" si="0"/>
        <v>0</v>
      </c>
      <c r="L64" s="733"/>
      <c r="M64" s="282">
        <f t="shared" si="1"/>
        <v>0</v>
      </c>
      <c r="N64" s="282">
        <f t="shared" si="2"/>
        <v>0</v>
      </c>
    </row>
    <row r="65" spans="1:14" ht="13">
      <c r="A65" s="292" t="s">
        <v>3857</v>
      </c>
      <c r="H65" s="278"/>
      <c r="J65" s="733"/>
      <c r="K65" s="281">
        <f t="shared" si="0"/>
        <v>0</v>
      </c>
      <c r="L65" s="733"/>
      <c r="M65" s="282">
        <f t="shared" si="1"/>
        <v>0</v>
      </c>
      <c r="N65" s="282">
        <f t="shared" si="2"/>
        <v>0</v>
      </c>
    </row>
    <row r="66" spans="1:14" ht="12">
      <c r="A66" s="277">
        <v>1</v>
      </c>
      <c r="B66" s="278" t="s">
        <v>3969</v>
      </c>
      <c r="H66" s="278"/>
      <c r="J66" s="733"/>
      <c r="K66" s="281">
        <f t="shared" si="0"/>
        <v>0</v>
      </c>
      <c r="L66" s="733"/>
      <c r="M66" s="282">
        <f t="shared" si="1"/>
        <v>0</v>
      </c>
      <c r="N66" s="282">
        <f t="shared" si="2"/>
        <v>0</v>
      </c>
    </row>
    <row r="67" spans="3:14" ht="12">
      <c r="C67" s="278" t="s">
        <v>3855</v>
      </c>
      <c r="H67" s="278"/>
      <c r="J67" s="733"/>
      <c r="K67" s="281">
        <f t="shared" si="0"/>
        <v>0</v>
      </c>
      <c r="L67" s="733"/>
      <c r="M67" s="282">
        <f t="shared" si="1"/>
        <v>0</v>
      </c>
      <c r="N67" s="282">
        <f t="shared" si="2"/>
        <v>0</v>
      </c>
    </row>
    <row r="68" spans="3:14" ht="12">
      <c r="C68" s="278" t="s">
        <v>3968</v>
      </c>
      <c r="H68" s="278"/>
      <c r="J68" s="733"/>
      <c r="K68" s="281">
        <f t="shared" si="0"/>
        <v>0</v>
      </c>
      <c r="L68" s="733"/>
      <c r="M68" s="282">
        <f t="shared" si="1"/>
        <v>0</v>
      </c>
      <c r="N68" s="282">
        <f t="shared" si="2"/>
        <v>0</v>
      </c>
    </row>
    <row r="69" spans="4:14" ht="12">
      <c r="D69" s="278" t="s">
        <v>3967</v>
      </c>
      <c r="H69" s="278">
        <v>600</v>
      </c>
      <c r="I69" s="278" t="s">
        <v>316</v>
      </c>
      <c r="J69" s="733"/>
      <c r="K69" s="281">
        <f t="shared" si="0"/>
        <v>0</v>
      </c>
      <c r="L69" s="733"/>
      <c r="M69" s="282">
        <f t="shared" si="1"/>
        <v>0</v>
      </c>
      <c r="N69" s="282">
        <f t="shared" si="2"/>
        <v>0</v>
      </c>
    </row>
    <row r="70" spans="4:14" ht="12">
      <c r="D70" s="278" t="s">
        <v>3966</v>
      </c>
      <c r="H70" s="278">
        <v>270</v>
      </c>
      <c r="I70" s="278" t="s">
        <v>316</v>
      </c>
      <c r="J70" s="733"/>
      <c r="K70" s="281">
        <f aca="true" t="shared" si="3" ref="K70:K133">+J70*H70</f>
        <v>0</v>
      </c>
      <c r="L70" s="733"/>
      <c r="M70" s="282">
        <f aca="true" t="shared" si="4" ref="M70:M133">+L70*H70</f>
        <v>0</v>
      </c>
      <c r="N70" s="282">
        <f aca="true" t="shared" si="5" ref="N70:N133">+M70+K70</f>
        <v>0</v>
      </c>
    </row>
    <row r="71" spans="8:14" ht="12">
      <c r="H71" s="278"/>
      <c r="J71" s="733"/>
      <c r="K71" s="281">
        <f t="shared" si="3"/>
        <v>0</v>
      </c>
      <c r="L71" s="733"/>
      <c r="M71" s="282">
        <f t="shared" si="4"/>
        <v>0</v>
      </c>
      <c r="N71" s="282">
        <f t="shared" si="5"/>
        <v>0</v>
      </c>
    </row>
    <row r="72" spans="3:14" ht="12">
      <c r="C72" s="278" t="s">
        <v>3965</v>
      </c>
      <c r="H72" s="278"/>
      <c r="J72" s="733"/>
      <c r="K72" s="281">
        <f t="shared" si="3"/>
        <v>0</v>
      </c>
      <c r="L72" s="733"/>
      <c r="M72" s="282">
        <f t="shared" si="4"/>
        <v>0</v>
      </c>
      <c r="N72" s="282">
        <f t="shared" si="5"/>
        <v>0</v>
      </c>
    </row>
    <row r="73" spans="4:14" ht="12">
      <c r="D73" s="278" t="s">
        <v>3964</v>
      </c>
      <c r="H73" s="278">
        <v>120</v>
      </c>
      <c r="I73" s="278" t="s">
        <v>316</v>
      </c>
      <c r="J73" s="733"/>
      <c r="K73" s="281">
        <f t="shared" si="3"/>
        <v>0</v>
      </c>
      <c r="L73" s="733"/>
      <c r="M73" s="282">
        <f t="shared" si="4"/>
        <v>0</v>
      </c>
      <c r="N73" s="282">
        <f t="shared" si="5"/>
        <v>0</v>
      </c>
    </row>
    <row r="74" spans="4:14" ht="12">
      <c r="D74" s="278" t="s">
        <v>3963</v>
      </c>
      <c r="H74" s="278">
        <v>40</v>
      </c>
      <c r="I74" s="278" t="s">
        <v>316</v>
      </c>
      <c r="J74" s="733"/>
      <c r="K74" s="281">
        <f t="shared" si="3"/>
        <v>0</v>
      </c>
      <c r="L74" s="733"/>
      <c r="M74" s="282">
        <f t="shared" si="4"/>
        <v>0</v>
      </c>
      <c r="N74" s="282">
        <f t="shared" si="5"/>
        <v>0</v>
      </c>
    </row>
    <row r="75" spans="4:14" ht="12">
      <c r="D75" s="278" t="s">
        <v>3962</v>
      </c>
      <c r="H75" s="278">
        <v>36</v>
      </c>
      <c r="I75" s="278" t="s">
        <v>316</v>
      </c>
      <c r="J75" s="733"/>
      <c r="K75" s="281">
        <f t="shared" si="3"/>
        <v>0</v>
      </c>
      <c r="L75" s="733"/>
      <c r="M75" s="282">
        <f t="shared" si="4"/>
        <v>0</v>
      </c>
      <c r="N75" s="282">
        <f t="shared" si="5"/>
        <v>0</v>
      </c>
    </row>
    <row r="76" spans="4:14" ht="12">
      <c r="D76" s="278" t="s">
        <v>3961</v>
      </c>
      <c r="H76" s="278">
        <v>110</v>
      </c>
      <c r="I76" s="278" t="s">
        <v>316</v>
      </c>
      <c r="J76" s="733"/>
      <c r="K76" s="281">
        <f t="shared" si="3"/>
        <v>0</v>
      </c>
      <c r="L76" s="733"/>
      <c r="M76" s="282">
        <f t="shared" si="4"/>
        <v>0</v>
      </c>
      <c r="N76" s="282">
        <f t="shared" si="5"/>
        <v>0</v>
      </c>
    </row>
    <row r="77" spans="8:15" ht="12">
      <c r="H77" s="278"/>
      <c r="J77" s="733"/>
      <c r="K77" s="281">
        <f t="shared" si="3"/>
        <v>0</v>
      </c>
      <c r="L77" s="733"/>
      <c r="M77" s="282">
        <f t="shared" si="4"/>
        <v>0</v>
      </c>
      <c r="N77" s="282">
        <f t="shared" si="5"/>
        <v>0</v>
      </c>
      <c r="O77" s="280"/>
    </row>
    <row r="78" spans="1:14" ht="12">
      <c r="A78" s="277" t="s">
        <v>3762</v>
      </c>
      <c r="B78" s="278" t="s">
        <v>3960</v>
      </c>
      <c r="H78" s="278"/>
      <c r="J78" s="733"/>
      <c r="K78" s="281">
        <f t="shared" si="3"/>
        <v>0</v>
      </c>
      <c r="L78" s="733"/>
      <c r="M78" s="282">
        <f t="shared" si="4"/>
        <v>0</v>
      </c>
      <c r="N78" s="282">
        <f t="shared" si="5"/>
        <v>0</v>
      </c>
    </row>
    <row r="79" spans="3:14" ht="12">
      <c r="C79" s="278" t="s">
        <v>3855</v>
      </c>
      <c r="H79" s="278"/>
      <c r="J79" s="733"/>
      <c r="K79" s="281">
        <f t="shared" si="3"/>
        <v>0</v>
      </c>
      <c r="L79" s="733"/>
      <c r="M79" s="282">
        <f t="shared" si="4"/>
        <v>0</v>
      </c>
      <c r="N79" s="282">
        <f t="shared" si="5"/>
        <v>0</v>
      </c>
    </row>
    <row r="80" spans="4:14" ht="12">
      <c r="D80" s="278" t="s">
        <v>3959</v>
      </c>
      <c r="H80" s="278">
        <v>20</v>
      </c>
      <c r="I80" s="278" t="s">
        <v>316</v>
      </c>
      <c r="J80" s="733"/>
      <c r="K80" s="281">
        <f t="shared" si="3"/>
        <v>0</v>
      </c>
      <c r="L80" s="733"/>
      <c r="M80" s="282">
        <f t="shared" si="4"/>
        <v>0</v>
      </c>
      <c r="N80" s="282">
        <f t="shared" si="5"/>
        <v>0</v>
      </c>
    </row>
    <row r="81" spans="4:14" ht="12">
      <c r="D81" s="278" t="s">
        <v>3958</v>
      </c>
      <c r="H81" s="278">
        <v>25</v>
      </c>
      <c r="I81" s="278" t="s">
        <v>316</v>
      </c>
      <c r="J81" s="733"/>
      <c r="K81" s="281">
        <f t="shared" si="3"/>
        <v>0</v>
      </c>
      <c r="L81" s="733"/>
      <c r="M81" s="282">
        <f t="shared" si="4"/>
        <v>0</v>
      </c>
      <c r="N81" s="282">
        <f t="shared" si="5"/>
        <v>0</v>
      </c>
    </row>
    <row r="82" spans="4:14" ht="12">
      <c r="D82" s="278" t="s">
        <v>3957</v>
      </c>
      <c r="H82" s="278">
        <v>40</v>
      </c>
      <c r="I82" s="278" t="s">
        <v>316</v>
      </c>
      <c r="J82" s="733"/>
      <c r="K82" s="281">
        <f t="shared" si="3"/>
        <v>0</v>
      </c>
      <c r="L82" s="733"/>
      <c r="M82" s="282">
        <f t="shared" si="4"/>
        <v>0</v>
      </c>
      <c r="N82" s="282">
        <f t="shared" si="5"/>
        <v>0</v>
      </c>
    </row>
    <row r="83" spans="8:14" ht="12">
      <c r="H83" s="278"/>
      <c r="J83" s="733"/>
      <c r="K83" s="281">
        <f t="shared" si="3"/>
        <v>0</v>
      </c>
      <c r="L83" s="733"/>
      <c r="M83" s="282">
        <f t="shared" si="4"/>
        <v>0</v>
      </c>
      <c r="N83" s="282">
        <f t="shared" si="5"/>
        <v>0</v>
      </c>
    </row>
    <row r="84" spans="1:14" ht="12">
      <c r="A84" s="277" t="s">
        <v>3760</v>
      </c>
      <c r="B84" s="278" t="s">
        <v>3851</v>
      </c>
      <c r="H84" s="278">
        <f>SUM(H69:H82)</f>
        <v>1261</v>
      </c>
      <c r="I84" s="278" t="s">
        <v>316</v>
      </c>
      <c r="J84" s="733"/>
      <c r="K84" s="281">
        <f t="shared" si="3"/>
        <v>0</v>
      </c>
      <c r="L84" s="733"/>
      <c r="M84" s="282">
        <f t="shared" si="4"/>
        <v>0</v>
      </c>
      <c r="N84" s="282">
        <f t="shared" si="5"/>
        <v>0</v>
      </c>
    </row>
    <row r="85" spans="1:14" s="251" customFormat="1" ht="12">
      <c r="A85" s="302"/>
      <c r="B85" s="303"/>
      <c r="C85" s="303"/>
      <c r="D85" s="303"/>
      <c r="E85" s="303"/>
      <c r="F85" s="303"/>
      <c r="G85" s="303"/>
      <c r="H85" s="304"/>
      <c r="I85" s="303"/>
      <c r="J85" s="737"/>
      <c r="K85" s="281">
        <f t="shared" si="3"/>
        <v>0</v>
      </c>
      <c r="L85" s="737"/>
      <c r="M85" s="282">
        <f t="shared" si="4"/>
        <v>0</v>
      </c>
      <c r="N85" s="282">
        <f t="shared" si="5"/>
        <v>0</v>
      </c>
    </row>
    <row r="86" spans="1:14" ht="13">
      <c r="A86" s="292" t="s">
        <v>3956</v>
      </c>
      <c r="H86" s="278"/>
      <c r="J86" s="733"/>
      <c r="K86" s="281">
        <f t="shared" si="3"/>
        <v>0</v>
      </c>
      <c r="L86" s="733"/>
      <c r="M86" s="282">
        <f t="shared" si="4"/>
        <v>0</v>
      </c>
      <c r="N86" s="282">
        <f t="shared" si="5"/>
        <v>0</v>
      </c>
    </row>
    <row r="87" spans="1:14" ht="12">
      <c r="A87" s="277" t="s">
        <v>3764</v>
      </c>
      <c r="B87" s="278" t="s">
        <v>3955</v>
      </c>
      <c r="H87" s="278"/>
      <c r="J87" s="733"/>
      <c r="K87" s="281">
        <f t="shared" si="3"/>
        <v>0</v>
      </c>
      <c r="L87" s="733"/>
      <c r="M87" s="282">
        <f t="shared" si="4"/>
        <v>0</v>
      </c>
      <c r="N87" s="282">
        <f t="shared" si="5"/>
        <v>0</v>
      </c>
    </row>
    <row r="88" spans="3:14" ht="12">
      <c r="C88" s="278" t="s">
        <v>3954</v>
      </c>
      <c r="H88" s="278"/>
      <c r="J88" s="733"/>
      <c r="K88" s="281">
        <f t="shared" si="3"/>
        <v>0</v>
      </c>
      <c r="L88" s="736"/>
      <c r="M88" s="282">
        <f t="shared" si="4"/>
        <v>0</v>
      </c>
      <c r="N88" s="282">
        <f t="shared" si="5"/>
        <v>0</v>
      </c>
    </row>
    <row r="89" spans="4:14" ht="12">
      <c r="D89" s="278" t="s">
        <v>3952</v>
      </c>
      <c r="F89" s="278">
        <v>600</v>
      </c>
      <c r="G89" s="278" t="s">
        <v>143</v>
      </c>
      <c r="H89" s="278">
        <v>2</v>
      </c>
      <c r="I89" s="278" t="s">
        <v>1507</v>
      </c>
      <c r="J89" s="733"/>
      <c r="K89" s="281">
        <f t="shared" si="3"/>
        <v>0</v>
      </c>
      <c r="L89" s="736"/>
      <c r="M89" s="282">
        <f t="shared" si="4"/>
        <v>0</v>
      </c>
      <c r="N89" s="282">
        <f t="shared" si="5"/>
        <v>0</v>
      </c>
    </row>
    <row r="90" spans="8:14" ht="12">
      <c r="H90" s="278"/>
      <c r="J90" s="733"/>
      <c r="K90" s="281">
        <f t="shared" si="3"/>
        <v>0</v>
      </c>
      <c r="L90" s="736"/>
      <c r="M90" s="282">
        <f t="shared" si="4"/>
        <v>0</v>
      </c>
      <c r="N90" s="282">
        <f t="shared" si="5"/>
        <v>0</v>
      </c>
    </row>
    <row r="91" spans="1:14" ht="12">
      <c r="A91" s="277" t="s">
        <v>3762</v>
      </c>
      <c r="B91" s="278" t="s">
        <v>3953</v>
      </c>
      <c r="H91" s="278"/>
      <c r="J91" s="733"/>
      <c r="K91" s="281">
        <f t="shared" si="3"/>
        <v>0</v>
      </c>
      <c r="L91" s="733"/>
      <c r="M91" s="282">
        <f t="shared" si="4"/>
        <v>0</v>
      </c>
      <c r="N91" s="282">
        <f t="shared" si="5"/>
        <v>0</v>
      </c>
    </row>
    <row r="92" spans="4:14" ht="12">
      <c r="D92" s="278" t="s">
        <v>3952</v>
      </c>
      <c r="F92" s="278">
        <v>25</v>
      </c>
      <c r="G92" s="278" t="s">
        <v>143</v>
      </c>
      <c r="H92" s="278">
        <v>2</v>
      </c>
      <c r="I92" s="278" t="s">
        <v>1507</v>
      </c>
      <c r="J92" s="733"/>
      <c r="K92" s="281">
        <f t="shared" si="3"/>
        <v>0</v>
      </c>
      <c r="L92" s="736"/>
      <c r="M92" s="282">
        <f t="shared" si="4"/>
        <v>0</v>
      </c>
      <c r="N92" s="282">
        <f t="shared" si="5"/>
        <v>0</v>
      </c>
    </row>
    <row r="93" spans="8:14" ht="12">
      <c r="H93" s="278"/>
      <c r="J93" s="733"/>
      <c r="K93" s="281">
        <f t="shared" si="3"/>
        <v>0</v>
      </c>
      <c r="L93" s="736"/>
      <c r="M93" s="282">
        <f t="shared" si="4"/>
        <v>0</v>
      </c>
      <c r="N93" s="282">
        <f t="shared" si="5"/>
        <v>0</v>
      </c>
    </row>
    <row r="94" spans="1:14" ht="12">
      <c r="A94" s="277" t="s">
        <v>3760</v>
      </c>
      <c r="B94" s="278" t="s">
        <v>3951</v>
      </c>
      <c r="H94" s="278"/>
      <c r="J94" s="733"/>
      <c r="K94" s="281">
        <f t="shared" si="3"/>
        <v>0</v>
      </c>
      <c r="L94" s="733"/>
      <c r="M94" s="282">
        <f t="shared" si="4"/>
        <v>0</v>
      </c>
      <c r="N94" s="282">
        <f t="shared" si="5"/>
        <v>0</v>
      </c>
    </row>
    <row r="95" spans="4:14" ht="12">
      <c r="D95" s="278" t="s">
        <v>3950</v>
      </c>
      <c r="H95" s="278">
        <v>2</v>
      </c>
      <c r="I95" s="278" t="s">
        <v>1507</v>
      </c>
      <c r="J95" s="733"/>
      <c r="K95" s="281">
        <f t="shared" si="3"/>
        <v>0</v>
      </c>
      <c r="L95" s="736"/>
      <c r="M95" s="282">
        <f t="shared" si="4"/>
        <v>0</v>
      </c>
      <c r="N95" s="282">
        <f t="shared" si="5"/>
        <v>0</v>
      </c>
    </row>
    <row r="96" spans="8:14" ht="12">
      <c r="H96" s="278"/>
      <c r="J96" s="733"/>
      <c r="K96" s="281">
        <f t="shared" si="3"/>
        <v>0</v>
      </c>
      <c r="L96" s="736"/>
      <c r="M96" s="282">
        <f t="shared" si="4"/>
        <v>0</v>
      </c>
      <c r="N96" s="282">
        <f t="shared" si="5"/>
        <v>0</v>
      </c>
    </row>
    <row r="97" spans="1:14" ht="12">
      <c r="A97" s="277" t="s">
        <v>3758</v>
      </c>
      <c r="B97" s="278" t="s">
        <v>3949</v>
      </c>
      <c r="H97" s="278"/>
      <c r="J97" s="733"/>
      <c r="K97" s="281">
        <f t="shared" si="3"/>
        <v>0</v>
      </c>
      <c r="L97" s="733"/>
      <c r="M97" s="282">
        <f t="shared" si="4"/>
        <v>0</v>
      </c>
      <c r="N97" s="282">
        <f t="shared" si="5"/>
        <v>0</v>
      </c>
    </row>
    <row r="98" spans="4:14" ht="12">
      <c r="D98" s="278" t="s">
        <v>3931</v>
      </c>
      <c r="H98" s="278">
        <v>4</v>
      </c>
      <c r="I98" s="278" t="s">
        <v>1507</v>
      </c>
      <c r="J98" s="733"/>
      <c r="K98" s="281">
        <f t="shared" si="3"/>
        <v>0</v>
      </c>
      <c r="L98" s="736"/>
      <c r="M98" s="282">
        <f t="shared" si="4"/>
        <v>0</v>
      </c>
      <c r="N98" s="282">
        <f t="shared" si="5"/>
        <v>0</v>
      </c>
    </row>
    <row r="99" spans="4:14" ht="12">
      <c r="D99" s="278" t="s">
        <v>3947</v>
      </c>
      <c r="H99" s="278">
        <v>5</v>
      </c>
      <c r="I99" s="278" t="s">
        <v>1507</v>
      </c>
      <c r="J99" s="733"/>
      <c r="K99" s="281">
        <f t="shared" si="3"/>
        <v>0</v>
      </c>
      <c r="L99" s="736"/>
      <c r="M99" s="282">
        <f t="shared" si="4"/>
        <v>0</v>
      </c>
      <c r="N99" s="282">
        <f t="shared" si="5"/>
        <v>0</v>
      </c>
    </row>
    <row r="100" spans="4:14" ht="12">
      <c r="D100" s="278" t="s">
        <v>3943</v>
      </c>
      <c r="H100" s="278">
        <v>1</v>
      </c>
      <c r="I100" s="278" t="s">
        <v>1507</v>
      </c>
      <c r="J100" s="733"/>
      <c r="K100" s="281">
        <f t="shared" si="3"/>
        <v>0</v>
      </c>
      <c r="L100" s="736"/>
      <c r="M100" s="282">
        <f t="shared" si="4"/>
        <v>0</v>
      </c>
      <c r="N100" s="282">
        <f t="shared" si="5"/>
        <v>0</v>
      </c>
    </row>
    <row r="101" spans="8:14" ht="12">
      <c r="H101" s="278"/>
      <c r="J101" s="733"/>
      <c r="K101" s="281">
        <f t="shared" si="3"/>
        <v>0</v>
      </c>
      <c r="L101" s="736"/>
      <c r="M101" s="282">
        <f t="shared" si="4"/>
        <v>0</v>
      </c>
      <c r="N101" s="282">
        <f t="shared" si="5"/>
        <v>0</v>
      </c>
    </row>
    <row r="102" spans="1:14" ht="12">
      <c r="A102" s="277" t="s">
        <v>3838</v>
      </c>
      <c r="B102" s="278" t="s">
        <v>3948</v>
      </c>
      <c r="H102" s="278"/>
      <c r="J102" s="733"/>
      <c r="K102" s="281">
        <f t="shared" si="3"/>
        <v>0</v>
      </c>
      <c r="L102" s="733"/>
      <c r="M102" s="282">
        <f t="shared" si="4"/>
        <v>0</v>
      </c>
      <c r="N102" s="282">
        <f t="shared" si="5"/>
        <v>0</v>
      </c>
    </row>
    <row r="103" spans="3:14" ht="12">
      <c r="C103" s="278" t="s">
        <v>3947</v>
      </c>
      <c r="H103" s="278">
        <v>8</v>
      </c>
      <c r="I103" s="278" t="s">
        <v>1507</v>
      </c>
      <c r="J103" s="733"/>
      <c r="K103" s="281">
        <f t="shared" si="3"/>
        <v>0</v>
      </c>
      <c r="L103" s="736"/>
      <c r="M103" s="282">
        <f t="shared" si="4"/>
        <v>0</v>
      </c>
      <c r="N103" s="282">
        <f t="shared" si="5"/>
        <v>0</v>
      </c>
    </row>
    <row r="104" spans="3:14" ht="12">
      <c r="C104" s="278" t="s">
        <v>3943</v>
      </c>
      <c r="H104" s="278">
        <v>13</v>
      </c>
      <c r="I104" s="278" t="s">
        <v>1507</v>
      </c>
      <c r="J104" s="733"/>
      <c r="K104" s="281">
        <f t="shared" si="3"/>
        <v>0</v>
      </c>
      <c r="L104" s="736"/>
      <c r="M104" s="282">
        <f t="shared" si="4"/>
        <v>0</v>
      </c>
      <c r="N104" s="282">
        <f t="shared" si="5"/>
        <v>0</v>
      </c>
    </row>
    <row r="105" spans="3:14" ht="12">
      <c r="C105" s="278" t="s">
        <v>3946</v>
      </c>
      <c r="H105" s="278">
        <v>1</v>
      </c>
      <c r="I105" s="278" t="s">
        <v>1507</v>
      </c>
      <c r="J105" s="733"/>
      <c r="K105" s="281">
        <f t="shared" si="3"/>
        <v>0</v>
      </c>
      <c r="L105" s="736"/>
      <c r="M105" s="282">
        <f t="shared" si="4"/>
        <v>0</v>
      </c>
      <c r="N105" s="282">
        <f t="shared" si="5"/>
        <v>0</v>
      </c>
    </row>
    <row r="106" spans="3:14" ht="12">
      <c r="C106" s="278" t="s">
        <v>3942</v>
      </c>
      <c r="H106" s="278">
        <v>1</v>
      </c>
      <c r="I106" s="278" t="s">
        <v>1507</v>
      </c>
      <c r="J106" s="733"/>
      <c r="K106" s="281">
        <f t="shared" si="3"/>
        <v>0</v>
      </c>
      <c r="L106" s="736"/>
      <c r="M106" s="282">
        <f t="shared" si="4"/>
        <v>0</v>
      </c>
      <c r="N106" s="282">
        <f t="shared" si="5"/>
        <v>0</v>
      </c>
    </row>
    <row r="107" spans="8:14" ht="12">
      <c r="H107" s="278"/>
      <c r="J107" s="733"/>
      <c r="K107" s="281">
        <f t="shared" si="3"/>
        <v>0</v>
      </c>
      <c r="L107" s="736"/>
      <c r="M107" s="282">
        <f t="shared" si="4"/>
        <v>0</v>
      </c>
      <c r="N107" s="282">
        <f t="shared" si="5"/>
        <v>0</v>
      </c>
    </row>
    <row r="108" spans="1:14" ht="12">
      <c r="A108" s="277" t="s">
        <v>3890</v>
      </c>
      <c r="B108" s="278" t="s">
        <v>3945</v>
      </c>
      <c r="H108" s="278"/>
      <c r="J108" s="733"/>
      <c r="K108" s="281">
        <f t="shared" si="3"/>
        <v>0</v>
      </c>
      <c r="L108" s="733"/>
      <c r="M108" s="282">
        <f t="shared" si="4"/>
        <v>0</v>
      </c>
      <c r="N108" s="282">
        <f t="shared" si="5"/>
        <v>0</v>
      </c>
    </row>
    <row r="109" spans="3:14" ht="12">
      <c r="C109" s="278" t="s">
        <v>3943</v>
      </c>
      <c r="H109" s="278">
        <v>4</v>
      </c>
      <c r="I109" s="278" t="s">
        <v>1507</v>
      </c>
      <c r="J109" s="733"/>
      <c r="K109" s="281">
        <f t="shared" si="3"/>
        <v>0</v>
      </c>
      <c r="L109" s="736"/>
      <c r="M109" s="282">
        <f t="shared" si="4"/>
        <v>0</v>
      </c>
      <c r="N109" s="282">
        <f t="shared" si="5"/>
        <v>0</v>
      </c>
    </row>
    <row r="110" spans="3:14" ht="12">
      <c r="C110" s="278" t="s">
        <v>3942</v>
      </c>
      <c r="H110" s="278">
        <v>5</v>
      </c>
      <c r="I110" s="278" t="s">
        <v>1507</v>
      </c>
      <c r="J110" s="733"/>
      <c r="K110" s="281">
        <f t="shared" si="3"/>
        <v>0</v>
      </c>
      <c r="L110" s="736"/>
      <c r="M110" s="282">
        <f t="shared" si="4"/>
        <v>0</v>
      </c>
      <c r="N110" s="282">
        <f t="shared" si="5"/>
        <v>0</v>
      </c>
    </row>
    <row r="111" spans="8:14" ht="12">
      <c r="H111" s="278"/>
      <c r="J111" s="733"/>
      <c r="K111" s="281">
        <f t="shared" si="3"/>
        <v>0</v>
      </c>
      <c r="L111" s="736"/>
      <c r="M111" s="282">
        <f t="shared" si="4"/>
        <v>0</v>
      </c>
      <c r="N111" s="282">
        <f t="shared" si="5"/>
        <v>0</v>
      </c>
    </row>
    <row r="112" spans="1:14" ht="12">
      <c r="A112" s="277" t="s">
        <v>3889</v>
      </c>
      <c r="B112" s="278" t="s">
        <v>3944</v>
      </c>
      <c r="H112" s="278"/>
      <c r="J112" s="733"/>
      <c r="K112" s="281">
        <f t="shared" si="3"/>
        <v>0</v>
      </c>
      <c r="L112" s="736"/>
      <c r="M112" s="282">
        <f t="shared" si="4"/>
        <v>0</v>
      </c>
      <c r="N112" s="282">
        <f t="shared" si="5"/>
        <v>0</v>
      </c>
    </row>
    <row r="113" spans="3:14" ht="12">
      <c r="C113" s="278" t="s">
        <v>3943</v>
      </c>
      <c r="H113" s="278">
        <v>2</v>
      </c>
      <c r="I113" s="278" t="s">
        <v>1507</v>
      </c>
      <c r="J113" s="733"/>
      <c r="K113" s="281">
        <f t="shared" si="3"/>
        <v>0</v>
      </c>
      <c r="L113" s="736"/>
      <c r="M113" s="282">
        <f t="shared" si="4"/>
        <v>0</v>
      </c>
      <c r="N113" s="282">
        <f t="shared" si="5"/>
        <v>0</v>
      </c>
    </row>
    <row r="114" spans="3:14" ht="12">
      <c r="C114" s="278" t="s">
        <v>3942</v>
      </c>
      <c r="H114" s="278">
        <v>1</v>
      </c>
      <c r="I114" s="278" t="s">
        <v>1507</v>
      </c>
      <c r="J114" s="733"/>
      <c r="K114" s="281">
        <f t="shared" si="3"/>
        <v>0</v>
      </c>
      <c r="L114" s="736"/>
      <c r="M114" s="282">
        <f t="shared" si="4"/>
        <v>0</v>
      </c>
      <c r="N114" s="282">
        <f t="shared" si="5"/>
        <v>0</v>
      </c>
    </row>
    <row r="115" spans="8:14" ht="12">
      <c r="H115" s="278"/>
      <c r="J115" s="733"/>
      <c r="K115" s="281">
        <f t="shared" si="3"/>
        <v>0</v>
      </c>
      <c r="L115" s="736"/>
      <c r="M115" s="282">
        <f t="shared" si="4"/>
        <v>0</v>
      </c>
      <c r="N115" s="282">
        <f t="shared" si="5"/>
        <v>0</v>
      </c>
    </row>
    <row r="116" spans="1:14" ht="12">
      <c r="A116" s="277" t="s">
        <v>3888</v>
      </c>
      <c r="B116" s="278" t="s">
        <v>3941</v>
      </c>
      <c r="H116" s="278"/>
      <c r="J116" s="733"/>
      <c r="K116" s="281">
        <f t="shared" si="3"/>
        <v>0</v>
      </c>
      <c r="L116" s="733"/>
      <c r="M116" s="282">
        <f t="shared" si="4"/>
        <v>0</v>
      </c>
      <c r="N116" s="282">
        <f t="shared" si="5"/>
        <v>0</v>
      </c>
    </row>
    <row r="117" spans="3:14" ht="12">
      <c r="C117" s="278" t="s">
        <v>3940</v>
      </c>
      <c r="H117" s="278">
        <v>2</v>
      </c>
      <c r="I117" s="278" t="s">
        <v>1507</v>
      </c>
      <c r="J117" s="733"/>
      <c r="K117" s="281">
        <f t="shared" si="3"/>
        <v>0</v>
      </c>
      <c r="L117" s="736"/>
      <c r="M117" s="282">
        <f t="shared" si="4"/>
        <v>0</v>
      </c>
      <c r="N117" s="282">
        <f t="shared" si="5"/>
        <v>0</v>
      </c>
    </row>
    <row r="118" spans="8:14" ht="12">
      <c r="H118" s="278"/>
      <c r="J118" s="733"/>
      <c r="K118" s="281">
        <f t="shared" si="3"/>
        <v>0</v>
      </c>
      <c r="L118" s="736"/>
      <c r="M118" s="282">
        <f t="shared" si="4"/>
        <v>0</v>
      </c>
      <c r="N118" s="282">
        <f t="shared" si="5"/>
        <v>0</v>
      </c>
    </row>
    <row r="119" spans="1:14" ht="12">
      <c r="A119" s="277" t="s">
        <v>3886</v>
      </c>
      <c r="B119" s="278" t="s">
        <v>3939</v>
      </c>
      <c r="H119" s="278"/>
      <c r="J119" s="733"/>
      <c r="K119" s="281">
        <f t="shared" si="3"/>
        <v>0</v>
      </c>
      <c r="L119" s="736"/>
      <c r="M119" s="282">
        <f t="shared" si="4"/>
        <v>0</v>
      </c>
      <c r="N119" s="282">
        <f t="shared" si="5"/>
        <v>0</v>
      </c>
    </row>
    <row r="120" spans="4:14" ht="12">
      <c r="D120" s="278" t="s">
        <v>3931</v>
      </c>
      <c r="H120" s="278">
        <v>32</v>
      </c>
      <c r="I120" s="278" t="s">
        <v>1507</v>
      </c>
      <c r="J120" s="733"/>
      <c r="K120" s="281">
        <f t="shared" si="3"/>
        <v>0</v>
      </c>
      <c r="L120" s="736"/>
      <c r="M120" s="282">
        <f t="shared" si="4"/>
        <v>0</v>
      </c>
      <c r="N120" s="282">
        <f t="shared" si="5"/>
        <v>0</v>
      </c>
    </row>
    <row r="121" spans="8:14" ht="12">
      <c r="H121" s="278"/>
      <c r="J121" s="738"/>
      <c r="K121" s="281">
        <f t="shared" si="3"/>
        <v>0</v>
      </c>
      <c r="L121" s="738"/>
      <c r="M121" s="282">
        <f t="shared" si="4"/>
        <v>0</v>
      </c>
      <c r="N121" s="282">
        <f t="shared" si="5"/>
        <v>0</v>
      </c>
    </row>
    <row r="122" spans="1:14" ht="12">
      <c r="A122" s="277" t="s">
        <v>3938</v>
      </c>
      <c r="B122" s="278" t="s">
        <v>3937</v>
      </c>
      <c r="H122" s="278"/>
      <c r="J122" s="738"/>
      <c r="K122" s="281">
        <f t="shared" si="3"/>
        <v>0</v>
      </c>
      <c r="L122" s="738"/>
      <c r="M122" s="282">
        <f t="shared" si="4"/>
        <v>0</v>
      </c>
      <c r="N122" s="282">
        <f t="shared" si="5"/>
        <v>0</v>
      </c>
    </row>
    <row r="123" spans="4:14" ht="12">
      <c r="D123" s="278" t="s">
        <v>3934</v>
      </c>
      <c r="H123" s="278">
        <f>+H48*2+H60*2+H63*2</f>
        <v>74</v>
      </c>
      <c r="I123" s="278" t="s">
        <v>1507</v>
      </c>
      <c r="J123" s="738"/>
      <c r="K123" s="281">
        <f t="shared" si="3"/>
        <v>0</v>
      </c>
      <c r="L123" s="738"/>
      <c r="M123" s="282">
        <f t="shared" si="4"/>
        <v>0</v>
      </c>
      <c r="N123" s="282">
        <f t="shared" si="5"/>
        <v>0</v>
      </c>
    </row>
    <row r="124" spans="8:14" ht="12">
      <c r="H124" s="278"/>
      <c r="J124" s="738"/>
      <c r="K124" s="281">
        <f t="shared" si="3"/>
        <v>0</v>
      </c>
      <c r="L124" s="738"/>
      <c r="M124" s="282">
        <f t="shared" si="4"/>
        <v>0</v>
      </c>
      <c r="N124" s="282">
        <f t="shared" si="5"/>
        <v>0</v>
      </c>
    </row>
    <row r="125" spans="1:14" ht="12">
      <c r="A125" s="277" t="s">
        <v>3936</v>
      </c>
      <c r="B125" s="278" t="s">
        <v>3935</v>
      </c>
      <c r="H125" s="278"/>
      <c r="J125" s="738"/>
      <c r="K125" s="281">
        <f t="shared" si="3"/>
        <v>0</v>
      </c>
      <c r="L125" s="738"/>
      <c r="M125" s="282">
        <f t="shared" si="4"/>
        <v>0</v>
      </c>
      <c r="N125" s="282">
        <f t="shared" si="5"/>
        <v>0</v>
      </c>
    </row>
    <row r="126" spans="4:14" ht="12">
      <c r="D126" s="278" t="s">
        <v>3934</v>
      </c>
      <c r="H126" s="278">
        <f>+H123</f>
        <v>74</v>
      </c>
      <c r="I126" s="278" t="s">
        <v>1507</v>
      </c>
      <c r="J126" s="738"/>
      <c r="K126" s="281">
        <f t="shared" si="3"/>
        <v>0</v>
      </c>
      <c r="L126" s="738"/>
      <c r="M126" s="282">
        <f t="shared" si="4"/>
        <v>0</v>
      </c>
      <c r="N126" s="282">
        <f t="shared" si="5"/>
        <v>0</v>
      </c>
    </row>
    <row r="127" spans="8:14" ht="12">
      <c r="H127" s="278"/>
      <c r="J127" s="738"/>
      <c r="K127" s="281">
        <f t="shared" si="3"/>
        <v>0</v>
      </c>
      <c r="L127" s="738"/>
      <c r="M127" s="282">
        <f t="shared" si="4"/>
        <v>0</v>
      </c>
      <c r="N127" s="282">
        <f t="shared" si="5"/>
        <v>0</v>
      </c>
    </row>
    <row r="128" spans="1:14" ht="12">
      <c r="A128" s="277" t="s">
        <v>3933</v>
      </c>
      <c r="B128" s="278" t="s">
        <v>3932</v>
      </c>
      <c r="H128" s="278"/>
      <c r="J128" s="738"/>
      <c r="K128" s="281">
        <f t="shared" si="3"/>
        <v>0</v>
      </c>
      <c r="L128" s="738"/>
      <c r="M128" s="282">
        <f t="shared" si="4"/>
        <v>0</v>
      </c>
      <c r="N128" s="282">
        <f t="shared" si="5"/>
        <v>0</v>
      </c>
    </row>
    <row r="129" spans="4:14" ht="12">
      <c r="D129" s="278" t="s">
        <v>3931</v>
      </c>
      <c r="H129" s="278">
        <v>14</v>
      </c>
      <c r="I129" s="278" t="s">
        <v>1507</v>
      </c>
      <c r="J129" s="738"/>
      <c r="K129" s="281">
        <f t="shared" si="3"/>
        <v>0</v>
      </c>
      <c r="L129" s="738"/>
      <c r="M129" s="282">
        <f t="shared" si="4"/>
        <v>0</v>
      </c>
      <c r="N129" s="282">
        <f t="shared" si="5"/>
        <v>0</v>
      </c>
    </row>
    <row r="130" spans="8:14" ht="12">
      <c r="H130" s="278"/>
      <c r="J130" s="733"/>
      <c r="K130" s="281">
        <f t="shared" si="3"/>
        <v>0</v>
      </c>
      <c r="L130" s="733"/>
      <c r="M130" s="282">
        <f t="shared" si="4"/>
        <v>0</v>
      </c>
      <c r="N130" s="282">
        <f t="shared" si="5"/>
        <v>0</v>
      </c>
    </row>
    <row r="131" spans="1:14" ht="13">
      <c r="A131" s="292" t="s">
        <v>3930</v>
      </c>
      <c r="H131" s="278"/>
      <c r="J131" s="733"/>
      <c r="K131" s="281">
        <f t="shared" si="3"/>
        <v>0</v>
      </c>
      <c r="L131" s="733"/>
      <c r="M131" s="282">
        <f t="shared" si="4"/>
        <v>0</v>
      </c>
      <c r="N131" s="282">
        <f t="shared" si="5"/>
        <v>0</v>
      </c>
    </row>
    <row r="132" spans="1:14" ht="12">
      <c r="A132" s="277">
        <v>1</v>
      </c>
      <c r="B132" s="278" t="s">
        <v>3929</v>
      </c>
      <c r="H132" s="278"/>
      <c r="J132" s="733"/>
      <c r="K132" s="281">
        <f t="shared" si="3"/>
        <v>0</v>
      </c>
      <c r="L132" s="733"/>
      <c r="M132" s="282">
        <f t="shared" si="4"/>
        <v>0</v>
      </c>
      <c r="N132" s="282">
        <f t="shared" si="5"/>
        <v>0</v>
      </c>
    </row>
    <row r="133" spans="4:14" ht="12">
      <c r="D133" s="278" t="s">
        <v>3928</v>
      </c>
      <c r="H133" s="278">
        <f>+H69</f>
        <v>600</v>
      </c>
      <c r="I133" s="278" t="s">
        <v>316</v>
      </c>
      <c r="J133" s="733"/>
      <c r="K133" s="281">
        <f t="shared" si="3"/>
        <v>0</v>
      </c>
      <c r="L133" s="733"/>
      <c r="M133" s="282">
        <f t="shared" si="4"/>
        <v>0</v>
      </c>
      <c r="N133" s="282">
        <f t="shared" si="5"/>
        <v>0</v>
      </c>
    </row>
    <row r="134" spans="4:14" ht="12">
      <c r="D134" s="278" t="s">
        <v>3927</v>
      </c>
      <c r="H134" s="278">
        <f>+H70</f>
        <v>270</v>
      </c>
      <c r="I134" s="278" t="s">
        <v>316</v>
      </c>
      <c r="J134" s="733"/>
      <c r="K134" s="281">
        <f aca="true" t="shared" si="6" ref="K134:K197">+J134*H134</f>
        <v>0</v>
      </c>
      <c r="L134" s="733"/>
      <c r="M134" s="282">
        <f aca="true" t="shared" si="7" ref="M134:M197">+L134*H134</f>
        <v>0</v>
      </c>
      <c r="N134" s="282">
        <f aca="true" t="shared" si="8" ref="N134:N197">+M134+K134</f>
        <v>0</v>
      </c>
    </row>
    <row r="135" spans="4:14" ht="12">
      <c r="D135" s="278" t="s">
        <v>3926</v>
      </c>
      <c r="H135" s="278">
        <f>+H73</f>
        <v>120</v>
      </c>
      <c r="I135" s="278" t="s">
        <v>316</v>
      </c>
      <c r="J135" s="733"/>
      <c r="K135" s="281">
        <f t="shared" si="6"/>
        <v>0</v>
      </c>
      <c r="L135" s="733"/>
      <c r="M135" s="282">
        <f t="shared" si="7"/>
        <v>0</v>
      </c>
      <c r="N135" s="282">
        <f t="shared" si="8"/>
        <v>0</v>
      </c>
    </row>
    <row r="136" spans="4:14" ht="12">
      <c r="D136" s="278" t="s">
        <v>3925</v>
      </c>
      <c r="H136" s="278">
        <f>+H74</f>
        <v>40</v>
      </c>
      <c r="I136" s="278" t="s">
        <v>316</v>
      </c>
      <c r="J136" s="733"/>
      <c r="K136" s="281">
        <f t="shared" si="6"/>
        <v>0</v>
      </c>
      <c r="L136" s="733"/>
      <c r="M136" s="282">
        <f t="shared" si="7"/>
        <v>0</v>
      </c>
      <c r="N136" s="282">
        <f t="shared" si="8"/>
        <v>0</v>
      </c>
    </row>
    <row r="137" spans="4:14" ht="12">
      <c r="D137" s="278" t="s">
        <v>3924</v>
      </c>
      <c r="H137" s="278">
        <f>+H75</f>
        <v>36</v>
      </c>
      <c r="I137" s="278" t="s">
        <v>316</v>
      </c>
      <c r="J137" s="733"/>
      <c r="K137" s="281">
        <f t="shared" si="6"/>
        <v>0</v>
      </c>
      <c r="L137" s="733"/>
      <c r="M137" s="282">
        <f t="shared" si="7"/>
        <v>0</v>
      </c>
      <c r="N137" s="282">
        <f t="shared" si="8"/>
        <v>0</v>
      </c>
    </row>
    <row r="138" spans="4:14" ht="12">
      <c r="D138" s="278" t="s">
        <v>3923</v>
      </c>
      <c r="H138" s="278">
        <f>+H76</f>
        <v>110</v>
      </c>
      <c r="I138" s="278" t="s">
        <v>316</v>
      </c>
      <c r="J138" s="733"/>
      <c r="K138" s="281">
        <f t="shared" si="6"/>
        <v>0</v>
      </c>
      <c r="L138" s="733"/>
      <c r="M138" s="282">
        <f t="shared" si="7"/>
        <v>0</v>
      </c>
      <c r="N138" s="282">
        <f t="shared" si="8"/>
        <v>0</v>
      </c>
    </row>
    <row r="139" spans="8:14" ht="12">
      <c r="H139" s="278"/>
      <c r="J139" s="733"/>
      <c r="K139" s="281">
        <f t="shared" si="6"/>
        <v>0</v>
      </c>
      <c r="L139" s="733"/>
      <c r="M139" s="282">
        <f t="shared" si="7"/>
        <v>0</v>
      </c>
      <c r="N139" s="282">
        <f t="shared" si="8"/>
        <v>0</v>
      </c>
    </row>
    <row r="140" spans="4:14" ht="12">
      <c r="D140" s="278" t="s">
        <v>3922</v>
      </c>
      <c r="H140" s="278">
        <f>+H80</f>
        <v>20</v>
      </c>
      <c r="I140" s="278" t="s">
        <v>316</v>
      </c>
      <c r="J140" s="733"/>
      <c r="K140" s="281">
        <f t="shared" si="6"/>
        <v>0</v>
      </c>
      <c r="L140" s="733"/>
      <c r="M140" s="282">
        <f t="shared" si="7"/>
        <v>0</v>
      </c>
      <c r="N140" s="282">
        <f t="shared" si="8"/>
        <v>0</v>
      </c>
    </row>
    <row r="141" spans="4:14" ht="12">
      <c r="D141" s="278" t="s">
        <v>3921</v>
      </c>
      <c r="H141" s="278">
        <f>+H81</f>
        <v>25</v>
      </c>
      <c r="I141" s="278" t="s">
        <v>316</v>
      </c>
      <c r="J141" s="733"/>
      <c r="K141" s="281">
        <f t="shared" si="6"/>
        <v>0</v>
      </c>
      <c r="L141" s="733"/>
      <c r="M141" s="282">
        <f t="shared" si="7"/>
        <v>0</v>
      </c>
      <c r="N141" s="282">
        <f t="shared" si="8"/>
        <v>0</v>
      </c>
    </row>
    <row r="142" spans="4:14" ht="12">
      <c r="D142" s="278" t="s">
        <v>3920</v>
      </c>
      <c r="H142" s="278">
        <f>+H82</f>
        <v>40</v>
      </c>
      <c r="I142" s="278" t="s">
        <v>316</v>
      </c>
      <c r="J142" s="733"/>
      <c r="K142" s="281">
        <f t="shared" si="6"/>
        <v>0</v>
      </c>
      <c r="L142" s="733"/>
      <c r="M142" s="282">
        <f t="shared" si="7"/>
        <v>0</v>
      </c>
      <c r="N142" s="282">
        <f t="shared" si="8"/>
        <v>0</v>
      </c>
    </row>
    <row r="143" spans="8:14" ht="12">
      <c r="H143" s="278"/>
      <c r="J143" s="733"/>
      <c r="K143" s="281">
        <f t="shared" si="6"/>
        <v>0</v>
      </c>
      <c r="L143" s="733"/>
      <c r="M143" s="282">
        <f t="shared" si="7"/>
        <v>0</v>
      </c>
      <c r="N143" s="282">
        <f t="shared" si="8"/>
        <v>0</v>
      </c>
    </row>
    <row r="144" spans="1:14" ht="13">
      <c r="A144" s="292" t="s">
        <v>3765</v>
      </c>
      <c r="H144" s="278"/>
      <c r="J144" s="733"/>
      <c r="K144" s="281">
        <f t="shared" si="6"/>
        <v>0</v>
      </c>
      <c r="L144" s="733"/>
      <c r="M144" s="282">
        <f t="shared" si="7"/>
        <v>0</v>
      </c>
      <c r="N144" s="282">
        <f t="shared" si="8"/>
        <v>0</v>
      </c>
    </row>
    <row r="145" spans="1:15" ht="12">
      <c r="A145" s="277" t="s">
        <v>3764</v>
      </c>
      <c r="B145" s="278" t="s">
        <v>3919</v>
      </c>
      <c r="H145" s="279">
        <v>1</v>
      </c>
      <c r="I145" s="278" t="s">
        <v>1507</v>
      </c>
      <c r="J145" s="733"/>
      <c r="K145" s="281">
        <f t="shared" si="6"/>
        <v>0</v>
      </c>
      <c r="L145" s="733"/>
      <c r="M145" s="282">
        <f t="shared" si="7"/>
        <v>0</v>
      </c>
      <c r="N145" s="282">
        <f t="shared" si="8"/>
        <v>0</v>
      </c>
      <c r="O145" s="280"/>
    </row>
    <row r="146" spans="8:15" ht="12">
      <c r="H146" s="278"/>
      <c r="J146" s="733"/>
      <c r="K146" s="281">
        <f t="shared" si="6"/>
        <v>0</v>
      </c>
      <c r="L146" s="733"/>
      <c r="M146" s="282">
        <f t="shared" si="7"/>
        <v>0</v>
      </c>
      <c r="N146" s="282">
        <f t="shared" si="8"/>
        <v>0</v>
      </c>
      <c r="O146" s="280"/>
    </row>
    <row r="147" spans="1:14" ht="12">
      <c r="A147" s="277" t="s">
        <v>3762</v>
      </c>
      <c r="B147" s="278" t="s">
        <v>3761</v>
      </c>
      <c r="H147" s="278">
        <v>2</v>
      </c>
      <c r="I147" s="278" t="s">
        <v>340</v>
      </c>
      <c r="J147" s="733"/>
      <c r="K147" s="281">
        <f t="shared" si="6"/>
        <v>0</v>
      </c>
      <c r="L147" s="733"/>
      <c r="M147" s="282">
        <f t="shared" si="7"/>
        <v>0</v>
      </c>
      <c r="N147" s="282">
        <f t="shared" si="8"/>
        <v>0</v>
      </c>
    </row>
    <row r="148" spans="8:14" ht="12">
      <c r="H148" s="278"/>
      <c r="J148" s="733"/>
      <c r="K148" s="281">
        <f t="shared" si="6"/>
        <v>0</v>
      </c>
      <c r="L148" s="733"/>
      <c r="M148" s="282">
        <f t="shared" si="7"/>
        <v>0</v>
      </c>
      <c r="N148" s="282">
        <f t="shared" si="8"/>
        <v>0</v>
      </c>
    </row>
    <row r="149" spans="1:14" ht="12">
      <c r="A149" s="277" t="s">
        <v>3760</v>
      </c>
      <c r="B149" s="278" t="s">
        <v>3759</v>
      </c>
      <c r="H149" s="278">
        <v>24</v>
      </c>
      <c r="I149" s="278" t="s">
        <v>3918</v>
      </c>
      <c r="J149" s="733"/>
      <c r="K149" s="281">
        <f t="shared" si="6"/>
        <v>0</v>
      </c>
      <c r="L149" s="733"/>
      <c r="M149" s="282">
        <f t="shared" si="7"/>
        <v>0</v>
      </c>
      <c r="N149" s="282">
        <f t="shared" si="8"/>
        <v>0</v>
      </c>
    </row>
    <row r="150" spans="8:14" ht="12">
      <c r="H150" s="278"/>
      <c r="J150" s="733"/>
      <c r="K150" s="281">
        <f t="shared" si="6"/>
        <v>0</v>
      </c>
      <c r="L150" s="733"/>
      <c r="M150" s="282">
        <f t="shared" si="7"/>
        <v>0</v>
      </c>
      <c r="N150" s="282">
        <f t="shared" si="8"/>
        <v>0</v>
      </c>
    </row>
    <row r="151" spans="1:14" ht="12">
      <c r="A151" s="277" t="s">
        <v>3758</v>
      </c>
      <c r="B151" s="278" t="s">
        <v>3757</v>
      </c>
      <c r="H151" s="278">
        <v>16</v>
      </c>
      <c r="I151" s="278" t="s">
        <v>3756</v>
      </c>
      <c r="J151" s="733"/>
      <c r="K151" s="281">
        <f t="shared" si="6"/>
        <v>0</v>
      </c>
      <c r="L151" s="733"/>
      <c r="M151" s="282">
        <f t="shared" si="7"/>
        <v>0</v>
      </c>
      <c r="N151" s="282">
        <f t="shared" si="8"/>
        <v>0</v>
      </c>
    </row>
    <row r="152" spans="8:14" ht="12">
      <c r="H152" s="278"/>
      <c r="J152" s="733"/>
      <c r="K152" s="281">
        <f t="shared" si="6"/>
        <v>0</v>
      </c>
      <c r="L152" s="733"/>
      <c r="M152" s="282">
        <f t="shared" si="7"/>
        <v>0</v>
      </c>
      <c r="N152" s="282">
        <f t="shared" si="8"/>
        <v>0</v>
      </c>
    </row>
    <row r="153" spans="1:14" ht="18">
      <c r="A153" s="299" t="s">
        <v>3917</v>
      </c>
      <c r="H153" s="278"/>
      <c r="J153" s="733"/>
      <c r="K153" s="281">
        <f t="shared" si="6"/>
        <v>0</v>
      </c>
      <c r="L153" s="733"/>
      <c r="M153" s="282">
        <f t="shared" si="7"/>
        <v>0</v>
      </c>
      <c r="N153" s="282">
        <f t="shared" si="8"/>
        <v>0</v>
      </c>
    </row>
    <row r="154" spans="8:14" ht="12">
      <c r="H154" s="278"/>
      <c r="J154" s="733"/>
      <c r="K154" s="281">
        <f t="shared" si="6"/>
        <v>0</v>
      </c>
      <c r="L154" s="733"/>
      <c r="M154" s="282">
        <f t="shared" si="7"/>
        <v>0</v>
      </c>
      <c r="N154" s="282">
        <f t="shared" si="8"/>
        <v>0</v>
      </c>
    </row>
    <row r="155" spans="1:14" ht="13">
      <c r="A155" s="292" t="s">
        <v>3857</v>
      </c>
      <c r="H155" s="278"/>
      <c r="J155" s="733"/>
      <c r="K155" s="281">
        <f t="shared" si="6"/>
        <v>0</v>
      </c>
      <c r="L155" s="733"/>
      <c r="M155" s="282">
        <f t="shared" si="7"/>
        <v>0</v>
      </c>
      <c r="N155" s="282">
        <f t="shared" si="8"/>
        <v>0</v>
      </c>
    </row>
    <row r="156" spans="1:14" ht="12">
      <c r="A156" s="277" t="s">
        <v>3764</v>
      </c>
      <c r="B156" s="278" t="s">
        <v>3916</v>
      </c>
      <c r="H156" s="278"/>
      <c r="J156" s="733"/>
      <c r="K156" s="281">
        <f t="shared" si="6"/>
        <v>0</v>
      </c>
      <c r="L156" s="733"/>
      <c r="M156" s="282">
        <f t="shared" si="7"/>
        <v>0</v>
      </c>
      <c r="N156" s="282">
        <f t="shared" si="8"/>
        <v>0</v>
      </c>
    </row>
    <row r="157" spans="3:14" ht="12">
      <c r="C157" s="278" t="s">
        <v>3855</v>
      </c>
      <c r="H157" s="278"/>
      <c r="J157" s="733"/>
      <c r="K157" s="281">
        <f t="shared" si="6"/>
        <v>0</v>
      </c>
      <c r="L157" s="733"/>
      <c r="M157" s="282">
        <f t="shared" si="7"/>
        <v>0</v>
      </c>
      <c r="N157" s="282">
        <f t="shared" si="8"/>
        <v>0</v>
      </c>
    </row>
    <row r="158" spans="4:14" ht="12">
      <c r="D158" s="278" t="s">
        <v>3907</v>
      </c>
      <c r="H158" s="278">
        <v>135</v>
      </c>
      <c r="I158" s="278" t="s">
        <v>316</v>
      </c>
      <c r="J158" s="733"/>
      <c r="K158" s="281">
        <f t="shared" si="6"/>
        <v>0</v>
      </c>
      <c r="L158" s="733"/>
      <c r="M158" s="282">
        <f t="shared" si="7"/>
        <v>0</v>
      </c>
      <c r="N158" s="282">
        <f t="shared" si="8"/>
        <v>0</v>
      </c>
    </row>
    <row r="159" spans="4:14" ht="12">
      <c r="D159" s="278" t="s">
        <v>3911</v>
      </c>
      <c r="H159" s="278">
        <v>48</v>
      </c>
      <c r="I159" s="278" t="s">
        <v>316</v>
      </c>
      <c r="J159" s="733"/>
      <c r="K159" s="281">
        <f t="shared" si="6"/>
        <v>0</v>
      </c>
      <c r="L159" s="733"/>
      <c r="M159" s="282">
        <f t="shared" si="7"/>
        <v>0</v>
      </c>
      <c r="N159" s="282">
        <f t="shared" si="8"/>
        <v>0</v>
      </c>
    </row>
    <row r="160" spans="4:14" ht="12">
      <c r="D160" s="278" t="s">
        <v>3905</v>
      </c>
      <c r="H160" s="278">
        <v>54</v>
      </c>
      <c r="I160" s="278" t="s">
        <v>316</v>
      </c>
      <c r="J160" s="733"/>
      <c r="K160" s="281">
        <f t="shared" si="6"/>
        <v>0</v>
      </c>
      <c r="L160" s="733"/>
      <c r="M160" s="282">
        <f t="shared" si="7"/>
        <v>0</v>
      </c>
      <c r="N160" s="282">
        <f t="shared" si="8"/>
        <v>0</v>
      </c>
    </row>
    <row r="161" spans="8:14" ht="12">
      <c r="H161" s="278"/>
      <c r="J161" s="733"/>
      <c r="K161" s="281">
        <f t="shared" si="6"/>
        <v>0</v>
      </c>
      <c r="L161" s="733"/>
      <c r="M161" s="282">
        <f t="shared" si="7"/>
        <v>0</v>
      </c>
      <c r="N161" s="282">
        <f t="shared" si="8"/>
        <v>0</v>
      </c>
    </row>
    <row r="162" spans="1:14" ht="12">
      <c r="A162" s="277" t="s">
        <v>3762</v>
      </c>
      <c r="B162" s="278" t="s">
        <v>3876</v>
      </c>
      <c r="H162" s="278"/>
      <c r="J162" s="733"/>
      <c r="K162" s="281">
        <f t="shared" si="6"/>
        <v>0</v>
      </c>
      <c r="L162" s="733"/>
      <c r="M162" s="282">
        <f t="shared" si="7"/>
        <v>0</v>
      </c>
      <c r="N162" s="282">
        <f t="shared" si="8"/>
        <v>0</v>
      </c>
    </row>
    <row r="163" spans="3:14" ht="12">
      <c r="C163" s="278" t="s">
        <v>3855</v>
      </c>
      <c r="H163" s="278"/>
      <c r="J163" s="733"/>
      <c r="K163" s="281">
        <f t="shared" si="6"/>
        <v>0</v>
      </c>
      <c r="L163" s="733"/>
      <c r="M163" s="282">
        <f t="shared" si="7"/>
        <v>0</v>
      </c>
      <c r="N163" s="282">
        <f t="shared" si="8"/>
        <v>0</v>
      </c>
    </row>
    <row r="164" spans="4:14" ht="12">
      <c r="D164" s="278" t="s">
        <v>3903</v>
      </c>
      <c r="H164" s="278">
        <v>300</v>
      </c>
      <c r="I164" s="278" t="s">
        <v>316</v>
      </c>
      <c r="J164" s="733"/>
      <c r="K164" s="281">
        <f t="shared" si="6"/>
        <v>0</v>
      </c>
      <c r="L164" s="733"/>
      <c r="M164" s="282">
        <f t="shared" si="7"/>
        <v>0</v>
      </c>
      <c r="N164" s="282">
        <f t="shared" si="8"/>
        <v>0</v>
      </c>
    </row>
    <row r="165" spans="4:14" ht="12">
      <c r="D165" s="278" t="s">
        <v>3874</v>
      </c>
      <c r="H165" s="278">
        <v>36</v>
      </c>
      <c r="I165" s="278" t="s">
        <v>316</v>
      </c>
      <c r="J165" s="733"/>
      <c r="K165" s="281">
        <f t="shared" si="6"/>
        <v>0</v>
      </c>
      <c r="L165" s="733"/>
      <c r="M165" s="282">
        <f t="shared" si="7"/>
        <v>0</v>
      </c>
      <c r="N165" s="282">
        <f t="shared" si="8"/>
        <v>0</v>
      </c>
    </row>
    <row r="166" spans="4:14" ht="12">
      <c r="D166" s="278" t="s">
        <v>3873</v>
      </c>
      <c r="H166" s="278">
        <v>64</v>
      </c>
      <c r="I166" s="278" t="s">
        <v>316</v>
      </c>
      <c r="J166" s="733"/>
      <c r="K166" s="281">
        <f t="shared" si="6"/>
        <v>0</v>
      </c>
      <c r="L166" s="733"/>
      <c r="M166" s="282">
        <f t="shared" si="7"/>
        <v>0</v>
      </c>
      <c r="N166" s="282">
        <f t="shared" si="8"/>
        <v>0</v>
      </c>
    </row>
    <row r="167" spans="4:14" ht="12">
      <c r="D167" s="278" t="s">
        <v>3872</v>
      </c>
      <c r="H167" s="278">
        <v>12</v>
      </c>
      <c r="I167" s="278" t="s">
        <v>316</v>
      </c>
      <c r="J167" s="733"/>
      <c r="K167" s="281">
        <f t="shared" si="6"/>
        <v>0</v>
      </c>
      <c r="L167" s="733"/>
      <c r="M167" s="282">
        <f t="shared" si="7"/>
        <v>0</v>
      </c>
      <c r="N167" s="282">
        <f t="shared" si="8"/>
        <v>0</v>
      </c>
    </row>
    <row r="168" spans="8:14" ht="12">
      <c r="H168" s="278"/>
      <c r="J168" s="733"/>
      <c r="K168" s="281">
        <f t="shared" si="6"/>
        <v>0</v>
      </c>
      <c r="L168" s="733"/>
      <c r="M168" s="282">
        <f t="shared" si="7"/>
        <v>0</v>
      </c>
      <c r="N168" s="282">
        <f t="shared" si="8"/>
        <v>0</v>
      </c>
    </row>
    <row r="169" spans="1:14" ht="12">
      <c r="A169" s="277" t="s">
        <v>3760</v>
      </c>
      <c r="B169" s="278" t="s">
        <v>3860</v>
      </c>
      <c r="H169" s="278">
        <f>SUM(H158:H167)</f>
        <v>649</v>
      </c>
      <c r="I169" s="278" t="s">
        <v>316</v>
      </c>
      <c r="J169" s="733"/>
      <c r="K169" s="281">
        <f t="shared" si="6"/>
        <v>0</v>
      </c>
      <c r="L169" s="733"/>
      <c r="M169" s="282">
        <f t="shared" si="7"/>
        <v>0</v>
      </c>
      <c r="N169" s="282">
        <f t="shared" si="8"/>
        <v>0</v>
      </c>
    </row>
    <row r="170" spans="7:14" ht="12">
      <c r="G170" s="278" t="s">
        <v>3216</v>
      </c>
      <c r="H170" s="278"/>
      <c r="J170" s="733"/>
      <c r="K170" s="281">
        <f t="shared" si="6"/>
        <v>0</v>
      </c>
      <c r="L170" s="733"/>
      <c r="M170" s="282">
        <f t="shared" si="7"/>
        <v>0</v>
      </c>
      <c r="N170" s="282">
        <f t="shared" si="8"/>
        <v>0</v>
      </c>
    </row>
    <row r="171" spans="1:14" ht="13">
      <c r="A171" s="292" t="s">
        <v>3849</v>
      </c>
      <c r="H171" s="278"/>
      <c r="J171" s="733"/>
      <c r="K171" s="281">
        <f t="shared" si="6"/>
        <v>0</v>
      </c>
      <c r="L171" s="733"/>
      <c r="M171" s="282">
        <f t="shared" si="7"/>
        <v>0</v>
      </c>
      <c r="N171" s="282">
        <f t="shared" si="8"/>
        <v>0</v>
      </c>
    </row>
    <row r="172" spans="1:14" ht="12">
      <c r="A172" s="277" t="s">
        <v>3764</v>
      </c>
      <c r="B172" s="278" t="s">
        <v>3915</v>
      </c>
      <c r="H172" s="278"/>
      <c r="J172" s="733"/>
      <c r="K172" s="281">
        <f t="shared" si="6"/>
        <v>0</v>
      </c>
      <c r="L172" s="733"/>
      <c r="M172" s="282">
        <f t="shared" si="7"/>
        <v>0</v>
      </c>
      <c r="N172" s="282">
        <f t="shared" si="8"/>
        <v>0</v>
      </c>
    </row>
    <row r="173" spans="4:14" ht="12">
      <c r="D173" s="278" t="s">
        <v>3907</v>
      </c>
      <c r="H173" s="278">
        <f>+H48</f>
        <v>11</v>
      </c>
      <c r="I173" s="278" t="s">
        <v>1507</v>
      </c>
      <c r="J173" s="733"/>
      <c r="K173" s="281">
        <f t="shared" si="6"/>
        <v>0</v>
      </c>
      <c r="L173" s="733"/>
      <c r="M173" s="282">
        <f t="shared" si="7"/>
        <v>0</v>
      </c>
      <c r="N173" s="282">
        <f t="shared" si="8"/>
        <v>0</v>
      </c>
    </row>
    <row r="174" spans="8:14" ht="13.5" customHeight="1">
      <c r="H174" s="278"/>
      <c r="J174" s="733"/>
      <c r="K174" s="281">
        <f t="shared" si="6"/>
        <v>0</v>
      </c>
      <c r="L174" s="733"/>
      <c r="M174" s="282">
        <f t="shared" si="7"/>
        <v>0</v>
      </c>
      <c r="N174" s="282">
        <f t="shared" si="8"/>
        <v>0</v>
      </c>
    </row>
    <row r="175" spans="1:14" ht="13.5" customHeight="1">
      <c r="A175" s="277" t="s">
        <v>3762</v>
      </c>
      <c r="B175" s="278" t="s">
        <v>3914</v>
      </c>
      <c r="H175" s="278"/>
      <c r="J175" s="733"/>
      <c r="K175" s="281">
        <f t="shared" si="6"/>
        <v>0</v>
      </c>
      <c r="L175" s="733"/>
      <c r="M175" s="282">
        <f t="shared" si="7"/>
        <v>0</v>
      </c>
      <c r="N175" s="282">
        <f t="shared" si="8"/>
        <v>0</v>
      </c>
    </row>
    <row r="176" spans="4:14" ht="13.5" customHeight="1">
      <c r="D176" s="278" t="s">
        <v>3913</v>
      </c>
      <c r="H176" s="278">
        <f>+H54</f>
        <v>15</v>
      </c>
      <c r="I176" s="278" t="s">
        <v>1507</v>
      </c>
      <c r="J176" s="733"/>
      <c r="K176" s="281">
        <f t="shared" si="6"/>
        <v>0</v>
      </c>
      <c r="L176" s="733"/>
      <c r="M176" s="282">
        <f t="shared" si="7"/>
        <v>0</v>
      </c>
      <c r="N176" s="282">
        <f t="shared" si="8"/>
        <v>0</v>
      </c>
    </row>
    <row r="177" spans="8:14" ht="13.5" customHeight="1">
      <c r="H177" s="278"/>
      <c r="J177" s="733"/>
      <c r="K177" s="281">
        <f t="shared" si="6"/>
        <v>0</v>
      </c>
      <c r="L177" s="733"/>
      <c r="M177" s="282">
        <f t="shared" si="7"/>
        <v>0</v>
      </c>
      <c r="N177" s="282">
        <f t="shared" si="8"/>
        <v>0</v>
      </c>
    </row>
    <row r="178" spans="1:14" ht="13.5" customHeight="1">
      <c r="A178" s="277" t="s">
        <v>3760</v>
      </c>
      <c r="B178" s="278" t="s">
        <v>3912</v>
      </c>
      <c r="H178" s="278"/>
      <c r="J178" s="733"/>
      <c r="K178" s="281">
        <f t="shared" si="6"/>
        <v>0</v>
      </c>
      <c r="L178" s="733"/>
      <c r="M178" s="282">
        <f t="shared" si="7"/>
        <v>0</v>
      </c>
      <c r="N178" s="282">
        <f t="shared" si="8"/>
        <v>0</v>
      </c>
    </row>
    <row r="179" spans="4:14" ht="13.5" customHeight="1">
      <c r="D179" s="278" t="s">
        <v>3911</v>
      </c>
      <c r="H179" s="278">
        <f>+H18</f>
        <v>2</v>
      </c>
      <c r="I179" s="278" t="s">
        <v>1507</v>
      </c>
      <c r="J179" s="733"/>
      <c r="K179" s="281">
        <f t="shared" si="6"/>
        <v>0</v>
      </c>
      <c r="L179" s="733"/>
      <c r="M179" s="282">
        <f t="shared" si="7"/>
        <v>0</v>
      </c>
      <c r="N179" s="282">
        <f t="shared" si="8"/>
        <v>0</v>
      </c>
    </row>
    <row r="180" spans="8:14" ht="13.5" customHeight="1">
      <c r="H180" s="278"/>
      <c r="J180" s="733"/>
      <c r="K180" s="281">
        <f t="shared" si="6"/>
        <v>0</v>
      </c>
      <c r="L180" s="733"/>
      <c r="M180" s="282">
        <f t="shared" si="7"/>
        <v>0</v>
      </c>
      <c r="N180" s="282">
        <f t="shared" si="8"/>
        <v>0</v>
      </c>
    </row>
    <row r="181" spans="1:14" ht="12">
      <c r="A181" s="277" t="s">
        <v>3758</v>
      </c>
      <c r="B181" s="278" t="s">
        <v>3910</v>
      </c>
      <c r="H181" s="278"/>
      <c r="J181" s="733"/>
      <c r="K181" s="281">
        <f t="shared" si="6"/>
        <v>0</v>
      </c>
      <c r="L181" s="733"/>
      <c r="M181" s="282">
        <f t="shared" si="7"/>
        <v>0</v>
      </c>
      <c r="N181" s="282">
        <f t="shared" si="8"/>
        <v>0</v>
      </c>
    </row>
    <row r="182" spans="4:14" ht="12">
      <c r="D182" s="278" t="s">
        <v>3907</v>
      </c>
      <c r="H182" s="301">
        <f>+H60</f>
        <v>18</v>
      </c>
      <c r="I182" s="278" t="s">
        <v>1507</v>
      </c>
      <c r="J182" s="733"/>
      <c r="K182" s="281">
        <f t="shared" si="6"/>
        <v>0</v>
      </c>
      <c r="L182" s="733"/>
      <c r="M182" s="282">
        <f t="shared" si="7"/>
        <v>0</v>
      </c>
      <c r="N182" s="282">
        <f t="shared" si="8"/>
        <v>0</v>
      </c>
    </row>
    <row r="183" spans="8:14" ht="13.5" customHeight="1">
      <c r="H183" s="278"/>
      <c r="J183" s="733"/>
      <c r="K183" s="281">
        <f t="shared" si="6"/>
        <v>0</v>
      </c>
      <c r="L183" s="733"/>
      <c r="M183" s="282">
        <f t="shared" si="7"/>
        <v>0</v>
      </c>
      <c r="N183" s="282">
        <f t="shared" si="8"/>
        <v>0</v>
      </c>
    </row>
    <row r="184" spans="1:14" ht="12">
      <c r="A184" s="277" t="s">
        <v>3838</v>
      </c>
      <c r="B184" s="278" t="s">
        <v>3909</v>
      </c>
      <c r="H184" s="278"/>
      <c r="J184" s="733"/>
      <c r="K184" s="281">
        <f t="shared" si="6"/>
        <v>0</v>
      </c>
      <c r="L184" s="733"/>
      <c r="M184" s="282">
        <f t="shared" si="7"/>
        <v>0</v>
      </c>
      <c r="N184" s="282">
        <f t="shared" si="8"/>
        <v>0</v>
      </c>
    </row>
    <row r="185" spans="4:14" ht="12">
      <c r="D185" s="278" t="s">
        <v>3907</v>
      </c>
      <c r="H185" s="301">
        <f>+H63</f>
        <v>8</v>
      </c>
      <c r="I185" s="278" t="s">
        <v>1507</v>
      </c>
      <c r="J185" s="733"/>
      <c r="K185" s="281">
        <f t="shared" si="6"/>
        <v>0</v>
      </c>
      <c r="L185" s="733"/>
      <c r="M185" s="282">
        <f t="shared" si="7"/>
        <v>0</v>
      </c>
      <c r="N185" s="282">
        <f t="shared" si="8"/>
        <v>0</v>
      </c>
    </row>
    <row r="186" spans="8:14" ht="13.5" customHeight="1">
      <c r="H186" s="278"/>
      <c r="J186" s="733"/>
      <c r="K186" s="281">
        <f t="shared" si="6"/>
        <v>0</v>
      </c>
      <c r="L186" s="733"/>
      <c r="M186" s="282">
        <f t="shared" si="7"/>
        <v>0</v>
      </c>
      <c r="N186" s="282">
        <f t="shared" si="8"/>
        <v>0</v>
      </c>
    </row>
    <row r="187" spans="1:14" ht="12">
      <c r="A187" s="277" t="s">
        <v>3890</v>
      </c>
      <c r="B187" s="278" t="s">
        <v>3908</v>
      </c>
      <c r="H187" s="278"/>
      <c r="J187" s="733"/>
      <c r="K187" s="281">
        <f t="shared" si="6"/>
        <v>0</v>
      </c>
      <c r="L187" s="733"/>
      <c r="M187" s="282">
        <f t="shared" si="7"/>
        <v>0</v>
      </c>
      <c r="N187" s="282">
        <f t="shared" si="8"/>
        <v>0</v>
      </c>
    </row>
    <row r="188" spans="4:14" ht="12">
      <c r="D188" s="278" t="s">
        <v>3907</v>
      </c>
      <c r="H188" s="278">
        <v>6</v>
      </c>
      <c r="I188" s="278" t="s">
        <v>1507</v>
      </c>
      <c r="J188" s="733"/>
      <c r="K188" s="281">
        <f t="shared" si="6"/>
        <v>0</v>
      </c>
      <c r="L188" s="733"/>
      <c r="M188" s="282">
        <f t="shared" si="7"/>
        <v>0</v>
      </c>
      <c r="N188" s="282">
        <f t="shared" si="8"/>
        <v>0</v>
      </c>
    </row>
    <row r="189" spans="8:14" ht="12">
      <c r="H189" s="278"/>
      <c r="J189" s="733"/>
      <c r="K189" s="281">
        <f t="shared" si="6"/>
        <v>0</v>
      </c>
      <c r="L189" s="736"/>
      <c r="M189" s="282">
        <f t="shared" si="7"/>
        <v>0</v>
      </c>
      <c r="N189" s="282">
        <f t="shared" si="8"/>
        <v>0</v>
      </c>
    </row>
    <row r="190" spans="1:14" ht="12">
      <c r="A190" s="277" t="s">
        <v>3889</v>
      </c>
      <c r="B190" s="278" t="s">
        <v>3906</v>
      </c>
      <c r="H190" s="278"/>
      <c r="J190" s="733"/>
      <c r="K190" s="281">
        <f t="shared" si="6"/>
        <v>0</v>
      </c>
      <c r="L190" s="736"/>
      <c r="M190" s="282">
        <f t="shared" si="7"/>
        <v>0</v>
      </c>
      <c r="N190" s="282">
        <f t="shared" si="8"/>
        <v>0</v>
      </c>
    </row>
    <row r="191" spans="4:14" ht="12">
      <c r="D191" s="278" t="s">
        <v>3905</v>
      </c>
      <c r="H191" s="278">
        <v>10</v>
      </c>
      <c r="I191" s="278" t="s">
        <v>1507</v>
      </c>
      <c r="J191" s="733"/>
      <c r="K191" s="281">
        <f t="shared" si="6"/>
        <v>0</v>
      </c>
      <c r="L191" s="736"/>
      <c r="M191" s="282">
        <f t="shared" si="7"/>
        <v>0</v>
      </c>
      <c r="N191" s="282">
        <f t="shared" si="8"/>
        <v>0</v>
      </c>
    </row>
    <row r="192" spans="4:14" ht="12">
      <c r="D192" s="278" t="s">
        <v>3903</v>
      </c>
      <c r="H192" s="278">
        <v>1</v>
      </c>
      <c r="I192" s="278" t="s">
        <v>1507</v>
      </c>
      <c r="J192" s="733"/>
      <c r="K192" s="281">
        <f t="shared" si="6"/>
        <v>0</v>
      </c>
      <c r="L192" s="736"/>
      <c r="M192" s="282">
        <f t="shared" si="7"/>
        <v>0</v>
      </c>
      <c r="N192" s="282">
        <f t="shared" si="8"/>
        <v>0</v>
      </c>
    </row>
    <row r="193" spans="8:14" ht="12">
      <c r="H193" s="278"/>
      <c r="J193" s="733"/>
      <c r="K193" s="281">
        <f t="shared" si="6"/>
        <v>0</v>
      </c>
      <c r="L193" s="736"/>
      <c r="M193" s="282">
        <f t="shared" si="7"/>
        <v>0</v>
      </c>
      <c r="N193" s="282">
        <f t="shared" si="8"/>
        <v>0</v>
      </c>
    </row>
    <row r="194" spans="1:14" ht="12">
      <c r="A194" s="277" t="s">
        <v>3888</v>
      </c>
      <c r="B194" s="278" t="s">
        <v>3898</v>
      </c>
      <c r="H194" s="278"/>
      <c r="J194" s="733"/>
      <c r="K194" s="281">
        <f t="shared" si="6"/>
        <v>0</v>
      </c>
      <c r="L194" s="736"/>
      <c r="M194" s="282">
        <f t="shared" si="7"/>
        <v>0</v>
      </c>
      <c r="N194" s="282">
        <f t="shared" si="8"/>
        <v>0</v>
      </c>
    </row>
    <row r="195" spans="4:14" ht="12">
      <c r="D195" s="278" t="s">
        <v>3905</v>
      </c>
      <c r="H195" s="278">
        <v>10</v>
      </c>
      <c r="I195" s="278" t="s">
        <v>1507</v>
      </c>
      <c r="J195" s="733"/>
      <c r="K195" s="281">
        <f t="shared" si="6"/>
        <v>0</v>
      </c>
      <c r="L195" s="736"/>
      <c r="M195" s="282">
        <f t="shared" si="7"/>
        <v>0</v>
      </c>
      <c r="N195" s="282">
        <f t="shared" si="8"/>
        <v>0</v>
      </c>
    </row>
    <row r="196" spans="4:14" ht="12">
      <c r="D196" s="278" t="s">
        <v>3903</v>
      </c>
      <c r="H196" s="278">
        <v>1</v>
      </c>
      <c r="I196" s="278" t="s">
        <v>1507</v>
      </c>
      <c r="J196" s="733"/>
      <c r="K196" s="281">
        <f t="shared" si="6"/>
        <v>0</v>
      </c>
      <c r="L196" s="736"/>
      <c r="M196" s="282">
        <f t="shared" si="7"/>
        <v>0</v>
      </c>
      <c r="N196" s="282">
        <f t="shared" si="8"/>
        <v>0</v>
      </c>
    </row>
    <row r="197" spans="8:14" ht="12">
      <c r="H197" s="278"/>
      <c r="J197" s="733"/>
      <c r="K197" s="281">
        <f t="shared" si="6"/>
        <v>0</v>
      </c>
      <c r="L197" s="736"/>
      <c r="M197" s="282">
        <f t="shared" si="7"/>
        <v>0</v>
      </c>
      <c r="N197" s="282">
        <f t="shared" si="8"/>
        <v>0</v>
      </c>
    </row>
    <row r="198" spans="1:14" ht="12">
      <c r="A198" s="277" t="s">
        <v>358</v>
      </c>
      <c r="B198" s="278" t="s">
        <v>3904</v>
      </c>
      <c r="H198" s="278"/>
      <c r="J198" s="733"/>
      <c r="K198" s="281">
        <f aca="true" t="shared" si="9" ref="K198:K206">+J198*H198</f>
        <v>0</v>
      </c>
      <c r="L198" s="736"/>
      <c r="M198" s="282">
        <f aca="true" t="shared" si="10" ref="M198:M206">+L198*H198</f>
        <v>0</v>
      </c>
      <c r="N198" s="282">
        <f aca="true" t="shared" si="11" ref="N198:N206">+M198+K198</f>
        <v>0</v>
      </c>
    </row>
    <row r="199" spans="4:14" ht="12">
      <c r="D199" s="278" t="s">
        <v>3903</v>
      </c>
      <c r="H199" s="278">
        <v>9</v>
      </c>
      <c r="I199" s="278" t="s">
        <v>1507</v>
      </c>
      <c r="J199" s="733"/>
      <c r="K199" s="281">
        <f t="shared" si="9"/>
        <v>0</v>
      </c>
      <c r="L199" s="736"/>
      <c r="M199" s="282">
        <f t="shared" si="10"/>
        <v>0</v>
      </c>
      <c r="N199" s="282">
        <f t="shared" si="11"/>
        <v>0</v>
      </c>
    </row>
    <row r="200" spans="8:14" ht="12">
      <c r="H200" s="278"/>
      <c r="J200" s="733"/>
      <c r="K200" s="281">
        <f t="shared" si="9"/>
        <v>0</v>
      </c>
      <c r="L200" s="733"/>
      <c r="M200" s="282">
        <f t="shared" si="10"/>
        <v>0</v>
      </c>
      <c r="N200" s="282">
        <f t="shared" si="11"/>
        <v>0</v>
      </c>
    </row>
    <row r="201" spans="1:14" ht="13">
      <c r="A201" s="292" t="s">
        <v>3765</v>
      </c>
      <c r="H201" s="278"/>
      <c r="J201" s="733"/>
      <c r="K201" s="281">
        <f t="shared" si="9"/>
        <v>0</v>
      </c>
      <c r="L201" s="733"/>
      <c r="M201" s="282">
        <f t="shared" si="10"/>
        <v>0</v>
      </c>
      <c r="N201" s="282">
        <f t="shared" si="11"/>
        <v>0</v>
      </c>
    </row>
    <row r="202" spans="1:14" ht="12">
      <c r="A202" s="277">
        <v>1</v>
      </c>
      <c r="B202" s="278" t="s">
        <v>3761</v>
      </c>
      <c r="H202" s="278">
        <v>1</v>
      </c>
      <c r="I202" s="278" t="s">
        <v>340</v>
      </c>
      <c r="J202" s="733"/>
      <c r="K202" s="281">
        <f t="shared" si="9"/>
        <v>0</v>
      </c>
      <c r="L202" s="733"/>
      <c r="M202" s="282">
        <f t="shared" si="10"/>
        <v>0</v>
      </c>
      <c r="N202" s="282">
        <f t="shared" si="11"/>
        <v>0</v>
      </c>
    </row>
    <row r="203" spans="8:14" ht="12">
      <c r="H203" s="278"/>
      <c r="J203" s="733"/>
      <c r="K203" s="281">
        <f t="shared" si="9"/>
        <v>0</v>
      </c>
      <c r="L203" s="733"/>
      <c r="M203" s="282">
        <f t="shared" si="10"/>
        <v>0</v>
      </c>
      <c r="N203" s="282">
        <f t="shared" si="11"/>
        <v>0</v>
      </c>
    </row>
    <row r="204" spans="1:14" ht="12">
      <c r="A204" s="277" t="s">
        <v>88</v>
      </c>
      <c r="B204" s="278" t="s">
        <v>3759</v>
      </c>
      <c r="H204" s="278">
        <v>24</v>
      </c>
      <c r="I204" s="278" t="s">
        <v>3902</v>
      </c>
      <c r="J204" s="733"/>
      <c r="K204" s="281">
        <f t="shared" si="9"/>
        <v>0</v>
      </c>
      <c r="L204" s="733"/>
      <c r="M204" s="282">
        <f t="shared" si="10"/>
        <v>0</v>
      </c>
      <c r="N204" s="282">
        <f t="shared" si="11"/>
        <v>0</v>
      </c>
    </row>
    <row r="205" spans="8:14" ht="12">
      <c r="H205" s="278"/>
      <c r="J205" s="733"/>
      <c r="K205" s="281">
        <f t="shared" si="9"/>
        <v>0</v>
      </c>
      <c r="L205" s="733"/>
      <c r="M205" s="282">
        <f t="shared" si="10"/>
        <v>0</v>
      </c>
      <c r="N205" s="282">
        <f t="shared" si="11"/>
        <v>0</v>
      </c>
    </row>
    <row r="206" spans="1:14" ht="12">
      <c r="A206" s="277" t="s">
        <v>149</v>
      </c>
      <c r="B206" s="278" t="s">
        <v>3757</v>
      </c>
      <c r="H206" s="278">
        <v>8</v>
      </c>
      <c r="I206" s="278" t="s">
        <v>3756</v>
      </c>
      <c r="J206" s="733"/>
      <c r="K206" s="281">
        <f t="shared" si="9"/>
        <v>0</v>
      </c>
      <c r="L206" s="733"/>
      <c r="M206" s="282">
        <f t="shared" si="10"/>
        <v>0</v>
      </c>
      <c r="N206" s="282">
        <f t="shared" si="11"/>
        <v>0</v>
      </c>
    </row>
    <row r="207" spans="8:14" ht="12">
      <c r="H207" s="278"/>
      <c r="J207" s="733"/>
      <c r="K207" s="281"/>
      <c r="L207" s="733"/>
      <c r="M207" s="282"/>
      <c r="N207" s="282"/>
    </row>
    <row r="208" spans="1:15" ht="18">
      <c r="A208" s="299" t="s">
        <v>3901</v>
      </c>
      <c r="J208" s="733"/>
      <c r="K208" s="281">
        <f aca="true" t="shared" si="12" ref="K208:K239">+J208*H208</f>
        <v>0</v>
      </c>
      <c r="L208" s="733"/>
      <c r="M208" s="282">
        <f aca="true" t="shared" si="13" ref="M208:M239">+L208*H208</f>
        <v>0</v>
      </c>
      <c r="N208" s="282">
        <f aca="true" t="shared" si="14" ref="N208:N239">+M208+K208</f>
        <v>0</v>
      </c>
      <c r="O208" s="280"/>
    </row>
    <row r="209" spans="10:15" ht="12">
      <c r="J209" s="733"/>
      <c r="K209" s="281">
        <f t="shared" si="12"/>
        <v>0</v>
      </c>
      <c r="L209" s="733"/>
      <c r="M209" s="282">
        <f t="shared" si="13"/>
        <v>0</v>
      </c>
      <c r="N209" s="282">
        <f t="shared" si="14"/>
        <v>0</v>
      </c>
      <c r="O209" s="280"/>
    </row>
    <row r="210" spans="1:15" ht="13">
      <c r="A210" s="292" t="s">
        <v>3857</v>
      </c>
      <c r="J210" s="733"/>
      <c r="K210" s="281">
        <f t="shared" si="12"/>
        <v>0</v>
      </c>
      <c r="L210" s="733"/>
      <c r="M210" s="282">
        <f t="shared" si="13"/>
        <v>0</v>
      </c>
      <c r="N210" s="282">
        <f t="shared" si="14"/>
        <v>0</v>
      </c>
      <c r="O210" s="280"/>
    </row>
    <row r="211" spans="1:15" ht="12">
      <c r="A211" s="277" t="s">
        <v>3764</v>
      </c>
      <c r="B211" s="278" t="s">
        <v>3876</v>
      </c>
      <c r="J211" s="733"/>
      <c r="K211" s="281">
        <f t="shared" si="12"/>
        <v>0</v>
      </c>
      <c r="L211" s="733"/>
      <c r="M211" s="282">
        <f t="shared" si="13"/>
        <v>0</v>
      </c>
      <c r="N211" s="282">
        <f t="shared" si="14"/>
        <v>0</v>
      </c>
      <c r="O211" s="280"/>
    </row>
    <row r="212" spans="3:15" ht="12">
      <c r="C212" s="278" t="s">
        <v>3855</v>
      </c>
      <c r="J212" s="733"/>
      <c r="K212" s="281">
        <f t="shared" si="12"/>
        <v>0</v>
      </c>
      <c r="L212" s="733"/>
      <c r="M212" s="282">
        <f t="shared" si="13"/>
        <v>0</v>
      </c>
      <c r="N212" s="282">
        <f t="shared" si="14"/>
        <v>0</v>
      </c>
      <c r="O212" s="280"/>
    </row>
    <row r="213" spans="3:15" ht="12">
      <c r="C213" s="278" t="s">
        <v>3875</v>
      </c>
      <c r="J213" s="733"/>
      <c r="K213" s="281">
        <f t="shared" si="12"/>
        <v>0</v>
      </c>
      <c r="L213" s="733"/>
      <c r="M213" s="282">
        <f t="shared" si="13"/>
        <v>0</v>
      </c>
      <c r="N213" s="282">
        <f t="shared" si="14"/>
        <v>0</v>
      </c>
      <c r="O213" s="280"/>
    </row>
    <row r="214" spans="4:14" ht="12">
      <c r="D214" s="278" t="s">
        <v>3874</v>
      </c>
      <c r="H214" s="278">
        <v>90</v>
      </c>
      <c r="I214" s="278" t="s">
        <v>316</v>
      </c>
      <c r="J214" s="733"/>
      <c r="K214" s="281">
        <f t="shared" si="12"/>
        <v>0</v>
      </c>
      <c r="L214" s="733"/>
      <c r="M214" s="282">
        <f t="shared" si="13"/>
        <v>0</v>
      </c>
      <c r="N214" s="282">
        <f t="shared" si="14"/>
        <v>0</v>
      </c>
    </row>
    <row r="215" spans="4:15" ht="12">
      <c r="D215" s="278" t="s">
        <v>3873</v>
      </c>
      <c r="H215" s="279">
        <v>14</v>
      </c>
      <c r="I215" s="278" t="s">
        <v>316</v>
      </c>
      <c r="J215" s="734"/>
      <c r="K215" s="281">
        <f t="shared" si="12"/>
        <v>0</v>
      </c>
      <c r="L215" s="732"/>
      <c r="M215" s="282">
        <f t="shared" si="13"/>
        <v>0</v>
      </c>
      <c r="N215" s="282">
        <f t="shared" si="14"/>
        <v>0</v>
      </c>
      <c r="O215" s="280"/>
    </row>
    <row r="216" spans="4:15" ht="12">
      <c r="D216" s="278" t="s">
        <v>3872</v>
      </c>
      <c r="H216" s="279">
        <v>8</v>
      </c>
      <c r="I216" s="278" t="s">
        <v>316</v>
      </c>
      <c r="J216" s="734"/>
      <c r="K216" s="281">
        <f t="shared" si="12"/>
        <v>0</v>
      </c>
      <c r="L216" s="732"/>
      <c r="M216" s="282">
        <f t="shared" si="13"/>
        <v>0</v>
      </c>
      <c r="N216" s="282">
        <f t="shared" si="14"/>
        <v>0</v>
      </c>
      <c r="O216" s="280"/>
    </row>
    <row r="217" spans="10:15" ht="12">
      <c r="J217" s="733"/>
      <c r="K217" s="281">
        <f t="shared" si="12"/>
        <v>0</v>
      </c>
      <c r="L217" s="733"/>
      <c r="M217" s="282">
        <f t="shared" si="13"/>
        <v>0</v>
      </c>
      <c r="N217" s="282">
        <f t="shared" si="14"/>
        <v>0</v>
      </c>
      <c r="O217" s="280"/>
    </row>
    <row r="218" spans="1:15" ht="12">
      <c r="A218" s="277" t="s">
        <v>3762</v>
      </c>
      <c r="B218" s="278" t="s">
        <v>3900</v>
      </c>
      <c r="J218" s="733"/>
      <c r="K218" s="281">
        <f t="shared" si="12"/>
        <v>0</v>
      </c>
      <c r="L218" s="733"/>
      <c r="M218" s="282">
        <f t="shared" si="13"/>
        <v>0</v>
      </c>
      <c r="N218" s="282">
        <f t="shared" si="14"/>
        <v>0</v>
      </c>
      <c r="O218" s="280"/>
    </row>
    <row r="219" spans="4:15" ht="12">
      <c r="D219" s="278" t="s">
        <v>3899</v>
      </c>
      <c r="H219" s="279">
        <v>6</v>
      </c>
      <c r="I219" s="278" t="s">
        <v>1507</v>
      </c>
      <c r="J219" s="733"/>
      <c r="K219" s="281">
        <f t="shared" si="12"/>
        <v>0</v>
      </c>
      <c r="L219" s="733"/>
      <c r="M219" s="282">
        <f t="shared" si="13"/>
        <v>0</v>
      </c>
      <c r="N219" s="282">
        <f t="shared" si="14"/>
        <v>0</v>
      </c>
      <c r="O219" s="280"/>
    </row>
    <row r="220" spans="8:14" ht="12">
      <c r="H220" s="278"/>
      <c r="J220" s="733"/>
      <c r="K220" s="281">
        <f t="shared" si="12"/>
        <v>0</v>
      </c>
      <c r="L220" s="736"/>
      <c r="M220" s="282">
        <f t="shared" si="13"/>
        <v>0</v>
      </c>
      <c r="N220" s="282">
        <f t="shared" si="14"/>
        <v>0</v>
      </c>
    </row>
    <row r="221" spans="1:14" ht="12">
      <c r="A221" s="277" t="s">
        <v>3760</v>
      </c>
      <c r="B221" s="278" t="s">
        <v>3898</v>
      </c>
      <c r="H221" s="278"/>
      <c r="J221" s="733"/>
      <c r="K221" s="281">
        <f t="shared" si="12"/>
        <v>0</v>
      </c>
      <c r="L221" s="736"/>
      <c r="M221" s="282">
        <f t="shared" si="13"/>
        <v>0</v>
      </c>
      <c r="N221" s="282">
        <f t="shared" si="14"/>
        <v>0</v>
      </c>
    </row>
    <row r="222" spans="4:14" ht="12">
      <c r="D222" s="278" t="s">
        <v>3874</v>
      </c>
      <c r="H222" s="278">
        <v>6</v>
      </c>
      <c r="I222" s="278" t="s">
        <v>1507</v>
      </c>
      <c r="J222" s="733"/>
      <c r="K222" s="281">
        <f t="shared" si="12"/>
        <v>0</v>
      </c>
      <c r="L222" s="736"/>
      <c r="M222" s="282">
        <f t="shared" si="13"/>
        <v>0</v>
      </c>
      <c r="N222" s="282">
        <f t="shared" si="14"/>
        <v>0</v>
      </c>
    </row>
    <row r="223" spans="10:15" ht="12">
      <c r="J223" s="733"/>
      <c r="K223" s="281">
        <f t="shared" si="12"/>
        <v>0</v>
      </c>
      <c r="L223" s="733"/>
      <c r="M223" s="282">
        <f t="shared" si="13"/>
        <v>0</v>
      </c>
      <c r="N223" s="282">
        <f t="shared" si="14"/>
        <v>0</v>
      </c>
      <c r="O223" s="280"/>
    </row>
    <row r="224" spans="1:15" ht="12">
      <c r="A224" s="277" t="s">
        <v>3758</v>
      </c>
      <c r="B224" s="278" t="s">
        <v>3860</v>
      </c>
      <c r="H224" s="279">
        <f>SUM(H214:H216)</f>
        <v>112</v>
      </c>
      <c r="I224" s="278" t="s">
        <v>316</v>
      </c>
      <c r="J224" s="733"/>
      <c r="K224" s="281">
        <f t="shared" si="12"/>
        <v>0</v>
      </c>
      <c r="L224" s="733"/>
      <c r="M224" s="282">
        <f t="shared" si="13"/>
        <v>0</v>
      </c>
      <c r="N224" s="282">
        <f t="shared" si="14"/>
        <v>0</v>
      </c>
      <c r="O224" s="280"/>
    </row>
    <row r="225" spans="10:15" ht="12">
      <c r="J225" s="733"/>
      <c r="K225" s="281">
        <f t="shared" si="12"/>
        <v>0</v>
      </c>
      <c r="L225" s="733"/>
      <c r="M225" s="282">
        <f t="shared" si="13"/>
        <v>0</v>
      </c>
      <c r="N225" s="282">
        <f t="shared" si="14"/>
        <v>0</v>
      </c>
      <c r="O225" s="280"/>
    </row>
    <row r="226" spans="1:15" ht="13">
      <c r="A226" s="292" t="s">
        <v>3765</v>
      </c>
      <c r="J226" s="733"/>
      <c r="K226" s="281">
        <f t="shared" si="12"/>
        <v>0</v>
      </c>
      <c r="L226" s="733"/>
      <c r="M226" s="282">
        <f t="shared" si="13"/>
        <v>0</v>
      </c>
      <c r="N226" s="282">
        <f t="shared" si="14"/>
        <v>0</v>
      </c>
      <c r="O226" s="280"/>
    </row>
    <row r="227" spans="10:15" ht="12">
      <c r="J227" s="733"/>
      <c r="K227" s="281">
        <f t="shared" si="12"/>
        <v>0</v>
      </c>
      <c r="L227" s="733"/>
      <c r="M227" s="282">
        <f t="shared" si="13"/>
        <v>0</v>
      </c>
      <c r="N227" s="282">
        <f t="shared" si="14"/>
        <v>0</v>
      </c>
      <c r="O227" s="280"/>
    </row>
    <row r="228" spans="1:15" ht="12">
      <c r="A228" s="277" t="s">
        <v>3764</v>
      </c>
      <c r="B228" s="278" t="s">
        <v>3859</v>
      </c>
      <c r="H228" s="279">
        <v>1</v>
      </c>
      <c r="I228" s="278" t="s">
        <v>340</v>
      </c>
      <c r="J228" s="733"/>
      <c r="K228" s="281">
        <f t="shared" si="12"/>
        <v>0</v>
      </c>
      <c r="L228" s="733"/>
      <c r="M228" s="282">
        <f t="shared" si="13"/>
        <v>0</v>
      </c>
      <c r="N228" s="282">
        <f t="shared" si="14"/>
        <v>0</v>
      </c>
      <c r="O228" s="280"/>
    </row>
    <row r="229" spans="10:15" ht="12">
      <c r="J229" s="733"/>
      <c r="K229" s="281">
        <f t="shared" si="12"/>
        <v>0</v>
      </c>
      <c r="L229" s="733"/>
      <c r="M229" s="282">
        <f t="shared" si="13"/>
        <v>0</v>
      </c>
      <c r="N229" s="282">
        <f t="shared" si="14"/>
        <v>0</v>
      </c>
      <c r="O229" s="280"/>
    </row>
    <row r="230" spans="1:15" ht="12">
      <c r="A230" s="277" t="s">
        <v>3762</v>
      </c>
      <c r="B230" s="278" t="s">
        <v>3887</v>
      </c>
      <c r="H230" s="279">
        <v>1</v>
      </c>
      <c r="I230" s="278" t="s">
        <v>1507</v>
      </c>
      <c r="J230" s="733"/>
      <c r="K230" s="281">
        <f t="shared" si="12"/>
        <v>0</v>
      </c>
      <c r="L230" s="733"/>
      <c r="M230" s="282">
        <f t="shared" si="13"/>
        <v>0</v>
      </c>
      <c r="N230" s="282">
        <f t="shared" si="14"/>
        <v>0</v>
      </c>
      <c r="O230" s="280"/>
    </row>
    <row r="231" spans="8:15" ht="12">
      <c r="H231" s="278"/>
      <c r="J231" s="733"/>
      <c r="K231" s="281">
        <f t="shared" si="12"/>
        <v>0</v>
      </c>
      <c r="L231" s="733"/>
      <c r="M231" s="282">
        <f t="shared" si="13"/>
        <v>0</v>
      </c>
      <c r="N231" s="282">
        <f t="shared" si="14"/>
        <v>0</v>
      </c>
      <c r="O231" s="280"/>
    </row>
    <row r="232" spans="1:15" ht="12">
      <c r="A232" s="277" t="s">
        <v>3760</v>
      </c>
      <c r="B232" s="278" t="s">
        <v>3837</v>
      </c>
      <c r="H232" s="278">
        <v>2</v>
      </c>
      <c r="I232" s="278" t="s">
        <v>3756</v>
      </c>
      <c r="J232" s="733"/>
      <c r="K232" s="281">
        <f t="shared" si="12"/>
        <v>0</v>
      </c>
      <c r="L232" s="733"/>
      <c r="M232" s="282">
        <f t="shared" si="13"/>
        <v>0</v>
      </c>
      <c r="N232" s="282">
        <f t="shared" si="14"/>
        <v>0</v>
      </c>
      <c r="O232" s="280"/>
    </row>
    <row r="233" spans="10:14" ht="12">
      <c r="J233" s="733"/>
      <c r="K233" s="281">
        <f t="shared" si="12"/>
        <v>0</v>
      </c>
      <c r="L233" s="733"/>
      <c r="M233" s="282">
        <f t="shared" si="13"/>
        <v>0</v>
      </c>
      <c r="N233" s="282">
        <f t="shared" si="14"/>
        <v>0</v>
      </c>
    </row>
    <row r="234" spans="1:15" ht="18">
      <c r="A234" s="299" t="s">
        <v>3897</v>
      </c>
      <c r="J234" s="733"/>
      <c r="K234" s="281">
        <f t="shared" si="12"/>
        <v>0</v>
      </c>
      <c r="L234" s="733"/>
      <c r="M234" s="282">
        <f t="shared" si="13"/>
        <v>0</v>
      </c>
      <c r="N234" s="282">
        <f t="shared" si="14"/>
        <v>0</v>
      </c>
      <c r="O234" s="280"/>
    </row>
    <row r="235" spans="10:15" ht="12">
      <c r="J235" s="733"/>
      <c r="K235" s="281">
        <f t="shared" si="12"/>
        <v>0</v>
      </c>
      <c r="L235" s="733"/>
      <c r="M235" s="282">
        <f t="shared" si="13"/>
        <v>0</v>
      </c>
      <c r="N235" s="282">
        <f t="shared" si="14"/>
        <v>0</v>
      </c>
      <c r="O235" s="280"/>
    </row>
    <row r="236" spans="1:15" ht="13">
      <c r="A236" s="292" t="s">
        <v>3857</v>
      </c>
      <c r="J236" s="733"/>
      <c r="K236" s="281">
        <f t="shared" si="12"/>
        <v>0</v>
      </c>
      <c r="L236" s="733"/>
      <c r="M236" s="282">
        <f t="shared" si="13"/>
        <v>0</v>
      </c>
      <c r="N236" s="282">
        <f t="shared" si="14"/>
        <v>0</v>
      </c>
      <c r="O236" s="280"/>
    </row>
    <row r="237" spans="1:15" ht="12">
      <c r="A237" s="277" t="s">
        <v>3764</v>
      </c>
      <c r="B237" s="278" t="s">
        <v>3876</v>
      </c>
      <c r="J237" s="733"/>
      <c r="K237" s="281">
        <f t="shared" si="12"/>
        <v>0</v>
      </c>
      <c r="L237" s="733"/>
      <c r="M237" s="282">
        <f t="shared" si="13"/>
        <v>0</v>
      </c>
      <c r="N237" s="282">
        <f t="shared" si="14"/>
        <v>0</v>
      </c>
      <c r="O237" s="280"/>
    </row>
    <row r="238" spans="3:15" ht="12">
      <c r="C238" s="278" t="s">
        <v>3855</v>
      </c>
      <c r="J238" s="733"/>
      <c r="K238" s="281">
        <f t="shared" si="12"/>
        <v>0</v>
      </c>
      <c r="L238" s="733"/>
      <c r="M238" s="282">
        <f t="shared" si="13"/>
        <v>0</v>
      </c>
      <c r="N238" s="282">
        <f t="shared" si="14"/>
        <v>0</v>
      </c>
      <c r="O238" s="280"/>
    </row>
    <row r="239" spans="3:15" ht="12">
      <c r="C239" s="278" t="s">
        <v>3875</v>
      </c>
      <c r="J239" s="733"/>
      <c r="K239" s="281">
        <f t="shared" si="12"/>
        <v>0</v>
      </c>
      <c r="L239" s="733"/>
      <c r="M239" s="282">
        <f t="shared" si="13"/>
        <v>0</v>
      </c>
      <c r="N239" s="282">
        <f t="shared" si="14"/>
        <v>0</v>
      </c>
      <c r="O239" s="280"/>
    </row>
    <row r="240" spans="4:15" ht="12">
      <c r="D240" s="278" t="s">
        <v>3873</v>
      </c>
      <c r="H240" s="279">
        <v>4</v>
      </c>
      <c r="I240" s="278" t="s">
        <v>316</v>
      </c>
      <c r="J240" s="734"/>
      <c r="K240" s="281">
        <f aca="true" t="shared" si="15" ref="K240:K271">+J240*H240</f>
        <v>0</v>
      </c>
      <c r="L240" s="732"/>
      <c r="M240" s="282">
        <f aca="true" t="shared" si="16" ref="M240:M271">+L240*H240</f>
        <v>0</v>
      </c>
      <c r="N240" s="282">
        <f aca="true" t="shared" si="17" ref="N240:N271">+M240+K240</f>
        <v>0</v>
      </c>
      <c r="O240" s="280"/>
    </row>
    <row r="241" spans="4:15" ht="12">
      <c r="D241" s="278" t="s">
        <v>3872</v>
      </c>
      <c r="H241" s="279">
        <v>16</v>
      </c>
      <c r="I241" s="278" t="s">
        <v>316</v>
      </c>
      <c r="J241" s="734"/>
      <c r="K241" s="281">
        <f t="shared" si="15"/>
        <v>0</v>
      </c>
      <c r="L241" s="732"/>
      <c r="M241" s="282">
        <f t="shared" si="16"/>
        <v>0</v>
      </c>
      <c r="N241" s="282">
        <f t="shared" si="17"/>
        <v>0</v>
      </c>
      <c r="O241" s="280"/>
    </row>
    <row r="242" spans="10:15" ht="12">
      <c r="J242" s="733"/>
      <c r="K242" s="281">
        <f t="shared" si="15"/>
        <v>0</v>
      </c>
      <c r="L242" s="733"/>
      <c r="M242" s="282">
        <f t="shared" si="16"/>
        <v>0</v>
      </c>
      <c r="N242" s="282">
        <f t="shared" si="17"/>
        <v>0</v>
      </c>
      <c r="O242" s="280"/>
    </row>
    <row r="243" spans="1:15" ht="12">
      <c r="A243" s="277" t="s">
        <v>3762</v>
      </c>
      <c r="B243" s="278" t="s">
        <v>3896</v>
      </c>
      <c r="J243" s="733"/>
      <c r="K243" s="281">
        <f t="shared" si="15"/>
        <v>0</v>
      </c>
      <c r="L243" s="733"/>
      <c r="M243" s="282">
        <f t="shared" si="16"/>
        <v>0</v>
      </c>
      <c r="N243" s="282">
        <f t="shared" si="17"/>
        <v>0</v>
      </c>
      <c r="O243" s="280"/>
    </row>
    <row r="244" spans="1:14" s="174" customFormat="1" ht="12">
      <c r="A244" s="198"/>
      <c r="C244" s="174" t="s">
        <v>3868</v>
      </c>
      <c r="J244" s="734"/>
      <c r="K244" s="281">
        <f t="shared" si="15"/>
        <v>0</v>
      </c>
      <c r="L244" s="734"/>
      <c r="M244" s="282">
        <f t="shared" si="16"/>
        <v>0</v>
      </c>
      <c r="N244" s="282">
        <f t="shared" si="17"/>
        <v>0</v>
      </c>
    </row>
    <row r="245" spans="1:14" s="174" customFormat="1" ht="12">
      <c r="A245" s="198"/>
      <c r="C245" s="174" t="s">
        <v>3867</v>
      </c>
      <c r="J245" s="734"/>
      <c r="K245" s="281">
        <f t="shared" si="15"/>
        <v>0</v>
      </c>
      <c r="L245" s="734"/>
      <c r="M245" s="282">
        <f t="shared" si="16"/>
        <v>0</v>
      </c>
      <c r="N245" s="282">
        <f t="shared" si="17"/>
        <v>0</v>
      </c>
    </row>
    <row r="246" spans="1:14" s="174" customFormat="1" ht="12">
      <c r="A246" s="198"/>
      <c r="C246" s="174" t="s">
        <v>3866</v>
      </c>
      <c r="J246" s="734"/>
      <c r="K246" s="281">
        <f t="shared" si="15"/>
        <v>0</v>
      </c>
      <c r="L246" s="734"/>
      <c r="M246" s="282">
        <f t="shared" si="16"/>
        <v>0</v>
      </c>
      <c r="N246" s="282">
        <f t="shared" si="17"/>
        <v>0</v>
      </c>
    </row>
    <row r="247" spans="1:14" s="174" customFormat="1" ht="12">
      <c r="A247" s="198"/>
      <c r="C247" s="174" t="s">
        <v>3865</v>
      </c>
      <c r="J247" s="734"/>
      <c r="K247" s="281">
        <f t="shared" si="15"/>
        <v>0</v>
      </c>
      <c r="L247" s="734"/>
      <c r="M247" s="282">
        <f t="shared" si="16"/>
        <v>0</v>
      </c>
      <c r="N247" s="282">
        <f t="shared" si="17"/>
        <v>0</v>
      </c>
    </row>
    <row r="248" spans="1:14" s="174" customFormat="1" ht="12">
      <c r="A248" s="198"/>
      <c r="C248" s="174" t="s">
        <v>3864</v>
      </c>
      <c r="J248" s="734"/>
      <c r="K248" s="281">
        <f t="shared" si="15"/>
        <v>0</v>
      </c>
      <c r="L248" s="734"/>
      <c r="M248" s="282">
        <f t="shared" si="16"/>
        <v>0</v>
      </c>
      <c r="N248" s="282">
        <f t="shared" si="17"/>
        <v>0</v>
      </c>
    </row>
    <row r="249" spans="1:14" s="174" customFormat="1" ht="12">
      <c r="A249" s="198"/>
      <c r="J249" s="734"/>
      <c r="K249" s="281">
        <f t="shared" si="15"/>
        <v>0</v>
      </c>
      <c r="L249" s="734"/>
      <c r="M249" s="282">
        <f t="shared" si="16"/>
        <v>0</v>
      </c>
      <c r="N249" s="282">
        <f t="shared" si="17"/>
        <v>0</v>
      </c>
    </row>
    <row r="250" spans="1:14" s="174" customFormat="1" ht="12">
      <c r="A250" s="198"/>
      <c r="D250" s="174" t="s">
        <v>3863</v>
      </c>
      <c r="H250" s="174">
        <v>1</v>
      </c>
      <c r="I250" s="174" t="s">
        <v>356</v>
      </c>
      <c r="J250" s="734"/>
      <c r="K250" s="281">
        <f t="shared" si="15"/>
        <v>0</v>
      </c>
      <c r="L250" s="734"/>
      <c r="M250" s="282">
        <f t="shared" si="16"/>
        <v>0</v>
      </c>
      <c r="N250" s="282">
        <f t="shared" si="17"/>
        <v>0</v>
      </c>
    </row>
    <row r="251" spans="10:15" ht="12">
      <c r="J251" s="733"/>
      <c r="K251" s="281">
        <f t="shared" si="15"/>
        <v>0</v>
      </c>
      <c r="L251" s="733"/>
      <c r="M251" s="282">
        <f t="shared" si="16"/>
        <v>0</v>
      </c>
      <c r="N251" s="282">
        <f t="shared" si="17"/>
        <v>0</v>
      </c>
      <c r="O251" s="280"/>
    </row>
    <row r="252" spans="1:15" ht="12">
      <c r="A252" s="277" t="s">
        <v>3760</v>
      </c>
      <c r="B252" s="278" t="s">
        <v>3895</v>
      </c>
      <c r="J252" s="733"/>
      <c r="K252" s="281">
        <f t="shared" si="15"/>
        <v>0</v>
      </c>
      <c r="L252" s="733"/>
      <c r="M252" s="282">
        <f t="shared" si="16"/>
        <v>0</v>
      </c>
      <c r="N252" s="282">
        <f t="shared" si="17"/>
        <v>0</v>
      </c>
      <c r="O252" s="280"/>
    </row>
    <row r="253" spans="4:15" ht="12">
      <c r="D253" s="278" t="s">
        <v>3894</v>
      </c>
      <c r="H253" s="279">
        <v>1</v>
      </c>
      <c r="I253" s="278" t="s">
        <v>1507</v>
      </c>
      <c r="J253" s="733"/>
      <c r="K253" s="281">
        <f t="shared" si="15"/>
        <v>0</v>
      </c>
      <c r="L253" s="733"/>
      <c r="M253" s="282">
        <f t="shared" si="16"/>
        <v>0</v>
      </c>
      <c r="N253" s="282">
        <f t="shared" si="17"/>
        <v>0</v>
      </c>
      <c r="O253" s="280"/>
    </row>
    <row r="254" spans="10:15" ht="12">
      <c r="J254" s="733"/>
      <c r="K254" s="281">
        <f t="shared" si="15"/>
        <v>0</v>
      </c>
      <c r="L254" s="733"/>
      <c r="M254" s="282">
        <f t="shared" si="16"/>
        <v>0</v>
      </c>
      <c r="N254" s="282">
        <f t="shared" si="17"/>
        <v>0</v>
      </c>
      <c r="O254" s="280"/>
    </row>
    <row r="255" spans="1:15" ht="12">
      <c r="A255" s="277" t="s">
        <v>3758</v>
      </c>
      <c r="B255" s="278" t="s">
        <v>3860</v>
      </c>
      <c r="H255" s="279">
        <f>SUM(H240:H241)</f>
        <v>20</v>
      </c>
      <c r="I255" s="278" t="s">
        <v>316</v>
      </c>
      <c r="J255" s="733"/>
      <c r="K255" s="281">
        <f t="shared" si="15"/>
        <v>0</v>
      </c>
      <c r="L255" s="733"/>
      <c r="M255" s="282">
        <f t="shared" si="16"/>
        <v>0</v>
      </c>
      <c r="N255" s="282">
        <f t="shared" si="17"/>
        <v>0</v>
      </c>
      <c r="O255" s="280"/>
    </row>
    <row r="256" spans="10:15" ht="12">
      <c r="J256" s="733"/>
      <c r="K256" s="281">
        <f t="shared" si="15"/>
        <v>0</v>
      </c>
      <c r="L256" s="733"/>
      <c r="M256" s="282">
        <f t="shared" si="16"/>
        <v>0</v>
      </c>
      <c r="N256" s="282">
        <f t="shared" si="17"/>
        <v>0</v>
      </c>
      <c r="O256" s="280"/>
    </row>
    <row r="257" spans="1:15" ht="13">
      <c r="A257" s="292" t="s">
        <v>3765</v>
      </c>
      <c r="J257" s="733"/>
      <c r="K257" s="281">
        <f t="shared" si="15"/>
        <v>0</v>
      </c>
      <c r="L257" s="733"/>
      <c r="M257" s="282">
        <f t="shared" si="16"/>
        <v>0</v>
      </c>
      <c r="N257" s="282">
        <f t="shared" si="17"/>
        <v>0</v>
      </c>
      <c r="O257" s="280"/>
    </row>
    <row r="258" spans="1:15" ht="12">
      <c r="A258" s="277" t="s">
        <v>3893</v>
      </c>
      <c r="B258" s="278" t="s">
        <v>3892</v>
      </c>
      <c r="J258" s="733"/>
      <c r="K258" s="281">
        <f t="shared" si="15"/>
        <v>0</v>
      </c>
      <c r="L258" s="733"/>
      <c r="M258" s="282">
        <f t="shared" si="16"/>
        <v>0</v>
      </c>
      <c r="N258" s="282">
        <f t="shared" si="17"/>
        <v>0</v>
      </c>
      <c r="O258" s="280"/>
    </row>
    <row r="259" spans="4:15" ht="12">
      <c r="D259" s="278" t="s">
        <v>3891</v>
      </c>
      <c r="H259" s="279">
        <v>1</v>
      </c>
      <c r="I259" s="278" t="s">
        <v>1507</v>
      </c>
      <c r="J259" s="733"/>
      <c r="K259" s="281">
        <f t="shared" si="15"/>
        <v>0</v>
      </c>
      <c r="L259" s="733"/>
      <c r="M259" s="282">
        <f t="shared" si="16"/>
        <v>0</v>
      </c>
      <c r="N259" s="282">
        <f t="shared" si="17"/>
        <v>0</v>
      </c>
      <c r="O259" s="280"/>
    </row>
    <row r="260" spans="10:15" ht="12">
      <c r="J260" s="733"/>
      <c r="K260" s="281">
        <f t="shared" si="15"/>
        <v>0</v>
      </c>
      <c r="L260" s="733"/>
      <c r="M260" s="282">
        <f t="shared" si="16"/>
        <v>0</v>
      </c>
      <c r="N260" s="282">
        <f t="shared" si="17"/>
        <v>0</v>
      </c>
      <c r="O260" s="280"/>
    </row>
    <row r="261" spans="1:15" ht="12">
      <c r="A261" s="277" t="s">
        <v>3758</v>
      </c>
      <c r="B261" s="278" t="s">
        <v>3843</v>
      </c>
      <c r="H261" s="279">
        <f>+H255</f>
        <v>20</v>
      </c>
      <c r="I261" s="278" t="s">
        <v>316</v>
      </c>
      <c r="J261" s="733"/>
      <c r="K261" s="281">
        <f t="shared" si="15"/>
        <v>0</v>
      </c>
      <c r="L261" s="733"/>
      <c r="M261" s="282">
        <f t="shared" si="16"/>
        <v>0</v>
      </c>
      <c r="N261" s="282">
        <f t="shared" si="17"/>
        <v>0</v>
      </c>
      <c r="O261" s="280"/>
    </row>
    <row r="262" spans="10:15" ht="12">
      <c r="J262" s="733"/>
      <c r="K262" s="281">
        <f t="shared" si="15"/>
        <v>0</v>
      </c>
      <c r="L262" s="733"/>
      <c r="M262" s="282">
        <f t="shared" si="16"/>
        <v>0</v>
      </c>
      <c r="N262" s="282">
        <f t="shared" si="17"/>
        <v>0</v>
      </c>
      <c r="O262" s="280"/>
    </row>
    <row r="263" spans="1:15" ht="12">
      <c r="A263" s="277" t="s">
        <v>3838</v>
      </c>
      <c r="B263" s="278" t="s">
        <v>3842</v>
      </c>
      <c r="J263" s="733"/>
      <c r="K263" s="281">
        <f t="shared" si="15"/>
        <v>0</v>
      </c>
      <c r="L263" s="733"/>
      <c r="M263" s="282">
        <f t="shared" si="16"/>
        <v>0</v>
      </c>
      <c r="N263" s="282">
        <f t="shared" si="17"/>
        <v>0</v>
      </c>
      <c r="O263" s="280"/>
    </row>
    <row r="264" spans="5:15" ht="12">
      <c r="E264" s="278" t="s">
        <v>3841</v>
      </c>
      <c r="H264" s="279">
        <f>+H261</f>
        <v>20</v>
      </c>
      <c r="I264" s="278" t="s">
        <v>316</v>
      </c>
      <c r="J264" s="733"/>
      <c r="K264" s="281">
        <f t="shared" si="15"/>
        <v>0</v>
      </c>
      <c r="L264" s="733"/>
      <c r="M264" s="282">
        <f t="shared" si="16"/>
        <v>0</v>
      </c>
      <c r="N264" s="282">
        <f t="shared" si="17"/>
        <v>0</v>
      </c>
      <c r="O264" s="280"/>
    </row>
    <row r="265" spans="10:15" ht="12">
      <c r="J265" s="733"/>
      <c r="K265" s="281">
        <f t="shared" si="15"/>
        <v>0</v>
      </c>
      <c r="L265" s="733"/>
      <c r="M265" s="282">
        <f t="shared" si="16"/>
        <v>0</v>
      </c>
      <c r="N265" s="282">
        <f t="shared" si="17"/>
        <v>0</v>
      </c>
      <c r="O265" s="280"/>
    </row>
    <row r="266" spans="1:15" ht="12">
      <c r="A266" s="277" t="s">
        <v>3890</v>
      </c>
      <c r="B266" s="278" t="s">
        <v>3840</v>
      </c>
      <c r="H266" s="279">
        <f>+H264</f>
        <v>20</v>
      </c>
      <c r="I266" s="278" t="s">
        <v>316</v>
      </c>
      <c r="J266" s="733"/>
      <c r="K266" s="281">
        <f t="shared" si="15"/>
        <v>0</v>
      </c>
      <c r="L266" s="733"/>
      <c r="M266" s="282">
        <f t="shared" si="16"/>
        <v>0</v>
      </c>
      <c r="N266" s="282">
        <f t="shared" si="17"/>
        <v>0</v>
      </c>
      <c r="O266" s="280"/>
    </row>
    <row r="267" spans="10:15" ht="12">
      <c r="J267" s="733"/>
      <c r="K267" s="281">
        <f t="shared" si="15"/>
        <v>0</v>
      </c>
      <c r="L267" s="733"/>
      <c r="M267" s="282">
        <f t="shared" si="16"/>
        <v>0</v>
      </c>
      <c r="N267" s="282">
        <f t="shared" si="17"/>
        <v>0</v>
      </c>
      <c r="O267" s="280"/>
    </row>
    <row r="268" spans="1:15" ht="12">
      <c r="A268" s="277" t="s">
        <v>3889</v>
      </c>
      <c r="B268" s="278" t="s">
        <v>3859</v>
      </c>
      <c r="H268" s="279">
        <v>1</v>
      </c>
      <c r="I268" s="278" t="s">
        <v>340</v>
      </c>
      <c r="J268" s="733"/>
      <c r="K268" s="281">
        <f t="shared" si="15"/>
        <v>0</v>
      </c>
      <c r="L268" s="733"/>
      <c r="M268" s="282">
        <f t="shared" si="16"/>
        <v>0</v>
      </c>
      <c r="N268" s="282">
        <f t="shared" si="17"/>
        <v>0</v>
      </c>
      <c r="O268" s="280"/>
    </row>
    <row r="269" spans="10:15" ht="12">
      <c r="J269" s="733"/>
      <c r="K269" s="281">
        <f t="shared" si="15"/>
        <v>0</v>
      </c>
      <c r="L269" s="733"/>
      <c r="M269" s="282">
        <f t="shared" si="16"/>
        <v>0</v>
      </c>
      <c r="N269" s="282">
        <f t="shared" si="17"/>
        <v>0</v>
      </c>
      <c r="O269" s="280"/>
    </row>
    <row r="270" spans="1:15" ht="12">
      <c r="A270" s="277" t="s">
        <v>3888</v>
      </c>
      <c r="B270" s="278" t="s">
        <v>3887</v>
      </c>
      <c r="H270" s="279">
        <v>1</v>
      </c>
      <c r="I270" s="278" t="s">
        <v>1507</v>
      </c>
      <c r="J270" s="733"/>
      <c r="K270" s="281">
        <f t="shared" si="15"/>
        <v>0</v>
      </c>
      <c r="L270" s="733"/>
      <c r="M270" s="282">
        <f t="shared" si="16"/>
        <v>0</v>
      </c>
      <c r="N270" s="282">
        <f t="shared" si="17"/>
        <v>0</v>
      </c>
      <c r="O270" s="280"/>
    </row>
    <row r="271" spans="8:15" ht="12">
      <c r="H271" s="278"/>
      <c r="J271" s="733"/>
      <c r="K271" s="281">
        <f t="shared" si="15"/>
        <v>0</v>
      </c>
      <c r="L271" s="733"/>
      <c r="M271" s="282">
        <f t="shared" si="16"/>
        <v>0</v>
      </c>
      <c r="N271" s="282">
        <f t="shared" si="17"/>
        <v>0</v>
      </c>
      <c r="O271" s="280"/>
    </row>
    <row r="272" spans="1:15" ht="12">
      <c r="A272" s="277" t="s">
        <v>3886</v>
      </c>
      <c r="B272" s="278" t="s">
        <v>3837</v>
      </c>
      <c r="H272" s="278">
        <v>4</v>
      </c>
      <c r="I272" s="278" t="s">
        <v>3756</v>
      </c>
      <c r="J272" s="733"/>
      <c r="K272" s="281">
        <f aca="true" t="shared" si="18" ref="K272:K303">+J272*H272</f>
        <v>0</v>
      </c>
      <c r="L272" s="733"/>
      <c r="M272" s="282">
        <f aca="true" t="shared" si="19" ref="M272:M303">+L272*H272</f>
        <v>0</v>
      </c>
      <c r="N272" s="282">
        <f aca="true" t="shared" si="20" ref="N272:N303">+M272+K272</f>
        <v>0</v>
      </c>
      <c r="O272" s="280"/>
    </row>
    <row r="273" spans="10:15" ht="12">
      <c r="J273" s="733"/>
      <c r="K273" s="281">
        <f t="shared" si="18"/>
        <v>0</v>
      </c>
      <c r="L273" s="733"/>
      <c r="M273" s="282">
        <f t="shared" si="19"/>
        <v>0</v>
      </c>
      <c r="N273" s="282">
        <f t="shared" si="20"/>
        <v>0</v>
      </c>
      <c r="O273" s="280"/>
    </row>
    <row r="274" spans="1:15" ht="18">
      <c r="A274" s="299" t="s">
        <v>3885</v>
      </c>
      <c r="J274" s="733"/>
      <c r="K274" s="281">
        <f t="shared" si="18"/>
        <v>0</v>
      </c>
      <c r="L274" s="733"/>
      <c r="M274" s="282">
        <f t="shared" si="19"/>
        <v>0</v>
      </c>
      <c r="N274" s="282">
        <f t="shared" si="20"/>
        <v>0</v>
      </c>
      <c r="O274" s="280"/>
    </row>
    <row r="275" spans="10:15" ht="12">
      <c r="J275" s="733"/>
      <c r="K275" s="281">
        <f t="shared" si="18"/>
        <v>0</v>
      </c>
      <c r="L275" s="733"/>
      <c r="M275" s="282">
        <f t="shared" si="19"/>
        <v>0</v>
      </c>
      <c r="N275" s="282">
        <f t="shared" si="20"/>
        <v>0</v>
      </c>
      <c r="O275" s="280"/>
    </row>
    <row r="276" spans="1:15" ht="13">
      <c r="A276" s="292" t="s">
        <v>3884</v>
      </c>
      <c r="J276" s="733"/>
      <c r="K276" s="281">
        <f t="shared" si="18"/>
        <v>0</v>
      </c>
      <c r="L276" s="733"/>
      <c r="M276" s="282">
        <f t="shared" si="19"/>
        <v>0</v>
      </c>
      <c r="N276" s="282">
        <f t="shared" si="20"/>
        <v>0</v>
      </c>
      <c r="O276" s="280"/>
    </row>
    <row r="277" spans="1:15" ht="12">
      <c r="A277" s="277" t="s">
        <v>3764</v>
      </c>
      <c r="B277" s="278" t="s">
        <v>3883</v>
      </c>
      <c r="J277" s="733"/>
      <c r="K277" s="281">
        <f t="shared" si="18"/>
        <v>0</v>
      </c>
      <c r="L277" s="733"/>
      <c r="M277" s="282">
        <f t="shared" si="19"/>
        <v>0</v>
      </c>
      <c r="N277" s="282">
        <f t="shared" si="20"/>
        <v>0</v>
      </c>
      <c r="O277" s="280"/>
    </row>
    <row r="278" spans="4:15" ht="12">
      <c r="D278" s="278" t="s">
        <v>3882</v>
      </c>
      <c r="H278" s="279">
        <v>1</v>
      </c>
      <c r="I278" s="278" t="s">
        <v>356</v>
      </c>
      <c r="J278" s="733"/>
      <c r="K278" s="281">
        <f t="shared" si="18"/>
        <v>0</v>
      </c>
      <c r="L278" s="733"/>
      <c r="M278" s="282">
        <f t="shared" si="19"/>
        <v>0</v>
      </c>
      <c r="N278" s="282">
        <f t="shared" si="20"/>
        <v>0</v>
      </c>
      <c r="O278" s="280"/>
    </row>
    <row r="279" spans="1:14" s="174" customFormat="1" ht="12">
      <c r="A279" s="198"/>
      <c r="J279" s="734"/>
      <c r="K279" s="281">
        <f t="shared" si="18"/>
        <v>0</v>
      </c>
      <c r="L279" s="734"/>
      <c r="M279" s="282">
        <f t="shared" si="19"/>
        <v>0</v>
      </c>
      <c r="N279" s="282">
        <f t="shared" si="20"/>
        <v>0</v>
      </c>
    </row>
    <row r="280" spans="1:14" s="174" customFormat="1" ht="12">
      <c r="A280" s="198" t="s">
        <v>88</v>
      </c>
      <c r="B280" s="174" t="s">
        <v>3881</v>
      </c>
      <c r="J280" s="734"/>
      <c r="K280" s="281">
        <f t="shared" si="18"/>
        <v>0</v>
      </c>
      <c r="L280" s="734"/>
      <c r="M280" s="282">
        <f t="shared" si="19"/>
        <v>0</v>
      </c>
      <c r="N280" s="282">
        <f t="shared" si="20"/>
        <v>0</v>
      </c>
    </row>
    <row r="281" spans="1:14" s="174" customFormat="1" ht="12">
      <c r="A281" s="198"/>
      <c r="D281" s="174" t="s">
        <v>3880</v>
      </c>
      <c r="H281" s="174">
        <v>121</v>
      </c>
      <c r="I281" s="174" t="s">
        <v>1507</v>
      </c>
      <c r="J281" s="734"/>
      <c r="K281" s="281">
        <f t="shared" si="18"/>
        <v>0</v>
      </c>
      <c r="L281" s="734"/>
      <c r="M281" s="282">
        <f t="shared" si="19"/>
        <v>0</v>
      </c>
      <c r="N281" s="282">
        <f t="shared" si="20"/>
        <v>0</v>
      </c>
    </row>
    <row r="282" spans="1:14" s="174" customFormat="1" ht="12">
      <c r="A282" s="198"/>
      <c r="D282" s="174" t="s">
        <v>3879</v>
      </c>
      <c r="H282" s="174">
        <v>32</v>
      </c>
      <c r="I282" s="174" t="s">
        <v>1507</v>
      </c>
      <c r="J282" s="734"/>
      <c r="K282" s="281">
        <f t="shared" si="18"/>
        <v>0</v>
      </c>
      <c r="L282" s="734"/>
      <c r="M282" s="282">
        <f t="shared" si="19"/>
        <v>0</v>
      </c>
      <c r="N282" s="282">
        <f t="shared" si="20"/>
        <v>0</v>
      </c>
    </row>
    <row r="283" spans="1:14" s="174" customFormat="1" ht="12">
      <c r="A283" s="198"/>
      <c r="D283" s="174" t="s">
        <v>3878</v>
      </c>
      <c r="H283" s="174">
        <v>2</v>
      </c>
      <c r="I283" s="174" t="s">
        <v>1507</v>
      </c>
      <c r="J283" s="734"/>
      <c r="K283" s="281">
        <f t="shared" si="18"/>
        <v>0</v>
      </c>
      <c r="L283" s="734"/>
      <c r="M283" s="282">
        <f t="shared" si="19"/>
        <v>0</v>
      </c>
      <c r="N283" s="282">
        <f t="shared" si="20"/>
        <v>0</v>
      </c>
    </row>
    <row r="284" spans="1:14" s="174" customFormat="1" ht="12">
      <c r="A284" s="198"/>
      <c r="D284" s="174" t="s">
        <v>3877</v>
      </c>
      <c r="H284" s="174">
        <v>200</v>
      </c>
      <c r="I284" s="174" t="s">
        <v>316</v>
      </c>
      <c r="J284" s="734"/>
      <c r="K284" s="281">
        <f t="shared" si="18"/>
        <v>0</v>
      </c>
      <c r="L284" s="734"/>
      <c r="M284" s="282">
        <f t="shared" si="19"/>
        <v>0</v>
      </c>
      <c r="N284" s="282">
        <f t="shared" si="20"/>
        <v>0</v>
      </c>
    </row>
    <row r="285" spans="10:15" ht="12">
      <c r="J285" s="733"/>
      <c r="K285" s="281">
        <f t="shared" si="18"/>
        <v>0</v>
      </c>
      <c r="L285" s="733"/>
      <c r="M285" s="282">
        <f t="shared" si="19"/>
        <v>0</v>
      </c>
      <c r="N285" s="282">
        <f t="shared" si="20"/>
        <v>0</v>
      </c>
      <c r="O285" s="280"/>
    </row>
    <row r="286" spans="1:15" ht="13">
      <c r="A286" s="292" t="s">
        <v>3857</v>
      </c>
      <c r="J286" s="733"/>
      <c r="K286" s="281">
        <f t="shared" si="18"/>
        <v>0</v>
      </c>
      <c r="L286" s="733"/>
      <c r="M286" s="282">
        <f t="shared" si="19"/>
        <v>0</v>
      </c>
      <c r="N286" s="282">
        <f t="shared" si="20"/>
        <v>0</v>
      </c>
      <c r="O286" s="280"/>
    </row>
    <row r="287" spans="1:15" ht="12">
      <c r="A287" s="277" t="s">
        <v>3764</v>
      </c>
      <c r="B287" s="278" t="s">
        <v>3876</v>
      </c>
      <c r="J287" s="733"/>
      <c r="K287" s="281">
        <f t="shared" si="18"/>
        <v>0</v>
      </c>
      <c r="L287" s="733"/>
      <c r="M287" s="282">
        <f t="shared" si="19"/>
        <v>0</v>
      </c>
      <c r="N287" s="282">
        <f t="shared" si="20"/>
        <v>0</v>
      </c>
      <c r="O287" s="280"/>
    </row>
    <row r="288" spans="3:15" ht="12">
      <c r="C288" s="278" t="s">
        <v>3855</v>
      </c>
      <c r="J288" s="733"/>
      <c r="K288" s="281">
        <f t="shared" si="18"/>
        <v>0</v>
      </c>
      <c r="L288" s="733"/>
      <c r="M288" s="282">
        <f t="shared" si="19"/>
        <v>0</v>
      </c>
      <c r="N288" s="282">
        <f t="shared" si="20"/>
        <v>0</v>
      </c>
      <c r="O288" s="280"/>
    </row>
    <row r="289" spans="3:15" ht="12">
      <c r="C289" s="278" t="s">
        <v>3875</v>
      </c>
      <c r="J289" s="733"/>
      <c r="K289" s="281">
        <f t="shared" si="18"/>
        <v>0</v>
      </c>
      <c r="L289" s="733"/>
      <c r="M289" s="282">
        <f t="shared" si="19"/>
        <v>0</v>
      </c>
      <c r="N289" s="282">
        <f t="shared" si="20"/>
        <v>0</v>
      </c>
      <c r="O289" s="280"/>
    </row>
    <row r="290" spans="4:15" ht="12">
      <c r="D290" s="278" t="s">
        <v>3874</v>
      </c>
      <c r="H290" s="279">
        <v>3</v>
      </c>
      <c r="I290" s="278" t="s">
        <v>316</v>
      </c>
      <c r="J290" s="734"/>
      <c r="K290" s="281">
        <f t="shared" si="18"/>
        <v>0</v>
      </c>
      <c r="L290" s="732"/>
      <c r="M290" s="282">
        <f t="shared" si="19"/>
        <v>0</v>
      </c>
      <c r="N290" s="282">
        <f t="shared" si="20"/>
        <v>0</v>
      </c>
      <c r="O290" s="280"/>
    </row>
    <row r="291" spans="4:15" ht="12">
      <c r="D291" s="278" t="s">
        <v>3873</v>
      </c>
      <c r="H291" s="279">
        <v>80</v>
      </c>
      <c r="I291" s="278" t="s">
        <v>316</v>
      </c>
      <c r="J291" s="734"/>
      <c r="K291" s="281">
        <f t="shared" si="18"/>
        <v>0</v>
      </c>
      <c r="L291" s="732"/>
      <c r="M291" s="282">
        <f t="shared" si="19"/>
        <v>0</v>
      </c>
      <c r="N291" s="282">
        <f t="shared" si="20"/>
        <v>0</v>
      </c>
      <c r="O291" s="280"/>
    </row>
    <row r="292" spans="4:15" ht="12">
      <c r="D292" s="278" t="s">
        <v>3872</v>
      </c>
      <c r="H292" s="279">
        <v>14</v>
      </c>
      <c r="I292" s="278" t="s">
        <v>316</v>
      </c>
      <c r="J292" s="734"/>
      <c r="K292" s="281">
        <f t="shared" si="18"/>
        <v>0</v>
      </c>
      <c r="L292" s="732"/>
      <c r="M292" s="282">
        <f t="shared" si="19"/>
        <v>0</v>
      </c>
      <c r="N292" s="282">
        <f t="shared" si="20"/>
        <v>0</v>
      </c>
      <c r="O292" s="280"/>
    </row>
    <row r="293" spans="10:15" ht="12">
      <c r="J293" s="733"/>
      <c r="K293" s="281">
        <f t="shared" si="18"/>
        <v>0</v>
      </c>
      <c r="L293" s="733"/>
      <c r="M293" s="282">
        <f t="shared" si="19"/>
        <v>0</v>
      </c>
      <c r="N293" s="282">
        <f t="shared" si="20"/>
        <v>0</v>
      </c>
      <c r="O293" s="280"/>
    </row>
    <row r="294" spans="1:15" ht="12">
      <c r="A294" s="277" t="s">
        <v>3762</v>
      </c>
      <c r="B294" s="278" t="s">
        <v>3871</v>
      </c>
      <c r="J294" s="733"/>
      <c r="K294" s="281">
        <f t="shared" si="18"/>
        <v>0</v>
      </c>
      <c r="L294" s="733"/>
      <c r="M294" s="282">
        <f t="shared" si="19"/>
        <v>0</v>
      </c>
      <c r="N294" s="282">
        <f t="shared" si="20"/>
        <v>0</v>
      </c>
      <c r="O294" s="280"/>
    </row>
    <row r="295" spans="4:15" ht="12">
      <c r="D295" s="278" t="s">
        <v>3870</v>
      </c>
      <c r="H295" s="279">
        <v>3</v>
      </c>
      <c r="I295" s="278" t="s">
        <v>1507</v>
      </c>
      <c r="J295" s="733"/>
      <c r="K295" s="281">
        <f t="shared" si="18"/>
        <v>0</v>
      </c>
      <c r="L295" s="733"/>
      <c r="M295" s="282">
        <f t="shared" si="19"/>
        <v>0</v>
      </c>
      <c r="N295" s="282">
        <f t="shared" si="20"/>
        <v>0</v>
      </c>
      <c r="O295" s="280"/>
    </row>
    <row r="296" spans="10:15" ht="12">
      <c r="J296" s="733"/>
      <c r="K296" s="281">
        <f t="shared" si="18"/>
        <v>0</v>
      </c>
      <c r="L296" s="733"/>
      <c r="M296" s="282">
        <f t="shared" si="19"/>
        <v>0</v>
      </c>
      <c r="N296" s="282">
        <f t="shared" si="20"/>
        <v>0</v>
      </c>
      <c r="O296" s="280"/>
    </row>
    <row r="297" spans="1:15" ht="12">
      <c r="A297" s="277" t="s">
        <v>3760</v>
      </c>
      <c r="B297" s="278" t="s">
        <v>3869</v>
      </c>
      <c r="J297" s="733"/>
      <c r="K297" s="281">
        <f t="shared" si="18"/>
        <v>0</v>
      </c>
      <c r="L297" s="733"/>
      <c r="M297" s="282">
        <f t="shared" si="19"/>
        <v>0</v>
      </c>
      <c r="N297" s="282">
        <f t="shared" si="20"/>
        <v>0</v>
      </c>
      <c r="O297" s="280"/>
    </row>
    <row r="298" spans="1:14" s="174" customFormat="1" ht="12">
      <c r="A298" s="198"/>
      <c r="C298" s="174" t="s">
        <v>3868</v>
      </c>
      <c r="J298" s="734"/>
      <c r="K298" s="281">
        <f t="shared" si="18"/>
        <v>0</v>
      </c>
      <c r="L298" s="734"/>
      <c r="M298" s="282">
        <f t="shared" si="19"/>
        <v>0</v>
      </c>
      <c r="N298" s="282">
        <f t="shared" si="20"/>
        <v>0</v>
      </c>
    </row>
    <row r="299" spans="1:14" s="174" customFormat="1" ht="12">
      <c r="A299" s="198"/>
      <c r="C299" s="174" t="s">
        <v>3867</v>
      </c>
      <c r="J299" s="734"/>
      <c r="K299" s="281">
        <f t="shared" si="18"/>
        <v>0</v>
      </c>
      <c r="L299" s="734"/>
      <c r="M299" s="282">
        <f t="shared" si="19"/>
        <v>0</v>
      </c>
      <c r="N299" s="282">
        <f t="shared" si="20"/>
        <v>0</v>
      </c>
    </row>
    <row r="300" spans="1:14" s="174" customFormat="1" ht="12">
      <c r="A300" s="198"/>
      <c r="C300" s="174" t="s">
        <v>3866</v>
      </c>
      <c r="J300" s="734"/>
      <c r="K300" s="281">
        <f t="shared" si="18"/>
        <v>0</v>
      </c>
      <c r="L300" s="734"/>
      <c r="M300" s="282">
        <f t="shared" si="19"/>
        <v>0</v>
      </c>
      <c r="N300" s="282">
        <f t="shared" si="20"/>
        <v>0</v>
      </c>
    </row>
    <row r="301" spans="1:14" s="174" customFormat="1" ht="12">
      <c r="A301" s="198"/>
      <c r="C301" s="174" t="s">
        <v>3865</v>
      </c>
      <c r="J301" s="734"/>
      <c r="K301" s="281">
        <f t="shared" si="18"/>
        <v>0</v>
      </c>
      <c r="L301" s="734"/>
      <c r="M301" s="282">
        <f t="shared" si="19"/>
        <v>0</v>
      </c>
      <c r="N301" s="282">
        <f t="shared" si="20"/>
        <v>0</v>
      </c>
    </row>
    <row r="302" spans="1:14" s="174" customFormat="1" ht="12">
      <c r="A302" s="198"/>
      <c r="C302" s="174" t="s">
        <v>3864</v>
      </c>
      <c r="J302" s="734"/>
      <c r="K302" s="281">
        <f t="shared" si="18"/>
        <v>0</v>
      </c>
      <c r="L302" s="734"/>
      <c r="M302" s="282">
        <f t="shared" si="19"/>
        <v>0</v>
      </c>
      <c r="N302" s="282">
        <f t="shared" si="20"/>
        <v>0</v>
      </c>
    </row>
    <row r="303" spans="1:14" s="174" customFormat="1" ht="12">
      <c r="A303" s="198"/>
      <c r="J303" s="734"/>
      <c r="K303" s="281">
        <f t="shared" si="18"/>
        <v>0</v>
      </c>
      <c r="L303" s="734"/>
      <c r="M303" s="282">
        <f t="shared" si="19"/>
        <v>0</v>
      </c>
      <c r="N303" s="282">
        <f t="shared" si="20"/>
        <v>0</v>
      </c>
    </row>
    <row r="304" spans="1:14" s="174" customFormat="1" ht="12">
      <c r="A304" s="198"/>
      <c r="D304" s="174" t="s">
        <v>3863</v>
      </c>
      <c r="H304" s="174">
        <v>1</v>
      </c>
      <c r="I304" s="174" t="s">
        <v>356</v>
      </c>
      <c r="J304" s="734"/>
      <c r="K304" s="281">
        <f aca="true" t="shared" si="21" ref="K304:K335">+J304*H304</f>
        <v>0</v>
      </c>
      <c r="L304" s="734"/>
      <c r="M304" s="282">
        <f aca="true" t="shared" si="22" ref="M304:M335">+L304*H304</f>
        <v>0</v>
      </c>
      <c r="N304" s="282">
        <f aca="true" t="shared" si="23" ref="N304:N335">+M304+K304</f>
        <v>0</v>
      </c>
    </row>
    <row r="305" spans="10:15" ht="12">
      <c r="J305" s="733"/>
      <c r="K305" s="281">
        <f t="shared" si="21"/>
        <v>0</v>
      </c>
      <c r="L305" s="733"/>
      <c r="M305" s="282">
        <f t="shared" si="22"/>
        <v>0</v>
      </c>
      <c r="N305" s="282">
        <f t="shared" si="23"/>
        <v>0</v>
      </c>
      <c r="O305" s="280"/>
    </row>
    <row r="306" spans="1:15" ht="12">
      <c r="A306" s="277" t="s">
        <v>3758</v>
      </c>
      <c r="B306" s="278" t="s">
        <v>3862</v>
      </c>
      <c r="J306" s="733"/>
      <c r="K306" s="281">
        <f t="shared" si="21"/>
        <v>0</v>
      </c>
      <c r="L306" s="733"/>
      <c r="M306" s="282">
        <f t="shared" si="22"/>
        <v>0</v>
      </c>
      <c r="N306" s="282">
        <f t="shared" si="23"/>
        <v>0</v>
      </c>
      <c r="O306" s="280"/>
    </row>
    <row r="307" spans="1:14" s="174" customFormat="1" ht="12">
      <c r="A307" s="198"/>
      <c r="D307" s="174" t="s">
        <v>3861</v>
      </c>
      <c r="H307" s="174">
        <v>6</v>
      </c>
      <c r="I307" s="174" t="s">
        <v>356</v>
      </c>
      <c r="J307" s="734"/>
      <c r="K307" s="281">
        <f t="shared" si="21"/>
        <v>0</v>
      </c>
      <c r="L307" s="734"/>
      <c r="M307" s="282">
        <f t="shared" si="22"/>
        <v>0</v>
      </c>
      <c r="N307" s="282">
        <f t="shared" si="23"/>
        <v>0</v>
      </c>
    </row>
    <row r="308" spans="10:15" ht="12">
      <c r="J308" s="733"/>
      <c r="K308" s="281">
        <f t="shared" si="21"/>
        <v>0</v>
      </c>
      <c r="L308" s="733"/>
      <c r="M308" s="282">
        <f t="shared" si="22"/>
        <v>0</v>
      </c>
      <c r="N308" s="282">
        <f t="shared" si="23"/>
        <v>0</v>
      </c>
      <c r="O308" s="280"/>
    </row>
    <row r="309" spans="1:15" ht="12">
      <c r="A309" s="277" t="s">
        <v>3838</v>
      </c>
      <c r="B309" s="278" t="s">
        <v>3860</v>
      </c>
      <c r="H309" s="279">
        <f>SUM(H290:H292)</f>
        <v>97</v>
      </c>
      <c r="I309" s="278" t="s">
        <v>316</v>
      </c>
      <c r="J309" s="733"/>
      <c r="K309" s="281">
        <f t="shared" si="21"/>
        <v>0</v>
      </c>
      <c r="L309" s="733"/>
      <c r="M309" s="282">
        <f t="shared" si="22"/>
        <v>0</v>
      </c>
      <c r="N309" s="282">
        <f t="shared" si="23"/>
        <v>0</v>
      </c>
      <c r="O309" s="280"/>
    </row>
    <row r="310" spans="10:15" ht="12">
      <c r="J310" s="733"/>
      <c r="K310" s="281">
        <f t="shared" si="21"/>
        <v>0</v>
      </c>
      <c r="L310" s="733"/>
      <c r="M310" s="282">
        <f t="shared" si="22"/>
        <v>0</v>
      </c>
      <c r="N310" s="282">
        <f t="shared" si="23"/>
        <v>0</v>
      </c>
      <c r="O310" s="280"/>
    </row>
    <row r="311" spans="1:15" ht="13">
      <c r="A311" s="292" t="s">
        <v>3765</v>
      </c>
      <c r="J311" s="733"/>
      <c r="K311" s="281">
        <f t="shared" si="21"/>
        <v>0</v>
      </c>
      <c r="L311" s="733"/>
      <c r="M311" s="282">
        <f t="shared" si="22"/>
        <v>0</v>
      </c>
      <c r="N311" s="282">
        <f t="shared" si="23"/>
        <v>0</v>
      </c>
      <c r="O311" s="280"/>
    </row>
    <row r="312" spans="1:15" ht="12">
      <c r="A312" s="277" t="s">
        <v>3764</v>
      </c>
      <c r="B312" s="278" t="s">
        <v>3843</v>
      </c>
      <c r="H312" s="279">
        <f>+H309</f>
        <v>97</v>
      </c>
      <c r="I312" s="278" t="s">
        <v>316</v>
      </c>
      <c r="J312" s="733"/>
      <c r="K312" s="281">
        <f t="shared" si="21"/>
        <v>0</v>
      </c>
      <c r="L312" s="733"/>
      <c r="M312" s="282">
        <f t="shared" si="22"/>
        <v>0</v>
      </c>
      <c r="N312" s="282">
        <f t="shared" si="23"/>
        <v>0</v>
      </c>
      <c r="O312" s="280"/>
    </row>
    <row r="313" spans="10:15" ht="12">
      <c r="J313" s="733"/>
      <c r="K313" s="281">
        <f t="shared" si="21"/>
        <v>0</v>
      </c>
      <c r="L313" s="733"/>
      <c r="M313" s="282">
        <f t="shared" si="22"/>
        <v>0</v>
      </c>
      <c r="N313" s="282">
        <f t="shared" si="23"/>
        <v>0</v>
      </c>
      <c r="O313" s="280"/>
    </row>
    <row r="314" spans="1:15" ht="12">
      <c r="A314" s="277" t="s">
        <v>3762</v>
      </c>
      <c r="B314" s="278" t="s">
        <v>3842</v>
      </c>
      <c r="J314" s="733"/>
      <c r="K314" s="281">
        <f t="shared" si="21"/>
        <v>0</v>
      </c>
      <c r="L314" s="733"/>
      <c r="M314" s="282">
        <f t="shared" si="22"/>
        <v>0</v>
      </c>
      <c r="N314" s="282">
        <f t="shared" si="23"/>
        <v>0</v>
      </c>
      <c r="O314" s="280"/>
    </row>
    <row r="315" spans="5:15" ht="12">
      <c r="E315" s="278" t="s">
        <v>3841</v>
      </c>
      <c r="H315" s="279">
        <f>+H312</f>
        <v>97</v>
      </c>
      <c r="I315" s="278" t="s">
        <v>316</v>
      </c>
      <c r="J315" s="733"/>
      <c r="K315" s="281">
        <f t="shared" si="21"/>
        <v>0</v>
      </c>
      <c r="L315" s="733"/>
      <c r="M315" s="282">
        <f t="shared" si="22"/>
        <v>0</v>
      </c>
      <c r="N315" s="282">
        <f t="shared" si="23"/>
        <v>0</v>
      </c>
      <c r="O315" s="280"/>
    </row>
    <row r="316" spans="10:15" ht="12">
      <c r="J316" s="733"/>
      <c r="K316" s="281">
        <f t="shared" si="21"/>
        <v>0</v>
      </c>
      <c r="L316" s="733"/>
      <c r="M316" s="282">
        <f t="shared" si="22"/>
        <v>0</v>
      </c>
      <c r="N316" s="282">
        <f t="shared" si="23"/>
        <v>0</v>
      </c>
      <c r="O316" s="280"/>
    </row>
    <row r="317" spans="1:15" ht="12">
      <c r="A317" s="277" t="s">
        <v>3760</v>
      </c>
      <c r="B317" s="278" t="s">
        <v>3840</v>
      </c>
      <c r="H317" s="279">
        <f>+H315</f>
        <v>97</v>
      </c>
      <c r="I317" s="278" t="s">
        <v>316</v>
      </c>
      <c r="J317" s="733"/>
      <c r="K317" s="281">
        <f t="shared" si="21"/>
        <v>0</v>
      </c>
      <c r="L317" s="733"/>
      <c r="M317" s="282">
        <f t="shared" si="22"/>
        <v>0</v>
      </c>
      <c r="N317" s="282">
        <f t="shared" si="23"/>
        <v>0</v>
      </c>
      <c r="O317" s="280"/>
    </row>
    <row r="318" spans="10:15" ht="12">
      <c r="J318" s="733"/>
      <c r="K318" s="281">
        <f t="shared" si="21"/>
        <v>0</v>
      </c>
      <c r="L318" s="733"/>
      <c r="M318" s="282">
        <f t="shared" si="22"/>
        <v>0</v>
      </c>
      <c r="N318" s="282">
        <f t="shared" si="23"/>
        <v>0</v>
      </c>
      <c r="O318" s="280"/>
    </row>
    <row r="319" spans="1:15" ht="12">
      <c r="A319" s="277" t="s">
        <v>3758</v>
      </c>
      <c r="B319" s="278" t="s">
        <v>3859</v>
      </c>
      <c r="H319" s="279">
        <v>3</v>
      </c>
      <c r="I319" s="278" t="s">
        <v>340</v>
      </c>
      <c r="J319" s="733"/>
      <c r="K319" s="281">
        <f t="shared" si="21"/>
        <v>0</v>
      </c>
      <c r="L319" s="733"/>
      <c r="M319" s="282">
        <f t="shared" si="22"/>
        <v>0</v>
      </c>
      <c r="N319" s="282">
        <f t="shared" si="23"/>
        <v>0</v>
      </c>
      <c r="O319" s="280"/>
    </row>
    <row r="320" spans="10:15" ht="12">
      <c r="J320" s="733"/>
      <c r="K320" s="281">
        <f t="shared" si="21"/>
        <v>0</v>
      </c>
      <c r="L320" s="733"/>
      <c r="M320" s="282">
        <f t="shared" si="22"/>
        <v>0</v>
      </c>
      <c r="N320" s="282">
        <f t="shared" si="23"/>
        <v>0</v>
      </c>
      <c r="O320" s="280"/>
    </row>
    <row r="321" spans="1:15" ht="12">
      <c r="A321" s="277" t="s">
        <v>3838</v>
      </c>
      <c r="B321" s="278" t="s">
        <v>3837</v>
      </c>
      <c r="H321" s="279">
        <v>4</v>
      </c>
      <c r="I321" s="278" t="s">
        <v>3756</v>
      </c>
      <c r="J321" s="733"/>
      <c r="K321" s="281">
        <f t="shared" si="21"/>
        <v>0</v>
      </c>
      <c r="L321" s="733"/>
      <c r="M321" s="282">
        <f t="shared" si="22"/>
        <v>0</v>
      </c>
      <c r="N321" s="282">
        <f t="shared" si="23"/>
        <v>0</v>
      </c>
      <c r="O321" s="280"/>
    </row>
    <row r="322" spans="10:15" ht="12">
      <c r="J322" s="733"/>
      <c r="K322" s="281">
        <f t="shared" si="21"/>
        <v>0</v>
      </c>
      <c r="L322" s="733"/>
      <c r="M322" s="282">
        <f t="shared" si="22"/>
        <v>0</v>
      </c>
      <c r="N322" s="282">
        <f t="shared" si="23"/>
        <v>0</v>
      </c>
      <c r="O322" s="280"/>
    </row>
    <row r="323" spans="1:15" ht="18">
      <c r="A323" s="299" t="s">
        <v>3858</v>
      </c>
      <c r="H323" s="278"/>
      <c r="J323" s="733"/>
      <c r="K323" s="281"/>
      <c r="L323" s="733"/>
      <c r="M323" s="282"/>
      <c r="N323" s="282"/>
      <c r="O323" s="280"/>
    </row>
    <row r="324" spans="1:15" ht="18.75" customHeight="1">
      <c r="A324" s="299"/>
      <c r="H324" s="278"/>
      <c r="J324" s="733"/>
      <c r="K324" s="281">
        <f t="shared" si="21"/>
        <v>0</v>
      </c>
      <c r="L324" s="733"/>
      <c r="M324" s="282">
        <f t="shared" si="22"/>
        <v>0</v>
      </c>
      <c r="N324" s="282">
        <f t="shared" si="23"/>
        <v>0</v>
      </c>
      <c r="O324" s="280"/>
    </row>
    <row r="325" spans="1:15" ht="13">
      <c r="A325" s="292" t="s">
        <v>3857</v>
      </c>
      <c r="B325" s="300"/>
      <c r="C325" s="300"/>
      <c r="D325" s="300"/>
      <c r="E325" s="300"/>
      <c r="F325" s="300"/>
      <c r="G325" s="300"/>
      <c r="H325" s="300"/>
      <c r="I325" s="300"/>
      <c r="J325" s="733"/>
      <c r="K325" s="281">
        <f t="shared" si="21"/>
        <v>0</v>
      </c>
      <c r="L325" s="733"/>
      <c r="M325" s="282">
        <f t="shared" si="22"/>
        <v>0</v>
      </c>
      <c r="N325" s="282">
        <f t="shared" si="23"/>
        <v>0</v>
      </c>
      <c r="O325" s="280"/>
    </row>
    <row r="326" spans="1:15" ht="12">
      <c r="A326" s="277" t="s">
        <v>3764</v>
      </c>
      <c r="B326" s="278" t="s">
        <v>3856</v>
      </c>
      <c r="H326" s="278"/>
      <c r="J326" s="733"/>
      <c r="K326" s="281">
        <f t="shared" si="21"/>
        <v>0</v>
      </c>
      <c r="L326" s="733"/>
      <c r="M326" s="282">
        <f t="shared" si="22"/>
        <v>0</v>
      </c>
      <c r="N326" s="282">
        <f t="shared" si="23"/>
        <v>0</v>
      </c>
      <c r="O326" s="280"/>
    </row>
    <row r="327" spans="3:15" ht="12">
      <c r="C327" s="278" t="s">
        <v>3855</v>
      </c>
      <c r="J327" s="733"/>
      <c r="K327" s="281">
        <f t="shared" si="21"/>
        <v>0</v>
      </c>
      <c r="L327" s="733"/>
      <c r="M327" s="282">
        <f t="shared" si="22"/>
        <v>0</v>
      </c>
      <c r="N327" s="282">
        <f t="shared" si="23"/>
        <v>0</v>
      </c>
      <c r="O327" s="280"/>
    </row>
    <row r="328" spans="3:15" ht="12">
      <c r="C328" s="278" t="s">
        <v>3854</v>
      </c>
      <c r="H328" s="278"/>
      <c r="J328" s="733"/>
      <c r="K328" s="281">
        <f t="shared" si="21"/>
        <v>0</v>
      </c>
      <c r="L328" s="733"/>
      <c r="M328" s="282">
        <f t="shared" si="22"/>
        <v>0</v>
      </c>
      <c r="N328" s="282">
        <f t="shared" si="23"/>
        <v>0</v>
      </c>
      <c r="O328" s="280"/>
    </row>
    <row r="329" spans="4:15" ht="12">
      <c r="D329" s="278" t="s">
        <v>3853</v>
      </c>
      <c r="H329" s="278">
        <v>30</v>
      </c>
      <c r="I329" s="278" t="s">
        <v>316</v>
      </c>
      <c r="J329" s="733"/>
      <c r="K329" s="281">
        <f t="shared" si="21"/>
        <v>0</v>
      </c>
      <c r="L329" s="733"/>
      <c r="M329" s="282">
        <f t="shared" si="22"/>
        <v>0</v>
      </c>
      <c r="N329" s="282">
        <f t="shared" si="23"/>
        <v>0</v>
      </c>
      <c r="O329" s="280"/>
    </row>
    <row r="330" spans="4:15" ht="12">
      <c r="D330" s="278" t="s">
        <v>3852</v>
      </c>
      <c r="H330" s="278">
        <v>30</v>
      </c>
      <c r="I330" s="278" t="s">
        <v>316</v>
      </c>
      <c r="J330" s="733"/>
      <c r="K330" s="281">
        <f t="shared" si="21"/>
        <v>0</v>
      </c>
      <c r="L330" s="733"/>
      <c r="M330" s="282">
        <f t="shared" si="22"/>
        <v>0</v>
      </c>
      <c r="N330" s="282">
        <f t="shared" si="23"/>
        <v>0</v>
      </c>
      <c r="O330" s="280"/>
    </row>
    <row r="331" spans="8:15" ht="12">
      <c r="H331" s="278"/>
      <c r="J331" s="733"/>
      <c r="K331" s="281">
        <f t="shared" si="21"/>
        <v>0</v>
      </c>
      <c r="L331" s="733"/>
      <c r="M331" s="282">
        <f t="shared" si="22"/>
        <v>0</v>
      </c>
      <c r="N331" s="282">
        <f t="shared" si="23"/>
        <v>0</v>
      </c>
      <c r="O331" s="280"/>
    </row>
    <row r="332" spans="1:15" ht="12">
      <c r="A332" s="277" t="s">
        <v>3762</v>
      </c>
      <c r="B332" s="278" t="s">
        <v>3851</v>
      </c>
      <c r="H332" s="278"/>
      <c r="J332" s="733"/>
      <c r="K332" s="281">
        <f t="shared" si="21"/>
        <v>0</v>
      </c>
      <c r="L332" s="733"/>
      <c r="M332" s="282">
        <f t="shared" si="22"/>
        <v>0</v>
      </c>
      <c r="N332" s="282">
        <f t="shared" si="23"/>
        <v>0</v>
      </c>
      <c r="O332" s="280"/>
    </row>
    <row r="333" spans="4:15" ht="12">
      <c r="D333" s="278" t="s">
        <v>3850</v>
      </c>
      <c r="H333" s="278">
        <f>SUM(H330:H332)</f>
        <v>30</v>
      </c>
      <c r="I333" s="278" t="s">
        <v>316</v>
      </c>
      <c r="J333" s="733"/>
      <c r="K333" s="281">
        <f t="shared" si="21"/>
        <v>0</v>
      </c>
      <c r="L333" s="733"/>
      <c r="M333" s="282">
        <f t="shared" si="22"/>
        <v>0</v>
      </c>
      <c r="N333" s="282">
        <f t="shared" si="23"/>
        <v>0</v>
      </c>
      <c r="O333" s="280"/>
    </row>
    <row r="334" spans="8:15" ht="12">
      <c r="H334" s="278"/>
      <c r="J334" s="733"/>
      <c r="K334" s="281">
        <f t="shared" si="21"/>
        <v>0</v>
      </c>
      <c r="L334" s="733"/>
      <c r="M334" s="282">
        <f t="shared" si="22"/>
        <v>0</v>
      </c>
      <c r="N334" s="282">
        <f t="shared" si="23"/>
        <v>0</v>
      </c>
      <c r="O334" s="280"/>
    </row>
    <row r="335" spans="1:15" ht="13">
      <c r="A335" s="292" t="s">
        <v>3849</v>
      </c>
      <c r="H335" s="278"/>
      <c r="J335" s="733"/>
      <c r="K335" s="281">
        <f t="shared" si="21"/>
        <v>0</v>
      </c>
      <c r="L335" s="733"/>
      <c r="M335" s="282">
        <f t="shared" si="22"/>
        <v>0</v>
      </c>
      <c r="N335" s="282">
        <f t="shared" si="23"/>
        <v>0</v>
      </c>
      <c r="O335" s="280"/>
    </row>
    <row r="336" spans="1:15" ht="12">
      <c r="A336" s="277" t="s">
        <v>3764</v>
      </c>
      <c r="B336" s="278" t="s">
        <v>3848</v>
      </c>
      <c r="H336" s="278"/>
      <c r="J336" s="733"/>
      <c r="K336" s="281">
        <f aca="true" t="shared" si="24" ref="K336:K352">+J336*H336</f>
        <v>0</v>
      </c>
      <c r="L336" s="733"/>
      <c r="M336" s="282">
        <f aca="true" t="shared" si="25" ref="M336:M352">+L336*H336</f>
        <v>0</v>
      </c>
      <c r="N336" s="282">
        <f aca="true" t="shared" si="26" ref="N336:N352">+M336+K336</f>
        <v>0</v>
      </c>
      <c r="O336" s="280"/>
    </row>
    <row r="337" spans="4:15" ht="12">
      <c r="D337" s="278" t="s">
        <v>3847</v>
      </c>
      <c r="F337" s="278">
        <v>6</v>
      </c>
      <c r="G337" s="278" t="s">
        <v>3846</v>
      </c>
      <c r="H337" s="278"/>
      <c r="J337" s="733"/>
      <c r="K337" s="281">
        <f t="shared" si="24"/>
        <v>0</v>
      </c>
      <c r="L337" s="733"/>
      <c r="M337" s="282">
        <f t="shared" si="25"/>
        <v>0</v>
      </c>
      <c r="N337" s="282">
        <f t="shared" si="26"/>
        <v>0</v>
      </c>
      <c r="O337" s="280"/>
    </row>
    <row r="338" spans="4:15" ht="12">
      <c r="D338" s="278" t="s">
        <v>3845</v>
      </c>
      <c r="F338" s="278">
        <v>93</v>
      </c>
      <c r="G338" s="278" t="s">
        <v>316</v>
      </c>
      <c r="H338" s="278"/>
      <c r="J338" s="733"/>
      <c r="K338" s="281">
        <f t="shared" si="24"/>
        <v>0</v>
      </c>
      <c r="L338" s="733"/>
      <c r="M338" s="282">
        <f t="shared" si="25"/>
        <v>0</v>
      </c>
      <c r="N338" s="282">
        <f t="shared" si="26"/>
        <v>0</v>
      </c>
      <c r="O338" s="280"/>
    </row>
    <row r="339" spans="4:15" ht="12">
      <c r="D339" s="278" t="s">
        <v>3808</v>
      </c>
      <c r="F339" s="278">
        <v>1.1</v>
      </c>
      <c r="G339" s="278" t="s">
        <v>3807</v>
      </c>
      <c r="H339" s="278"/>
      <c r="J339" s="733"/>
      <c r="K339" s="281">
        <f t="shared" si="24"/>
        <v>0</v>
      </c>
      <c r="L339" s="733"/>
      <c r="M339" s="282">
        <f t="shared" si="25"/>
        <v>0</v>
      </c>
      <c r="N339" s="282">
        <f t="shared" si="26"/>
        <v>0</v>
      </c>
      <c r="O339" s="280"/>
    </row>
    <row r="340" spans="4:15" ht="12">
      <c r="D340" s="278" t="s">
        <v>3844</v>
      </c>
      <c r="F340" s="278">
        <v>230</v>
      </c>
      <c r="G340" s="278" t="s">
        <v>3259</v>
      </c>
      <c r="H340" s="278">
        <v>1</v>
      </c>
      <c r="I340" s="278" t="s">
        <v>1507</v>
      </c>
      <c r="J340" s="733"/>
      <c r="K340" s="281">
        <f t="shared" si="24"/>
        <v>0</v>
      </c>
      <c r="L340" s="733"/>
      <c r="M340" s="282">
        <f t="shared" si="25"/>
        <v>0</v>
      </c>
      <c r="N340" s="282">
        <f t="shared" si="26"/>
        <v>0</v>
      </c>
      <c r="O340" s="280"/>
    </row>
    <row r="341" spans="8:15" ht="12">
      <c r="H341" s="278"/>
      <c r="J341" s="733"/>
      <c r="K341" s="281">
        <f t="shared" si="24"/>
        <v>0</v>
      </c>
      <c r="L341" s="733"/>
      <c r="M341" s="282">
        <f t="shared" si="25"/>
        <v>0</v>
      </c>
      <c r="N341" s="282">
        <f t="shared" si="26"/>
        <v>0</v>
      </c>
      <c r="O341" s="280"/>
    </row>
    <row r="342" spans="1:15" ht="13">
      <c r="A342" s="292" t="s">
        <v>3765</v>
      </c>
      <c r="H342" s="278"/>
      <c r="J342" s="733"/>
      <c r="K342" s="281">
        <f t="shared" si="24"/>
        <v>0</v>
      </c>
      <c r="L342" s="733"/>
      <c r="M342" s="282">
        <f t="shared" si="25"/>
        <v>0</v>
      </c>
      <c r="N342" s="282">
        <f t="shared" si="26"/>
        <v>0</v>
      </c>
      <c r="O342" s="280"/>
    </row>
    <row r="343" spans="1:15" ht="12">
      <c r="A343" s="277" t="s">
        <v>3764</v>
      </c>
      <c r="B343" s="278" t="s">
        <v>3843</v>
      </c>
      <c r="H343" s="278">
        <f>+H333</f>
        <v>30</v>
      </c>
      <c r="I343" s="278" t="s">
        <v>316</v>
      </c>
      <c r="J343" s="733"/>
      <c r="K343" s="281">
        <f t="shared" si="24"/>
        <v>0</v>
      </c>
      <c r="L343" s="733"/>
      <c r="M343" s="282">
        <f t="shared" si="25"/>
        <v>0</v>
      </c>
      <c r="N343" s="282">
        <f t="shared" si="26"/>
        <v>0</v>
      </c>
      <c r="O343" s="280"/>
    </row>
    <row r="344" spans="8:15" ht="12">
      <c r="H344" s="278"/>
      <c r="J344" s="733"/>
      <c r="K344" s="281">
        <f t="shared" si="24"/>
        <v>0</v>
      </c>
      <c r="L344" s="733"/>
      <c r="M344" s="282">
        <f t="shared" si="25"/>
        <v>0</v>
      </c>
      <c r="N344" s="282">
        <f t="shared" si="26"/>
        <v>0</v>
      </c>
      <c r="O344" s="280"/>
    </row>
    <row r="345" spans="1:15" ht="12">
      <c r="A345" s="277" t="s">
        <v>3762</v>
      </c>
      <c r="B345" s="278" t="s">
        <v>3842</v>
      </c>
      <c r="H345" s="301"/>
      <c r="J345" s="733"/>
      <c r="K345" s="281">
        <f t="shared" si="24"/>
        <v>0</v>
      </c>
      <c r="L345" s="733"/>
      <c r="M345" s="282">
        <f t="shared" si="25"/>
        <v>0</v>
      </c>
      <c r="N345" s="282">
        <f t="shared" si="26"/>
        <v>0</v>
      </c>
      <c r="O345" s="280"/>
    </row>
    <row r="346" spans="5:15" ht="12">
      <c r="E346" s="278" t="s">
        <v>3841</v>
      </c>
      <c r="H346" s="278">
        <f>+H343</f>
        <v>30</v>
      </c>
      <c r="I346" s="278" t="s">
        <v>316</v>
      </c>
      <c r="J346" s="733"/>
      <c r="K346" s="281">
        <f t="shared" si="24"/>
        <v>0</v>
      </c>
      <c r="L346" s="733"/>
      <c r="M346" s="282">
        <f t="shared" si="25"/>
        <v>0</v>
      </c>
      <c r="N346" s="282">
        <f t="shared" si="26"/>
        <v>0</v>
      </c>
      <c r="O346" s="280"/>
    </row>
    <row r="347" spans="8:15" ht="12">
      <c r="H347" s="278"/>
      <c r="J347" s="733"/>
      <c r="K347" s="281">
        <f t="shared" si="24"/>
        <v>0</v>
      </c>
      <c r="L347" s="733"/>
      <c r="M347" s="282">
        <f t="shared" si="25"/>
        <v>0</v>
      </c>
      <c r="N347" s="282">
        <f t="shared" si="26"/>
        <v>0</v>
      </c>
      <c r="O347" s="280"/>
    </row>
    <row r="348" spans="1:15" ht="12">
      <c r="A348" s="277" t="s">
        <v>3760</v>
      </c>
      <c r="B348" s="278" t="s">
        <v>3840</v>
      </c>
      <c r="H348" s="278">
        <f>+H346</f>
        <v>30</v>
      </c>
      <c r="I348" s="278" t="s">
        <v>316</v>
      </c>
      <c r="J348" s="733"/>
      <c r="K348" s="281">
        <f t="shared" si="24"/>
        <v>0</v>
      </c>
      <c r="L348" s="733"/>
      <c r="M348" s="282">
        <f t="shared" si="25"/>
        <v>0</v>
      </c>
      <c r="N348" s="282">
        <f t="shared" si="26"/>
        <v>0</v>
      </c>
      <c r="O348" s="280"/>
    </row>
    <row r="349" spans="8:15" ht="12">
      <c r="H349" s="278"/>
      <c r="J349" s="733"/>
      <c r="K349" s="281">
        <f t="shared" si="24"/>
        <v>0</v>
      </c>
      <c r="L349" s="733"/>
      <c r="M349" s="282">
        <f t="shared" si="25"/>
        <v>0</v>
      </c>
      <c r="N349" s="282">
        <f t="shared" si="26"/>
        <v>0</v>
      </c>
      <c r="O349" s="280"/>
    </row>
    <row r="350" spans="1:15" ht="12">
      <c r="A350" s="277" t="s">
        <v>3758</v>
      </c>
      <c r="B350" s="278" t="s">
        <v>3839</v>
      </c>
      <c r="H350" s="278">
        <v>2</v>
      </c>
      <c r="I350" s="278" t="s">
        <v>340</v>
      </c>
      <c r="J350" s="733"/>
      <c r="K350" s="281">
        <f t="shared" si="24"/>
        <v>0</v>
      </c>
      <c r="L350" s="733"/>
      <c r="M350" s="282">
        <f t="shared" si="25"/>
        <v>0</v>
      </c>
      <c r="N350" s="282">
        <f t="shared" si="26"/>
        <v>0</v>
      </c>
      <c r="O350" s="280"/>
    </row>
    <row r="351" spans="8:15" ht="12">
      <c r="H351" s="278"/>
      <c r="J351" s="733"/>
      <c r="K351" s="281">
        <f t="shared" si="24"/>
        <v>0</v>
      </c>
      <c r="L351" s="733"/>
      <c r="M351" s="282">
        <f t="shared" si="25"/>
        <v>0</v>
      </c>
      <c r="N351" s="282">
        <f t="shared" si="26"/>
        <v>0</v>
      </c>
      <c r="O351" s="280"/>
    </row>
    <row r="352" spans="1:15" ht="12">
      <c r="A352" s="277" t="s">
        <v>3838</v>
      </c>
      <c r="B352" s="278" t="s">
        <v>3837</v>
      </c>
      <c r="H352" s="278">
        <v>4</v>
      </c>
      <c r="I352" s="278" t="s">
        <v>3756</v>
      </c>
      <c r="J352" s="733"/>
      <c r="K352" s="281">
        <f t="shared" si="24"/>
        <v>0</v>
      </c>
      <c r="L352" s="733"/>
      <c r="M352" s="282">
        <f t="shared" si="25"/>
        <v>0</v>
      </c>
      <c r="N352" s="282">
        <f t="shared" si="26"/>
        <v>0</v>
      </c>
      <c r="O352" s="280"/>
    </row>
    <row r="353" spans="8:14" ht="12">
      <c r="H353" s="278"/>
      <c r="K353" s="281"/>
      <c r="L353" s="281"/>
      <c r="M353" s="282"/>
      <c r="N353" s="282"/>
    </row>
    <row r="354" spans="1:14" ht="15.5">
      <c r="A354" s="287" t="s">
        <v>3836</v>
      </c>
      <c r="H354" s="278"/>
      <c r="K354" s="281"/>
      <c r="L354" s="281"/>
      <c r="M354" s="282"/>
      <c r="N354" s="282"/>
    </row>
    <row r="355" spans="1:15" ht="13" thickBot="1">
      <c r="A355" s="283"/>
      <c r="B355" s="284"/>
      <c r="C355" s="284"/>
      <c r="D355" s="284"/>
      <c r="E355" s="284"/>
      <c r="F355" s="284"/>
      <c r="G355" s="284"/>
      <c r="H355" s="285"/>
      <c r="I355" s="284"/>
      <c r="J355" s="286"/>
      <c r="K355" s="286"/>
      <c r="L355" s="286"/>
      <c r="M355" s="286"/>
      <c r="N355" s="286"/>
      <c r="O355" s="280"/>
    </row>
    <row r="356" spans="1:15" ht="16" thickTop="1">
      <c r="A356" s="287" t="s">
        <v>3835</v>
      </c>
      <c r="B356" s="288"/>
      <c r="C356" s="288"/>
      <c r="D356" s="288"/>
      <c r="E356" s="288"/>
      <c r="F356" s="288"/>
      <c r="G356" s="288"/>
      <c r="H356" s="289"/>
      <c r="I356" s="288"/>
      <c r="J356" s="290"/>
      <c r="K356" s="290">
        <f>SUM(K6:K355)</f>
        <v>0</v>
      </c>
      <c r="L356" s="290"/>
      <c r="M356" s="290">
        <f>SUM(M6:M355)</f>
        <v>0</v>
      </c>
      <c r="N356" s="290">
        <f>SUM(N6:N355)</f>
        <v>0</v>
      </c>
      <c r="O356" s="280"/>
    </row>
  </sheetData>
  <sheetProtection algorithmName="SHA-512" hashValue="j0ipwLpHOZ5pTvWSvY24I+X5zuSYgbAEix3FZvKo6lPIwqDnKYg5jKqy4fx8SGww4ZPz1tvqwRuzuQHVHvQmvQ==" saltValue="RqPKpQboUTXH8YHILf/ZRA==" spinCount="100000" sheet="1" selectLockedCells="1" autoFilter="0" pivotTables="0"/>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39B48-8768-4CE5-86FA-9F39CF7559AD}">
  <dimension ref="A1:O31"/>
  <sheetViews>
    <sheetView view="pageBreakPreview" zoomScaleSheetLayoutView="100" workbookViewId="0" topLeftCell="A1">
      <pane ySplit="2" topLeftCell="A3" activePane="bottomLeft" state="frozen"/>
      <selection pane="bottomLeft" activeCell="L11" sqref="L11"/>
    </sheetView>
  </sheetViews>
  <sheetFormatPr defaultColWidth="9.28125" defaultRowHeight="12"/>
  <cols>
    <col min="1" max="1" width="4.28125" style="277" customWidth="1"/>
    <col min="2" max="2" width="2.28125" style="278" customWidth="1"/>
    <col min="3" max="3" width="2.00390625" style="278" customWidth="1"/>
    <col min="4" max="4" width="3.140625" style="278" customWidth="1"/>
    <col min="5" max="5" width="16.00390625" style="278" customWidth="1"/>
    <col min="6" max="6" width="7.7109375" style="278" customWidth="1"/>
    <col min="7" max="7" width="5.7109375" style="278" customWidth="1"/>
    <col min="8" max="8" width="10.00390625" style="279" customWidth="1"/>
    <col min="9" max="9" width="6.7109375" style="278" customWidth="1"/>
    <col min="10" max="10" width="19.140625" style="739" customWidth="1"/>
    <col min="11" max="11" width="19.140625" style="291" customWidth="1"/>
    <col min="12" max="12" width="19.140625" style="739" customWidth="1"/>
    <col min="13" max="14" width="19.140625" style="291" customWidth="1"/>
    <col min="15" max="16384" width="9.28125" style="278" customWidth="1"/>
  </cols>
  <sheetData>
    <row r="1" spans="1:14" s="246" customFormat="1" ht="21.65" customHeight="1">
      <c r="A1" s="293" t="s">
        <v>3834</v>
      </c>
      <c r="B1" s="294"/>
      <c r="C1" s="294"/>
      <c r="D1" s="294"/>
      <c r="E1" s="294"/>
      <c r="F1" s="294"/>
      <c r="G1" s="295"/>
      <c r="H1" s="296"/>
      <c r="I1" s="297"/>
      <c r="J1" s="735" t="s">
        <v>3833</v>
      </c>
      <c r="K1" s="298" t="s">
        <v>3833</v>
      </c>
      <c r="L1" s="735" t="s">
        <v>3832</v>
      </c>
      <c r="M1" s="298" t="s">
        <v>3832</v>
      </c>
      <c r="N1" s="298" t="s">
        <v>3831</v>
      </c>
    </row>
    <row r="2" spans="1:14" s="246" customFormat="1" ht="21.65" customHeight="1">
      <c r="A2" s="293"/>
      <c r="B2" s="294"/>
      <c r="C2" s="294"/>
      <c r="D2" s="294"/>
      <c r="E2" s="294"/>
      <c r="F2" s="294"/>
      <c r="G2" s="295"/>
      <c r="H2" s="296"/>
      <c r="I2" s="297"/>
      <c r="J2" s="735" t="s">
        <v>3830</v>
      </c>
      <c r="K2" s="298" t="s">
        <v>4621</v>
      </c>
      <c r="L2" s="735" t="s">
        <v>3830</v>
      </c>
      <c r="M2" s="298" t="s">
        <v>4621</v>
      </c>
      <c r="N2" s="298" t="s">
        <v>4621</v>
      </c>
    </row>
    <row r="3" spans="1:15" ht="18">
      <c r="A3" s="299" t="s">
        <v>4011</v>
      </c>
      <c r="J3" s="281"/>
      <c r="K3" s="281">
        <f aca="true" t="shared" si="0" ref="K3:K29">+J3*H3</f>
        <v>0</v>
      </c>
      <c r="L3" s="281"/>
      <c r="M3" s="282">
        <f aca="true" t="shared" si="1" ref="M3:M29">+L3*H3</f>
        <v>0</v>
      </c>
      <c r="N3" s="282">
        <f aca="true" t="shared" si="2" ref="N3:N29">+M3+K3</f>
        <v>0</v>
      </c>
      <c r="O3" s="280"/>
    </row>
    <row r="4" spans="10:15" ht="12">
      <c r="J4" s="281"/>
      <c r="K4" s="281">
        <f t="shared" si="0"/>
        <v>0</v>
      </c>
      <c r="L4" s="281"/>
      <c r="M4" s="282">
        <f t="shared" si="1"/>
        <v>0</v>
      </c>
      <c r="N4" s="282">
        <f t="shared" si="2"/>
        <v>0</v>
      </c>
      <c r="O4" s="280"/>
    </row>
    <row r="5" spans="1:15" ht="13">
      <c r="A5" s="292" t="s">
        <v>3857</v>
      </c>
      <c r="J5" s="281"/>
      <c r="K5" s="281">
        <f t="shared" si="0"/>
        <v>0</v>
      </c>
      <c r="L5" s="281"/>
      <c r="M5" s="282">
        <f t="shared" si="1"/>
        <v>0</v>
      </c>
      <c r="N5" s="282">
        <f t="shared" si="2"/>
        <v>0</v>
      </c>
      <c r="O5" s="280"/>
    </row>
    <row r="6" spans="1:15" ht="12">
      <c r="A6" s="277" t="s">
        <v>3764</v>
      </c>
      <c r="B6" s="278" t="s">
        <v>4010</v>
      </c>
      <c r="J6" s="281"/>
      <c r="K6" s="281">
        <f t="shared" si="0"/>
        <v>0</v>
      </c>
      <c r="L6" s="281"/>
      <c r="M6" s="282">
        <f t="shared" si="1"/>
        <v>0</v>
      </c>
      <c r="N6" s="282">
        <f t="shared" si="2"/>
        <v>0</v>
      </c>
      <c r="O6" s="280"/>
    </row>
    <row r="7" spans="3:15" ht="12">
      <c r="C7" s="278" t="s">
        <v>3855</v>
      </c>
      <c r="J7" s="281"/>
      <c r="K7" s="281">
        <f t="shared" si="0"/>
        <v>0</v>
      </c>
      <c r="L7" s="281"/>
      <c r="M7" s="282">
        <f t="shared" si="1"/>
        <v>0</v>
      </c>
      <c r="N7" s="282">
        <f t="shared" si="2"/>
        <v>0</v>
      </c>
      <c r="O7" s="280"/>
    </row>
    <row r="8" spans="4:15" ht="12">
      <c r="D8" s="278" t="s">
        <v>4009</v>
      </c>
      <c r="H8" s="279">
        <v>130</v>
      </c>
      <c r="I8" s="278" t="s">
        <v>316</v>
      </c>
      <c r="J8" s="734"/>
      <c r="K8" s="281">
        <f t="shared" si="0"/>
        <v>0</v>
      </c>
      <c r="L8" s="732"/>
      <c r="M8" s="282">
        <f t="shared" si="1"/>
        <v>0</v>
      </c>
      <c r="N8" s="282">
        <f t="shared" si="2"/>
        <v>0</v>
      </c>
      <c r="O8" s="280"/>
    </row>
    <row r="9" spans="10:15" ht="12">
      <c r="J9" s="281"/>
      <c r="K9" s="281">
        <f t="shared" si="0"/>
        <v>0</v>
      </c>
      <c r="L9" s="281"/>
      <c r="M9" s="282">
        <f t="shared" si="1"/>
        <v>0</v>
      </c>
      <c r="N9" s="282">
        <f t="shared" si="2"/>
        <v>0</v>
      </c>
      <c r="O9" s="280"/>
    </row>
    <row r="10" spans="1:15" ht="12">
      <c r="A10" s="277" t="s">
        <v>3762</v>
      </c>
      <c r="B10" s="278" t="s">
        <v>3895</v>
      </c>
      <c r="J10" s="281"/>
      <c r="K10" s="281">
        <f t="shared" si="0"/>
        <v>0</v>
      </c>
      <c r="L10" s="281"/>
      <c r="M10" s="282">
        <f t="shared" si="1"/>
        <v>0</v>
      </c>
      <c r="N10" s="282">
        <f t="shared" si="2"/>
        <v>0</v>
      </c>
      <c r="O10" s="280"/>
    </row>
    <row r="11" spans="4:15" ht="12">
      <c r="D11" s="278" t="s">
        <v>4008</v>
      </c>
      <c r="H11" s="279">
        <v>6</v>
      </c>
      <c r="I11" s="278" t="s">
        <v>1507</v>
      </c>
      <c r="J11" s="733"/>
      <c r="K11" s="281">
        <f t="shared" si="0"/>
        <v>0</v>
      </c>
      <c r="L11" s="733"/>
      <c r="M11" s="282">
        <f t="shared" si="1"/>
        <v>0</v>
      </c>
      <c r="N11" s="282">
        <f t="shared" si="2"/>
        <v>0</v>
      </c>
      <c r="O11" s="280"/>
    </row>
    <row r="12" spans="10:15" ht="12">
      <c r="J12" s="281"/>
      <c r="K12" s="281">
        <f t="shared" si="0"/>
        <v>0</v>
      </c>
      <c r="L12" s="281"/>
      <c r="M12" s="282">
        <f t="shared" si="1"/>
        <v>0</v>
      </c>
      <c r="N12" s="282">
        <f t="shared" si="2"/>
        <v>0</v>
      </c>
      <c r="O12" s="280"/>
    </row>
    <row r="13" spans="1:15" ht="12">
      <c r="A13" s="277" t="s">
        <v>3760</v>
      </c>
      <c r="B13" s="278" t="s">
        <v>3860</v>
      </c>
      <c r="H13" s="279">
        <f>SUM(H8:H8)</f>
        <v>130</v>
      </c>
      <c r="I13" s="278" t="s">
        <v>316</v>
      </c>
      <c r="J13" s="281"/>
      <c r="K13" s="281">
        <f t="shared" si="0"/>
        <v>0</v>
      </c>
      <c r="L13" s="733"/>
      <c r="M13" s="282">
        <f t="shared" si="1"/>
        <v>0</v>
      </c>
      <c r="N13" s="282">
        <f t="shared" si="2"/>
        <v>0</v>
      </c>
      <c r="O13" s="280"/>
    </row>
    <row r="14" spans="10:15" ht="12">
      <c r="J14" s="281"/>
      <c r="K14" s="281">
        <f t="shared" si="0"/>
        <v>0</v>
      </c>
      <c r="L14" s="281"/>
      <c r="M14" s="282">
        <f t="shared" si="1"/>
        <v>0</v>
      </c>
      <c r="N14" s="282">
        <f t="shared" si="2"/>
        <v>0</v>
      </c>
      <c r="O14" s="280"/>
    </row>
    <row r="15" spans="1:15" ht="13">
      <c r="A15" s="292" t="s">
        <v>3765</v>
      </c>
      <c r="J15" s="281"/>
      <c r="K15" s="281">
        <f t="shared" si="0"/>
        <v>0</v>
      </c>
      <c r="L15" s="281"/>
      <c r="M15" s="282">
        <f t="shared" si="1"/>
        <v>0</v>
      </c>
      <c r="N15" s="282">
        <f t="shared" si="2"/>
        <v>0</v>
      </c>
      <c r="O15" s="280"/>
    </row>
    <row r="16" spans="10:15" ht="12">
      <c r="J16" s="281"/>
      <c r="K16" s="281">
        <f t="shared" si="0"/>
        <v>0</v>
      </c>
      <c r="L16" s="281"/>
      <c r="M16" s="282">
        <f t="shared" si="1"/>
        <v>0</v>
      </c>
      <c r="N16" s="282">
        <f t="shared" si="2"/>
        <v>0</v>
      </c>
      <c r="O16" s="280"/>
    </row>
    <row r="17" spans="1:15" ht="12">
      <c r="A17" s="277" t="s">
        <v>3764</v>
      </c>
      <c r="B17" s="278" t="s">
        <v>3843</v>
      </c>
      <c r="H17" s="279">
        <f>+H13</f>
        <v>130</v>
      </c>
      <c r="I17" s="278" t="s">
        <v>316</v>
      </c>
      <c r="J17" s="733"/>
      <c r="K17" s="281">
        <f t="shared" si="0"/>
        <v>0</v>
      </c>
      <c r="L17" s="733"/>
      <c r="M17" s="282">
        <f t="shared" si="1"/>
        <v>0</v>
      </c>
      <c r="N17" s="282">
        <f t="shared" si="2"/>
        <v>0</v>
      </c>
      <c r="O17" s="280"/>
    </row>
    <row r="18" spans="10:15" ht="12">
      <c r="J18" s="281"/>
      <c r="K18" s="281">
        <f t="shared" si="0"/>
        <v>0</v>
      </c>
      <c r="L18" s="281"/>
      <c r="M18" s="282">
        <f t="shared" si="1"/>
        <v>0</v>
      </c>
      <c r="N18" s="282">
        <f t="shared" si="2"/>
        <v>0</v>
      </c>
      <c r="O18" s="280"/>
    </row>
    <row r="19" spans="1:15" ht="12">
      <c r="A19" s="277" t="s">
        <v>3762</v>
      </c>
      <c r="B19" s="278" t="s">
        <v>3842</v>
      </c>
      <c r="J19" s="281"/>
      <c r="K19" s="281">
        <f t="shared" si="0"/>
        <v>0</v>
      </c>
      <c r="L19" s="281"/>
      <c r="M19" s="282">
        <f t="shared" si="1"/>
        <v>0</v>
      </c>
      <c r="N19" s="282">
        <f t="shared" si="2"/>
        <v>0</v>
      </c>
      <c r="O19" s="280"/>
    </row>
    <row r="20" spans="5:15" ht="12">
      <c r="E20" s="278" t="s">
        <v>3841</v>
      </c>
      <c r="H20" s="279">
        <f>+H17</f>
        <v>130</v>
      </c>
      <c r="I20" s="278" t="s">
        <v>316</v>
      </c>
      <c r="J20" s="733"/>
      <c r="K20" s="281">
        <f t="shared" si="0"/>
        <v>0</v>
      </c>
      <c r="L20" s="733"/>
      <c r="M20" s="282">
        <f t="shared" si="1"/>
        <v>0</v>
      </c>
      <c r="N20" s="282">
        <f t="shared" si="2"/>
        <v>0</v>
      </c>
      <c r="O20" s="280"/>
    </row>
    <row r="21" spans="10:15" ht="12">
      <c r="J21" s="281"/>
      <c r="K21" s="281">
        <f t="shared" si="0"/>
        <v>0</v>
      </c>
      <c r="L21" s="281"/>
      <c r="M21" s="282">
        <f t="shared" si="1"/>
        <v>0</v>
      </c>
      <c r="N21" s="282">
        <f t="shared" si="2"/>
        <v>0</v>
      </c>
      <c r="O21" s="280"/>
    </row>
    <row r="22" spans="1:15" ht="12">
      <c r="A22" s="277" t="s">
        <v>3760</v>
      </c>
      <c r="B22" s="278" t="s">
        <v>3840</v>
      </c>
      <c r="H22" s="279">
        <f>+H20</f>
        <v>130</v>
      </c>
      <c r="I22" s="278" t="s">
        <v>316</v>
      </c>
      <c r="J22" s="281"/>
      <c r="K22" s="281">
        <f t="shared" si="0"/>
        <v>0</v>
      </c>
      <c r="L22" s="733"/>
      <c r="M22" s="282">
        <f t="shared" si="1"/>
        <v>0</v>
      </c>
      <c r="N22" s="282">
        <f t="shared" si="2"/>
        <v>0</v>
      </c>
      <c r="O22" s="280"/>
    </row>
    <row r="23" spans="10:15" ht="12">
      <c r="J23" s="281"/>
      <c r="K23" s="281">
        <f t="shared" si="0"/>
        <v>0</v>
      </c>
      <c r="L23" s="281"/>
      <c r="M23" s="282">
        <f t="shared" si="1"/>
        <v>0</v>
      </c>
      <c r="N23" s="282">
        <f t="shared" si="2"/>
        <v>0</v>
      </c>
      <c r="O23" s="280"/>
    </row>
    <row r="24" spans="1:15" ht="12">
      <c r="A24" s="277" t="s">
        <v>3758</v>
      </c>
      <c r="B24" s="278" t="s">
        <v>3859</v>
      </c>
      <c r="H24" s="279">
        <v>3</v>
      </c>
      <c r="I24" s="278" t="s">
        <v>340</v>
      </c>
      <c r="J24" s="281"/>
      <c r="K24" s="281">
        <f t="shared" si="0"/>
        <v>0</v>
      </c>
      <c r="L24" s="733"/>
      <c r="M24" s="282">
        <f t="shared" si="1"/>
        <v>0</v>
      </c>
      <c r="N24" s="282">
        <f t="shared" si="2"/>
        <v>0</v>
      </c>
      <c r="O24" s="280"/>
    </row>
    <row r="25" spans="10:15" ht="12">
      <c r="J25" s="281"/>
      <c r="K25" s="281">
        <f t="shared" si="0"/>
        <v>0</v>
      </c>
      <c r="L25" s="281"/>
      <c r="M25" s="282">
        <f t="shared" si="1"/>
        <v>0</v>
      </c>
      <c r="N25" s="282">
        <f t="shared" si="2"/>
        <v>0</v>
      </c>
      <c r="O25" s="280"/>
    </row>
    <row r="26" spans="1:15" ht="12">
      <c r="A26" s="277" t="s">
        <v>3838</v>
      </c>
      <c r="B26" s="278" t="s">
        <v>3887</v>
      </c>
      <c r="H26" s="279">
        <v>2</v>
      </c>
      <c r="I26" s="278" t="s">
        <v>1507</v>
      </c>
      <c r="J26" s="281"/>
      <c r="K26" s="281">
        <f t="shared" si="0"/>
        <v>0</v>
      </c>
      <c r="L26" s="733"/>
      <c r="M26" s="282">
        <f t="shared" si="1"/>
        <v>0</v>
      </c>
      <c r="N26" s="282">
        <f t="shared" si="2"/>
        <v>0</v>
      </c>
      <c r="O26" s="280"/>
    </row>
    <row r="27" spans="8:15" ht="12">
      <c r="H27" s="278"/>
      <c r="J27" s="281"/>
      <c r="K27" s="281">
        <f t="shared" si="0"/>
        <v>0</v>
      </c>
      <c r="L27" s="281"/>
      <c r="M27" s="282">
        <f t="shared" si="1"/>
        <v>0</v>
      </c>
      <c r="N27" s="282">
        <f t="shared" si="2"/>
        <v>0</v>
      </c>
      <c r="O27" s="280"/>
    </row>
    <row r="28" spans="1:15" ht="12">
      <c r="A28" s="277" t="s">
        <v>3890</v>
      </c>
      <c r="B28" s="278" t="s">
        <v>3837</v>
      </c>
      <c r="H28" s="278">
        <v>4</v>
      </c>
      <c r="I28" s="278" t="s">
        <v>3756</v>
      </c>
      <c r="J28" s="281"/>
      <c r="K28" s="281">
        <f t="shared" si="0"/>
        <v>0</v>
      </c>
      <c r="L28" s="733"/>
      <c r="M28" s="282">
        <f t="shared" si="1"/>
        <v>0</v>
      </c>
      <c r="N28" s="282">
        <f t="shared" si="2"/>
        <v>0</v>
      </c>
      <c r="O28" s="280"/>
    </row>
    <row r="29" spans="10:15" ht="12">
      <c r="J29" s="281"/>
      <c r="K29" s="281">
        <f t="shared" si="0"/>
        <v>0</v>
      </c>
      <c r="L29" s="281"/>
      <c r="M29" s="282">
        <f t="shared" si="1"/>
        <v>0</v>
      </c>
      <c r="N29" s="282">
        <f t="shared" si="2"/>
        <v>0</v>
      </c>
      <c r="O29" s="280"/>
    </row>
    <row r="30" spans="1:15" ht="13" thickBot="1">
      <c r="A30" s="283"/>
      <c r="B30" s="284"/>
      <c r="C30" s="284"/>
      <c r="D30" s="284"/>
      <c r="E30" s="284"/>
      <c r="F30" s="284"/>
      <c r="G30" s="284"/>
      <c r="H30" s="285"/>
      <c r="I30" s="284"/>
      <c r="J30" s="286"/>
      <c r="K30" s="286"/>
      <c r="L30" s="286"/>
      <c r="M30" s="286"/>
      <c r="N30" s="286"/>
      <c r="O30" s="280"/>
    </row>
    <row r="31" spans="1:15" ht="16" thickTop="1">
      <c r="A31" s="287" t="s">
        <v>3835</v>
      </c>
      <c r="B31" s="288"/>
      <c r="C31" s="288"/>
      <c r="D31" s="288"/>
      <c r="E31" s="288"/>
      <c r="F31" s="288"/>
      <c r="G31" s="288"/>
      <c r="H31" s="289"/>
      <c r="I31" s="288"/>
      <c r="J31" s="290"/>
      <c r="K31" s="290">
        <f>SUM(K3:K30)</f>
        <v>0</v>
      </c>
      <c r="L31" s="290"/>
      <c r="M31" s="290">
        <f>SUM(M3:M30)</f>
        <v>0</v>
      </c>
      <c r="N31" s="290">
        <f>SUM(N3:N30)</f>
        <v>0</v>
      </c>
      <c r="O31" s="280"/>
    </row>
  </sheetData>
  <sheetProtection algorithmName="SHA-512" hashValue="vdj7C+ablZBMBceD0ZLTJYdNxdvDksAvyLryF8xqUZYo5NFov0brcqS9jmx2twq38kQLwKJ24RjpIo/YKz360w==" saltValue="klG6PngHKzMejpsjcxdoOQ==" spinCount="100000" sheet="1" selectLockedCells="1" autoFilter="0" pivotTables="0"/>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Locihová</dc:creator>
  <cp:keywords/>
  <dc:description/>
  <cp:lastModifiedBy>admin</cp:lastModifiedBy>
  <dcterms:created xsi:type="dcterms:W3CDTF">2022-10-21T09:31:08Z</dcterms:created>
  <dcterms:modified xsi:type="dcterms:W3CDTF">2023-02-17T14:00:26Z</dcterms:modified>
  <cp:category/>
  <cp:version/>
  <cp:contentType/>
  <cp:contentStatus/>
</cp:coreProperties>
</file>