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212"/>
  <workbookPr/>
  <bookViews>
    <workbookView xWindow="0" yWindow="0" windowWidth="25600" windowHeight="16000" activeTab="0"/>
  </bookViews>
  <sheets>
    <sheet name="Rekapitulace stavby" sheetId="1" r:id="rId1"/>
    <sheet name="Koupelna 2NP - Liten - Ko..." sheetId="2" r:id="rId2"/>
    <sheet name="Koupelna 1NP - Liteň - Ko..." sheetId="3" r:id="rId3"/>
  </sheets>
  <definedNames>
    <definedName name="_xlnm._FilterDatabase" localSheetId="2" hidden="1">'Koupelna 1NP - Liteň - Ko...'!$C$128:$K$250</definedName>
    <definedName name="_xlnm._FilterDatabase" localSheetId="1" hidden="1">'Koupelna 2NP - Liten - Ko...'!$C$128:$K$247</definedName>
    <definedName name="_xlnm.Print_Area" localSheetId="2">'Koupelna 1NP - Liteň - Ko...'!$C$4:$J$76,'Koupelna 1NP - Liteň - Ko...'!$C$82:$J$110,'Koupelna 1NP - Liteň - Ko...'!$C$116:$J$250</definedName>
    <definedName name="_xlnm.Print_Area" localSheetId="1">'Koupelna 2NP - Liten - Ko...'!$C$4:$J$76,'Koupelna 2NP - Liten - Ko...'!$C$82:$J$110,'Koupelna 2NP - Liten - Ko...'!$C$116:$J$247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'Koupelna 2NP - Liten - Ko...'!$128:$128</definedName>
    <definedName name="_xlnm.Print_Titles" localSheetId="2">'Koupelna 1NP - Liteň - Ko...'!$128:$128</definedName>
  </definedNames>
  <calcPr calcId="191029"/>
  <extLst/>
</workbook>
</file>

<file path=xl/sharedStrings.xml><?xml version="1.0" encoding="utf-8"?>
<sst xmlns="http://schemas.openxmlformats.org/spreadsheetml/2006/main" count="2484" uniqueCount="493">
  <si>
    <t>Export Komplet</t>
  </si>
  <si>
    <t/>
  </si>
  <si>
    <t>2.0</t>
  </si>
  <si>
    <t>False</t>
  </si>
  <si>
    <t>{1423e9f2-e008-4b89-a75f-7684465f3d75}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</si>
  <si>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</si>
  <si>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</si>
  <si>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</si>
  <si>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</si>
  <si>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</si>
  <si>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</si>
  <si>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</si>
  <si>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</si>
  <si>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Liten</t>
  </si>
  <si>
    <t>Stavba:</t>
  </si>
  <si>
    <t>Koupelny Liteň</t>
  </si>
  <si>
    <t>KSO:</t>
  </si>
  <si>
    <t>CC-CZ:</t>
  </si>
  <si>
    <t>Místo:</t>
  </si>
  <si>
    <t xml:space="preserve"> </t>
  </si>
  <si>
    <t>Datum:</t>
  </si>
  <si>
    <t>6. 10. 2022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</si>
  <si>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</si>
  <si>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</si>
  <si>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</si>
  <si>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</si>
  <si>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</si>
  <si>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</si>
  <si>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</si>
  <si>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</si>
  <si>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</si>
  <si>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</si>
  <si>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</si>
  <si>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</si>
  <si>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</si>
  <si>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</si>
  <si>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</si>
  <si>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</si>
  <si>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</si>
  <si>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</si>
  <si>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</si>
  <si>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</si>
  <si>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</si>
  <si>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</si>
  <si>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</si>
  <si>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</si>
  <si>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</si>
  <si>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</si>
  <si>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</si>
  <si>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</si>
  <si>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</si>
  <si>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</si>
  <si>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</si>
  <si>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</si>
  <si>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</si>
  <si>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</si>
  <si>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</si>
  <si>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</si>
  <si>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</si>
  <si>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</si>
  <si>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</si>
  <si>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</si>
  <si>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</si>
  <si>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</si>
  <si>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</si>
  <si>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</si>
  <si>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</si>
  <si>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</si>
  <si>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</si>
  <si>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</si>
  <si>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</si>
  <si>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</si>
  <si>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</si>
  <si>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</si>
  <si>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</si>
  <si>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Koupelna 2NP</t>
  </si>
  <si>
    <t>Liten - Koupelna 2NP</t>
  </si>
  <si>
    <t>STA</t>
  </si>
  <si>
    <t>1</t>
  </si>
  <si>
    <t>{3a6d105c-09ec-4936-9ce0-6843b35b32c5}</t>
  </si>
  <si>
    <t>Koupelna 1NP</t>
  </si>
  <si>
    <t>Liteň - Koupelna 1NP</t>
  </si>
  <si>
    <t>{62eed3ca-d548-4a8e-95cb-5ef487ceb6b2}</t>
  </si>
  <si>
    <t>KRYCÍ LIST SOUPISU PRACÍ</t>
  </si>
  <si>
    <t>Objekt:</t>
  </si>
  <si>
    <t>Koupelna 2NP - Liten - Koupelna 2NP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</si>
  <si>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</si>
  <si>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</si>
  <si>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</si>
  <si>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</si>
  <si>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</si>
  <si>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</si>
  <si>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4 - Vodorovné konstrukce</t>
  </si>
  <si>
    <t xml:space="preserve">      41 - Stropy a stropní konstrukce pozemních staveb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</si>
  <si>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</si>
  <si>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</si>
  <si>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</si>
  <si>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</si>
  <si>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</si>
  <si>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725 - Zdravotechnika - zařizovací předměty</t>
  </si>
  <si>
    <t xml:space="preserve">    748 - Elektromontáže - osvětlovací zařízení a svítidla</t>
  </si>
  <si>
    <t xml:space="preserve">    781 - Dokončovací práce - obklady</t>
  </si>
  <si>
    <t xml:space="preserve">    784 - Dokončovací práce - malby a tapety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</si>
  <si>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</si>
  <si>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</si>
  <si>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</si>
  <si>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</si>
  <si>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</si>
  <si>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</si>
  <si>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</si>
  <si>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</si>
  <si>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</si>
  <si>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</si>
  <si>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</si>
  <si>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</si>
  <si>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</si>
  <si>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</si>
  <si>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</si>
  <si>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</si>
  <si>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</si>
  <si>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4</t>
  </si>
  <si>
    <t>Vodorovné konstrukce</t>
  </si>
  <si>
    <t>41</t>
  </si>
  <si>
    <t>Stropy a stropní konstrukce pozemních staveb</t>
  </si>
  <si>
    <t>2</t>
  </si>
  <si>
    <t>54</t>
  </si>
  <si>
    <t>K</t>
  </si>
  <si>
    <t>763161531.RGS</t>
  </si>
  <si>
    <t>SDK podkroví VK 11 deska 1x RBI (H2) 12,5 TI 100 mm 15 kg/m3 REI 15 DP3 dvouvrstvá spodní kce profil CD+UD na krokvových nástavcích</t>
  </si>
  <si>
    <t>m2</t>
  </si>
  <si>
    <t>3</t>
  </si>
  <si>
    <t>-1860556176</t>
  </si>
  <si>
    <t>PP</t>
  </si>
  <si>
    <t>6</t>
  </si>
  <si>
    <t>Úpravy povrchů, podlahy a osazování výplní</t>
  </si>
  <si>
    <t>612131121</t>
  </si>
  <si>
    <t>Penetrační disperzní nátěr vnitřních stěn nanášený ručně</t>
  </si>
  <si>
    <t>-1113754943</t>
  </si>
  <si>
    <t>612321111</t>
  </si>
  <si>
    <t>Vápenocementová omítka hrubá jednovrstvá zatřená vnitřních stěn nanášená ručně</t>
  </si>
  <si>
    <t>1520399130</t>
  </si>
  <si>
    <t>612322111</t>
  </si>
  <si>
    <t>Vápenocementová lehčená omítka hrubá jednovrstvá zatřená vnitřních stěn nanášená ručně</t>
  </si>
  <si>
    <t>1723297148</t>
  </si>
  <si>
    <t>Omítka vápenocementová lehčená vnitřních ploch nanášená ručně jednovrstvá, tloušťky do 10 mm hrubá zatřená svislých konstrukcí stěn</t>
  </si>
  <si>
    <t>9</t>
  </si>
  <si>
    <t>Ostatní konstrukce a práce, bourání</t>
  </si>
  <si>
    <t>978013191</t>
  </si>
  <si>
    <t>Otlučení (osekání) vnitřní vápenné nebo vápenocementové omítky stěn v rozsahu přes 50 do 100 %</t>
  </si>
  <si>
    <t>-50714606</t>
  </si>
  <si>
    <t>5</t>
  </si>
  <si>
    <t>978059641</t>
  </si>
  <si>
    <t>Odsekání a odebrání obkladů stěn z vnějších obkládaček plochy přes 1 m2</t>
  </si>
  <si>
    <t>500732033</t>
  </si>
  <si>
    <t>Odsekání obkladů stěn včetně otlučení podkladní omítky až na zdivo z obkládaček vnějších, z jakýchkoliv materiálů, plochy přes 1 m2</t>
  </si>
  <si>
    <t>997</t>
  </si>
  <si>
    <t>Přesun sutě</t>
  </si>
  <si>
    <t>997013214</t>
  </si>
  <si>
    <t>Vnitrostaveništní doprava suti a vybouraných hmot pro budovy v přes 12 do 15 m ručně</t>
  </si>
  <si>
    <t>t</t>
  </si>
  <si>
    <t>1890234413</t>
  </si>
  <si>
    <t>7</t>
  </si>
  <si>
    <t>997013501</t>
  </si>
  <si>
    <t>Odvoz suti a vybouraných hmot na skládku nebo meziskládku do 1 km se složením</t>
  </si>
  <si>
    <t>-455199857</t>
  </si>
  <si>
    <t>8</t>
  </si>
  <si>
    <t>997013509</t>
  </si>
  <si>
    <t>Příplatek k odvozu suti a vybouraných hmot na skládku ZKD 1 km přes 1 km</t>
  </si>
  <si>
    <t>234903622</t>
  </si>
  <si>
    <t>997013631</t>
  </si>
  <si>
    <t>Poplatek za uložení na skládce (skládkovné) stavebního odpadu směsného kód odpadu 17 09 04</t>
  </si>
  <si>
    <t>-266233254</t>
  </si>
  <si>
    <t>998</t>
  </si>
  <si>
    <t>Přesun hmot</t>
  </si>
  <si>
    <t>10</t>
  </si>
  <si>
    <t>998018003</t>
  </si>
  <si>
    <t>Přesun hmot ruční pro budovy v přes 12 do 24 m</t>
  </si>
  <si>
    <t>1985801394</t>
  </si>
  <si>
    <t>PSV</t>
  </si>
  <si>
    <t>Práce a dodávky PSV</t>
  </si>
  <si>
    <t>725</t>
  </si>
  <si>
    <t>Zdravotechnika - zařizovací předměty</t>
  </si>
  <si>
    <t>11</t>
  </si>
  <si>
    <t>722170801</t>
  </si>
  <si>
    <t>Demontáž rozvodů vody z plastů D do 25</t>
  </si>
  <si>
    <t>m</t>
  </si>
  <si>
    <t>16</t>
  </si>
  <si>
    <t>-110861132</t>
  </si>
  <si>
    <t>Demontáž rozvodů vody z plastů do Ø 25 mm</t>
  </si>
  <si>
    <t>12</t>
  </si>
  <si>
    <t>722173113</t>
  </si>
  <si>
    <t>Potrubí vodovodní plastové PE-Xa spoj násuvnou objímkou plastovou D 20x2,8 mm</t>
  </si>
  <si>
    <t>-866803439</t>
  </si>
  <si>
    <t>Potrubí z plastových trubek ze síťovaného polyethylenu (PE-Xa) spojované mechanicky násuvnou objímkou plastovou D 20/2,8</t>
  </si>
  <si>
    <t>13</t>
  </si>
  <si>
    <t>725110811</t>
  </si>
  <si>
    <t>Demontáž klozetů splachovací s nádrží</t>
  </si>
  <si>
    <t>soubor</t>
  </si>
  <si>
    <t>1706531376</t>
  </si>
  <si>
    <t>Demontáž klozetů splachovacích s nádrží nebo tlakovým splachovačem</t>
  </si>
  <si>
    <t>14</t>
  </si>
  <si>
    <t>725111361</t>
  </si>
  <si>
    <t>Splachovač automatický pro splachovací nádržku</t>
  </si>
  <si>
    <t>491888332</t>
  </si>
  <si>
    <t>Zařízení záchodů splachovače automatické pro splachovací nádržku</t>
  </si>
  <si>
    <t>725210821</t>
  </si>
  <si>
    <t>Demontáž umyvadel bez výtokových armatur</t>
  </si>
  <si>
    <t>1085562378</t>
  </si>
  <si>
    <t>725211601</t>
  </si>
  <si>
    <t>Umyvadlo keramické bílé šířky 500 mm bez krytu na sifon připevněné na stěnu šrouby</t>
  </si>
  <si>
    <t>584587860</t>
  </si>
  <si>
    <t>Umyvadla keramická bílá bez výtokových armatur připevněná na stěnu šrouby bez sloupu nebo krytu na sifon, šířka umyvadla 500 mm</t>
  </si>
  <si>
    <t>17</t>
  </si>
  <si>
    <t>725240811</t>
  </si>
  <si>
    <t>Demontáž kabin sprchových bez výtokových armatur</t>
  </si>
  <si>
    <t>2089250581</t>
  </si>
  <si>
    <t>Demontáž sprchových kabin a vaniček bez výtokových armatur kabin</t>
  </si>
  <si>
    <t>52</t>
  </si>
  <si>
    <t>M</t>
  </si>
  <si>
    <t>55495066</t>
  </si>
  <si>
    <t>dveře sprchové čelní bezrámové skleněné tl 6mm otvíravé jednokřídlé na vaničku š 800mm</t>
  </si>
  <si>
    <t>kus</t>
  </si>
  <si>
    <t>32</t>
  </si>
  <si>
    <t>998404915</t>
  </si>
  <si>
    <t>19</t>
  </si>
  <si>
    <t>725331111</t>
  </si>
  <si>
    <t>Výlevka bez výtokových armatur keramická se sklopnou plastovou mřížkou 500 mm</t>
  </si>
  <si>
    <t>701514694</t>
  </si>
  <si>
    <t>Výlevky bez výtokových armatur a splachovací nádrže keramické se sklopnou plastovou mřížkou 425 mm</t>
  </si>
  <si>
    <t>20</t>
  </si>
  <si>
    <t>725590813</t>
  </si>
  <si>
    <t>Přemístění vnitrostaveništní demontovaných zařizovacích předmětů v objektech v přes 12 do 24 m</t>
  </si>
  <si>
    <t>-76254948</t>
  </si>
  <si>
    <t>725820801</t>
  </si>
  <si>
    <t>Demontáž baterie nástěnné do G 3 / 4</t>
  </si>
  <si>
    <t>-128992796</t>
  </si>
  <si>
    <t>22</t>
  </si>
  <si>
    <t>55145600</t>
  </si>
  <si>
    <t>baterie sprchová nástěnná termostatická 150mm chrom</t>
  </si>
  <si>
    <t>1466928770</t>
  </si>
  <si>
    <t>23</t>
  </si>
  <si>
    <t>55145514</t>
  </si>
  <si>
    <t>baterie bidetová stojánková páková chrom</t>
  </si>
  <si>
    <t>1132954246</t>
  </si>
  <si>
    <t>24</t>
  </si>
  <si>
    <t>55167399</t>
  </si>
  <si>
    <t>sedátko klozetové duroplastové bílé</t>
  </si>
  <si>
    <t>-1932051843</t>
  </si>
  <si>
    <t>25</t>
  </si>
  <si>
    <t>348250122</t>
  </si>
  <si>
    <t>LED zrcadlo včetně montáže</t>
  </si>
  <si>
    <t>-1326482073</t>
  </si>
  <si>
    <t>svítidlo vestavné stropní panelové čtvercové/obdélníkové přes 0,36m2 přes 5000lm</t>
  </si>
  <si>
    <t>26</t>
  </si>
  <si>
    <t>55145615</t>
  </si>
  <si>
    <t>baterie umyvadlová nástěnná páková 150mm chrom</t>
  </si>
  <si>
    <t>818204097</t>
  </si>
  <si>
    <t>27</t>
  </si>
  <si>
    <t>64236041</t>
  </si>
  <si>
    <t>klozet keramický bílý závěsný hluboké splachování</t>
  </si>
  <si>
    <t>1391833617</t>
  </si>
  <si>
    <t>29</t>
  </si>
  <si>
    <t>726111031.GBT</t>
  </si>
  <si>
    <t>Instalační předstěna Geberit Kombifix pro klozet s ovládáním zepředu v 1080 závěsný do masivní zděné kce</t>
  </si>
  <si>
    <t>-1527042777</t>
  </si>
  <si>
    <t>30</t>
  </si>
  <si>
    <t>726111041</t>
  </si>
  <si>
    <t>Instalační předstěna Geberit Kombifix pro výlevku</t>
  </si>
  <si>
    <t>176321582</t>
  </si>
  <si>
    <t>Instalační předstěna Geberit Kombifix pro klozet s ovládáním shora v 820 mm závěsný do masivní zděné kce</t>
  </si>
  <si>
    <t>31</t>
  </si>
  <si>
    <t>726111201</t>
  </si>
  <si>
    <t>Instalační předstěna - montáž umyvadla do masivní zděné kce</t>
  </si>
  <si>
    <t>-1596121120</t>
  </si>
  <si>
    <t>Předstěnové instalační systémy pro zazdění do masivních zděných konstrukcí montáž ostatních typů umyvadel</t>
  </si>
  <si>
    <t>726111204</t>
  </si>
  <si>
    <t>Instalační předstěna - montáž klozetu do masivní zděné kce</t>
  </si>
  <si>
    <t>1972908377</t>
  </si>
  <si>
    <t>Předstěnové instalační systémy pro zazdění do masivních zděných konstrukcí montáž ostatních typů klozetů</t>
  </si>
  <si>
    <t>34</t>
  </si>
  <si>
    <t>735152520.KRD</t>
  </si>
  <si>
    <t>Otopné těleso panelové VK dvoudeskové 2 přídavné přestupní plochy KORADO Radik VK typ 22 výška/délka 300/1400 mm výkon 1352 W</t>
  </si>
  <si>
    <t>-1630844791</t>
  </si>
  <si>
    <t>35</t>
  </si>
  <si>
    <t>735159110</t>
  </si>
  <si>
    <t>Montáž otopných těles panelových jednořadých dl do 1500 mm</t>
  </si>
  <si>
    <t>-1703356076</t>
  </si>
  <si>
    <t>Montáž otopných těles panelových jednořadých, stavební délky do 1500 mm</t>
  </si>
  <si>
    <t>56</t>
  </si>
  <si>
    <t>UT-1</t>
  </si>
  <si>
    <t>Výměna stoupací vedení UT včetně tlakové zkoušky</t>
  </si>
  <si>
    <t>-977131519</t>
  </si>
  <si>
    <t>Výměna stoupček</t>
  </si>
  <si>
    <t>36</t>
  </si>
  <si>
    <t>ZTI-1</t>
  </si>
  <si>
    <t>Úprava ZTI a ÚT</t>
  </si>
  <si>
    <t>-2134735986</t>
  </si>
  <si>
    <t>748</t>
  </si>
  <si>
    <t>Elektromontáže - osvětlovací zařízení a svítidla</t>
  </si>
  <si>
    <t>37</t>
  </si>
  <si>
    <t>741120001</t>
  </si>
  <si>
    <t>Montáž vodič Cu izolovaný plný a laněný žíla 0,35-6 mm2 pod omítku (např. CY)</t>
  </si>
  <si>
    <t>10194920</t>
  </si>
  <si>
    <t>Montáž vodičů izolovaných měděných bez ukončení uložených pod omítku plných a laněných (např. CY), průřezu žíly 0,35 až 6 mm2</t>
  </si>
  <si>
    <t>38</t>
  </si>
  <si>
    <t>34535000</t>
  </si>
  <si>
    <t>spínač kompletní, zápustný, jednopólový, řazení 1, šroubové svorky kompletní</t>
  </si>
  <si>
    <t>1973648253</t>
  </si>
  <si>
    <t>spínač kompletní, zápustný, jednopólový, řazení 1, šroubové svorky</t>
  </si>
  <si>
    <t>39</t>
  </si>
  <si>
    <t>741310001</t>
  </si>
  <si>
    <t>Montáž spínač nástěnný 1-jednopólový prostředí normální se zapojením vodičů</t>
  </si>
  <si>
    <t>-1730627813</t>
  </si>
  <si>
    <t>Montáž spínačů jedno nebo dvoupólových nástěnných se zapojením vodičů, pro prostředí normální spínačů, řazení 1-jednopólových</t>
  </si>
  <si>
    <t>40</t>
  </si>
  <si>
    <t>741372061</t>
  </si>
  <si>
    <t>Montáž svítidlo LED interiérové přisazené stropní hranaté nebo kruhové do 0,09 m2 se zapojením vodičů</t>
  </si>
  <si>
    <t>208003250</t>
  </si>
  <si>
    <t>Montáž svítidel s integrovaným zdrojem LED se zapojením vodičů interiérových přisazených stropních hranatých nebo kruhových, plochy do 0,09 m2</t>
  </si>
  <si>
    <t>34825010</t>
  </si>
  <si>
    <t>svítidlo vestavné stropní panelové čtvercové/obdélníkové do 0,09m2 1600-2200lm</t>
  </si>
  <si>
    <t>196081731</t>
  </si>
  <si>
    <t>42</t>
  </si>
  <si>
    <t>SIL-1</t>
  </si>
  <si>
    <t>Úprava elektroinstalace</t>
  </si>
  <si>
    <t>-394518697</t>
  </si>
  <si>
    <t>43</t>
  </si>
  <si>
    <t>34111036</t>
  </si>
  <si>
    <t>kabel instalační jádro Cu plné izolace PVC plášť PVC 450/750V (CYKY) 3x2,5mm2</t>
  </si>
  <si>
    <t>541096012</t>
  </si>
  <si>
    <t>P</t>
  </si>
  <si>
    <t>Poznámka k položce:
CYKY, průměr kabelu 9,5mm</t>
  </si>
  <si>
    <t>781</t>
  </si>
  <si>
    <t>Dokončovací práce - obklady</t>
  </si>
  <si>
    <t>55</t>
  </si>
  <si>
    <t>7111922011</t>
  </si>
  <si>
    <t>Provedení izolace proti vlhkosti hydroizolační stěrkou , 2 vrstvy</t>
  </si>
  <si>
    <t>-2112204369</t>
  </si>
  <si>
    <t>Provedení izolace proti zemní vlhkosti hydroizolační stěrkou na ploše svislé S dvouvrstvá na betonu</t>
  </si>
  <si>
    <t>44</t>
  </si>
  <si>
    <t>781474113</t>
  </si>
  <si>
    <t>Montáž obkladů vnitřních keramických hladkých přes 12 do 19 ks/m2 lepených flexibilním lepidlem</t>
  </si>
  <si>
    <t>635898825</t>
  </si>
  <si>
    <t>45</t>
  </si>
  <si>
    <t>59761071</t>
  </si>
  <si>
    <t>obklad keramický hladký přes 12 do 19ks/m2</t>
  </si>
  <si>
    <t>-449727219</t>
  </si>
  <si>
    <t>46</t>
  </si>
  <si>
    <t>59761604</t>
  </si>
  <si>
    <t>dlažba keramická hutná hladká do interiéru přes 19 do 22ks/m2</t>
  </si>
  <si>
    <t>133368522</t>
  </si>
  <si>
    <t>47</t>
  </si>
  <si>
    <t>781494111</t>
  </si>
  <si>
    <t>Plastové profily rohové lepené flexibilním lepidlem</t>
  </si>
  <si>
    <t>-1250379425</t>
  </si>
  <si>
    <t>48</t>
  </si>
  <si>
    <t>781494511</t>
  </si>
  <si>
    <t>Plastové profily ukončovací lepené flexibilním lepidlem</t>
  </si>
  <si>
    <t>-187317558</t>
  </si>
  <si>
    <t>49</t>
  </si>
  <si>
    <t>998781203</t>
  </si>
  <si>
    <t>Přesun hmot procentní pro obklady keramické v objektech v přes 12 do 24 m</t>
  </si>
  <si>
    <t>%</t>
  </si>
  <si>
    <t>-1622264796</t>
  </si>
  <si>
    <t>784</t>
  </si>
  <si>
    <t>Dokončovací práce - malby a tapety</t>
  </si>
  <si>
    <t>50</t>
  </si>
  <si>
    <t>784121001</t>
  </si>
  <si>
    <t>Oškrabání malby v mísnostech v do 3,80 m</t>
  </si>
  <si>
    <t>481514007</t>
  </si>
  <si>
    <t>51</t>
  </si>
  <si>
    <t>784211101</t>
  </si>
  <si>
    <t>Dvojnásobné bílé malby ze směsí za mokra výborně oděruvzdorných v místnostech v do 3,80 m</t>
  </si>
  <si>
    <t>-454679715</t>
  </si>
  <si>
    <t>OST</t>
  </si>
  <si>
    <t>Ostatní</t>
  </si>
  <si>
    <t>53</t>
  </si>
  <si>
    <t>081103000</t>
  </si>
  <si>
    <t>Denní doprava pracovníků na pracoviště</t>
  </si>
  <si>
    <t>…</t>
  </si>
  <si>
    <t>1024</t>
  </si>
  <si>
    <t>982900298</t>
  </si>
  <si>
    <t>Koupelna 1NP - Liteň - Koupelna 1NP</t>
  </si>
  <si>
    <t>Liteň</t>
  </si>
  <si>
    <t>123</t>
  </si>
  <si>
    <t>1383332788</t>
  </si>
  <si>
    <t>65460216</t>
  </si>
  <si>
    <t>1369328725</t>
  </si>
  <si>
    <t>88</t>
  </si>
  <si>
    <t>-1715886319</t>
  </si>
  <si>
    <t>600733257</t>
  </si>
  <si>
    <t>90</t>
  </si>
  <si>
    <t>194336735</t>
  </si>
  <si>
    <t>-1182425605</t>
  </si>
  <si>
    <t>-788313947</t>
  </si>
  <si>
    <t>913163441</t>
  </si>
  <si>
    <t>2050819128</t>
  </si>
  <si>
    <t>28</t>
  </si>
  <si>
    <t>570831013</t>
  </si>
  <si>
    <t>82</t>
  </si>
  <si>
    <t>-37460147</t>
  </si>
  <si>
    <t>86</t>
  </si>
  <si>
    <t>-1939095564</t>
  </si>
  <si>
    <t>81</t>
  </si>
  <si>
    <t>72128591</t>
  </si>
  <si>
    <t>84</t>
  </si>
  <si>
    <t>464915665</t>
  </si>
  <si>
    <t>-332123119</t>
  </si>
  <si>
    <t>83</t>
  </si>
  <si>
    <t>-1358423371</t>
  </si>
  <si>
    <t>80</t>
  </si>
  <si>
    <t>851576479</t>
  </si>
  <si>
    <t>112</t>
  </si>
  <si>
    <t>55495068</t>
  </si>
  <si>
    <t>dveře sprchové čelní bezrámové skleněné tl 6mm otvíravé jednokřídlé na vaničku š 1000mm</t>
  </si>
  <si>
    <t>-146904146</t>
  </si>
  <si>
    <t>100</t>
  </si>
  <si>
    <t>-821739714</t>
  </si>
  <si>
    <t>1171630713</t>
  </si>
  <si>
    <t>1486212029</t>
  </si>
  <si>
    <t>95</t>
  </si>
  <si>
    <t>107488432</t>
  </si>
  <si>
    <t>96</t>
  </si>
  <si>
    <t>1675485763</t>
  </si>
  <si>
    <t>120</t>
  </si>
  <si>
    <t>-1166315074</t>
  </si>
  <si>
    <t>121</t>
  </si>
  <si>
    <t>-1065662374</t>
  </si>
  <si>
    <t>97</t>
  </si>
  <si>
    <t>1661365837</t>
  </si>
  <si>
    <t>98</t>
  </si>
  <si>
    <t>1415061863</t>
  </si>
  <si>
    <t>99</t>
  </si>
  <si>
    <t>LFN.H8510460000001</t>
  </si>
  <si>
    <t>Výlevka MIRA bílá</t>
  </si>
  <si>
    <t>1057008417</t>
  </si>
  <si>
    <t>101</t>
  </si>
  <si>
    <t>-271405740</t>
  </si>
  <si>
    <t>102</t>
  </si>
  <si>
    <t>1631009938</t>
  </si>
  <si>
    <t>103</t>
  </si>
  <si>
    <t>-425553689</t>
  </si>
  <si>
    <t>104</t>
  </si>
  <si>
    <t>-808843678</t>
  </si>
  <si>
    <t>105</t>
  </si>
  <si>
    <t>7261112041</t>
  </si>
  <si>
    <t>Instalační předstěna - montáž výlevky do masivní zděné kce</t>
  </si>
  <si>
    <t>-662136216</t>
  </si>
  <si>
    <t>93</t>
  </si>
  <si>
    <t>123710847</t>
  </si>
  <si>
    <t>92</t>
  </si>
  <si>
    <t>-1668738355</t>
  </si>
  <si>
    <t>125</t>
  </si>
  <si>
    <t>380802236</t>
  </si>
  <si>
    <t>111</t>
  </si>
  <si>
    <t>-1116822708</t>
  </si>
  <si>
    <t>117</t>
  </si>
  <si>
    <t>-1545815354</t>
  </si>
  <si>
    <t>118</t>
  </si>
  <si>
    <t>-2108026557</t>
  </si>
  <si>
    <t>119</t>
  </si>
  <si>
    <t>409264906</t>
  </si>
  <si>
    <t>113</t>
  </si>
  <si>
    <t>-2007974087</t>
  </si>
  <si>
    <t>114</t>
  </si>
  <si>
    <t>575178046</t>
  </si>
  <si>
    <t>115</t>
  </si>
  <si>
    <t>1451791540</t>
  </si>
  <si>
    <t>116</t>
  </si>
  <si>
    <t>-92324876</t>
  </si>
  <si>
    <t>124</t>
  </si>
  <si>
    <t>Provedení izolace proti  vlhkosti hydroizolační stěrkou, 2 vrstvy</t>
  </si>
  <si>
    <t>-1380420394</t>
  </si>
  <si>
    <t>70</t>
  </si>
  <si>
    <t>-1649951304</t>
  </si>
  <si>
    <t>71</t>
  </si>
  <si>
    <t>62533602</t>
  </si>
  <si>
    <t>106</t>
  </si>
  <si>
    <t>-659374988</t>
  </si>
  <si>
    <t>72</t>
  </si>
  <si>
    <t>1796769532</t>
  </si>
  <si>
    <t>73</t>
  </si>
  <si>
    <t>1843225252</t>
  </si>
  <si>
    <t>74</t>
  </si>
  <si>
    <t>-1305739558</t>
  </si>
  <si>
    <t>78</t>
  </si>
  <si>
    <t>-690976542</t>
  </si>
  <si>
    <t>79</t>
  </si>
  <si>
    <t>-959233953</t>
  </si>
  <si>
    <t>122</t>
  </si>
  <si>
    <t>081002000</t>
  </si>
  <si>
    <t>Doprava zaměstnanců</t>
  </si>
  <si>
    <t>-2013806795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</si>
</sst>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9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17" xfId="0" applyNumberFormat="1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166" fontId="16" fillId="0" borderId="0" xfId="0" applyNumberFormat="1" applyFont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5" fillId="0" borderId="17" xfId="0" applyNumberFormat="1" applyFont="1" applyBorder="1" applyAlignment="1">
      <alignment vertical="center"/>
    </xf>
    <xf numFmtId="4" fontId="25" fillId="0" borderId="0" xfId="0" applyNumberFormat="1" applyFont="1" applyAlignment="1">
      <alignment vertical="center"/>
    </xf>
    <xf numFmtId="166" fontId="25" fillId="0" borderId="0" xfId="0" applyNumberFormat="1" applyFont="1" applyAlignment="1">
      <alignment vertical="center"/>
    </xf>
    <xf numFmtId="4" fontId="25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5" fillId="0" borderId="18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4" fontId="20" fillId="0" borderId="0" xfId="0" applyNumberFormat="1" applyFont="1"/>
    <xf numFmtId="166" fontId="28" fillId="0" borderId="10" xfId="0" applyNumberFormat="1" applyFont="1" applyBorder="1"/>
    <xf numFmtId="166" fontId="28" fillId="0" borderId="11" xfId="0" applyNumberFormat="1" applyFont="1" applyBorder="1"/>
    <xf numFmtId="4" fontId="29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166" fontId="19" fillId="0" borderId="0" xfId="0" applyNumberFormat="1" applyFont="1" applyAlignment="1">
      <alignment vertical="center"/>
    </xf>
    <xf numFmtId="166" fontId="19" fillId="0" borderId="12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0" borderId="17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0" fillId="0" borderId="0" xfId="0"/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right" vertical="center"/>
    </xf>
    <xf numFmtId="0" fontId="18" fillId="3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abSelected="1" workbookViewId="0" topLeftCell="A88">
      <selection activeCell="Q29" sqref="Q29"/>
    </sheetView>
  </sheetViews>
  <sheetFormatPr defaultColWidth="8.7109375" defaultRowHeight="12"/>
  <cols>
    <col min="1" max="1" width="8.28125" style="0" customWidth="1"/>
    <col min="2" max="2" width="1.7109375" style="0" customWidth="1"/>
    <col min="3" max="3" width="4.281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28125" style="0" customWidth="1"/>
    <col min="43" max="43" width="15.7109375" style="0" hidden="1" customWidth="1"/>
    <col min="44" max="44" width="13.7109375" style="0" customWidth="1"/>
    <col min="45" max="47" width="25.710937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28125" style="0" hidden="1" customWidth="1"/>
    <col min="54" max="54" width="25.00390625" style="0" hidden="1" customWidth="1"/>
    <col min="55" max="55" width="21.7109375" style="0" hidden="1" customWidth="1"/>
    <col min="56" max="56" width="19.281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ht="37" customHeight="1">
      <c r="AR2" s="156" t="s">
        <v>5</v>
      </c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S2" s="13" t="s">
        <v>6</v>
      </c>
      <c r="BT2" s="13" t="s">
        <v>7</v>
      </c>
    </row>
    <row r="3" spans="2:72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5" customHeight="1">
      <c r="B4" s="16"/>
      <c r="D4" s="17" t="s">
        <v>9</v>
      </c>
      <c r="AR4" s="16"/>
      <c r="AS4" s="18" t="s">
        <v>10</v>
      </c>
      <c r="BS4" s="13" t="s">
        <v>11</v>
      </c>
    </row>
    <row r="5" spans="2:71" ht="12" customHeight="1">
      <c r="B5" s="16"/>
      <c r="D5" s="19" t="s">
        <v>12</v>
      </c>
      <c r="K5" s="184" t="s">
        <v>13</v>
      </c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R5" s="16"/>
      <c r="BS5" s="13" t="s">
        <v>6</v>
      </c>
    </row>
    <row r="6" spans="2:71" ht="37" customHeight="1">
      <c r="B6" s="16"/>
      <c r="D6" s="21" t="s">
        <v>14</v>
      </c>
      <c r="K6" s="185" t="s">
        <v>15</v>
      </c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R6" s="16"/>
      <c r="BS6" s="13" t="s">
        <v>6</v>
      </c>
    </row>
    <row r="7" spans="2:71" ht="12" customHeight="1">
      <c r="B7" s="16"/>
      <c r="D7" s="22" t="s">
        <v>16</v>
      </c>
      <c r="K7" s="20" t="s">
        <v>1</v>
      </c>
      <c r="AK7" s="22" t="s">
        <v>17</v>
      </c>
      <c r="AN7" s="20" t="s">
        <v>1</v>
      </c>
      <c r="AR7" s="16"/>
      <c r="BS7" s="13" t="s">
        <v>6</v>
      </c>
    </row>
    <row r="8" spans="2:71" ht="12" customHeight="1">
      <c r="B8" s="16"/>
      <c r="D8" s="22" t="s">
        <v>18</v>
      </c>
      <c r="K8" s="20" t="s">
        <v>19</v>
      </c>
      <c r="AK8" s="22" t="s">
        <v>20</v>
      </c>
      <c r="AN8" s="20" t="s">
        <v>21</v>
      </c>
      <c r="AR8" s="16"/>
      <c r="BS8" s="13" t="s">
        <v>6</v>
      </c>
    </row>
    <row r="9" spans="2:71" ht="14.5" customHeight="1">
      <c r="B9" s="16"/>
      <c r="AR9" s="16"/>
      <c r="BS9" s="13" t="s">
        <v>6</v>
      </c>
    </row>
    <row r="10" spans="2:71" ht="12" customHeight="1">
      <c r="B10" s="16"/>
      <c r="D10" s="22" t="s">
        <v>22</v>
      </c>
      <c r="AK10" s="22" t="s">
        <v>23</v>
      </c>
      <c r="AN10" s="20" t="s">
        <v>1</v>
      </c>
      <c r="AR10" s="16"/>
      <c r="BS10" s="13" t="s">
        <v>6</v>
      </c>
    </row>
    <row r="11" spans="2:71" ht="18.5" customHeight="1">
      <c r="B11" s="16"/>
      <c r="E11" s="20" t="s">
        <v>19</v>
      </c>
      <c r="AK11" s="22" t="s">
        <v>24</v>
      </c>
      <c r="AN11" s="20" t="s">
        <v>1</v>
      </c>
      <c r="AR11" s="16"/>
      <c r="BS11" s="13" t="s">
        <v>6</v>
      </c>
    </row>
    <row r="12" spans="2:71" ht="7" customHeight="1">
      <c r="B12" s="16"/>
      <c r="AR12" s="16"/>
      <c r="BS12" s="13" t="s">
        <v>6</v>
      </c>
    </row>
    <row r="13" spans="2:71" ht="12" customHeight="1">
      <c r="B13" s="16"/>
      <c r="D13" s="22" t="s">
        <v>25</v>
      </c>
      <c r="AK13" s="22" t="s">
        <v>23</v>
      </c>
      <c r="AN13" s="20" t="s">
        <v>1</v>
      </c>
      <c r="AR13" s="16"/>
      <c r="BS13" s="13" t="s">
        <v>6</v>
      </c>
    </row>
    <row r="14" spans="2:71" ht="13">
      <c r="B14" s="16"/>
      <c r="E14" s="20" t="s">
        <v>19</v>
      </c>
      <c r="AK14" s="22" t="s">
        <v>24</v>
      </c>
      <c r="AN14" s="20" t="s">
        <v>1</v>
      </c>
      <c r="AR14" s="16"/>
      <c r="BS14" s="13" t="s">
        <v>6</v>
      </c>
    </row>
    <row r="15" spans="2:71" ht="7" customHeight="1">
      <c r="B15" s="16"/>
      <c r="AR15" s="16"/>
      <c r="BS15" s="13" t="s">
        <v>3</v>
      </c>
    </row>
    <row r="16" spans="2:71" ht="12" customHeight="1">
      <c r="B16" s="16"/>
      <c r="D16" s="22" t="s">
        <v>26</v>
      </c>
      <c r="AK16" s="22" t="s">
        <v>23</v>
      </c>
      <c r="AN16" s="20" t="s">
        <v>1</v>
      </c>
      <c r="AR16" s="16"/>
      <c r="BS16" s="13" t="s">
        <v>3</v>
      </c>
    </row>
    <row r="17" spans="2:71" ht="18.5" customHeight="1">
      <c r="B17" s="16"/>
      <c r="E17" s="20" t="s">
        <v>19</v>
      </c>
      <c r="AK17" s="22" t="s">
        <v>24</v>
      </c>
      <c r="AN17" s="20" t="s">
        <v>1</v>
      </c>
      <c r="AR17" s="16"/>
      <c r="BS17" s="13" t="s">
        <v>27</v>
      </c>
    </row>
    <row r="18" spans="2:71" ht="7" customHeight="1">
      <c r="B18" s="16"/>
      <c r="AR18" s="16"/>
      <c r="BS18" s="13" t="s">
        <v>6</v>
      </c>
    </row>
    <row r="19" spans="2:71" ht="12" customHeight="1">
      <c r="B19" s="16"/>
      <c r="D19" s="22" t="s">
        <v>28</v>
      </c>
      <c r="AK19" s="22" t="s">
        <v>23</v>
      </c>
      <c r="AN19" s="20" t="s">
        <v>1</v>
      </c>
      <c r="AR19" s="16"/>
      <c r="BS19" s="13" t="s">
        <v>6</v>
      </c>
    </row>
    <row r="20" spans="2:71" ht="18.5" customHeight="1">
      <c r="B20" s="16"/>
      <c r="E20" s="20" t="s">
        <v>19</v>
      </c>
      <c r="AK20" s="22" t="s">
        <v>24</v>
      </c>
      <c r="AN20" s="20" t="s">
        <v>1</v>
      </c>
      <c r="AR20" s="16"/>
      <c r="BS20" s="13" t="s">
        <v>27</v>
      </c>
    </row>
    <row r="21" spans="2:44" ht="7" customHeight="1">
      <c r="B21" s="16"/>
      <c r="AR21" s="16"/>
    </row>
    <row r="22" spans="2:44" ht="12" customHeight="1">
      <c r="B22" s="16"/>
      <c r="D22" s="22" t="s">
        <v>29</v>
      </c>
      <c r="AR22" s="16"/>
    </row>
    <row r="23" spans="2:44" ht="16.5" customHeight="1">
      <c r="B23" s="16"/>
      <c r="E23" s="186" t="s">
        <v>1</v>
      </c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R23" s="16"/>
    </row>
    <row r="24" spans="2:44" ht="7" customHeight="1">
      <c r="B24" s="16"/>
      <c r="AR24" s="16"/>
    </row>
    <row r="25" spans="2:44" ht="7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44" s="1" customFormat="1" ht="26" customHeight="1">
      <c r="B26" s="25"/>
      <c r="D26" s="26" t="s">
        <v>30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87">
        <f>ROUND(AG94,2)</f>
        <v>0</v>
      </c>
      <c r="AL26" s="188"/>
      <c r="AM26" s="188"/>
      <c r="AN26" s="188"/>
      <c r="AO26" s="188"/>
      <c r="AR26" s="25"/>
    </row>
    <row r="27" spans="2:44" s="1" customFormat="1" ht="7" customHeight="1">
      <c r="B27" s="25"/>
      <c r="AR27" s="25"/>
    </row>
    <row r="28" spans="2:44" s="1" customFormat="1" ht="13">
      <c r="B28" s="25"/>
      <c r="L28" s="189" t="s">
        <v>31</v>
      </c>
      <c r="M28" s="189"/>
      <c r="N28" s="189"/>
      <c r="O28" s="189"/>
      <c r="P28" s="189"/>
      <c r="W28" s="189" t="s">
        <v>32</v>
      </c>
      <c r="X28" s="189"/>
      <c r="Y28" s="189"/>
      <c r="Z28" s="189"/>
      <c r="AA28" s="189"/>
      <c r="AB28" s="189"/>
      <c r="AC28" s="189"/>
      <c r="AD28" s="189"/>
      <c r="AE28" s="189"/>
      <c r="AK28" s="189" t="s">
        <v>33</v>
      </c>
      <c r="AL28" s="189"/>
      <c r="AM28" s="189"/>
      <c r="AN28" s="189"/>
      <c r="AO28" s="189"/>
      <c r="AR28" s="25"/>
    </row>
    <row r="29" spans="2:44" s="2" customFormat="1" ht="14.5" customHeight="1">
      <c r="B29" s="29"/>
      <c r="D29" s="22" t="s">
        <v>34</v>
      </c>
      <c r="F29" s="22" t="s">
        <v>35</v>
      </c>
      <c r="L29" s="179">
        <v>0.21</v>
      </c>
      <c r="M29" s="178"/>
      <c r="N29" s="178"/>
      <c r="O29" s="178"/>
      <c r="P29" s="178"/>
      <c r="W29" s="177">
        <f>ROUND(AZ94,2)</f>
        <v>0</v>
      </c>
      <c r="X29" s="178"/>
      <c r="Y29" s="178"/>
      <c r="Z29" s="178"/>
      <c r="AA29" s="178"/>
      <c r="AB29" s="178"/>
      <c r="AC29" s="178"/>
      <c r="AD29" s="178"/>
      <c r="AE29" s="178"/>
      <c r="AK29" s="177">
        <f>ROUND(AV94,2)</f>
        <v>0</v>
      </c>
      <c r="AL29" s="178"/>
      <c r="AM29" s="178"/>
      <c r="AN29" s="178"/>
      <c r="AO29" s="178"/>
      <c r="AR29" s="29"/>
    </row>
    <row r="30" spans="2:44" s="2" customFormat="1" ht="14.5" customHeight="1">
      <c r="B30" s="29"/>
      <c r="F30" s="22" t="s">
        <v>36</v>
      </c>
      <c r="L30" s="179">
        <v>0.15</v>
      </c>
      <c r="M30" s="178"/>
      <c r="N30" s="178"/>
      <c r="O30" s="178"/>
      <c r="P30" s="178"/>
      <c r="W30" s="177">
        <f>ROUND(BA94,2)</f>
        <v>0</v>
      </c>
      <c r="X30" s="178"/>
      <c r="Y30" s="178"/>
      <c r="Z30" s="178"/>
      <c r="AA30" s="178"/>
      <c r="AB30" s="178"/>
      <c r="AC30" s="178"/>
      <c r="AD30" s="178"/>
      <c r="AE30" s="178"/>
      <c r="AK30" s="177">
        <f>ROUND(AW94,2)</f>
        <v>0</v>
      </c>
      <c r="AL30" s="178"/>
      <c r="AM30" s="178"/>
      <c r="AN30" s="178"/>
      <c r="AO30" s="178"/>
      <c r="AR30" s="29"/>
    </row>
    <row r="31" spans="2:44" s="2" customFormat="1" ht="14.5" customHeight="1" hidden="1">
      <c r="B31" s="29"/>
      <c r="F31" s="22" t="s">
        <v>37</v>
      </c>
      <c r="L31" s="179">
        <v>0.21</v>
      </c>
      <c r="M31" s="178"/>
      <c r="N31" s="178"/>
      <c r="O31" s="178"/>
      <c r="P31" s="178"/>
      <c r="W31" s="177">
        <f>ROUND(BB94,2)</f>
        <v>0</v>
      </c>
      <c r="X31" s="178"/>
      <c r="Y31" s="178"/>
      <c r="Z31" s="178"/>
      <c r="AA31" s="178"/>
      <c r="AB31" s="178"/>
      <c r="AC31" s="178"/>
      <c r="AD31" s="178"/>
      <c r="AE31" s="178"/>
      <c r="AK31" s="177">
        <v>0</v>
      </c>
      <c r="AL31" s="178"/>
      <c r="AM31" s="178"/>
      <c r="AN31" s="178"/>
      <c r="AO31" s="178"/>
      <c r="AR31" s="29"/>
    </row>
    <row r="32" spans="2:44" s="2" customFormat="1" ht="14.5" customHeight="1" hidden="1">
      <c r="B32" s="29"/>
      <c r="F32" s="22" t="s">
        <v>38</v>
      </c>
      <c r="L32" s="179">
        <v>0.15</v>
      </c>
      <c r="M32" s="178"/>
      <c r="N32" s="178"/>
      <c r="O32" s="178"/>
      <c r="P32" s="178"/>
      <c r="W32" s="177">
        <f>ROUND(BC94,2)</f>
        <v>0</v>
      </c>
      <c r="X32" s="178"/>
      <c r="Y32" s="178"/>
      <c r="Z32" s="178"/>
      <c r="AA32" s="178"/>
      <c r="AB32" s="178"/>
      <c r="AC32" s="178"/>
      <c r="AD32" s="178"/>
      <c r="AE32" s="178"/>
      <c r="AK32" s="177">
        <v>0</v>
      </c>
      <c r="AL32" s="178"/>
      <c r="AM32" s="178"/>
      <c r="AN32" s="178"/>
      <c r="AO32" s="178"/>
      <c r="AR32" s="29"/>
    </row>
    <row r="33" spans="2:44" s="2" customFormat="1" ht="14.5" customHeight="1" hidden="1">
      <c r="B33" s="29"/>
      <c r="F33" s="22" t="s">
        <v>39</v>
      </c>
      <c r="L33" s="179">
        <v>0</v>
      </c>
      <c r="M33" s="178"/>
      <c r="N33" s="178"/>
      <c r="O33" s="178"/>
      <c r="P33" s="178"/>
      <c r="W33" s="177">
        <f>ROUND(BD94,2)</f>
        <v>0</v>
      </c>
      <c r="X33" s="178"/>
      <c r="Y33" s="178"/>
      <c r="Z33" s="178"/>
      <c r="AA33" s="178"/>
      <c r="AB33" s="178"/>
      <c r="AC33" s="178"/>
      <c r="AD33" s="178"/>
      <c r="AE33" s="178"/>
      <c r="AK33" s="177">
        <v>0</v>
      </c>
      <c r="AL33" s="178"/>
      <c r="AM33" s="178"/>
      <c r="AN33" s="178"/>
      <c r="AO33" s="178"/>
      <c r="AR33" s="29"/>
    </row>
    <row r="34" spans="2:44" s="1" customFormat="1" ht="7" customHeight="1">
      <c r="B34" s="25"/>
      <c r="AR34" s="25"/>
    </row>
    <row r="35" spans="2:44" s="1" customFormat="1" ht="26" customHeight="1">
      <c r="B35" s="25"/>
      <c r="C35" s="30"/>
      <c r="D35" s="31" t="s">
        <v>40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41</v>
      </c>
      <c r="U35" s="32"/>
      <c r="V35" s="32"/>
      <c r="W35" s="32"/>
      <c r="X35" s="180" t="s">
        <v>42</v>
      </c>
      <c r="Y35" s="181"/>
      <c r="Z35" s="181"/>
      <c r="AA35" s="181"/>
      <c r="AB35" s="181"/>
      <c r="AC35" s="32"/>
      <c r="AD35" s="32"/>
      <c r="AE35" s="32"/>
      <c r="AF35" s="32"/>
      <c r="AG35" s="32"/>
      <c r="AH35" s="32"/>
      <c r="AI35" s="32"/>
      <c r="AJ35" s="32"/>
      <c r="AK35" s="182">
        <f>SUM(AK26:AK33)</f>
        <v>0</v>
      </c>
      <c r="AL35" s="181"/>
      <c r="AM35" s="181"/>
      <c r="AN35" s="181"/>
      <c r="AO35" s="183"/>
      <c r="AP35" s="30"/>
      <c r="AQ35" s="30"/>
      <c r="AR35" s="25"/>
    </row>
    <row r="36" spans="2:44" s="1" customFormat="1" ht="7" customHeight="1">
      <c r="B36" s="25"/>
      <c r="AR36" s="25"/>
    </row>
    <row r="37" spans="2:44" s="1" customFormat="1" ht="14.5" customHeight="1">
      <c r="B37" s="25"/>
      <c r="AR37" s="25"/>
    </row>
    <row r="38" spans="2:44" ht="14.5" customHeight="1">
      <c r="B38" s="16"/>
      <c r="AR38" s="16"/>
    </row>
    <row r="39" spans="2:44" ht="14.5" customHeight="1">
      <c r="B39" s="16"/>
      <c r="AR39" s="16"/>
    </row>
    <row r="40" spans="2:44" ht="14.5" customHeight="1">
      <c r="B40" s="16"/>
      <c r="AR40" s="16"/>
    </row>
    <row r="41" spans="2:44" ht="14.5" customHeight="1">
      <c r="B41" s="16"/>
      <c r="AR41" s="16"/>
    </row>
    <row r="42" spans="2:44" ht="14.5" customHeight="1">
      <c r="B42" s="16"/>
      <c r="AR42" s="16"/>
    </row>
    <row r="43" spans="2:44" ht="14.5" customHeight="1">
      <c r="B43" s="16"/>
      <c r="AR43" s="16"/>
    </row>
    <row r="44" spans="2:44" ht="14.5" customHeight="1">
      <c r="B44" s="16"/>
      <c r="AR44" s="16"/>
    </row>
    <row r="45" spans="2:44" ht="14.5" customHeight="1">
      <c r="B45" s="16"/>
      <c r="AR45" s="16"/>
    </row>
    <row r="46" spans="2:44" ht="14.5" customHeight="1">
      <c r="B46" s="16"/>
      <c r="AR46" s="16"/>
    </row>
    <row r="47" spans="2:44" ht="14.5" customHeight="1">
      <c r="B47" s="16"/>
      <c r="AR47" s="16"/>
    </row>
    <row r="48" spans="2:44" ht="14.5" customHeight="1">
      <c r="B48" s="16"/>
      <c r="AR48" s="16"/>
    </row>
    <row r="49" spans="2:44" s="1" customFormat="1" ht="14.5" customHeight="1">
      <c r="B49" s="25"/>
      <c r="D49" s="34" t="s">
        <v>43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44</v>
      </c>
      <c r="AI49" s="35"/>
      <c r="AJ49" s="35"/>
      <c r="AK49" s="35"/>
      <c r="AL49" s="35"/>
      <c r="AM49" s="35"/>
      <c r="AN49" s="35"/>
      <c r="AO49" s="35"/>
      <c r="AR49" s="25"/>
    </row>
    <row r="50" spans="2:44" ht="12">
      <c r="B50" s="16"/>
      <c r="AR50" s="16"/>
    </row>
    <row r="51" spans="2:44" ht="12">
      <c r="B51" s="16"/>
      <c r="AR51" s="16"/>
    </row>
    <row r="52" spans="2:44" ht="12">
      <c r="B52" s="16"/>
      <c r="AR52" s="16"/>
    </row>
    <row r="53" spans="2:44" ht="12">
      <c r="B53" s="16"/>
      <c r="AR53" s="16"/>
    </row>
    <row r="54" spans="2:44" ht="12">
      <c r="B54" s="16"/>
      <c r="AR54" s="16"/>
    </row>
    <row r="55" spans="2:44" ht="12">
      <c r="B55" s="16"/>
      <c r="AR55" s="16"/>
    </row>
    <row r="56" spans="2:44" ht="12">
      <c r="B56" s="16"/>
      <c r="AR56" s="16"/>
    </row>
    <row r="57" spans="2:44" ht="12">
      <c r="B57" s="16"/>
      <c r="AR57" s="16"/>
    </row>
    <row r="58" spans="2:44" ht="12">
      <c r="B58" s="16"/>
      <c r="AR58" s="16"/>
    </row>
    <row r="59" spans="2:44" ht="12">
      <c r="B59" s="16"/>
      <c r="AR59" s="16"/>
    </row>
    <row r="60" spans="2:44" s="1" customFormat="1" ht="13">
      <c r="B60" s="25"/>
      <c r="D60" s="36" t="s">
        <v>45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46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45</v>
      </c>
      <c r="AI60" s="27"/>
      <c r="AJ60" s="27"/>
      <c r="AK60" s="27"/>
      <c r="AL60" s="27"/>
      <c r="AM60" s="36" t="s">
        <v>46</v>
      </c>
      <c r="AN60" s="27"/>
      <c r="AO60" s="27"/>
      <c r="AR60" s="25"/>
    </row>
    <row r="61" spans="2:44" ht="12">
      <c r="B61" s="16"/>
      <c r="AR61" s="16"/>
    </row>
    <row r="62" spans="2:44" ht="12">
      <c r="B62" s="16"/>
      <c r="AR62" s="16"/>
    </row>
    <row r="63" spans="2:44" ht="12">
      <c r="B63" s="16"/>
      <c r="AR63" s="16"/>
    </row>
    <row r="64" spans="2:44" s="1" customFormat="1" ht="13">
      <c r="B64" s="25"/>
      <c r="D64" s="34" t="s">
        <v>47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4" t="s">
        <v>48</v>
      </c>
      <c r="AI64" s="35"/>
      <c r="AJ64" s="35"/>
      <c r="AK64" s="35"/>
      <c r="AL64" s="35"/>
      <c r="AM64" s="35"/>
      <c r="AN64" s="35"/>
      <c r="AO64" s="35"/>
      <c r="AR64" s="25"/>
    </row>
    <row r="65" spans="2:44" ht="12">
      <c r="B65" s="16"/>
      <c r="AR65" s="16"/>
    </row>
    <row r="66" spans="2:44" ht="12">
      <c r="B66" s="16"/>
      <c r="AR66" s="16"/>
    </row>
    <row r="67" spans="2:44" ht="12">
      <c r="B67" s="16"/>
      <c r="AR67" s="16"/>
    </row>
    <row r="68" spans="2:44" ht="12">
      <c r="B68" s="16"/>
      <c r="AR68" s="16"/>
    </row>
    <row r="69" spans="2:44" ht="12">
      <c r="B69" s="16"/>
      <c r="AR69" s="16"/>
    </row>
    <row r="70" spans="2:44" ht="12">
      <c r="B70" s="16"/>
      <c r="AR70" s="16"/>
    </row>
    <row r="71" spans="2:44" ht="12">
      <c r="B71" s="16"/>
      <c r="AR71" s="16"/>
    </row>
    <row r="72" spans="2:44" ht="12">
      <c r="B72" s="16"/>
      <c r="AR72" s="16"/>
    </row>
    <row r="73" spans="2:44" ht="12">
      <c r="B73" s="16"/>
      <c r="AR73" s="16"/>
    </row>
    <row r="74" spans="2:44" ht="12">
      <c r="B74" s="16"/>
      <c r="AR74" s="16"/>
    </row>
    <row r="75" spans="2:44" s="1" customFormat="1" ht="13">
      <c r="B75" s="25"/>
      <c r="D75" s="36" t="s">
        <v>45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46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45</v>
      </c>
      <c r="AI75" s="27"/>
      <c r="AJ75" s="27"/>
      <c r="AK75" s="27"/>
      <c r="AL75" s="27"/>
      <c r="AM75" s="36" t="s">
        <v>46</v>
      </c>
      <c r="AN75" s="27"/>
      <c r="AO75" s="27"/>
      <c r="AR75" s="25"/>
    </row>
    <row r="76" spans="2:44" s="1" customFormat="1" ht="12">
      <c r="B76" s="25"/>
      <c r="AR76" s="25"/>
    </row>
    <row r="77" spans="2:44" s="1" customFormat="1" ht="7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5"/>
    </row>
    <row r="81" spans="2:44" s="1" customFormat="1" ht="7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5"/>
    </row>
    <row r="82" spans="2:44" s="1" customFormat="1" ht="25" customHeight="1">
      <c r="B82" s="25"/>
      <c r="C82" s="17" t="s">
        <v>49</v>
      </c>
      <c r="AR82" s="25"/>
    </row>
    <row r="83" spans="2:44" s="1" customFormat="1" ht="7" customHeight="1">
      <c r="B83" s="25"/>
      <c r="AR83" s="25"/>
    </row>
    <row r="84" spans="2:44" s="3" customFormat="1" ht="12" customHeight="1">
      <c r="B84" s="41"/>
      <c r="C84" s="22" t="s">
        <v>12</v>
      </c>
      <c r="L84" s="3" t="str">
        <f>K5</f>
        <v>Liten</v>
      </c>
      <c r="AR84" s="41"/>
    </row>
    <row r="85" spans="2:44" s="4" customFormat="1" ht="37" customHeight="1">
      <c r="B85" s="42"/>
      <c r="C85" s="43" t="s">
        <v>14</v>
      </c>
      <c r="L85" s="168" t="str">
        <f>K6</f>
        <v>Koupelny Liteň</v>
      </c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R85" s="42"/>
    </row>
    <row r="86" spans="2:44" s="1" customFormat="1" ht="7" customHeight="1">
      <c r="B86" s="25"/>
      <c r="AR86" s="25"/>
    </row>
    <row r="87" spans="2:44" s="1" customFormat="1" ht="12" customHeight="1">
      <c r="B87" s="25"/>
      <c r="C87" s="22" t="s">
        <v>18</v>
      </c>
      <c r="L87" s="44" t="str">
        <f>IF(K8="","",K8)</f>
        <v xml:space="preserve"> </v>
      </c>
      <c r="AI87" s="22" t="s">
        <v>20</v>
      </c>
      <c r="AM87" s="170" t="str">
        <f>IF(AN8="","",AN8)</f>
        <v>6. 10. 2022</v>
      </c>
      <c r="AN87" s="170"/>
      <c r="AR87" s="25"/>
    </row>
    <row r="88" spans="2:44" s="1" customFormat="1" ht="7" customHeight="1">
      <c r="B88" s="25"/>
      <c r="AR88" s="25"/>
    </row>
    <row r="89" spans="2:56" s="1" customFormat="1" ht="15.25" customHeight="1">
      <c r="B89" s="25"/>
      <c r="C89" s="22" t="s">
        <v>22</v>
      </c>
      <c r="L89" s="3" t="str">
        <f>IF(E11="","",E11)</f>
        <v xml:space="preserve"> </v>
      </c>
      <c r="AI89" s="22" t="s">
        <v>26</v>
      </c>
      <c r="AM89" s="171" t="str">
        <f>IF(E17="","",E17)</f>
        <v xml:space="preserve"> </v>
      </c>
      <c r="AN89" s="172"/>
      <c r="AO89" s="172"/>
      <c r="AP89" s="172"/>
      <c r="AR89" s="25"/>
      <c r="AS89" s="173" t="s">
        <v>50</v>
      </c>
      <c r="AT89" s="174"/>
      <c r="AU89" s="46"/>
      <c r="AV89" s="46"/>
      <c r="AW89" s="46"/>
      <c r="AX89" s="46"/>
      <c r="AY89" s="46"/>
      <c r="AZ89" s="46"/>
      <c r="BA89" s="46"/>
      <c r="BB89" s="46"/>
      <c r="BC89" s="46"/>
      <c r="BD89" s="47"/>
    </row>
    <row r="90" spans="2:56" s="1" customFormat="1" ht="15.25" customHeight="1">
      <c r="B90" s="25"/>
      <c r="C90" s="22" t="s">
        <v>25</v>
      </c>
      <c r="L90" s="3" t="str">
        <f>IF(E14="","",E14)</f>
        <v xml:space="preserve"> </v>
      </c>
      <c r="AI90" s="22" t="s">
        <v>28</v>
      </c>
      <c r="AM90" s="171" t="str">
        <f>IF(E20="","",E20)</f>
        <v xml:space="preserve"> </v>
      </c>
      <c r="AN90" s="172"/>
      <c r="AO90" s="172"/>
      <c r="AP90" s="172"/>
      <c r="AR90" s="25"/>
      <c r="AS90" s="175"/>
      <c r="AT90" s="176"/>
      <c r="BD90" s="49"/>
    </row>
    <row r="91" spans="2:56" s="1" customFormat="1" ht="10.75" customHeight="1">
      <c r="B91" s="25"/>
      <c r="AR91" s="25"/>
      <c r="AS91" s="175"/>
      <c r="AT91" s="176"/>
      <c r="BD91" s="49"/>
    </row>
    <row r="92" spans="2:56" s="1" customFormat="1" ht="29.25" customHeight="1">
      <c r="B92" s="25"/>
      <c r="C92" s="163" t="s">
        <v>51</v>
      </c>
      <c r="D92" s="164"/>
      <c r="E92" s="164"/>
      <c r="F92" s="164"/>
      <c r="G92" s="164"/>
      <c r="H92" s="50"/>
      <c r="I92" s="165" t="s">
        <v>52</v>
      </c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6" t="s">
        <v>53</v>
      </c>
      <c r="AH92" s="164"/>
      <c r="AI92" s="164"/>
      <c r="AJ92" s="164"/>
      <c r="AK92" s="164"/>
      <c r="AL92" s="164"/>
      <c r="AM92" s="164"/>
      <c r="AN92" s="165" t="s">
        <v>54</v>
      </c>
      <c r="AO92" s="164"/>
      <c r="AP92" s="167"/>
      <c r="AQ92" s="51" t="s">
        <v>55</v>
      </c>
      <c r="AR92" s="25"/>
      <c r="AS92" s="52" t="s">
        <v>56</v>
      </c>
      <c r="AT92" s="53" t="s">
        <v>57</v>
      </c>
      <c r="AU92" s="53" t="s">
        <v>58</v>
      </c>
      <c r="AV92" s="53" t="s">
        <v>59</v>
      </c>
      <c r="AW92" s="53" t="s">
        <v>60</v>
      </c>
      <c r="AX92" s="53" t="s">
        <v>61</v>
      </c>
      <c r="AY92" s="53" t="s">
        <v>62</v>
      </c>
      <c r="AZ92" s="53" t="s">
        <v>63</v>
      </c>
      <c r="BA92" s="53" t="s">
        <v>64</v>
      </c>
      <c r="BB92" s="53" t="s">
        <v>65</v>
      </c>
      <c r="BC92" s="53" t="s">
        <v>66</v>
      </c>
      <c r="BD92" s="54" t="s">
        <v>67</v>
      </c>
    </row>
    <row r="93" spans="2:56" s="1" customFormat="1" ht="10.75" customHeight="1">
      <c r="B93" s="25"/>
      <c r="AR93" s="25"/>
      <c r="AS93" s="55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7"/>
    </row>
    <row r="94" spans="2:90" s="5" customFormat="1" ht="32.5" customHeight="1">
      <c r="B94" s="56"/>
      <c r="C94" s="57" t="s">
        <v>68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161">
        <f>ROUND(SUM(AG95:AG96),2)</f>
        <v>0</v>
      </c>
      <c r="AH94" s="161"/>
      <c r="AI94" s="161"/>
      <c r="AJ94" s="161"/>
      <c r="AK94" s="161"/>
      <c r="AL94" s="161"/>
      <c r="AM94" s="161"/>
      <c r="AN94" s="162">
        <f>SUM(AG94,AT94)</f>
        <v>0</v>
      </c>
      <c r="AO94" s="162"/>
      <c r="AP94" s="162"/>
      <c r="AQ94" s="60" t="s">
        <v>1</v>
      </c>
      <c r="AR94" s="56"/>
      <c r="AS94" s="61">
        <f>ROUND(SUM(AS95:AS96),2)</f>
        <v>0</v>
      </c>
      <c r="AT94" s="62">
        <f>ROUND(SUM(AV94:AW94),2)</f>
        <v>0</v>
      </c>
      <c r="AU94" s="63">
        <f>ROUND(SUM(AU95:AU96),5)</f>
        <v>106.39</v>
      </c>
      <c r="AV94" s="62">
        <f>ROUND(AZ94*L29,2)</f>
        <v>0</v>
      </c>
      <c r="AW94" s="62">
        <f>ROUND(BA94*L30,2)</f>
        <v>0</v>
      </c>
      <c r="AX94" s="62">
        <f>ROUND(BB94*L29,2)</f>
        <v>0</v>
      </c>
      <c r="AY94" s="62">
        <f>ROUND(BC94*L30,2)</f>
        <v>0</v>
      </c>
      <c r="AZ94" s="62">
        <f>ROUND(SUM(AZ95:AZ96),2)</f>
        <v>0</v>
      </c>
      <c r="BA94" s="62">
        <f>ROUND(SUM(BA95:BA96),2)</f>
        <v>0</v>
      </c>
      <c r="BB94" s="62">
        <f>ROUND(SUM(BB95:BB96),2)</f>
        <v>0</v>
      </c>
      <c r="BC94" s="62">
        <f>ROUND(SUM(BC95:BC96),2)</f>
        <v>0</v>
      </c>
      <c r="BD94" s="64">
        <f>ROUND(SUM(BD95:BD96),2)</f>
        <v>0</v>
      </c>
      <c r="BS94" s="65" t="s">
        <v>69</v>
      </c>
      <c r="BT94" s="65" t="s">
        <v>70</v>
      </c>
      <c r="BU94" s="66" t="s">
        <v>71</v>
      </c>
      <c r="BV94" s="65" t="s">
        <v>72</v>
      </c>
      <c r="BW94" s="65" t="s">
        <v>4</v>
      </c>
      <c r="BX94" s="65" t="s">
        <v>73</v>
      </c>
      <c r="CL94" s="65" t="s">
        <v>1</v>
      </c>
    </row>
    <row r="95" spans="1:91" s="6" customFormat="1" ht="24.75" customHeight="1">
      <c r="A95" s="67" t="s">
        <v>74</v>
      </c>
      <c r="B95" s="68"/>
      <c r="C95" s="69"/>
      <c r="D95" s="160" t="s">
        <v>75</v>
      </c>
      <c r="E95" s="160"/>
      <c r="F95" s="160"/>
      <c r="G95" s="160"/>
      <c r="H95" s="160"/>
      <c r="I95" s="70"/>
      <c r="J95" s="160" t="s">
        <v>76</v>
      </c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58">
        <f>'Koupelna 2NP - Liten - Ko...'!J30</f>
        <v>0</v>
      </c>
      <c r="AH95" s="159"/>
      <c r="AI95" s="159"/>
      <c r="AJ95" s="159"/>
      <c r="AK95" s="159"/>
      <c r="AL95" s="159"/>
      <c r="AM95" s="159"/>
      <c r="AN95" s="158">
        <f>SUM(AG95,AT95)</f>
        <v>0</v>
      </c>
      <c r="AO95" s="159"/>
      <c r="AP95" s="159"/>
      <c r="AQ95" s="71" t="s">
        <v>77</v>
      </c>
      <c r="AR95" s="68"/>
      <c r="AS95" s="72">
        <v>0</v>
      </c>
      <c r="AT95" s="73">
        <f>ROUND(SUM(AV95:AW95),2)</f>
        <v>0</v>
      </c>
      <c r="AU95" s="74">
        <f>'Koupelna 2NP - Liten - Ko...'!P129</f>
        <v>47.525</v>
      </c>
      <c r="AV95" s="73">
        <f>'Koupelna 2NP - Liten - Ko...'!J33</f>
        <v>0</v>
      </c>
      <c r="AW95" s="73">
        <f>'Koupelna 2NP - Liten - Ko...'!J34</f>
        <v>0</v>
      </c>
      <c r="AX95" s="73">
        <f>'Koupelna 2NP - Liten - Ko...'!J35</f>
        <v>0</v>
      </c>
      <c r="AY95" s="73">
        <f>'Koupelna 2NP - Liten - Ko...'!J36</f>
        <v>0</v>
      </c>
      <c r="AZ95" s="73">
        <f>'Koupelna 2NP - Liten - Ko...'!F33</f>
        <v>0</v>
      </c>
      <c r="BA95" s="73">
        <f>'Koupelna 2NP - Liten - Ko...'!F34</f>
        <v>0</v>
      </c>
      <c r="BB95" s="73">
        <f>'Koupelna 2NP - Liten - Ko...'!F35</f>
        <v>0</v>
      </c>
      <c r="BC95" s="73">
        <f>'Koupelna 2NP - Liten - Ko...'!F36</f>
        <v>0</v>
      </c>
      <c r="BD95" s="75">
        <f>'Koupelna 2NP - Liten - Ko...'!F37</f>
        <v>0</v>
      </c>
      <c r="BT95" s="76" t="s">
        <v>78</v>
      </c>
      <c r="BV95" s="76" t="s">
        <v>72</v>
      </c>
      <c r="BW95" s="76" t="s">
        <v>79</v>
      </c>
      <c r="BX95" s="76" t="s">
        <v>4</v>
      </c>
      <c r="CL95" s="76" t="s">
        <v>1</v>
      </c>
      <c r="CM95" s="76" t="s">
        <v>78</v>
      </c>
    </row>
    <row r="96" spans="1:91" s="6" customFormat="1" ht="24.75" customHeight="1">
      <c r="A96" s="67" t="s">
        <v>74</v>
      </c>
      <c r="B96" s="68"/>
      <c r="C96" s="69"/>
      <c r="D96" s="160" t="s">
        <v>80</v>
      </c>
      <c r="E96" s="160"/>
      <c r="F96" s="160"/>
      <c r="G96" s="160"/>
      <c r="H96" s="160"/>
      <c r="I96" s="70"/>
      <c r="J96" s="160" t="s">
        <v>81</v>
      </c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58">
        <f>'Koupelna 1NP - Liteň - Ko...'!J30</f>
        <v>0</v>
      </c>
      <c r="AH96" s="159"/>
      <c r="AI96" s="159"/>
      <c r="AJ96" s="159"/>
      <c r="AK96" s="159"/>
      <c r="AL96" s="159"/>
      <c r="AM96" s="159"/>
      <c r="AN96" s="158">
        <f>SUM(AG96,AT96)</f>
        <v>0</v>
      </c>
      <c r="AO96" s="159"/>
      <c r="AP96" s="159"/>
      <c r="AQ96" s="71" t="s">
        <v>77</v>
      </c>
      <c r="AR96" s="68"/>
      <c r="AS96" s="77">
        <v>0</v>
      </c>
      <c r="AT96" s="78">
        <f>ROUND(SUM(AV96:AW96),2)</f>
        <v>0</v>
      </c>
      <c r="AU96" s="79">
        <f>'Koupelna 1NP - Liteň - Ko...'!P129</f>
        <v>58.865</v>
      </c>
      <c r="AV96" s="78">
        <f>'Koupelna 1NP - Liteň - Ko...'!J33</f>
        <v>0</v>
      </c>
      <c r="AW96" s="78">
        <f>'Koupelna 1NP - Liteň - Ko...'!J34</f>
        <v>0</v>
      </c>
      <c r="AX96" s="78">
        <f>'Koupelna 1NP - Liteň - Ko...'!J35</f>
        <v>0</v>
      </c>
      <c r="AY96" s="78">
        <f>'Koupelna 1NP - Liteň - Ko...'!J36</f>
        <v>0</v>
      </c>
      <c r="AZ96" s="78">
        <f>'Koupelna 1NP - Liteň - Ko...'!F33</f>
        <v>0</v>
      </c>
      <c r="BA96" s="78">
        <f>'Koupelna 1NP - Liteň - Ko...'!F34</f>
        <v>0</v>
      </c>
      <c r="BB96" s="78">
        <f>'Koupelna 1NP - Liteň - Ko...'!F35</f>
        <v>0</v>
      </c>
      <c r="BC96" s="78">
        <f>'Koupelna 1NP - Liteň - Ko...'!F36</f>
        <v>0</v>
      </c>
      <c r="BD96" s="80">
        <f>'Koupelna 1NP - Liteň - Ko...'!F37</f>
        <v>0</v>
      </c>
      <c r="BT96" s="76" t="s">
        <v>78</v>
      </c>
      <c r="BV96" s="76" t="s">
        <v>72</v>
      </c>
      <c r="BW96" s="76" t="s">
        <v>82</v>
      </c>
      <c r="BX96" s="76" t="s">
        <v>4</v>
      </c>
      <c r="CL96" s="76" t="s">
        <v>1</v>
      </c>
      <c r="CM96" s="76" t="s">
        <v>78</v>
      </c>
    </row>
    <row r="97" spans="2:44" s="1" customFormat="1" ht="30" customHeight="1">
      <c r="B97" s="25"/>
      <c r="AR97" s="25"/>
    </row>
    <row r="98" spans="2:44" s="1" customFormat="1" ht="7" customHeight="1"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25"/>
    </row>
  </sheetData>
  <mergeCells count="44">
    <mergeCell ref="K5:AJ5"/>
    <mergeCell ref="K6:AJ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J85"/>
  </mergeCells>
  <hyperlinks>
    <hyperlink ref="A95" location="'Koupelna 2NP - Liten - Ko...'!C2" display="/"/>
    <hyperlink ref="A96" location="'Koupelna 1NP - Liteň - K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48"/>
  <sheetViews>
    <sheetView showGridLines="0" workbookViewId="0" topLeftCell="A228">
      <selection activeCell="I131" sqref="I131:I248"/>
    </sheetView>
  </sheetViews>
  <sheetFormatPr defaultColWidth="8.7109375" defaultRowHeight="12"/>
  <cols>
    <col min="1" max="1" width="8.28125" style="0" customWidth="1"/>
    <col min="2" max="2" width="1.28515625" style="0" customWidth="1"/>
    <col min="3" max="4" width="4.28125" style="0" customWidth="1"/>
    <col min="5" max="5" width="17.281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281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156" t="s">
        <v>5</v>
      </c>
      <c r="M2" s="157"/>
      <c r="N2" s="157"/>
      <c r="O2" s="157"/>
      <c r="P2" s="157"/>
      <c r="Q2" s="157"/>
      <c r="R2" s="157"/>
      <c r="S2" s="157"/>
      <c r="T2" s="157"/>
      <c r="U2" s="157"/>
      <c r="V2" s="157"/>
      <c r="AT2" s="13" t="s">
        <v>79</v>
      </c>
    </row>
    <row r="3" spans="2:46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78</v>
      </c>
    </row>
    <row r="4" spans="2:46" ht="25" customHeight="1">
      <c r="B4" s="16"/>
      <c r="D4" s="17" t="s">
        <v>83</v>
      </c>
      <c r="L4" s="16"/>
      <c r="M4" s="81" t="s">
        <v>10</v>
      </c>
      <c r="AT4" s="13" t="s">
        <v>3</v>
      </c>
    </row>
    <row r="5" spans="2:12" ht="7" customHeight="1">
      <c r="B5" s="16"/>
      <c r="L5" s="16"/>
    </row>
    <row r="6" spans="2:12" ht="12" customHeight="1">
      <c r="B6" s="16"/>
      <c r="D6" s="22" t="s">
        <v>14</v>
      </c>
      <c r="L6" s="16"/>
    </row>
    <row r="7" spans="2:12" ht="16.5" customHeight="1">
      <c r="B7" s="16"/>
      <c r="E7" s="191" t="str">
        <f>'Rekapitulace stavby'!K6</f>
        <v>Koupelny Liteň</v>
      </c>
      <c r="F7" s="192"/>
      <c r="G7" s="192"/>
      <c r="H7" s="192"/>
      <c r="L7" s="16"/>
    </row>
    <row r="8" spans="2:12" s="1" customFormat="1" ht="12" customHeight="1">
      <c r="B8" s="25"/>
      <c r="D8" s="22" t="s">
        <v>84</v>
      </c>
      <c r="L8" s="25"/>
    </row>
    <row r="9" spans="2:12" s="1" customFormat="1" ht="16.5" customHeight="1">
      <c r="B9" s="25"/>
      <c r="E9" s="168" t="s">
        <v>85</v>
      </c>
      <c r="F9" s="190"/>
      <c r="G9" s="190"/>
      <c r="H9" s="190"/>
      <c r="L9" s="25"/>
    </row>
    <row r="10" spans="2:12" s="1" customFormat="1" ht="12">
      <c r="B10" s="25"/>
      <c r="L10" s="25"/>
    </row>
    <row r="11" spans="2:12" s="1" customFormat="1" ht="12" customHeight="1">
      <c r="B11" s="25"/>
      <c r="D11" s="22" t="s">
        <v>16</v>
      </c>
      <c r="F11" s="20" t="s">
        <v>1</v>
      </c>
      <c r="I11" s="22" t="s">
        <v>17</v>
      </c>
      <c r="J11" s="20" t="s">
        <v>1</v>
      </c>
      <c r="L11" s="25"/>
    </row>
    <row r="12" spans="2:12" s="1" customFormat="1" ht="12" customHeight="1">
      <c r="B12" s="25"/>
      <c r="D12" s="22" t="s">
        <v>18</v>
      </c>
      <c r="F12" s="20" t="s">
        <v>13</v>
      </c>
      <c r="I12" s="22" t="s">
        <v>20</v>
      </c>
      <c r="J12" s="45" t="str">
        <f>'Rekapitulace stavby'!AN8</f>
        <v>6. 10. 2022</v>
      </c>
      <c r="L12" s="25"/>
    </row>
    <row r="13" spans="2:12" s="1" customFormat="1" ht="10.75" customHeight="1">
      <c r="B13" s="25"/>
      <c r="L13" s="25"/>
    </row>
    <row r="14" spans="2:12" s="1" customFormat="1" ht="12" customHeight="1">
      <c r="B14" s="25"/>
      <c r="D14" s="22" t="s">
        <v>22</v>
      </c>
      <c r="I14" s="22" t="s">
        <v>23</v>
      </c>
      <c r="J14" s="20" t="str">
        <f>IF('Rekapitulace stavby'!AN10="","",'Rekapitulace stavby'!AN10)</f>
        <v/>
      </c>
      <c r="L14" s="25"/>
    </row>
    <row r="15" spans="2:12" s="1" customFormat="1" ht="18" customHeight="1">
      <c r="B15" s="25"/>
      <c r="E15" s="20" t="str">
        <f>IF('Rekapitulace stavby'!E11="","",'Rekapitulace stavby'!E11)</f>
        <v xml:space="preserve"> </v>
      </c>
      <c r="I15" s="22" t="s">
        <v>24</v>
      </c>
      <c r="J15" s="20" t="str">
        <f>IF('Rekapitulace stavby'!AN11="","",'Rekapitulace stavby'!AN11)</f>
        <v/>
      </c>
      <c r="L15" s="25"/>
    </row>
    <row r="16" spans="2:12" s="1" customFormat="1" ht="7" customHeight="1">
      <c r="B16" s="25"/>
      <c r="L16" s="25"/>
    </row>
    <row r="17" spans="2:12" s="1" customFormat="1" ht="12" customHeight="1">
      <c r="B17" s="25"/>
      <c r="D17" s="22" t="s">
        <v>25</v>
      </c>
      <c r="I17" s="22" t="s">
        <v>23</v>
      </c>
      <c r="J17" s="20" t="str">
        <f>'Rekapitulace stavby'!AN13</f>
        <v/>
      </c>
      <c r="L17" s="25"/>
    </row>
    <row r="18" spans="2:12" s="1" customFormat="1" ht="18" customHeight="1">
      <c r="B18" s="25"/>
      <c r="E18" s="184" t="str">
        <f>'Rekapitulace stavby'!E14</f>
        <v xml:space="preserve"> </v>
      </c>
      <c r="F18" s="184"/>
      <c r="G18" s="184"/>
      <c r="H18" s="184"/>
      <c r="I18" s="22" t="s">
        <v>24</v>
      </c>
      <c r="J18" s="20" t="str">
        <f>'Rekapitulace stavby'!AN14</f>
        <v/>
      </c>
      <c r="L18" s="25"/>
    </row>
    <row r="19" spans="2:12" s="1" customFormat="1" ht="7" customHeight="1">
      <c r="B19" s="25"/>
      <c r="L19" s="25"/>
    </row>
    <row r="20" spans="2:12" s="1" customFormat="1" ht="12" customHeight="1">
      <c r="B20" s="25"/>
      <c r="D20" s="22" t="s">
        <v>26</v>
      </c>
      <c r="I20" s="22" t="s">
        <v>23</v>
      </c>
      <c r="J20" s="20" t="str">
        <f>IF('Rekapitulace stavby'!AN16="","",'Rekapitulace stavby'!AN16)</f>
        <v/>
      </c>
      <c r="L20" s="25"/>
    </row>
    <row r="21" spans="2:12" s="1" customFormat="1" ht="18" customHeight="1">
      <c r="B21" s="25"/>
      <c r="E21" s="20" t="str">
        <f>IF('Rekapitulace stavby'!E17="","",'Rekapitulace stavby'!E17)</f>
        <v xml:space="preserve"> </v>
      </c>
      <c r="I21" s="22" t="s">
        <v>24</v>
      </c>
      <c r="J21" s="20" t="str">
        <f>IF('Rekapitulace stavby'!AN17="","",'Rekapitulace stavby'!AN17)</f>
        <v/>
      </c>
      <c r="L21" s="25"/>
    </row>
    <row r="22" spans="2:12" s="1" customFormat="1" ht="7" customHeight="1">
      <c r="B22" s="25"/>
      <c r="L22" s="25"/>
    </row>
    <row r="23" spans="2:12" s="1" customFormat="1" ht="12" customHeight="1">
      <c r="B23" s="25"/>
      <c r="D23" s="22" t="s">
        <v>28</v>
      </c>
      <c r="I23" s="22" t="s">
        <v>23</v>
      </c>
      <c r="J23" s="20" t="str">
        <f>IF('Rekapitulace stavby'!AN19="","",'Rekapitulace stavby'!AN19)</f>
        <v/>
      </c>
      <c r="L23" s="25"/>
    </row>
    <row r="24" spans="2:12" s="1" customFormat="1" ht="18" customHeight="1">
      <c r="B24" s="25"/>
      <c r="E24" s="20" t="str">
        <f>IF('Rekapitulace stavby'!E20="","",'Rekapitulace stavby'!E20)</f>
        <v xml:space="preserve"> </v>
      </c>
      <c r="I24" s="22" t="s">
        <v>24</v>
      </c>
      <c r="J24" s="20" t="str">
        <f>IF('Rekapitulace stavby'!AN20="","",'Rekapitulace stavby'!AN20)</f>
        <v/>
      </c>
      <c r="L24" s="25"/>
    </row>
    <row r="25" spans="2:12" s="1" customFormat="1" ht="7" customHeight="1">
      <c r="B25" s="25"/>
      <c r="L25" s="25"/>
    </row>
    <row r="26" spans="2:12" s="1" customFormat="1" ht="12" customHeight="1">
      <c r="B26" s="25"/>
      <c r="D26" s="22" t="s">
        <v>29</v>
      </c>
      <c r="L26" s="25"/>
    </row>
    <row r="27" spans="2:12" s="7" customFormat="1" ht="16.5" customHeight="1">
      <c r="B27" s="82"/>
      <c r="E27" s="186" t="s">
        <v>1</v>
      </c>
      <c r="F27" s="186"/>
      <c r="G27" s="186"/>
      <c r="H27" s="186"/>
      <c r="L27" s="82"/>
    </row>
    <row r="28" spans="2:12" s="1" customFormat="1" ht="7" customHeight="1">
      <c r="B28" s="25"/>
      <c r="L28" s="25"/>
    </row>
    <row r="29" spans="2:12" s="1" customFormat="1" ht="7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25.25" customHeight="1">
      <c r="B30" s="25"/>
      <c r="D30" s="83" t="s">
        <v>30</v>
      </c>
      <c r="J30" s="59">
        <f>ROUND(J129,2)</f>
        <v>0</v>
      </c>
      <c r="L30" s="25"/>
    </row>
    <row r="31" spans="2:12" s="1" customFormat="1" ht="7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14.5" customHeight="1">
      <c r="B32" s="25"/>
      <c r="F32" s="28" t="s">
        <v>32</v>
      </c>
      <c r="I32" s="28" t="s">
        <v>31</v>
      </c>
      <c r="J32" s="28" t="s">
        <v>33</v>
      </c>
      <c r="L32" s="25"/>
    </row>
    <row r="33" spans="2:12" s="1" customFormat="1" ht="14.5" customHeight="1">
      <c r="B33" s="25"/>
      <c r="D33" s="48" t="s">
        <v>34</v>
      </c>
      <c r="E33" s="22" t="s">
        <v>35</v>
      </c>
      <c r="F33" s="84">
        <f>ROUND((SUM(BE129:BE247)),2)</f>
        <v>0</v>
      </c>
      <c r="I33" s="85">
        <v>0.21</v>
      </c>
      <c r="J33" s="84">
        <f>ROUND(((SUM(BE129:BE247))*I33),2)</f>
        <v>0</v>
      </c>
      <c r="L33" s="25"/>
    </row>
    <row r="34" spans="2:12" s="1" customFormat="1" ht="14.5" customHeight="1">
      <c r="B34" s="25"/>
      <c r="E34" s="22" t="s">
        <v>36</v>
      </c>
      <c r="F34" s="84">
        <f>ROUND((SUM(BF129:BF247)),2)</f>
        <v>0</v>
      </c>
      <c r="I34" s="85">
        <v>0.15</v>
      </c>
      <c r="J34" s="84">
        <f>ROUND(((SUM(BF129:BF247))*I34),2)</f>
        <v>0</v>
      </c>
      <c r="L34" s="25"/>
    </row>
    <row r="35" spans="2:12" s="1" customFormat="1" ht="14.5" customHeight="1" hidden="1">
      <c r="B35" s="25"/>
      <c r="E35" s="22" t="s">
        <v>37</v>
      </c>
      <c r="F35" s="84">
        <f>ROUND((SUM(BG129:BG247)),2)</f>
        <v>0</v>
      </c>
      <c r="I35" s="85">
        <v>0.21</v>
      </c>
      <c r="J35" s="84">
        <f>0</f>
        <v>0</v>
      </c>
      <c r="L35" s="25"/>
    </row>
    <row r="36" spans="2:12" s="1" customFormat="1" ht="14.5" customHeight="1" hidden="1">
      <c r="B36" s="25"/>
      <c r="E36" s="22" t="s">
        <v>38</v>
      </c>
      <c r="F36" s="84">
        <f>ROUND((SUM(BH129:BH247)),2)</f>
        <v>0</v>
      </c>
      <c r="I36" s="85">
        <v>0.15</v>
      </c>
      <c r="J36" s="84">
        <f>0</f>
        <v>0</v>
      </c>
      <c r="L36" s="25"/>
    </row>
    <row r="37" spans="2:12" s="1" customFormat="1" ht="14.5" customHeight="1" hidden="1">
      <c r="B37" s="25"/>
      <c r="E37" s="22" t="s">
        <v>39</v>
      </c>
      <c r="F37" s="84">
        <f>ROUND((SUM(BI129:BI247)),2)</f>
        <v>0</v>
      </c>
      <c r="I37" s="85">
        <v>0</v>
      </c>
      <c r="J37" s="84">
        <f>0</f>
        <v>0</v>
      </c>
      <c r="L37" s="25"/>
    </row>
    <row r="38" spans="2:12" s="1" customFormat="1" ht="7" customHeight="1">
      <c r="B38" s="25"/>
      <c r="L38" s="25"/>
    </row>
    <row r="39" spans="2:12" s="1" customFormat="1" ht="25.25" customHeight="1">
      <c r="B39" s="25"/>
      <c r="C39" s="86"/>
      <c r="D39" s="87" t="s">
        <v>40</v>
      </c>
      <c r="E39" s="50"/>
      <c r="F39" s="50"/>
      <c r="G39" s="88" t="s">
        <v>41</v>
      </c>
      <c r="H39" s="89" t="s">
        <v>42</v>
      </c>
      <c r="I39" s="50"/>
      <c r="J39" s="90">
        <f>SUM(J30:J37)</f>
        <v>0</v>
      </c>
      <c r="K39" s="91"/>
      <c r="L39" s="25"/>
    </row>
    <row r="40" spans="2:12" s="1" customFormat="1" ht="14.5" customHeight="1">
      <c r="B40" s="25"/>
      <c r="L40" s="25"/>
    </row>
    <row r="41" spans="2:12" ht="14.5" customHeight="1">
      <c r="B41" s="16"/>
      <c r="L41" s="16"/>
    </row>
    <row r="42" spans="2:12" ht="14.5" customHeight="1">
      <c r="B42" s="16"/>
      <c r="L42" s="16"/>
    </row>
    <row r="43" spans="2:12" ht="14.5" customHeight="1">
      <c r="B43" s="16"/>
      <c r="L43" s="16"/>
    </row>
    <row r="44" spans="2:12" ht="14.5" customHeight="1">
      <c r="B44" s="16"/>
      <c r="L44" s="16"/>
    </row>
    <row r="45" spans="2:12" ht="14.5" customHeight="1">
      <c r="B45" s="16"/>
      <c r="L45" s="16"/>
    </row>
    <row r="46" spans="2:12" ht="14.5" customHeight="1">
      <c r="B46" s="16"/>
      <c r="L46" s="16"/>
    </row>
    <row r="47" spans="2:12" ht="14.5" customHeight="1">
      <c r="B47" s="16"/>
      <c r="L47" s="16"/>
    </row>
    <row r="48" spans="2:12" ht="14.5" customHeight="1">
      <c r="B48" s="16"/>
      <c r="L48" s="16"/>
    </row>
    <row r="49" spans="2:12" ht="14.5" customHeight="1">
      <c r="B49" s="16"/>
      <c r="L49" s="16"/>
    </row>
    <row r="50" spans="2:12" s="1" customFormat="1" ht="14.5" customHeight="1">
      <c r="B50" s="25"/>
      <c r="D50" s="34" t="s">
        <v>43</v>
      </c>
      <c r="E50" s="35"/>
      <c r="F50" s="35"/>
      <c r="G50" s="34" t="s">
        <v>44</v>
      </c>
      <c r="H50" s="35"/>
      <c r="I50" s="35"/>
      <c r="J50" s="35"/>
      <c r="K50" s="35"/>
      <c r="L50" s="25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s="1" customFormat="1" ht="13">
      <c r="B61" s="25"/>
      <c r="D61" s="36" t="s">
        <v>45</v>
      </c>
      <c r="E61" s="27"/>
      <c r="F61" s="92" t="s">
        <v>46</v>
      </c>
      <c r="G61" s="36" t="s">
        <v>45</v>
      </c>
      <c r="H61" s="27"/>
      <c r="I61" s="27"/>
      <c r="J61" s="93" t="s">
        <v>46</v>
      </c>
      <c r="K61" s="27"/>
      <c r="L61" s="25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2:12" s="1" customFormat="1" ht="13">
      <c r="B65" s="25"/>
      <c r="D65" s="34" t="s">
        <v>47</v>
      </c>
      <c r="E65" s="35"/>
      <c r="F65" s="35"/>
      <c r="G65" s="34" t="s">
        <v>48</v>
      </c>
      <c r="H65" s="35"/>
      <c r="I65" s="35"/>
      <c r="J65" s="35"/>
      <c r="K65" s="35"/>
      <c r="L65" s="25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s="1" customFormat="1" ht="13">
      <c r="B76" s="25"/>
      <c r="D76" s="36" t="s">
        <v>45</v>
      </c>
      <c r="E76" s="27"/>
      <c r="F76" s="92" t="s">
        <v>46</v>
      </c>
      <c r="G76" s="36" t="s">
        <v>45</v>
      </c>
      <c r="H76" s="27"/>
      <c r="I76" s="27"/>
      <c r="J76" s="93" t="s">
        <v>46</v>
      </c>
      <c r="K76" s="27"/>
      <c r="L76" s="25"/>
    </row>
    <row r="77" spans="2:12" s="1" customFormat="1" ht="14.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12" s="1" customFormat="1" ht="7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12" s="1" customFormat="1" ht="25" customHeight="1">
      <c r="B82" s="25"/>
      <c r="C82" s="17" t="s">
        <v>86</v>
      </c>
      <c r="L82" s="25"/>
    </row>
    <row r="83" spans="2:12" s="1" customFormat="1" ht="7" customHeight="1">
      <c r="B83" s="25"/>
      <c r="L83" s="25"/>
    </row>
    <row r="84" spans="2:12" s="1" customFormat="1" ht="12" customHeight="1">
      <c r="B84" s="25"/>
      <c r="C84" s="22" t="s">
        <v>14</v>
      </c>
      <c r="L84" s="25"/>
    </row>
    <row r="85" spans="2:12" s="1" customFormat="1" ht="16.5" customHeight="1">
      <c r="B85" s="25"/>
      <c r="E85" s="191" t="str">
        <f>E7</f>
        <v>Koupelny Liteň</v>
      </c>
      <c r="F85" s="192"/>
      <c r="G85" s="192"/>
      <c r="H85" s="192"/>
      <c r="L85" s="25"/>
    </row>
    <row r="86" spans="2:12" s="1" customFormat="1" ht="12" customHeight="1">
      <c r="B86" s="25"/>
      <c r="C86" s="22" t="s">
        <v>84</v>
      </c>
      <c r="L86" s="25"/>
    </row>
    <row r="87" spans="2:12" s="1" customFormat="1" ht="16.5" customHeight="1">
      <c r="B87" s="25"/>
      <c r="E87" s="168" t="str">
        <f>E9</f>
        <v>Koupelna 2NP - Liten - Koupelna 2NP</v>
      </c>
      <c r="F87" s="190"/>
      <c r="G87" s="190"/>
      <c r="H87" s="190"/>
      <c r="L87" s="25"/>
    </row>
    <row r="88" spans="2:12" s="1" customFormat="1" ht="7" customHeight="1">
      <c r="B88" s="25"/>
      <c r="L88" s="25"/>
    </row>
    <row r="89" spans="2:12" s="1" customFormat="1" ht="12" customHeight="1">
      <c r="B89" s="25"/>
      <c r="C89" s="22" t="s">
        <v>18</v>
      </c>
      <c r="F89" s="20" t="str">
        <f>F12</f>
        <v>Liten</v>
      </c>
      <c r="I89" s="22" t="s">
        <v>20</v>
      </c>
      <c r="J89" s="45" t="str">
        <f>IF(J12="","",J12)</f>
        <v>6. 10. 2022</v>
      </c>
      <c r="L89" s="25"/>
    </row>
    <row r="90" spans="2:12" s="1" customFormat="1" ht="7" customHeight="1">
      <c r="B90" s="25"/>
      <c r="L90" s="25"/>
    </row>
    <row r="91" spans="2:12" s="1" customFormat="1" ht="15.25" customHeight="1">
      <c r="B91" s="25"/>
      <c r="C91" s="22" t="s">
        <v>22</v>
      </c>
      <c r="F91" s="20" t="str">
        <f>E15</f>
        <v xml:space="preserve"> </v>
      </c>
      <c r="I91" s="22" t="s">
        <v>26</v>
      </c>
      <c r="J91" s="23" t="str">
        <f>E21</f>
        <v xml:space="preserve"> </v>
      </c>
      <c r="L91" s="25"/>
    </row>
    <row r="92" spans="2:12" s="1" customFormat="1" ht="15.25" customHeight="1">
      <c r="B92" s="25"/>
      <c r="C92" s="22" t="s">
        <v>25</v>
      </c>
      <c r="F92" s="20" t="str">
        <f>IF(E18="","",E18)</f>
        <v xml:space="preserve"> </v>
      </c>
      <c r="I92" s="22" t="s">
        <v>28</v>
      </c>
      <c r="J92" s="23" t="str">
        <f>E24</f>
        <v xml:space="preserve"> </v>
      </c>
      <c r="L92" s="25"/>
    </row>
    <row r="93" spans="2:12" s="1" customFormat="1" ht="10.25" customHeight="1">
      <c r="B93" s="25"/>
      <c r="L93" s="25"/>
    </row>
    <row r="94" spans="2:12" s="1" customFormat="1" ht="29.25" customHeight="1">
      <c r="B94" s="25"/>
      <c r="C94" s="94" t="s">
        <v>87</v>
      </c>
      <c r="D94" s="86"/>
      <c r="E94" s="86"/>
      <c r="F94" s="86"/>
      <c r="G94" s="86"/>
      <c r="H94" s="86"/>
      <c r="I94" s="86"/>
      <c r="J94" s="95" t="s">
        <v>88</v>
      </c>
      <c r="K94" s="86"/>
      <c r="L94" s="25"/>
    </row>
    <row r="95" spans="2:12" s="1" customFormat="1" ht="10.25" customHeight="1">
      <c r="B95" s="25"/>
      <c r="L95" s="25"/>
    </row>
    <row r="96" spans="2:47" s="1" customFormat="1" ht="22.75" customHeight="1">
      <c r="B96" s="25"/>
      <c r="C96" s="96" t="s">
        <v>89</v>
      </c>
      <c r="J96" s="59">
        <f>J129</f>
        <v>0</v>
      </c>
      <c r="L96" s="25"/>
      <c r="AU96" s="13" t="s">
        <v>90</v>
      </c>
    </row>
    <row r="97" spans="2:12" s="8" customFormat="1" ht="25" customHeight="1">
      <c r="B97" s="97"/>
      <c r="D97" s="98" t="s">
        <v>91</v>
      </c>
      <c r="E97" s="99"/>
      <c r="F97" s="99"/>
      <c r="G97" s="99"/>
      <c r="H97" s="99"/>
      <c r="I97" s="99"/>
      <c r="J97" s="100">
        <f>J130</f>
        <v>0</v>
      </c>
      <c r="L97" s="97"/>
    </row>
    <row r="98" spans="2:12" s="9" customFormat="1" ht="20" customHeight="1">
      <c r="B98" s="101"/>
      <c r="D98" s="102" t="s">
        <v>92</v>
      </c>
      <c r="E98" s="103"/>
      <c r="F98" s="103"/>
      <c r="G98" s="103"/>
      <c r="H98" s="103"/>
      <c r="I98" s="103"/>
      <c r="J98" s="104">
        <f>J131</f>
        <v>0</v>
      </c>
      <c r="L98" s="101"/>
    </row>
    <row r="99" spans="2:12" s="9" customFormat="1" ht="14.75" customHeight="1">
      <c r="B99" s="101"/>
      <c r="D99" s="102" t="s">
        <v>93</v>
      </c>
      <c r="E99" s="103"/>
      <c r="F99" s="103"/>
      <c r="G99" s="103"/>
      <c r="H99" s="103"/>
      <c r="I99" s="103"/>
      <c r="J99" s="104">
        <f>J132</f>
        <v>0</v>
      </c>
      <c r="L99" s="101"/>
    </row>
    <row r="100" spans="2:12" s="9" customFormat="1" ht="20" customHeight="1">
      <c r="B100" s="101"/>
      <c r="D100" s="102" t="s">
        <v>94</v>
      </c>
      <c r="E100" s="103"/>
      <c r="F100" s="103"/>
      <c r="G100" s="103"/>
      <c r="H100" s="103"/>
      <c r="I100" s="103"/>
      <c r="J100" s="104">
        <f>J135</f>
        <v>0</v>
      </c>
      <c r="L100" s="101"/>
    </row>
    <row r="101" spans="2:12" s="9" customFormat="1" ht="20" customHeight="1">
      <c r="B101" s="101"/>
      <c r="D101" s="102" t="s">
        <v>95</v>
      </c>
      <c r="E101" s="103"/>
      <c r="F101" s="103"/>
      <c r="G101" s="103"/>
      <c r="H101" s="103"/>
      <c r="I101" s="103"/>
      <c r="J101" s="104">
        <f>J142</f>
        <v>0</v>
      </c>
      <c r="L101" s="101"/>
    </row>
    <row r="102" spans="2:12" s="9" customFormat="1" ht="20" customHeight="1">
      <c r="B102" s="101"/>
      <c r="D102" s="102" t="s">
        <v>96</v>
      </c>
      <c r="E102" s="103"/>
      <c r="F102" s="103"/>
      <c r="G102" s="103"/>
      <c r="H102" s="103"/>
      <c r="I102" s="103"/>
      <c r="J102" s="104">
        <f>J147</f>
        <v>0</v>
      </c>
      <c r="L102" s="101"/>
    </row>
    <row r="103" spans="2:12" s="9" customFormat="1" ht="20" customHeight="1">
      <c r="B103" s="101"/>
      <c r="D103" s="102" t="s">
        <v>97</v>
      </c>
      <c r="E103" s="103"/>
      <c r="F103" s="103"/>
      <c r="G103" s="103"/>
      <c r="H103" s="103"/>
      <c r="I103" s="103"/>
      <c r="J103" s="104">
        <f>J156</f>
        <v>0</v>
      </c>
      <c r="L103" s="101"/>
    </row>
    <row r="104" spans="2:12" s="8" customFormat="1" ht="25" customHeight="1">
      <c r="B104" s="97"/>
      <c r="D104" s="98" t="s">
        <v>98</v>
      </c>
      <c r="E104" s="99"/>
      <c r="F104" s="99"/>
      <c r="G104" s="99"/>
      <c r="H104" s="99"/>
      <c r="I104" s="99"/>
      <c r="J104" s="100">
        <f>J159</f>
        <v>0</v>
      </c>
      <c r="L104" s="97"/>
    </row>
    <row r="105" spans="2:12" s="9" customFormat="1" ht="20" customHeight="1">
      <c r="B105" s="101"/>
      <c r="D105" s="102" t="s">
        <v>99</v>
      </c>
      <c r="E105" s="103"/>
      <c r="F105" s="103"/>
      <c r="G105" s="103"/>
      <c r="H105" s="103"/>
      <c r="I105" s="103"/>
      <c r="J105" s="104">
        <f>J160</f>
        <v>0</v>
      </c>
      <c r="L105" s="101"/>
    </row>
    <row r="106" spans="2:12" s="9" customFormat="1" ht="20" customHeight="1">
      <c r="B106" s="101"/>
      <c r="D106" s="102" t="s">
        <v>100</v>
      </c>
      <c r="E106" s="103"/>
      <c r="F106" s="103"/>
      <c r="G106" s="103"/>
      <c r="H106" s="103"/>
      <c r="I106" s="103"/>
      <c r="J106" s="104">
        <f>J210</f>
        <v>0</v>
      </c>
      <c r="L106" s="101"/>
    </row>
    <row r="107" spans="2:12" s="9" customFormat="1" ht="20" customHeight="1">
      <c r="B107" s="101"/>
      <c r="D107" s="102" t="s">
        <v>101</v>
      </c>
      <c r="E107" s="103"/>
      <c r="F107" s="103"/>
      <c r="G107" s="103"/>
      <c r="H107" s="103"/>
      <c r="I107" s="103"/>
      <c r="J107" s="104">
        <f>J225</f>
        <v>0</v>
      </c>
      <c r="L107" s="101"/>
    </row>
    <row r="108" spans="2:12" s="9" customFormat="1" ht="20" customHeight="1">
      <c r="B108" s="101"/>
      <c r="D108" s="102" t="s">
        <v>102</v>
      </c>
      <c r="E108" s="103"/>
      <c r="F108" s="103"/>
      <c r="G108" s="103"/>
      <c r="H108" s="103"/>
      <c r="I108" s="103"/>
      <c r="J108" s="104">
        <f>J240</f>
        <v>0</v>
      </c>
      <c r="L108" s="101"/>
    </row>
    <row r="109" spans="2:12" s="8" customFormat="1" ht="25" customHeight="1">
      <c r="B109" s="97"/>
      <c r="D109" s="98" t="s">
        <v>103</v>
      </c>
      <c r="E109" s="99"/>
      <c r="F109" s="99"/>
      <c r="G109" s="99"/>
      <c r="H109" s="99"/>
      <c r="I109" s="99"/>
      <c r="J109" s="100">
        <f>J245</f>
        <v>0</v>
      </c>
      <c r="L109" s="97"/>
    </row>
    <row r="110" spans="2:12" s="1" customFormat="1" ht="21.75" customHeight="1">
      <c r="B110" s="25"/>
      <c r="L110" s="25"/>
    </row>
    <row r="111" spans="2:12" s="1" customFormat="1" ht="7" customHeight="1"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25"/>
    </row>
    <row r="115" spans="2:12" s="1" customFormat="1" ht="7" customHeight="1"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25"/>
    </row>
    <row r="116" spans="2:12" s="1" customFormat="1" ht="25" customHeight="1">
      <c r="B116" s="25"/>
      <c r="C116" s="17" t="s">
        <v>104</v>
      </c>
      <c r="L116" s="25"/>
    </row>
    <row r="117" spans="2:12" s="1" customFormat="1" ht="7" customHeight="1">
      <c r="B117" s="25"/>
      <c r="L117" s="25"/>
    </row>
    <row r="118" spans="2:12" s="1" customFormat="1" ht="12" customHeight="1">
      <c r="B118" s="25"/>
      <c r="C118" s="22" t="s">
        <v>14</v>
      </c>
      <c r="L118" s="25"/>
    </row>
    <row r="119" spans="2:12" s="1" customFormat="1" ht="16.5" customHeight="1">
      <c r="B119" s="25"/>
      <c r="E119" s="191" t="str">
        <f>E7</f>
        <v>Koupelny Liteň</v>
      </c>
      <c r="F119" s="192"/>
      <c r="G119" s="192"/>
      <c r="H119" s="192"/>
      <c r="L119" s="25"/>
    </row>
    <row r="120" spans="2:12" s="1" customFormat="1" ht="12" customHeight="1">
      <c r="B120" s="25"/>
      <c r="C120" s="22" t="s">
        <v>84</v>
      </c>
      <c r="L120" s="25"/>
    </row>
    <row r="121" spans="2:12" s="1" customFormat="1" ht="16.5" customHeight="1">
      <c r="B121" s="25"/>
      <c r="E121" s="168" t="str">
        <f>E9</f>
        <v>Koupelna 2NP - Liten - Koupelna 2NP</v>
      </c>
      <c r="F121" s="190"/>
      <c r="G121" s="190"/>
      <c r="H121" s="190"/>
      <c r="L121" s="25"/>
    </row>
    <row r="122" spans="2:12" s="1" customFormat="1" ht="7" customHeight="1">
      <c r="B122" s="25"/>
      <c r="L122" s="25"/>
    </row>
    <row r="123" spans="2:12" s="1" customFormat="1" ht="12" customHeight="1">
      <c r="B123" s="25"/>
      <c r="C123" s="22" t="s">
        <v>18</v>
      </c>
      <c r="F123" s="20" t="str">
        <f>F12</f>
        <v>Liten</v>
      </c>
      <c r="I123" s="22" t="s">
        <v>20</v>
      </c>
      <c r="J123" s="45" t="str">
        <f>IF(J12="","",J12)</f>
        <v>6. 10. 2022</v>
      </c>
      <c r="L123" s="25"/>
    </row>
    <row r="124" spans="2:12" s="1" customFormat="1" ht="7" customHeight="1">
      <c r="B124" s="25"/>
      <c r="L124" s="25"/>
    </row>
    <row r="125" spans="2:12" s="1" customFormat="1" ht="15.25" customHeight="1">
      <c r="B125" s="25"/>
      <c r="C125" s="22" t="s">
        <v>22</v>
      </c>
      <c r="F125" s="20" t="str">
        <f>E15</f>
        <v xml:space="preserve"> </v>
      </c>
      <c r="I125" s="22" t="s">
        <v>26</v>
      </c>
      <c r="J125" s="23" t="str">
        <f>E21</f>
        <v xml:space="preserve"> </v>
      </c>
      <c r="L125" s="25"/>
    </row>
    <row r="126" spans="2:12" s="1" customFormat="1" ht="15.25" customHeight="1">
      <c r="B126" s="25"/>
      <c r="C126" s="22" t="s">
        <v>25</v>
      </c>
      <c r="F126" s="20" t="str">
        <f>IF(E18="","",E18)</f>
        <v xml:space="preserve"> </v>
      </c>
      <c r="I126" s="22" t="s">
        <v>28</v>
      </c>
      <c r="J126" s="23" t="str">
        <f>E24</f>
        <v xml:space="preserve"> </v>
      </c>
      <c r="L126" s="25"/>
    </row>
    <row r="127" spans="2:12" s="1" customFormat="1" ht="10.25" customHeight="1">
      <c r="B127" s="25"/>
      <c r="L127" s="25"/>
    </row>
    <row r="128" spans="2:20" s="10" customFormat="1" ht="29.25" customHeight="1">
      <c r="B128" s="105"/>
      <c r="C128" s="106" t="s">
        <v>105</v>
      </c>
      <c r="D128" s="107" t="s">
        <v>55</v>
      </c>
      <c r="E128" s="107" t="s">
        <v>51</v>
      </c>
      <c r="F128" s="107" t="s">
        <v>52</v>
      </c>
      <c r="G128" s="107" t="s">
        <v>106</v>
      </c>
      <c r="H128" s="107" t="s">
        <v>107</v>
      </c>
      <c r="I128" s="107" t="s">
        <v>108</v>
      </c>
      <c r="J128" s="108" t="s">
        <v>88</v>
      </c>
      <c r="K128" s="109" t="s">
        <v>109</v>
      </c>
      <c r="L128" s="105"/>
      <c r="M128" s="52" t="s">
        <v>1</v>
      </c>
      <c r="N128" s="53" t="s">
        <v>34</v>
      </c>
      <c r="O128" s="53" t="s">
        <v>110</v>
      </c>
      <c r="P128" s="53" t="s">
        <v>111</v>
      </c>
      <c r="Q128" s="53" t="s">
        <v>112</v>
      </c>
      <c r="R128" s="53" t="s">
        <v>113</v>
      </c>
      <c r="S128" s="53" t="s">
        <v>114</v>
      </c>
      <c r="T128" s="54" t="s">
        <v>115</v>
      </c>
    </row>
    <row r="129" spans="2:63" s="1" customFormat="1" ht="22.75" customHeight="1">
      <c r="B129" s="25"/>
      <c r="C129" s="57" t="s">
        <v>116</v>
      </c>
      <c r="J129" s="110">
        <f>BK129</f>
        <v>0</v>
      </c>
      <c r="L129" s="25"/>
      <c r="M129" s="55"/>
      <c r="N129" s="46"/>
      <c r="O129" s="46"/>
      <c r="P129" s="111">
        <f>P130+P159+P245</f>
        <v>47.525</v>
      </c>
      <c r="Q129" s="46"/>
      <c r="R129" s="111">
        <f>R130+R159+R245</f>
        <v>0.8816333900000001</v>
      </c>
      <c r="S129" s="46"/>
      <c r="T129" s="112">
        <f>T130+T159+T245</f>
        <v>2.877074</v>
      </c>
      <c r="AT129" s="13" t="s">
        <v>69</v>
      </c>
      <c r="AU129" s="13" t="s">
        <v>90</v>
      </c>
      <c r="BK129" s="113">
        <f>BK130+BK159+BK245</f>
        <v>0</v>
      </c>
    </row>
    <row r="130" spans="2:63" s="11" customFormat="1" ht="26" customHeight="1">
      <c r="B130" s="114"/>
      <c r="D130" s="115" t="s">
        <v>69</v>
      </c>
      <c r="E130" s="116" t="s">
        <v>117</v>
      </c>
      <c r="F130" s="116" t="s">
        <v>118</v>
      </c>
      <c r="J130" s="117">
        <f>BK130</f>
        <v>0</v>
      </c>
      <c r="L130" s="114"/>
      <c r="M130" s="118"/>
      <c r="P130" s="119">
        <f>P131+P135+P142+P147+P156</f>
        <v>15.472000000000001</v>
      </c>
      <c r="R130" s="119">
        <f>R131+R135+R142+R147+R156</f>
        <v>0.29993000000000003</v>
      </c>
      <c r="T130" s="120">
        <f>T131+T135+T142+T147+T156</f>
        <v>2.74232</v>
      </c>
      <c r="AR130" s="115" t="s">
        <v>78</v>
      </c>
      <c r="AT130" s="121" t="s">
        <v>69</v>
      </c>
      <c r="AU130" s="121" t="s">
        <v>70</v>
      </c>
      <c r="AY130" s="115" t="s">
        <v>119</v>
      </c>
      <c r="BK130" s="122">
        <f>BK131+BK135+BK142+BK147+BK156</f>
        <v>0</v>
      </c>
    </row>
    <row r="131" spans="2:63" s="11" customFormat="1" ht="22.75" customHeight="1">
      <c r="B131" s="114"/>
      <c r="D131" s="115" t="s">
        <v>69</v>
      </c>
      <c r="E131" s="123" t="s">
        <v>120</v>
      </c>
      <c r="F131" s="123" t="s">
        <v>121</v>
      </c>
      <c r="J131" s="124">
        <f>BK131</f>
        <v>0</v>
      </c>
      <c r="L131" s="114"/>
      <c r="M131" s="118"/>
      <c r="P131" s="119">
        <f>P132</f>
        <v>4.872</v>
      </c>
      <c r="R131" s="119">
        <f>R132</f>
        <v>0.06764</v>
      </c>
      <c r="T131" s="120">
        <f>T132</f>
        <v>0</v>
      </c>
      <c r="AR131" s="115" t="s">
        <v>78</v>
      </c>
      <c r="AT131" s="121" t="s">
        <v>69</v>
      </c>
      <c r="AU131" s="121" t="s">
        <v>78</v>
      </c>
      <c r="AY131" s="115" t="s">
        <v>119</v>
      </c>
      <c r="BK131" s="122">
        <f>BK132</f>
        <v>0</v>
      </c>
    </row>
    <row r="132" spans="2:63" s="11" customFormat="1" ht="20.75" customHeight="1">
      <c r="B132" s="114"/>
      <c r="D132" s="115" t="s">
        <v>69</v>
      </c>
      <c r="E132" s="123" t="s">
        <v>122</v>
      </c>
      <c r="F132" s="123" t="s">
        <v>123</v>
      </c>
      <c r="J132" s="124">
        <f>BK132</f>
        <v>0</v>
      </c>
      <c r="L132" s="114"/>
      <c r="M132" s="118"/>
      <c r="P132" s="119">
        <f>SUM(P133:P134)</f>
        <v>4.872</v>
      </c>
      <c r="R132" s="119">
        <f>SUM(R133:R134)</f>
        <v>0.06764</v>
      </c>
      <c r="T132" s="120">
        <f>SUM(T133:T134)</f>
        <v>0</v>
      </c>
      <c r="AR132" s="115" t="s">
        <v>78</v>
      </c>
      <c r="AT132" s="121" t="s">
        <v>69</v>
      </c>
      <c r="AU132" s="121" t="s">
        <v>124</v>
      </c>
      <c r="AY132" s="115" t="s">
        <v>119</v>
      </c>
      <c r="BK132" s="122">
        <f>SUM(BK133:BK134)</f>
        <v>0</v>
      </c>
    </row>
    <row r="133" spans="2:65" s="1" customFormat="1" ht="44.25" customHeight="1">
      <c r="B133" s="125"/>
      <c r="C133" s="126" t="s">
        <v>125</v>
      </c>
      <c r="D133" s="126" t="s">
        <v>126</v>
      </c>
      <c r="E133" s="127" t="s">
        <v>127</v>
      </c>
      <c r="F133" s="128" t="s">
        <v>128</v>
      </c>
      <c r="G133" s="129" t="s">
        <v>129</v>
      </c>
      <c r="H133" s="130">
        <v>4</v>
      </c>
      <c r="I133" s="11"/>
      <c r="J133" s="131">
        <f>ROUND(I133*H133,2)</f>
        <v>0</v>
      </c>
      <c r="K133" s="132"/>
      <c r="L133" s="25"/>
      <c r="M133" s="133" t="s">
        <v>1</v>
      </c>
      <c r="N133" s="134" t="s">
        <v>36</v>
      </c>
      <c r="O133" s="135">
        <v>1.218</v>
      </c>
      <c r="P133" s="135">
        <f>O133*H133</f>
        <v>4.872</v>
      </c>
      <c r="Q133" s="135">
        <v>0.01691</v>
      </c>
      <c r="R133" s="135">
        <f>Q133*H133</f>
        <v>0.06764</v>
      </c>
      <c r="S133" s="135">
        <v>0</v>
      </c>
      <c r="T133" s="136">
        <f>S133*H133</f>
        <v>0</v>
      </c>
      <c r="AR133" s="137" t="s">
        <v>120</v>
      </c>
      <c r="AT133" s="137" t="s">
        <v>126</v>
      </c>
      <c r="AU133" s="137" t="s">
        <v>130</v>
      </c>
      <c r="AY133" s="13" t="s">
        <v>119</v>
      </c>
      <c r="BE133" s="138">
        <f>IF(N133="základní",J133,0)</f>
        <v>0</v>
      </c>
      <c r="BF133" s="138">
        <f>IF(N133="snížená",J133,0)</f>
        <v>0</v>
      </c>
      <c r="BG133" s="138">
        <f>IF(N133="zákl. přenesená",J133,0)</f>
        <v>0</v>
      </c>
      <c r="BH133" s="138">
        <f>IF(N133="sníž. přenesená",J133,0)</f>
        <v>0</v>
      </c>
      <c r="BI133" s="138">
        <f>IF(N133="nulová",J133,0)</f>
        <v>0</v>
      </c>
      <c r="BJ133" s="13" t="s">
        <v>124</v>
      </c>
      <c r="BK133" s="138">
        <f>ROUND(I133*H133,2)</f>
        <v>0</v>
      </c>
      <c r="BL133" s="13" t="s">
        <v>120</v>
      </c>
      <c r="BM133" s="137" t="s">
        <v>131</v>
      </c>
    </row>
    <row r="134" spans="2:47" s="1" customFormat="1" ht="36">
      <c r="B134" s="25"/>
      <c r="D134" s="139" t="s">
        <v>132</v>
      </c>
      <c r="F134" s="140" t="s">
        <v>128</v>
      </c>
      <c r="I134" s="11"/>
      <c r="L134" s="25"/>
      <c r="M134" s="141"/>
      <c r="T134" s="49"/>
      <c r="AT134" s="13" t="s">
        <v>132</v>
      </c>
      <c r="AU134" s="13" t="s">
        <v>130</v>
      </c>
    </row>
    <row r="135" spans="2:63" s="11" customFormat="1" ht="22.75" customHeight="1">
      <c r="B135" s="114"/>
      <c r="D135" s="115" t="s">
        <v>69</v>
      </c>
      <c r="E135" s="123" t="s">
        <v>133</v>
      </c>
      <c r="F135" s="123" t="s">
        <v>134</v>
      </c>
      <c r="J135" s="124">
        <f>BK135</f>
        <v>0</v>
      </c>
      <c r="L135" s="114"/>
      <c r="M135" s="118"/>
      <c r="P135" s="119">
        <f>SUM(P136:P141)</f>
        <v>2.8</v>
      </c>
      <c r="R135" s="119">
        <f>SUM(R136:R141)</f>
        <v>0.23229</v>
      </c>
      <c r="T135" s="120">
        <f>SUM(T136:T141)</f>
        <v>0</v>
      </c>
      <c r="AR135" s="115" t="s">
        <v>78</v>
      </c>
      <c r="AT135" s="121" t="s">
        <v>69</v>
      </c>
      <c r="AU135" s="121" t="s">
        <v>78</v>
      </c>
      <c r="AY135" s="115" t="s">
        <v>119</v>
      </c>
      <c r="BK135" s="122">
        <f>SUM(BK136:BK141)</f>
        <v>0</v>
      </c>
    </row>
    <row r="136" spans="2:65" s="1" customFormat="1" ht="24.25" customHeight="1">
      <c r="B136" s="125"/>
      <c r="C136" s="126" t="s">
        <v>78</v>
      </c>
      <c r="D136" s="126" t="s">
        <v>126</v>
      </c>
      <c r="E136" s="127" t="s">
        <v>135</v>
      </c>
      <c r="F136" s="128" t="s">
        <v>136</v>
      </c>
      <c r="G136" s="129" t="s">
        <v>129</v>
      </c>
      <c r="H136" s="130">
        <v>30</v>
      </c>
      <c r="I136" s="11"/>
      <c r="J136" s="131">
        <f>ROUND(I136*H136,2)</f>
        <v>0</v>
      </c>
      <c r="K136" s="132"/>
      <c r="L136" s="25"/>
      <c r="M136" s="133" t="s">
        <v>1</v>
      </c>
      <c r="N136" s="134" t="s">
        <v>36</v>
      </c>
      <c r="O136" s="135">
        <v>0</v>
      </c>
      <c r="P136" s="135">
        <f>O136*H136</f>
        <v>0</v>
      </c>
      <c r="Q136" s="135">
        <v>0.00026</v>
      </c>
      <c r="R136" s="135">
        <f>Q136*H136</f>
        <v>0.0078</v>
      </c>
      <c r="S136" s="135">
        <v>0</v>
      </c>
      <c r="T136" s="136">
        <f>S136*H136</f>
        <v>0</v>
      </c>
      <c r="AR136" s="137" t="s">
        <v>120</v>
      </c>
      <c r="AT136" s="137" t="s">
        <v>126</v>
      </c>
      <c r="AU136" s="137" t="s">
        <v>124</v>
      </c>
      <c r="AY136" s="13" t="s">
        <v>119</v>
      </c>
      <c r="BE136" s="138">
        <f>IF(N136="základní",J136,0)</f>
        <v>0</v>
      </c>
      <c r="BF136" s="138">
        <f>IF(N136="snížená",J136,0)</f>
        <v>0</v>
      </c>
      <c r="BG136" s="138">
        <f>IF(N136="zákl. přenesená",J136,0)</f>
        <v>0</v>
      </c>
      <c r="BH136" s="138">
        <f>IF(N136="sníž. přenesená",J136,0)</f>
        <v>0</v>
      </c>
      <c r="BI136" s="138">
        <f>IF(N136="nulová",J136,0)</f>
        <v>0</v>
      </c>
      <c r="BJ136" s="13" t="s">
        <v>124</v>
      </c>
      <c r="BK136" s="138">
        <f>ROUND(I136*H136,2)</f>
        <v>0</v>
      </c>
      <c r="BL136" s="13" t="s">
        <v>120</v>
      </c>
      <c r="BM136" s="137" t="s">
        <v>137</v>
      </c>
    </row>
    <row r="137" spans="2:47" s="1" customFormat="1" ht="12">
      <c r="B137" s="25"/>
      <c r="D137" s="139" t="s">
        <v>132</v>
      </c>
      <c r="F137" s="140" t="s">
        <v>136</v>
      </c>
      <c r="I137" s="11"/>
      <c r="L137" s="25"/>
      <c r="M137" s="141"/>
      <c r="T137" s="49"/>
      <c r="AT137" s="13" t="s">
        <v>132</v>
      </c>
      <c r="AU137" s="13" t="s">
        <v>124</v>
      </c>
    </row>
    <row r="138" spans="2:65" s="1" customFormat="1" ht="24.25" customHeight="1">
      <c r="B138" s="125"/>
      <c r="C138" s="126" t="s">
        <v>124</v>
      </c>
      <c r="D138" s="126" t="s">
        <v>126</v>
      </c>
      <c r="E138" s="127" t="s">
        <v>138</v>
      </c>
      <c r="F138" s="128" t="s">
        <v>139</v>
      </c>
      <c r="G138" s="129" t="s">
        <v>129</v>
      </c>
      <c r="H138" s="130">
        <v>8.92</v>
      </c>
      <c r="I138" s="11"/>
      <c r="J138" s="131">
        <f>ROUND(I138*H138,2)</f>
        <v>0</v>
      </c>
      <c r="K138" s="132"/>
      <c r="L138" s="25"/>
      <c r="M138" s="133" t="s">
        <v>1</v>
      </c>
      <c r="N138" s="134" t="s">
        <v>36</v>
      </c>
      <c r="O138" s="135">
        <v>0</v>
      </c>
      <c r="P138" s="135">
        <f>O138*H138</f>
        <v>0</v>
      </c>
      <c r="Q138" s="135">
        <v>0.01575</v>
      </c>
      <c r="R138" s="135">
        <f>Q138*H138</f>
        <v>0.14049</v>
      </c>
      <c r="S138" s="135">
        <v>0</v>
      </c>
      <c r="T138" s="136">
        <f>S138*H138</f>
        <v>0</v>
      </c>
      <c r="AR138" s="137" t="s">
        <v>120</v>
      </c>
      <c r="AT138" s="137" t="s">
        <v>126</v>
      </c>
      <c r="AU138" s="137" t="s">
        <v>124</v>
      </c>
      <c r="AY138" s="13" t="s">
        <v>119</v>
      </c>
      <c r="BE138" s="138">
        <f>IF(N138="základní",J138,0)</f>
        <v>0</v>
      </c>
      <c r="BF138" s="138">
        <f>IF(N138="snížená",J138,0)</f>
        <v>0</v>
      </c>
      <c r="BG138" s="138">
        <f>IF(N138="zákl. přenesená",J138,0)</f>
        <v>0</v>
      </c>
      <c r="BH138" s="138">
        <f>IF(N138="sníž. přenesená",J138,0)</f>
        <v>0</v>
      </c>
      <c r="BI138" s="138">
        <f>IF(N138="nulová",J138,0)</f>
        <v>0</v>
      </c>
      <c r="BJ138" s="13" t="s">
        <v>124</v>
      </c>
      <c r="BK138" s="138">
        <f>ROUND(I138*H138,2)</f>
        <v>0</v>
      </c>
      <c r="BL138" s="13" t="s">
        <v>120</v>
      </c>
      <c r="BM138" s="137" t="s">
        <v>140</v>
      </c>
    </row>
    <row r="139" spans="2:47" s="1" customFormat="1" ht="24">
      <c r="B139" s="25"/>
      <c r="D139" s="139" t="s">
        <v>132</v>
      </c>
      <c r="F139" s="140" t="s">
        <v>139</v>
      </c>
      <c r="I139" s="11"/>
      <c r="L139" s="25"/>
      <c r="M139" s="141"/>
      <c r="T139" s="49"/>
      <c r="AT139" s="13" t="s">
        <v>132</v>
      </c>
      <c r="AU139" s="13" t="s">
        <v>124</v>
      </c>
    </row>
    <row r="140" spans="2:65" s="1" customFormat="1" ht="33" customHeight="1">
      <c r="B140" s="125"/>
      <c r="C140" s="126" t="s">
        <v>130</v>
      </c>
      <c r="D140" s="126" t="s">
        <v>126</v>
      </c>
      <c r="E140" s="127" t="s">
        <v>141</v>
      </c>
      <c r="F140" s="128" t="s">
        <v>142</v>
      </c>
      <c r="G140" s="129" t="s">
        <v>129</v>
      </c>
      <c r="H140" s="130">
        <v>8</v>
      </c>
      <c r="I140" s="11"/>
      <c r="J140" s="131">
        <f>ROUND(I140*H140,2)</f>
        <v>0</v>
      </c>
      <c r="K140" s="132"/>
      <c r="L140" s="25"/>
      <c r="M140" s="133" t="s">
        <v>1</v>
      </c>
      <c r="N140" s="134" t="s">
        <v>36</v>
      </c>
      <c r="O140" s="135">
        <v>0.35</v>
      </c>
      <c r="P140" s="135">
        <f>O140*H140</f>
        <v>2.8</v>
      </c>
      <c r="Q140" s="135">
        <v>0.0105</v>
      </c>
      <c r="R140" s="135">
        <f>Q140*H140</f>
        <v>0.084</v>
      </c>
      <c r="S140" s="135">
        <v>0</v>
      </c>
      <c r="T140" s="136">
        <f>S140*H140</f>
        <v>0</v>
      </c>
      <c r="AR140" s="137" t="s">
        <v>120</v>
      </c>
      <c r="AT140" s="137" t="s">
        <v>126</v>
      </c>
      <c r="AU140" s="137" t="s">
        <v>124</v>
      </c>
      <c r="AY140" s="13" t="s">
        <v>119</v>
      </c>
      <c r="BE140" s="138">
        <f>IF(N140="základní",J140,0)</f>
        <v>0</v>
      </c>
      <c r="BF140" s="138">
        <f>IF(N140="snížená",J140,0)</f>
        <v>0</v>
      </c>
      <c r="BG140" s="138">
        <f>IF(N140="zákl. přenesená",J140,0)</f>
        <v>0</v>
      </c>
      <c r="BH140" s="138">
        <f>IF(N140="sníž. přenesená",J140,0)</f>
        <v>0</v>
      </c>
      <c r="BI140" s="138">
        <f>IF(N140="nulová",J140,0)</f>
        <v>0</v>
      </c>
      <c r="BJ140" s="13" t="s">
        <v>124</v>
      </c>
      <c r="BK140" s="138">
        <f>ROUND(I140*H140,2)</f>
        <v>0</v>
      </c>
      <c r="BL140" s="13" t="s">
        <v>120</v>
      </c>
      <c r="BM140" s="137" t="s">
        <v>143</v>
      </c>
    </row>
    <row r="141" spans="2:47" s="1" customFormat="1" ht="36">
      <c r="B141" s="25"/>
      <c r="D141" s="139" t="s">
        <v>132</v>
      </c>
      <c r="F141" s="140" t="s">
        <v>144</v>
      </c>
      <c r="I141" s="11"/>
      <c r="L141" s="25"/>
      <c r="M141" s="141"/>
      <c r="T141" s="49"/>
      <c r="AT141" s="13" t="s">
        <v>132</v>
      </c>
      <c r="AU141" s="13" t="s">
        <v>124</v>
      </c>
    </row>
    <row r="142" spans="2:63" s="11" customFormat="1" ht="22.75" customHeight="1">
      <c r="B142" s="114"/>
      <c r="D142" s="115" t="s">
        <v>69</v>
      </c>
      <c r="E142" s="123" t="s">
        <v>145</v>
      </c>
      <c r="F142" s="123" t="s">
        <v>146</v>
      </c>
      <c r="J142" s="124">
        <f>BK142</f>
        <v>0</v>
      </c>
      <c r="L142" s="114"/>
      <c r="M142" s="118"/>
      <c r="P142" s="119">
        <f>SUM(P143:P146)</f>
        <v>7.800000000000001</v>
      </c>
      <c r="R142" s="119">
        <f>SUM(R143:R146)</f>
        <v>0</v>
      </c>
      <c r="T142" s="120">
        <f>SUM(T143:T146)</f>
        <v>2.74232</v>
      </c>
      <c r="AR142" s="115" t="s">
        <v>78</v>
      </c>
      <c r="AT142" s="121" t="s">
        <v>69</v>
      </c>
      <c r="AU142" s="121" t="s">
        <v>78</v>
      </c>
      <c r="AY142" s="115" t="s">
        <v>119</v>
      </c>
      <c r="BK142" s="122">
        <f>SUM(BK143:BK146)</f>
        <v>0</v>
      </c>
    </row>
    <row r="143" spans="2:65" s="1" customFormat="1" ht="37.75" customHeight="1">
      <c r="B143" s="125"/>
      <c r="C143" s="126" t="s">
        <v>120</v>
      </c>
      <c r="D143" s="126" t="s">
        <v>126</v>
      </c>
      <c r="E143" s="127" t="s">
        <v>147</v>
      </c>
      <c r="F143" s="128" t="s">
        <v>148</v>
      </c>
      <c r="G143" s="129" t="s">
        <v>129</v>
      </c>
      <c r="H143" s="130">
        <v>20.92</v>
      </c>
      <c r="I143" s="11"/>
      <c r="J143" s="131">
        <f>ROUND(I143*H143,2)</f>
        <v>0</v>
      </c>
      <c r="K143" s="132"/>
      <c r="L143" s="25"/>
      <c r="M143" s="133" t="s">
        <v>1</v>
      </c>
      <c r="N143" s="134" t="s">
        <v>36</v>
      </c>
      <c r="O143" s="135">
        <v>0</v>
      </c>
      <c r="P143" s="135">
        <f>O143*H143</f>
        <v>0</v>
      </c>
      <c r="Q143" s="135">
        <v>0</v>
      </c>
      <c r="R143" s="135">
        <f>Q143*H143</f>
        <v>0</v>
      </c>
      <c r="S143" s="135">
        <v>0.046</v>
      </c>
      <c r="T143" s="136">
        <f>S143*H143</f>
        <v>0.9623200000000001</v>
      </c>
      <c r="AR143" s="137" t="s">
        <v>120</v>
      </c>
      <c r="AT143" s="137" t="s">
        <v>126</v>
      </c>
      <c r="AU143" s="137" t="s">
        <v>124</v>
      </c>
      <c r="AY143" s="13" t="s">
        <v>119</v>
      </c>
      <c r="BE143" s="138">
        <f>IF(N143="základní",J143,0)</f>
        <v>0</v>
      </c>
      <c r="BF143" s="138">
        <f>IF(N143="snížená",J143,0)</f>
        <v>0</v>
      </c>
      <c r="BG143" s="138">
        <f>IF(N143="zákl. přenesená",J143,0)</f>
        <v>0</v>
      </c>
      <c r="BH143" s="138">
        <f>IF(N143="sníž. přenesená",J143,0)</f>
        <v>0</v>
      </c>
      <c r="BI143" s="138">
        <f>IF(N143="nulová",J143,0)</f>
        <v>0</v>
      </c>
      <c r="BJ143" s="13" t="s">
        <v>124</v>
      </c>
      <c r="BK143" s="138">
        <f>ROUND(I143*H143,2)</f>
        <v>0</v>
      </c>
      <c r="BL143" s="13" t="s">
        <v>120</v>
      </c>
      <c r="BM143" s="137" t="s">
        <v>149</v>
      </c>
    </row>
    <row r="144" spans="2:47" s="1" customFormat="1" ht="24">
      <c r="B144" s="25"/>
      <c r="D144" s="139" t="s">
        <v>132</v>
      </c>
      <c r="F144" s="140" t="s">
        <v>148</v>
      </c>
      <c r="I144" s="11"/>
      <c r="L144" s="25"/>
      <c r="M144" s="141"/>
      <c r="T144" s="49"/>
      <c r="AT144" s="13" t="s">
        <v>132</v>
      </c>
      <c r="AU144" s="13" t="s">
        <v>124</v>
      </c>
    </row>
    <row r="145" spans="2:65" s="1" customFormat="1" ht="24.25" customHeight="1">
      <c r="B145" s="125"/>
      <c r="C145" s="126" t="s">
        <v>150</v>
      </c>
      <c r="D145" s="126" t="s">
        <v>126</v>
      </c>
      <c r="E145" s="127" t="s">
        <v>151</v>
      </c>
      <c r="F145" s="128" t="s">
        <v>152</v>
      </c>
      <c r="G145" s="129" t="s">
        <v>129</v>
      </c>
      <c r="H145" s="130">
        <v>20</v>
      </c>
      <c r="I145" s="11"/>
      <c r="J145" s="131">
        <f>ROUND(I145*H145,2)</f>
        <v>0</v>
      </c>
      <c r="K145" s="132"/>
      <c r="L145" s="25"/>
      <c r="M145" s="133" t="s">
        <v>1</v>
      </c>
      <c r="N145" s="134" t="s">
        <v>36</v>
      </c>
      <c r="O145" s="135">
        <v>0.39</v>
      </c>
      <c r="P145" s="135">
        <f>O145*H145</f>
        <v>7.800000000000001</v>
      </c>
      <c r="Q145" s="135">
        <v>0</v>
      </c>
      <c r="R145" s="135">
        <f>Q145*H145</f>
        <v>0</v>
      </c>
      <c r="S145" s="135">
        <v>0.089</v>
      </c>
      <c r="T145" s="136">
        <f>S145*H145</f>
        <v>1.7799999999999998</v>
      </c>
      <c r="AR145" s="137" t="s">
        <v>120</v>
      </c>
      <c r="AT145" s="137" t="s">
        <v>126</v>
      </c>
      <c r="AU145" s="137" t="s">
        <v>124</v>
      </c>
      <c r="AY145" s="13" t="s">
        <v>119</v>
      </c>
      <c r="BE145" s="138">
        <f>IF(N145="základní",J145,0)</f>
        <v>0</v>
      </c>
      <c r="BF145" s="138">
        <f>IF(N145="snížená",J145,0)</f>
        <v>0</v>
      </c>
      <c r="BG145" s="138">
        <f>IF(N145="zákl. přenesená",J145,0)</f>
        <v>0</v>
      </c>
      <c r="BH145" s="138">
        <f>IF(N145="sníž. přenesená",J145,0)</f>
        <v>0</v>
      </c>
      <c r="BI145" s="138">
        <f>IF(N145="nulová",J145,0)</f>
        <v>0</v>
      </c>
      <c r="BJ145" s="13" t="s">
        <v>124</v>
      </c>
      <c r="BK145" s="138">
        <f>ROUND(I145*H145,2)</f>
        <v>0</v>
      </c>
      <c r="BL145" s="13" t="s">
        <v>120</v>
      </c>
      <c r="BM145" s="137" t="s">
        <v>153</v>
      </c>
    </row>
    <row r="146" spans="2:47" s="1" customFormat="1" ht="36">
      <c r="B146" s="25"/>
      <c r="D146" s="139" t="s">
        <v>132</v>
      </c>
      <c r="F146" s="140" t="s">
        <v>154</v>
      </c>
      <c r="I146" s="11"/>
      <c r="L146" s="25"/>
      <c r="M146" s="141"/>
      <c r="T146" s="49"/>
      <c r="AT146" s="13" t="s">
        <v>132</v>
      </c>
      <c r="AU146" s="13" t="s">
        <v>124</v>
      </c>
    </row>
    <row r="147" spans="2:63" s="11" customFormat="1" ht="22.75" customHeight="1">
      <c r="B147" s="114"/>
      <c r="D147" s="115" t="s">
        <v>69</v>
      </c>
      <c r="E147" s="123" t="s">
        <v>155</v>
      </c>
      <c r="F147" s="123" t="s">
        <v>156</v>
      </c>
      <c r="J147" s="124">
        <f>BK147</f>
        <v>0</v>
      </c>
      <c r="L147" s="114"/>
      <c r="M147" s="118"/>
      <c r="P147" s="119">
        <f>SUM(P148:P155)</f>
        <v>0</v>
      </c>
      <c r="R147" s="119">
        <f>SUM(R148:R155)</f>
        <v>0</v>
      </c>
      <c r="T147" s="120">
        <f>SUM(T148:T155)</f>
        <v>0</v>
      </c>
      <c r="AR147" s="115" t="s">
        <v>78</v>
      </c>
      <c r="AT147" s="121" t="s">
        <v>69</v>
      </c>
      <c r="AU147" s="121" t="s">
        <v>78</v>
      </c>
      <c r="AY147" s="115" t="s">
        <v>119</v>
      </c>
      <c r="BK147" s="122">
        <f>SUM(BK148:BK155)</f>
        <v>0</v>
      </c>
    </row>
    <row r="148" spans="2:65" s="1" customFormat="1" ht="24.25" customHeight="1">
      <c r="B148" s="125"/>
      <c r="C148" s="126" t="s">
        <v>133</v>
      </c>
      <c r="D148" s="126" t="s">
        <v>126</v>
      </c>
      <c r="E148" s="127" t="s">
        <v>157</v>
      </c>
      <c r="F148" s="128" t="s">
        <v>158</v>
      </c>
      <c r="G148" s="129" t="s">
        <v>159</v>
      </c>
      <c r="H148" s="130">
        <v>0.79</v>
      </c>
      <c r="I148" s="11"/>
      <c r="J148" s="131">
        <f>ROUND(I148*H148,2)</f>
        <v>0</v>
      </c>
      <c r="K148" s="132"/>
      <c r="L148" s="25"/>
      <c r="M148" s="133" t="s">
        <v>1</v>
      </c>
      <c r="N148" s="134" t="s">
        <v>36</v>
      </c>
      <c r="O148" s="135">
        <v>0</v>
      </c>
      <c r="P148" s="135">
        <f>O148*H148</f>
        <v>0</v>
      </c>
      <c r="Q148" s="135">
        <v>0</v>
      </c>
      <c r="R148" s="135">
        <f>Q148*H148</f>
        <v>0</v>
      </c>
      <c r="S148" s="135">
        <v>0</v>
      </c>
      <c r="T148" s="136">
        <f>S148*H148</f>
        <v>0</v>
      </c>
      <c r="AR148" s="137" t="s">
        <v>120</v>
      </c>
      <c r="AT148" s="137" t="s">
        <v>126</v>
      </c>
      <c r="AU148" s="137" t="s">
        <v>124</v>
      </c>
      <c r="AY148" s="13" t="s">
        <v>119</v>
      </c>
      <c r="BE148" s="138">
        <f>IF(N148="základní",J148,0)</f>
        <v>0</v>
      </c>
      <c r="BF148" s="138">
        <f>IF(N148="snížená",J148,0)</f>
        <v>0</v>
      </c>
      <c r="BG148" s="138">
        <f>IF(N148="zákl. přenesená",J148,0)</f>
        <v>0</v>
      </c>
      <c r="BH148" s="138">
        <f>IF(N148="sníž. přenesená",J148,0)</f>
        <v>0</v>
      </c>
      <c r="BI148" s="138">
        <f>IF(N148="nulová",J148,0)</f>
        <v>0</v>
      </c>
      <c r="BJ148" s="13" t="s">
        <v>124</v>
      </c>
      <c r="BK148" s="138">
        <f>ROUND(I148*H148,2)</f>
        <v>0</v>
      </c>
      <c r="BL148" s="13" t="s">
        <v>120</v>
      </c>
      <c r="BM148" s="137" t="s">
        <v>160</v>
      </c>
    </row>
    <row r="149" spans="2:47" s="1" customFormat="1" ht="24">
      <c r="B149" s="25"/>
      <c r="D149" s="139" t="s">
        <v>132</v>
      </c>
      <c r="F149" s="140" t="s">
        <v>158</v>
      </c>
      <c r="I149" s="11"/>
      <c r="L149" s="25"/>
      <c r="M149" s="141"/>
      <c r="T149" s="49"/>
      <c r="AT149" s="13" t="s">
        <v>132</v>
      </c>
      <c r="AU149" s="13" t="s">
        <v>124</v>
      </c>
    </row>
    <row r="150" spans="2:65" s="1" customFormat="1" ht="24.25" customHeight="1">
      <c r="B150" s="125"/>
      <c r="C150" s="126" t="s">
        <v>161</v>
      </c>
      <c r="D150" s="126" t="s">
        <v>126</v>
      </c>
      <c r="E150" s="127" t="s">
        <v>162</v>
      </c>
      <c r="F150" s="128" t="s">
        <v>163</v>
      </c>
      <c r="G150" s="129" t="s">
        <v>159</v>
      </c>
      <c r="H150" s="130">
        <v>0.79</v>
      </c>
      <c r="I150" s="11"/>
      <c r="J150" s="131">
        <f>ROUND(I150*H150,2)</f>
        <v>0</v>
      </c>
      <c r="K150" s="132"/>
      <c r="L150" s="25"/>
      <c r="M150" s="133" t="s">
        <v>1</v>
      </c>
      <c r="N150" s="134" t="s">
        <v>36</v>
      </c>
      <c r="O150" s="135">
        <v>0</v>
      </c>
      <c r="P150" s="135">
        <f>O150*H150</f>
        <v>0</v>
      </c>
      <c r="Q150" s="135">
        <v>0</v>
      </c>
      <c r="R150" s="135">
        <f>Q150*H150</f>
        <v>0</v>
      </c>
      <c r="S150" s="135">
        <v>0</v>
      </c>
      <c r="T150" s="136">
        <f>S150*H150</f>
        <v>0</v>
      </c>
      <c r="AR150" s="137" t="s">
        <v>120</v>
      </c>
      <c r="AT150" s="137" t="s">
        <v>126</v>
      </c>
      <c r="AU150" s="137" t="s">
        <v>124</v>
      </c>
      <c r="AY150" s="13" t="s">
        <v>119</v>
      </c>
      <c r="BE150" s="138">
        <f>IF(N150="základní",J150,0)</f>
        <v>0</v>
      </c>
      <c r="BF150" s="138">
        <f>IF(N150="snížená",J150,0)</f>
        <v>0</v>
      </c>
      <c r="BG150" s="138">
        <f>IF(N150="zákl. přenesená",J150,0)</f>
        <v>0</v>
      </c>
      <c r="BH150" s="138">
        <f>IF(N150="sníž. přenesená",J150,0)</f>
        <v>0</v>
      </c>
      <c r="BI150" s="138">
        <f>IF(N150="nulová",J150,0)</f>
        <v>0</v>
      </c>
      <c r="BJ150" s="13" t="s">
        <v>124</v>
      </c>
      <c r="BK150" s="138">
        <f>ROUND(I150*H150,2)</f>
        <v>0</v>
      </c>
      <c r="BL150" s="13" t="s">
        <v>120</v>
      </c>
      <c r="BM150" s="137" t="s">
        <v>164</v>
      </c>
    </row>
    <row r="151" spans="2:47" s="1" customFormat="1" ht="24">
      <c r="B151" s="25"/>
      <c r="D151" s="139" t="s">
        <v>132</v>
      </c>
      <c r="F151" s="140" t="s">
        <v>163</v>
      </c>
      <c r="I151" s="11"/>
      <c r="L151" s="25"/>
      <c r="M151" s="141"/>
      <c r="T151" s="49"/>
      <c r="AT151" s="13" t="s">
        <v>132</v>
      </c>
      <c r="AU151" s="13" t="s">
        <v>124</v>
      </c>
    </row>
    <row r="152" spans="2:65" s="1" customFormat="1" ht="24.25" customHeight="1">
      <c r="B152" s="125"/>
      <c r="C152" s="126" t="s">
        <v>165</v>
      </c>
      <c r="D152" s="126" t="s">
        <v>126</v>
      </c>
      <c r="E152" s="127" t="s">
        <v>166</v>
      </c>
      <c r="F152" s="128" t="s">
        <v>167</v>
      </c>
      <c r="G152" s="129" t="s">
        <v>159</v>
      </c>
      <c r="H152" s="130">
        <v>1</v>
      </c>
      <c r="I152" s="11"/>
      <c r="J152" s="131">
        <f>ROUND(I152*H152,2)</f>
        <v>0</v>
      </c>
      <c r="K152" s="132"/>
      <c r="L152" s="25"/>
      <c r="M152" s="133" t="s">
        <v>1</v>
      </c>
      <c r="N152" s="134" t="s">
        <v>36</v>
      </c>
      <c r="O152" s="135">
        <v>0</v>
      </c>
      <c r="P152" s="135">
        <f>O152*H152</f>
        <v>0</v>
      </c>
      <c r="Q152" s="135">
        <v>0</v>
      </c>
      <c r="R152" s="135">
        <f>Q152*H152</f>
        <v>0</v>
      </c>
      <c r="S152" s="135">
        <v>0</v>
      </c>
      <c r="T152" s="136">
        <f>S152*H152</f>
        <v>0</v>
      </c>
      <c r="AR152" s="137" t="s">
        <v>120</v>
      </c>
      <c r="AT152" s="137" t="s">
        <v>126</v>
      </c>
      <c r="AU152" s="137" t="s">
        <v>124</v>
      </c>
      <c r="AY152" s="13" t="s">
        <v>119</v>
      </c>
      <c r="BE152" s="138">
        <f>IF(N152="základní",J152,0)</f>
        <v>0</v>
      </c>
      <c r="BF152" s="138">
        <f>IF(N152="snížená",J152,0)</f>
        <v>0</v>
      </c>
      <c r="BG152" s="138">
        <f>IF(N152="zákl. přenesená",J152,0)</f>
        <v>0</v>
      </c>
      <c r="BH152" s="138">
        <f>IF(N152="sníž. přenesená",J152,0)</f>
        <v>0</v>
      </c>
      <c r="BI152" s="138">
        <f>IF(N152="nulová",J152,0)</f>
        <v>0</v>
      </c>
      <c r="BJ152" s="13" t="s">
        <v>124</v>
      </c>
      <c r="BK152" s="138">
        <f>ROUND(I152*H152,2)</f>
        <v>0</v>
      </c>
      <c r="BL152" s="13" t="s">
        <v>120</v>
      </c>
      <c r="BM152" s="137" t="s">
        <v>168</v>
      </c>
    </row>
    <row r="153" spans="2:47" s="1" customFormat="1" ht="24">
      <c r="B153" s="25"/>
      <c r="D153" s="139" t="s">
        <v>132</v>
      </c>
      <c r="F153" s="140" t="s">
        <v>167</v>
      </c>
      <c r="I153" s="11"/>
      <c r="L153" s="25"/>
      <c r="M153" s="141"/>
      <c r="T153" s="49"/>
      <c r="AT153" s="13" t="s">
        <v>132</v>
      </c>
      <c r="AU153" s="13" t="s">
        <v>124</v>
      </c>
    </row>
    <row r="154" spans="2:65" s="1" customFormat="1" ht="33" customHeight="1">
      <c r="B154" s="125"/>
      <c r="C154" s="126" t="s">
        <v>145</v>
      </c>
      <c r="D154" s="126" t="s">
        <v>126</v>
      </c>
      <c r="E154" s="127" t="s">
        <v>169</v>
      </c>
      <c r="F154" s="128" t="s">
        <v>170</v>
      </c>
      <c r="G154" s="129" t="s">
        <v>159</v>
      </c>
      <c r="H154" s="130">
        <v>0.79</v>
      </c>
      <c r="I154" s="11"/>
      <c r="J154" s="131">
        <f>ROUND(I154*H154,2)</f>
        <v>0</v>
      </c>
      <c r="K154" s="132"/>
      <c r="L154" s="25"/>
      <c r="M154" s="133" t="s">
        <v>1</v>
      </c>
      <c r="N154" s="134" t="s">
        <v>36</v>
      </c>
      <c r="O154" s="135">
        <v>0</v>
      </c>
      <c r="P154" s="135">
        <f>O154*H154</f>
        <v>0</v>
      </c>
      <c r="Q154" s="135">
        <v>0</v>
      </c>
      <c r="R154" s="135">
        <f>Q154*H154</f>
        <v>0</v>
      </c>
      <c r="S154" s="135">
        <v>0</v>
      </c>
      <c r="T154" s="136">
        <f>S154*H154</f>
        <v>0</v>
      </c>
      <c r="AR154" s="137" t="s">
        <v>120</v>
      </c>
      <c r="AT154" s="137" t="s">
        <v>126</v>
      </c>
      <c r="AU154" s="137" t="s">
        <v>124</v>
      </c>
      <c r="AY154" s="13" t="s">
        <v>119</v>
      </c>
      <c r="BE154" s="138">
        <f>IF(N154="základní",J154,0)</f>
        <v>0</v>
      </c>
      <c r="BF154" s="138">
        <f>IF(N154="snížená",J154,0)</f>
        <v>0</v>
      </c>
      <c r="BG154" s="138">
        <f>IF(N154="zákl. přenesená",J154,0)</f>
        <v>0</v>
      </c>
      <c r="BH154" s="138">
        <f>IF(N154="sníž. přenesená",J154,0)</f>
        <v>0</v>
      </c>
      <c r="BI154" s="138">
        <f>IF(N154="nulová",J154,0)</f>
        <v>0</v>
      </c>
      <c r="BJ154" s="13" t="s">
        <v>124</v>
      </c>
      <c r="BK154" s="138">
        <f>ROUND(I154*H154,2)</f>
        <v>0</v>
      </c>
      <c r="BL154" s="13" t="s">
        <v>120</v>
      </c>
      <c r="BM154" s="137" t="s">
        <v>171</v>
      </c>
    </row>
    <row r="155" spans="2:47" s="1" customFormat="1" ht="24">
      <c r="B155" s="25"/>
      <c r="D155" s="139" t="s">
        <v>132</v>
      </c>
      <c r="F155" s="140" t="s">
        <v>170</v>
      </c>
      <c r="I155" s="11"/>
      <c r="L155" s="25"/>
      <c r="M155" s="141"/>
      <c r="T155" s="49"/>
      <c r="AT155" s="13" t="s">
        <v>132</v>
      </c>
      <c r="AU155" s="13" t="s">
        <v>124</v>
      </c>
    </row>
    <row r="156" spans="2:63" s="11" customFormat="1" ht="22.75" customHeight="1">
      <c r="B156" s="114"/>
      <c r="D156" s="115" t="s">
        <v>69</v>
      </c>
      <c r="E156" s="123" t="s">
        <v>172</v>
      </c>
      <c r="F156" s="123" t="s">
        <v>173</v>
      </c>
      <c r="J156" s="124">
        <f>BK156</f>
        <v>0</v>
      </c>
      <c r="L156" s="114"/>
      <c r="M156" s="118"/>
      <c r="P156" s="119">
        <f>SUM(P157:P158)</f>
        <v>0</v>
      </c>
      <c r="R156" s="119">
        <f>SUM(R157:R158)</f>
        <v>0</v>
      </c>
      <c r="T156" s="120">
        <f>SUM(T157:T158)</f>
        <v>0</v>
      </c>
      <c r="AR156" s="115" t="s">
        <v>78</v>
      </c>
      <c r="AT156" s="121" t="s">
        <v>69</v>
      </c>
      <c r="AU156" s="121" t="s">
        <v>78</v>
      </c>
      <c r="AY156" s="115" t="s">
        <v>119</v>
      </c>
      <c r="BK156" s="122">
        <f>SUM(BK157:BK158)</f>
        <v>0</v>
      </c>
    </row>
    <row r="157" spans="2:65" s="1" customFormat="1" ht="21.75" customHeight="1">
      <c r="B157" s="125"/>
      <c r="C157" s="126" t="s">
        <v>174</v>
      </c>
      <c r="D157" s="126" t="s">
        <v>126</v>
      </c>
      <c r="E157" s="127" t="s">
        <v>175</v>
      </c>
      <c r="F157" s="128" t="s">
        <v>176</v>
      </c>
      <c r="G157" s="129" t="s">
        <v>159</v>
      </c>
      <c r="H157" s="130">
        <v>0.45</v>
      </c>
      <c r="I157" s="11"/>
      <c r="J157" s="131">
        <f>ROUND(I157*H157,2)</f>
        <v>0</v>
      </c>
      <c r="K157" s="132"/>
      <c r="L157" s="25"/>
      <c r="M157" s="133" t="s">
        <v>1</v>
      </c>
      <c r="N157" s="134" t="s">
        <v>36</v>
      </c>
      <c r="O157" s="135">
        <v>0</v>
      </c>
      <c r="P157" s="135">
        <f>O157*H157</f>
        <v>0</v>
      </c>
      <c r="Q157" s="135">
        <v>0</v>
      </c>
      <c r="R157" s="135">
        <f>Q157*H157</f>
        <v>0</v>
      </c>
      <c r="S157" s="135">
        <v>0</v>
      </c>
      <c r="T157" s="136">
        <f>S157*H157</f>
        <v>0</v>
      </c>
      <c r="AR157" s="137" t="s">
        <v>120</v>
      </c>
      <c r="AT157" s="137" t="s">
        <v>126</v>
      </c>
      <c r="AU157" s="137" t="s">
        <v>124</v>
      </c>
      <c r="AY157" s="13" t="s">
        <v>119</v>
      </c>
      <c r="BE157" s="138">
        <f>IF(N157="základní",J157,0)</f>
        <v>0</v>
      </c>
      <c r="BF157" s="138">
        <f>IF(N157="snížená",J157,0)</f>
        <v>0</v>
      </c>
      <c r="BG157" s="138">
        <f>IF(N157="zákl. přenesená",J157,0)</f>
        <v>0</v>
      </c>
      <c r="BH157" s="138">
        <f>IF(N157="sníž. přenesená",J157,0)</f>
        <v>0</v>
      </c>
      <c r="BI157" s="138">
        <f>IF(N157="nulová",J157,0)</f>
        <v>0</v>
      </c>
      <c r="BJ157" s="13" t="s">
        <v>124</v>
      </c>
      <c r="BK157" s="138">
        <f>ROUND(I157*H157,2)</f>
        <v>0</v>
      </c>
      <c r="BL157" s="13" t="s">
        <v>120</v>
      </c>
      <c r="BM157" s="137" t="s">
        <v>177</v>
      </c>
    </row>
    <row r="158" spans="2:47" s="1" customFormat="1" ht="12">
      <c r="B158" s="25"/>
      <c r="D158" s="139" t="s">
        <v>132</v>
      </c>
      <c r="F158" s="140" t="s">
        <v>176</v>
      </c>
      <c r="I158" s="11"/>
      <c r="L158" s="25"/>
      <c r="M158" s="141"/>
      <c r="T158" s="49"/>
      <c r="AT158" s="13" t="s">
        <v>132</v>
      </c>
      <c r="AU158" s="13" t="s">
        <v>124</v>
      </c>
    </row>
    <row r="159" spans="2:63" s="11" customFormat="1" ht="26" customHeight="1">
      <c r="B159" s="114"/>
      <c r="D159" s="115" t="s">
        <v>69</v>
      </c>
      <c r="E159" s="116" t="s">
        <v>178</v>
      </c>
      <c r="F159" s="116" t="s">
        <v>179</v>
      </c>
      <c r="J159" s="117">
        <f>BK159</f>
        <v>0</v>
      </c>
      <c r="L159" s="114"/>
      <c r="M159" s="118"/>
      <c r="P159" s="119">
        <f>P160+P210+P225+P240</f>
        <v>32.053</v>
      </c>
      <c r="R159" s="119">
        <f>R160+R210+R225+R240</f>
        <v>0.58170339</v>
      </c>
      <c r="T159" s="120">
        <f>T160+T210+T225+T240</f>
        <v>0.13475399999999998</v>
      </c>
      <c r="AR159" s="115" t="s">
        <v>124</v>
      </c>
      <c r="AT159" s="121" t="s">
        <v>69</v>
      </c>
      <c r="AU159" s="121" t="s">
        <v>70</v>
      </c>
      <c r="AY159" s="115" t="s">
        <v>119</v>
      </c>
      <c r="BK159" s="122">
        <f>BK160+BK210+BK225+BK240</f>
        <v>0</v>
      </c>
    </row>
    <row r="160" spans="2:63" s="11" customFormat="1" ht="22.75" customHeight="1">
      <c r="B160" s="114"/>
      <c r="D160" s="115" t="s">
        <v>69</v>
      </c>
      <c r="E160" s="123" t="s">
        <v>180</v>
      </c>
      <c r="F160" s="123" t="s">
        <v>181</v>
      </c>
      <c r="J160" s="124">
        <f>BK160</f>
        <v>0</v>
      </c>
      <c r="L160" s="114"/>
      <c r="M160" s="118"/>
      <c r="P160" s="119">
        <f>SUM(P161:P209)</f>
        <v>16.945</v>
      </c>
      <c r="R160" s="119">
        <f>SUM(R161:R209)</f>
        <v>0.12971000000000002</v>
      </c>
      <c r="T160" s="120">
        <f>SUM(T161:T209)</f>
        <v>0.13215</v>
      </c>
      <c r="AR160" s="115" t="s">
        <v>124</v>
      </c>
      <c r="AT160" s="121" t="s">
        <v>69</v>
      </c>
      <c r="AU160" s="121" t="s">
        <v>78</v>
      </c>
      <c r="AY160" s="115" t="s">
        <v>119</v>
      </c>
      <c r="BK160" s="122">
        <f>SUM(BK161:BK209)</f>
        <v>0</v>
      </c>
    </row>
    <row r="161" spans="2:65" s="1" customFormat="1" ht="16.5" customHeight="1">
      <c r="B161" s="125"/>
      <c r="C161" s="126" t="s">
        <v>182</v>
      </c>
      <c r="D161" s="126" t="s">
        <v>126</v>
      </c>
      <c r="E161" s="127" t="s">
        <v>183</v>
      </c>
      <c r="F161" s="128" t="s">
        <v>184</v>
      </c>
      <c r="G161" s="129" t="s">
        <v>185</v>
      </c>
      <c r="H161" s="130">
        <v>8</v>
      </c>
      <c r="I161" s="11"/>
      <c r="J161" s="131">
        <f>ROUND(I161*H161,2)</f>
        <v>0</v>
      </c>
      <c r="K161" s="132"/>
      <c r="L161" s="25"/>
      <c r="M161" s="133" t="s">
        <v>1</v>
      </c>
      <c r="N161" s="134" t="s">
        <v>36</v>
      </c>
      <c r="O161" s="135">
        <v>0.052</v>
      </c>
      <c r="P161" s="135">
        <f>O161*H161</f>
        <v>0.416</v>
      </c>
      <c r="Q161" s="135">
        <v>0</v>
      </c>
      <c r="R161" s="135">
        <f>Q161*H161</f>
        <v>0</v>
      </c>
      <c r="S161" s="135">
        <v>0.00028</v>
      </c>
      <c r="T161" s="136">
        <f>S161*H161</f>
        <v>0.00224</v>
      </c>
      <c r="AR161" s="137" t="s">
        <v>186</v>
      </c>
      <c r="AT161" s="137" t="s">
        <v>126</v>
      </c>
      <c r="AU161" s="137" t="s">
        <v>124</v>
      </c>
      <c r="AY161" s="13" t="s">
        <v>119</v>
      </c>
      <c r="BE161" s="138">
        <f>IF(N161="základní",J161,0)</f>
        <v>0</v>
      </c>
      <c r="BF161" s="138">
        <f>IF(N161="snížená",J161,0)</f>
        <v>0</v>
      </c>
      <c r="BG161" s="138">
        <f>IF(N161="zákl. přenesená",J161,0)</f>
        <v>0</v>
      </c>
      <c r="BH161" s="138">
        <f>IF(N161="sníž. přenesená",J161,0)</f>
        <v>0</v>
      </c>
      <c r="BI161" s="138">
        <f>IF(N161="nulová",J161,0)</f>
        <v>0</v>
      </c>
      <c r="BJ161" s="13" t="s">
        <v>124</v>
      </c>
      <c r="BK161" s="138">
        <f>ROUND(I161*H161,2)</f>
        <v>0</v>
      </c>
      <c r="BL161" s="13" t="s">
        <v>186</v>
      </c>
      <c r="BM161" s="137" t="s">
        <v>187</v>
      </c>
    </row>
    <row r="162" spans="2:47" s="1" customFormat="1" ht="12">
      <c r="B162" s="25"/>
      <c r="D162" s="139" t="s">
        <v>132</v>
      </c>
      <c r="F162" s="140" t="s">
        <v>188</v>
      </c>
      <c r="I162" s="11"/>
      <c r="L162" s="25"/>
      <c r="M162" s="141"/>
      <c r="T162" s="49"/>
      <c r="AT162" s="13" t="s">
        <v>132</v>
      </c>
      <c r="AU162" s="13" t="s">
        <v>124</v>
      </c>
    </row>
    <row r="163" spans="2:65" s="1" customFormat="1" ht="24.25" customHeight="1">
      <c r="B163" s="125"/>
      <c r="C163" s="126" t="s">
        <v>189</v>
      </c>
      <c r="D163" s="126" t="s">
        <v>126</v>
      </c>
      <c r="E163" s="127" t="s">
        <v>190</v>
      </c>
      <c r="F163" s="128" t="s">
        <v>191</v>
      </c>
      <c r="G163" s="129" t="s">
        <v>185</v>
      </c>
      <c r="H163" s="130">
        <v>8</v>
      </c>
      <c r="I163" s="11"/>
      <c r="J163" s="131">
        <f>ROUND(I163*H163,2)</f>
        <v>0</v>
      </c>
      <c r="K163" s="132"/>
      <c r="L163" s="25"/>
      <c r="M163" s="133" t="s">
        <v>1</v>
      </c>
      <c r="N163" s="134" t="s">
        <v>36</v>
      </c>
      <c r="O163" s="135">
        <v>0.233</v>
      </c>
      <c r="P163" s="135">
        <f>O163*H163</f>
        <v>1.864</v>
      </c>
      <c r="Q163" s="135">
        <v>0.0002</v>
      </c>
      <c r="R163" s="135">
        <f>Q163*H163</f>
        <v>0.0016</v>
      </c>
      <c r="S163" s="135">
        <v>0</v>
      </c>
      <c r="T163" s="136">
        <f>S163*H163</f>
        <v>0</v>
      </c>
      <c r="AR163" s="137" t="s">
        <v>186</v>
      </c>
      <c r="AT163" s="137" t="s">
        <v>126</v>
      </c>
      <c r="AU163" s="137" t="s">
        <v>124</v>
      </c>
      <c r="AY163" s="13" t="s">
        <v>119</v>
      </c>
      <c r="BE163" s="138">
        <f>IF(N163="základní",J163,0)</f>
        <v>0</v>
      </c>
      <c r="BF163" s="138">
        <f>IF(N163="snížená",J163,0)</f>
        <v>0</v>
      </c>
      <c r="BG163" s="138">
        <f>IF(N163="zákl. přenesená",J163,0)</f>
        <v>0</v>
      </c>
      <c r="BH163" s="138">
        <f>IF(N163="sníž. přenesená",J163,0)</f>
        <v>0</v>
      </c>
      <c r="BI163" s="138">
        <f>IF(N163="nulová",J163,0)</f>
        <v>0</v>
      </c>
      <c r="BJ163" s="13" t="s">
        <v>124</v>
      </c>
      <c r="BK163" s="138">
        <f>ROUND(I163*H163,2)</f>
        <v>0</v>
      </c>
      <c r="BL163" s="13" t="s">
        <v>186</v>
      </c>
      <c r="BM163" s="137" t="s">
        <v>192</v>
      </c>
    </row>
    <row r="164" spans="2:47" s="1" customFormat="1" ht="36">
      <c r="B164" s="25"/>
      <c r="D164" s="139" t="s">
        <v>132</v>
      </c>
      <c r="F164" s="140" t="s">
        <v>193</v>
      </c>
      <c r="I164" s="11"/>
      <c r="L164" s="25"/>
      <c r="M164" s="141"/>
      <c r="T164" s="49"/>
      <c r="AT164" s="13" t="s">
        <v>132</v>
      </c>
      <c r="AU164" s="13" t="s">
        <v>124</v>
      </c>
    </row>
    <row r="165" spans="2:65" s="1" customFormat="1" ht="16.5" customHeight="1">
      <c r="B165" s="125"/>
      <c r="C165" s="126" t="s">
        <v>194</v>
      </c>
      <c r="D165" s="126" t="s">
        <v>126</v>
      </c>
      <c r="E165" s="127" t="s">
        <v>195</v>
      </c>
      <c r="F165" s="128" t="s">
        <v>196</v>
      </c>
      <c r="G165" s="129" t="s">
        <v>197</v>
      </c>
      <c r="H165" s="130">
        <v>1</v>
      </c>
      <c r="I165" s="11"/>
      <c r="J165" s="131">
        <f>ROUND(I165*H165,2)</f>
        <v>0</v>
      </c>
      <c r="K165" s="132"/>
      <c r="L165" s="25"/>
      <c r="M165" s="133" t="s">
        <v>1</v>
      </c>
      <c r="N165" s="134" t="s">
        <v>36</v>
      </c>
      <c r="O165" s="135">
        <v>0.548</v>
      </c>
      <c r="P165" s="135">
        <f>O165*H165</f>
        <v>0.548</v>
      </c>
      <c r="Q165" s="135">
        <v>0</v>
      </c>
      <c r="R165" s="135">
        <f>Q165*H165</f>
        <v>0</v>
      </c>
      <c r="S165" s="135">
        <v>0.01933</v>
      </c>
      <c r="T165" s="136">
        <f>S165*H165</f>
        <v>0.01933</v>
      </c>
      <c r="AR165" s="137" t="s">
        <v>186</v>
      </c>
      <c r="AT165" s="137" t="s">
        <v>126</v>
      </c>
      <c r="AU165" s="137" t="s">
        <v>124</v>
      </c>
      <c r="AY165" s="13" t="s">
        <v>119</v>
      </c>
      <c r="BE165" s="138">
        <f>IF(N165="základní",J165,0)</f>
        <v>0</v>
      </c>
      <c r="BF165" s="138">
        <f>IF(N165="snížená",J165,0)</f>
        <v>0</v>
      </c>
      <c r="BG165" s="138">
        <f>IF(N165="zákl. přenesená",J165,0)</f>
        <v>0</v>
      </c>
      <c r="BH165" s="138">
        <f>IF(N165="sníž. přenesená",J165,0)</f>
        <v>0</v>
      </c>
      <c r="BI165" s="138">
        <f>IF(N165="nulová",J165,0)</f>
        <v>0</v>
      </c>
      <c r="BJ165" s="13" t="s">
        <v>124</v>
      </c>
      <c r="BK165" s="138">
        <f>ROUND(I165*H165,2)</f>
        <v>0</v>
      </c>
      <c r="BL165" s="13" t="s">
        <v>186</v>
      </c>
      <c r="BM165" s="137" t="s">
        <v>198</v>
      </c>
    </row>
    <row r="166" spans="2:47" s="1" customFormat="1" ht="24">
      <c r="B166" s="25"/>
      <c r="D166" s="139" t="s">
        <v>132</v>
      </c>
      <c r="F166" s="140" t="s">
        <v>199</v>
      </c>
      <c r="I166" s="11"/>
      <c r="L166" s="25"/>
      <c r="M166" s="141"/>
      <c r="T166" s="49"/>
      <c r="AT166" s="13" t="s">
        <v>132</v>
      </c>
      <c r="AU166" s="13" t="s">
        <v>124</v>
      </c>
    </row>
    <row r="167" spans="2:65" s="1" customFormat="1" ht="16.5" customHeight="1">
      <c r="B167" s="125"/>
      <c r="C167" s="126" t="s">
        <v>200</v>
      </c>
      <c r="D167" s="126" t="s">
        <v>126</v>
      </c>
      <c r="E167" s="127" t="s">
        <v>201</v>
      </c>
      <c r="F167" s="128" t="s">
        <v>202</v>
      </c>
      <c r="G167" s="129" t="s">
        <v>197</v>
      </c>
      <c r="H167" s="130">
        <v>1</v>
      </c>
      <c r="I167" s="11"/>
      <c r="J167" s="131">
        <f>ROUND(I167*H167,2)</f>
        <v>0</v>
      </c>
      <c r="K167" s="132"/>
      <c r="L167" s="25"/>
      <c r="M167" s="133" t="s">
        <v>1</v>
      </c>
      <c r="N167" s="134" t="s">
        <v>36</v>
      </c>
      <c r="O167" s="135">
        <v>0.5</v>
      </c>
      <c r="P167" s="135">
        <f>O167*H167</f>
        <v>0.5</v>
      </c>
      <c r="Q167" s="135">
        <v>0.00203</v>
      </c>
      <c r="R167" s="135">
        <f>Q167*H167</f>
        <v>0.00203</v>
      </c>
      <c r="S167" s="135">
        <v>0</v>
      </c>
      <c r="T167" s="136">
        <f>S167*H167</f>
        <v>0</v>
      </c>
      <c r="AR167" s="137" t="s">
        <v>186</v>
      </c>
      <c r="AT167" s="137" t="s">
        <v>126</v>
      </c>
      <c r="AU167" s="137" t="s">
        <v>124</v>
      </c>
      <c r="AY167" s="13" t="s">
        <v>119</v>
      </c>
      <c r="BE167" s="138">
        <f>IF(N167="základní",J167,0)</f>
        <v>0</v>
      </c>
      <c r="BF167" s="138">
        <f>IF(N167="snížená",J167,0)</f>
        <v>0</v>
      </c>
      <c r="BG167" s="138">
        <f>IF(N167="zákl. přenesená",J167,0)</f>
        <v>0</v>
      </c>
      <c r="BH167" s="138">
        <f>IF(N167="sníž. přenesená",J167,0)</f>
        <v>0</v>
      </c>
      <c r="BI167" s="138">
        <f>IF(N167="nulová",J167,0)</f>
        <v>0</v>
      </c>
      <c r="BJ167" s="13" t="s">
        <v>124</v>
      </c>
      <c r="BK167" s="138">
        <f>ROUND(I167*H167,2)</f>
        <v>0</v>
      </c>
      <c r="BL167" s="13" t="s">
        <v>186</v>
      </c>
      <c r="BM167" s="137" t="s">
        <v>203</v>
      </c>
    </row>
    <row r="168" spans="2:47" s="1" customFormat="1" ht="24">
      <c r="B168" s="25"/>
      <c r="D168" s="139" t="s">
        <v>132</v>
      </c>
      <c r="F168" s="140" t="s">
        <v>204</v>
      </c>
      <c r="I168" s="11"/>
      <c r="L168" s="25"/>
      <c r="M168" s="141"/>
      <c r="T168" s="49"/>
      <c r="AT168" s="13" t="s">
        <v>132</v>
      </c>
      <c r="AU168" s="13" t="s">
        <v>124</v>
      </c>
    </row>
    <row r="169" spans="2:65" s="1" customFormat="1" ht="16.5" customHeight="1">
      <c r="B169" s="125"/>
      <c r="C169" s="126" t="s">
        <v>8</v>
      </c>
      <c r="D169" s="126" t="s">
        <v>126</v>
      </c>
      <c r="E169" s="127" t="s">
        <v>205</v>
      </c>
      <c r="F169" s="128" t="s">
        <v>206</v>
      </c>
      <c r="G169" s="129" t="s">
        <v>197</v>
      </c>
      <c r="H169" s="130">
        <v>1</v>
      </c>
      <c r="I169" s="11"/>
      <c r="J169" s="131">
        <f>ROUND(I169*H169,2)</f>
        <v>0</v>
      </c>
      <c r="K169" s="132"/>
      <c r="L169" s="25"/>
      <c r="M169" s="133" t="s">
        <v>1</v>
      </c>
      <c r="N169" s="134" t="s">
        <v>36</v>
      </c>
      <c r="O169" s="135">
        <v>0</v>
      </c>
      <c r="P169" s="135">
        <f>O169*H169</f>
        <v>0</v>
      </c>
      <c r="Q169" s="135">
        <v>0</v>
      </c>
      <c r="R169" s="135">
        <f>Q169*H169</f>
        <v>0</v>
      </c>
      <c r="S169" s="135">
        <v>0.01946</v>
      </c>
      <c r="T169" s="136">
        <f>S169*H169</f>
        <v>0.01946</v>
      </c>
      <c r="AR169" s="137" t="s">
        <v>186</v>
      </c>
      <c r="AT169" s="137" t="s">
        <v>126</v>
      </c>
      <c r="AU169" s="137" t="s">
        <v>124</v>
      </c>
      <c r="AY169" s="13" t="s">
        <v>119</v>
      </c>
      <c r="BE169" s="138">
        <f>IF(N169="základní",J169,0)</f>
        <v>0</v>
      </c>
      <c r="BF169" s="138">
        <f>IF(N169="snížená",J169,0)</f>
        <v>0</v>
      </c>
      <c r="BG169" s="138">
        <f>IF(N169="zákl. přenesená",J169,0)</f>
        <v>0</v>
      </c>
      <c r="BH169" s="138">
        <f>IF(N169="sníž. přenesená",J169,0)</f>
        <v>0</v>
      </c>
      <c r="BI169" s="138">
        <f>IF(N169="nulová",J169,0)</f>
        <v>0</v>
      </c>
      <c r="BJ169" s="13" t="s">
        <v>124</v>
      </c>
      <c r="BK169" s="138">
        <f>ROUND(I169*H169,2)</f>
        <v>0</v>
      </c>
      <c r="BL169" s="13" t="s">
        <v>186</v>
      </c>
      <c r="BM169" s="137" t="s">
        <v>207</v>
      </c>
    </row>
    <row r="170" spans="2:47" s="1" customFormat="1" ht="12">
      <c r="B170" s="25"/>
      <c r="D170" s="139" t="s">
        <v>132</v>
      </c>
      <c r="F170" s="140" t="s">
        <v>206</v>
      </c>
      <c r="I170" s="11"/>
      <c r="L170" s="25"/>
      <c r="M170" s="141"/>
      <c r="T170" s="49"/>
      <c r="AT170" s="13" t="s">
        <v>132</v>
      </c>
      <c r="AU170" s="13" t="s">
        <v>124</v>
      </c>
    </row>
    <row r="171" spans="2:65" s="1" customFormat="1" ht="24.25" customHeight="1">
      <c r="B171" s="125"/>
      <c r="C171" s="126" t="s">
        <v>186</v>
      </c>
      <c r="D171" s="126" t="s">
        <v>126</v>
      </c>
      <c r="E171" s="127" t="s">
        <v>208</v>
      </c>
      <c r="F171" s="128" t="s">
        <v>209</v>
      </c>
      <c r="G171" s="129" t="s">
        <v>197</v>
      </c>
      <c r="H171" s="130">
        <v>1</v>
      </c>
      <c r="I171" s="11"/>
      <c r="J171" s="131">
        <f>ROUND(I171*H171,2)</f>
        <v>0</v>
      </c>
      <c r="K171" s="132"/>
      <c r="L171" s="25"/>
      <c r="M171" s="133" t="s">
        <v>1</v>
      </c>
      <c r="N171" s="134" t="s">
        <v>36</v>
      </c>
      <c r="O171" s="135">
        <v>1.1</v>
      </c>
      <c r="P171" s="135">
        <f>O171*H171</f>
        <v>1.1</v>
      </c>
      <c r="Q171" s="135">
        <v>0.01197</v>
      </c>
      <c r="R171" s="135">
        <f>Q171*H171</f>
        <v>0.01197</v>
      </c>
      <c r="S171" s="135">
        <v>0</v>
      </c>
      <c r="T171" s="136">
        <f>S171*H171</f>
        <v>0</v>
      </c>
      <c r="AR171" s="137" t="s">
        <v>186</v>
      </c>
      <c r="AT171" s="137" t="s">
        <v>126</v>
      </c>
      <c r="AU171" s="137" t="s">
        <v>124</v>
      </c>
      <c r="AY171" s="13" t="s">
        <v>119</v>
      </c>
      <c r="BE171" s="138">
        <f>IF(N171="základní",J171,0)</f>
        <v>0</v>
      </c>
      <c r="BF171" s="138">
        <f>IF(N171="snížená",J171,0)</f>
        <v>0</v>
      </c>
      <c r="BG171" s="138">
        <f>IF(N171="zákl. přenesená",J171,0)</f>
        <v>0</v>
      </c>
      <c r="BH171" s="138">
        <f>IF(N171="sníž. přenesená",J171,0)</f>
        <v>0</v>
      </c>
      <c r="BI171" s="138">
        <f>IF(N171="nulová",J171,0)</f>
        <v>0</v>
      </c>
      <c r="BJ171" s="13" t="s">
        <v>124</v>
      </c>
      <c r="BK171" s="138">
        <f>ROUND(I171*H171,2)</f>
        <v>0</v>
      </c>
      <c r="BL171" s="13" t="s">
        <v>186</v>
      </c>
      <c r="BM171" s="137" t="s">
        <v>210</v>
      </c>
    </row>
    <row r="172" spans="2:47" s="1" customFormat="1" ht="36">
      <c r="B172" s="25"/>
      <c r="D172" s="139" t="s">
        <v>132</v>
      </c>
      <c r="F172" s="140" t="s">
        <v>211</v>
      </c>
      <c r="I172" s="11"/>
      <c r="L172" s="25"/>
      <c r="M172" s="141"/>
      <c r="T172" s="49"/>
      <c r="AT172" s="13" t="s">
        <v>132</v>
      </c>
      <c r="AU172" s="13" t="s">
        <v>124</v>
      </c>
    </row>
    <row r="173" spans="2:65" s="1" customFormat="1" ht="21.75" customHeight="1">
      <c r="B173" s="125"/>
      <c r="C173" s="126" t="s">
        <v>212</v>
      </c>
      <c r="D173" s="126" t="s">
        <v>126</v>
      </c>
      <c r="E173" s="127" t="s">
        <v>213</v>
      </c>
      <c r="F173" s="128" t="s">
        <v>214</v>
      </c>
      <c r="G173" s="129" t="s">
        <v>197</v>
      </c>
      <c r="H173" s="130">
        <v>1</v>
      </c>
      <c r="I173" s="11"/>
      <c r="J173" s="131">
        <f>ROUND(I173*H173,2)</f>
        <v>0</v>
      </c>
      <c r="K173" s="132"/>
      <c r="L173" s="25"/>
      <c r="M173" s="133" t="s">
        <v>1</v>
      </c>
      <c r="N173" s="134" t="s">
        <v>36</v>
      </c>
      <c r="O173" s="135">
        <v>0.693</v>
      </c>
      <c r="P173" s="135">
        <f>O173*H173</f>
        <v>0.693</v>
      </c>
      <c r="Q173" s="135">
        <v>0</v>
      </c>
      <c r="R173" s="135">
        <f>Q173*H173</f>
        <v>0</v>
      </c>
      <c r="S173" s="135">
        <v>0.088</v>
      </c>
      <c r="T173" s="136">
        <f>S173*H173</f>
        <v>0.088</v>
      </c>
      <c r="AR173" s="137" t="s">
        <v>186</v>
      </c>
      <c r="AT173" s="137" t="s">
        <v>126</v>
      </c>
      <c r="AU173" s="137" t="s">
        <v>124</v>
      </c>
      <c r="AY173" s="13" t="s">
        <v>119</v>
      </c>
      <c r="BE173" s="138">
        <f>IF(N173="základní",J173,0)</f>
        <v>0</v>
      </c>
      <c r="BF173" s="138">
        <f>IF(N173="snížená",J173,0)</f>
        <v>0</v>
      </c>
      <c r="BG173" s="138">
        <f>IF(N173="zákl. přenesená",J173,0)</f>
        <v>0</v>
      </c>
      <c r="BH173" s="138">
        <f>IF(N173="sníž. přenesená",J173,0)</f>
        <v>0</v>
      </c>
      <c r="BI173" s="138">
        <f>IF(N173="nulová",J173,0)</f>
        <v>0</v>
      </c>
      <c r="BJ173" s="13" t="s">
        <v>124</v>
      </c>
      <c r="BK173" s="138">
        <f>ROUND(I173*H173,2)</f>
        <v>0</v>
      </c>
      <c r="BL173" s="13" t="s">
        <v>186</v>
      </c>
      <c r="BM173" s="137" t="s">
        <v>215</v>
      </c>
    </row>
    <row r="174" spans="2:47" s="1" customFormat="1" ht="24">
      <c r="B174" s="25"/>
      <c r="D174" s="139" t="s">
        <v>132</v>
      </c>
      <c r="F174" s="140" t="s">
        <v>216</v>
      </c>
      <c r="I174" s="11"/>
      <c r="L174" s="25"/>
      <c r="M174" s="141"/>
      <c r="T174" s="49"/>
      <c r="AT174" s="13" t="s">
        <v>132</v>
      </c>
      <c r="AU174" s="13" t="s">
        <v>124</v>
      </c>
    </row>
    <row r="175" spans="2:65" s="1" customFormat="1" ht="24.25" customHeight="1">
      <c r="B175" s="125"/>
      <c r="C175" s="142" t="s">
        <v>217</v>
      </c>
      <c r="D175" s="142" t="s">
        <v>218</v>
      </c>
      <c r="E175" s="143" t="s">
        <v>219</v>
      </c>
      <c r="F175" s="144" t="s">
        <v>220</v>
      </c>
      <c r="G175" s="145" t="s">
        <v>221</v>
      </c>
      <c r="H175" s="146">
        <v>1</v>
      </c>
      <c r="I175" s="11"/>
      <c r="J175" s="147">
        <f>ROUND(I175*H175,2)</f>
        <v>0</v>
      </c>
      <c r="K175" s="148"/>
      <c r="L175" s="149"/>
      <c r="M175" s="150" t="s">
        <v>1</v>
      </c>
      <c r="N175" s="151" t="s">
        <v>36</v>
      </c>
      <c r="O175" s="135">
        <v>0</v>
      </c>
      <c r="P175" s="135">
        <f>O175*H175</f>
        <v>0</v>
      </c>
      <c r="Q175" s="135">
        <v>0.029</v>
      </c>
      <c r="R175" s="135">
        <f>Q175*H175</f>
        <v>0.029</v>
      </c>
      <c r="S175" s="135">
        <v>0</v>
      </c>
      <c r="T175" s="136">
        <f>S175*H175</f>
        <v>0</v>
      </c>
      <c r="AR175" s="137" t="s">
        <v>222</v>
      </c>
      <c r="AT175" s="137" t="s">
        <v>218</v>
      </c>
      <c r="AU175" s="137" t="s">
        <v>124</v>
      </c>
      <c r="AY175" s="13" t="s">
        <v>119</v>
      </c>
      <c r="BE175" s="138">
        <f>IF(N175="základní",J175,0)</f>
        <v>0</v>
      </c>
      <c r="BF175" s="138">
        <f>IF(N175="snížená",J175,0)</f>
        <v>0</v>
      </c>
      <c r="BG175" s="138">
        <f>IF(N175="zákl. přenesená",J175,0)</f>
        <v>0</v>
      </c>
      <c r="BH175" s="138">
        <f>IF(N175="sníž. přenesená",J175,0)</f>
        <v>0</v>
      </c>
      <c r="BI175" s="138">
        <f>IF(N175="nulová",J175,0)</f>
        <v>0</v>
      </c>
      <c r="BJ175" s="13" t="s">
        <v>124</v>
      </c>
      <c r="BK175" s="138">
        <f>ROUND(I175*H175,2)</f>
        <v>0</v>
      </c>
      <c r="BL175" s="13" t="s">
        <v>186</v>
      </c>
      <c r="BM175" s="137" t="s">
        <v>223</v>
      </c>
    </row>
    <row r="176" spans="2:47" s="1" customFormat="1" ht="24">
      <c r="B176" s="25"/>
      <c r="D176" s="139" t="s">
        <v>132</v>
      </c>
      <c r="F176" s="140" t="s">
        <v>220</v>
      </c>
      <c r="I176" s="11"/>
      <c r="L176" s="25"/>
      <c r="M176" s="141"/>
      <c r="T176" s="49"/>
      <c r="AT176" s="13" t="s">
        <v>132</v>
      </c>
      <c r="AU176" s="13" t="s">
        <v>124</v>
      </c>
    </row>
    <row r="177" spans="2:65" s="1" customFormat="1" ht="24.25" customHeight="1">
      <c r="B177" s="125"/>
      <c r="C177" s="126" t="s">
        <v>224</v>
      </c>
      <c r="D177" s="126" t="s">
        <v>126</v>
      </c>
      <c r="E177" s="127" t="s">
        <v>225</v>
      </c>
      <c r="F177" s="128" t="s">
        <v>226</v>
      </c>
      <c r="G177" s="129" t="s">
        <v>197</v>
      </c>
      <c r="H177" s="130">
        <v>1</v>
      </c>
      <c r="I177" s="11"/>
      <c r="J177" s="131">
        <f>ROUND(I177*H177,2)</f>
        <v>0</v>
      </c>
      <c r="K177" s="132"/>
      <c r="L177" s="25"/>
      <c r="M177" s="133" t="s">
        <v>1</v>
      </c>
      <c r="N177" s="134" t="s">
        <v>36</v>
      </c>
      <c r="O177" s="135">
        <v>1.5</v>
      </c>
      <c r="P177" s="135">
        <f>O177*H177</f>
        <v>1.5</v>
      </c>
      <c r="Q177" s="135">
        <v>0.01475</v>
      </c>
      <c r="R177" s="135">
        <f>Q177*H177</f>
        <v>0.01475</v>
      </c>
      <c r="S177" s="135">
        <v>0</v>
      </c>
      <c r="T177" s="136">
        <f>S177*H177</f>
        <v>0</v>
      </c>
      <c r="AR177" s="137" t="s">
        <v>186</v>
      </c>
      <c r="AT177" s="137" t="s">
        <v>126</v>
      </c>
      <c r="AU177" s="137" t="s">
        <v>124</v>
      </c>
      <c r="AY177" s="13" t="s">
        <v>119</v>
      </c>
      <c r="BE177" s="138">
        <f>IF(N177="základní",J177,0)</f>
        <v>0</v>
      </c>
      <c r="BF177" s="138">
        <f>IF(N177="snížená",J177,0)</f>
        <v>0</v>
      </c>
      <c r="BG177" s="138">
        <f>IF(N177="zákl. přenesená",J177,0)</f>
        <v>0</v>
      </c>
      <c r="BH177" s="138">
        <f>IF(N177="sníž. přenesená",J177,0)</f>
        <v>0</v>
      </c>
      <c r="BI177" s="138">
        <f>IF(N177="nulová",J177,0)</f>
        <v>0</v>
      </c>
      <c r="BJ177" s="13" t="s">
        <v>124</v>
      </c>
      <c r="BK177" s="138">
        <f>ROUND(I177*H177,2)</f>
        <v>0</v>
      </c>
      <c r="BL177" s="13" t="s">
        <v>186</v>
      </c>
      <c r="BM177" s="137" t="s">
        <v>227</v>
      </c>
    </row>
    <row r="178" spans="2:47" s="1" customFormat="1" ht="24">
      <c r="B178" s="25"/>
      <c r="D178" s="139" t="s">
        <v>132</v>
      </c>
      <c r="F178" s="140" t="s">
        <v>228</v>
      </c>
      <c r="I178" s="11"/>
      <c r="L178" s="25"/>
      <c r="M178" s="141"/>
      <c r="T178" s="49"/>
      <c r="AT178" s="13" t="s">
        <v>132</v>
      </c>
      <c r="AU178" s="13" t="s">
        <v>124</v>
      </c>
    </row>
    <row r="179" spans="2:65" s="1" customFormat="1" ht="33" customHeight="1">
      <c r="B179" s="125"/>
      <c r="C179" s="126" t="s">
        <v>229</v>
      </c>
      <c r="D179" s="126" t="s">
        <v>126</v>
      </c>
      <c r="E179" s="127" t="s">
        <v>230</v>
      </c>
      <c r="F179" s="128" t="s">
        <v>231</v>
      </c>
      <c r="G179" s="129" t="s">
        <v>159</v>
      </c>
      <c r="H179" s="130">
        <v>0.063</v>
      </c>
      <c r="I179" s="11"/>
      <c r="J179" s="131">
        <f>ROUND(I179*H179,2)</f>
        <v>0</v>
      </c>
      <c r="K179" s="132"/>
      <c r="L179" s="25"/>
      <c r="M179" s="133" t="s">
        <v>1</v>
      </c>
      <c r="N179" s="134" t="s">
        <v>36</v>
      </c>
      <c r="O179" s="135">
        <v>0</v>
      </c>
      <c r="P179" s="135">
        <f>O179*H179</f>
        <v>0</v>
      </c>
      <c r="Q179" s="135">
        <v>0</v>
      </c>
      <c r="R179" s="135">
        <f>Q179*H179</f>
        <v>0</v>
      </c>
      <c r="S179" s="135">
        <v>0</v>
      </c>
      <c r="T179" s="136">
        <f>S179*H179</f>
        <v>0</v>
      </c>
      <c r="AR179" s="137" t="s">
        <v>186</v>
      </c>
      <c r="AT179" s="137" t="s">
        <v>126</v>
      </c>
      <c r="AU179" s="137" t="s">
        <v>124</v>
      </c>
      <c r="AY179" s="13" t="s">
        <v>119</v>
      </c>
      <c r="BE179" s="138">
        <f>IF(N179="základní",J179,0)</f>
        <v>0</v>
      </c>
      <c r="BF179" s="138">
        <f>IF(N179="snížená",J179,0)</f>
        <v>0</v>
      </c>
      <c r="BG179" s="138">
        <f>IF(N179="zákl. přenesená",J179,0)</f>
        <v>0</v>
      </c>
      <c r="BH179" s="138">
        <f>IF(N179="sníž. přenesená",J179,0)</f>
        <v>0</v>
      </c>
      <c r="BI179" s="138">
        <f>IF(N179="nulová",J179,0)</f>
        <v>0</v>
      </c>
      <c r="BJ179" s="13" t="s">
        <v>124</v>
      </c>
      <c r="BK179" s="138">
        <f>ROUND(I179*H179,2)</f>
        <v>0</v>
      </c>
      <c r="BL179" s="13" t="s">
        <v>186</v>
      </c>
      <c r="BM179" s="137" t="s">
        <v>232</v>
      </c>
    </row>
    <row r="180" spans="2:47" s="1" customFormat="1" ht="24">
      <c r="B180" s="25"/>
      <c r="D180" s="139" t="s">
        <v>132</v>
      </c>
      <c r="F180" s="140" t="s">
        <v>231</v>
      </c>
      <c r="I180" s="11"/>
      <c r="L180" s="25"/>
      <c r="M180" s="141"/>
      <c r="T180" s="49"/>
      <c r="AT180" s="13" t="s">
        <v>132</v>
      </c>
      <c r="AU180" s="13" t="s">
        <v>124</v>
      </c>
    </row>
    <row r="181" spans="2:65" s="1" customFormat="1" ht="16.5" customHeight="1">
      <c r="B181" s="125"/>
      <c r="C181" s="126" t="s">
        <v>7</v>
      </c>
      <c r="D181" s="126" t="s">
        <v>126</v>
      </c>
      <c r="E181" s="127" t="s">
        <v>233</v>
      </c>
      <c r="F181" s="128" t="s">
        <v>234</v>
      </c>
      <c r="G181" s="129" t="s">
        <v>197</v>
      </c>
      <c r="H181" s="130">
        <v>2</v>
      </c>
      <c r="I181" s="11"/>
      <c r="J181" s="131">
        <f>ROUND(I181*H181,2)</f>
        <v>0</v>
      </c>
      <c r="K181" s="132"/>
      <c r="L181" s="25"/>
      <c r="M181" s="133" t="s">
        <v>1</v>
      </c>
      <c r="N181" s="134" t="s">
        <v>36</v>
      </c>
      <c r="O181" s="135">
        <v>0</v>
      </c>
      <c r="P181" s="135">
        <f>O181*H181</f>
        <v>0</v>
      </c>
      <c r="Q181" s="135">
        <v>0</v>
      </c>
      <c r="R181" s="135">
        <f>Q181*H181</f>
        <v>0</v>
      </c>
      <c r="S181" s="135">
        <v>0.00156</v>
      </c>
      <c r="T181" s="136">
        <f>S181*H181</f>
        <v>0.00312</v>
      </c>
      <c r="AR181" s="137" t="s">
        <v>186</v>
      </c>
      <c r="AT181" s="137" t="s">
        <v>126</v>
      </c>
      <c r="AU181" s="137" t="s">
        <v>124</v>
      </c>
      <c r="AY181" s="13" t="s">
        <v>119</v>
      </c>
      <c r="BE181" s="138">
        <f>IF(N181="základní",J181,0)</f>
        <v>0</v>
      </c>
      <c r="BF181" s="138">
        <f>IF(N181="snížená",J181,0)</f>
        <v>0</v>
      </c>
      <c r="BG181" s="138">
        <f>IF(N181="zákl. přenesená",J181,0)</f>
        <v>0</v>
      </c>
      <c r="BH181" s="138">
        <f>IF(N181="sníž. přenesená",J181,0)</f>
        <v>0</v>
      </c>
      <c r="BI181" s="138">
        <f>IF(N181="nulová",J181,0)</f>
        <v>0</v>
      </c>
      <c r="BJ181" s="13" t="s">
        <v>124</v>
      </c>
      <c r="BK181" s="138">
        <f>ROUND(I181*H181,2)</f>
        <v>0</v>
      </c>
      <c r="BL181" s="13" t="s">
        <v>186</v>
      </c>
      <c r="BM181" s="137" t="s">
        <v>235</v>
      </c>
    </row>
    <row r="182" spans="2:47" s="1" customFormat="1" ht="12">
      <c r="B182" s="25"/>
      <c r="D182" s="139" t="s">
        <v>132</v>
      </c>
      <c r="F182" s="140" t="s">
        <v>234</v>
      </c>
      <c r="I182" s="11"/>
      <c r="L182" s="25"/>
      <c r="M182" s="141"/>
      <c r="T182" s="49"/>
      <c r="AT182" s="13" t="s">
        <v>132</v>
      </c>
      <c r="AU182" s="13" t="s">
        <v>124</v>
      </c>
    </row>
    <row r="183" spans="2:65" s="1" customFormat="1" ht="24.25" customHeight="1">
      <c r="B183" s="125"/>
      <c r="C183" s="142" t="s">
        <v>236</v>
      </c>
      <c r="D183" s="142" t="s">
        <v>218</v>
      </c>
      <c r="E183" s="143" t="s">
        <v>237</v>
      </c>
      <c r="F183" s="144" t="s">
        <v>238</v>
      </c>
      <c r="G183" s="145" t="s">
        <v>221</v>
      </c>
      <c r="H183" s="146">
        <v>1</v>
      </c>
      <c r="I183" s="11"/>
      <c r="J183" s="147">
        <f>ROUND(I183*H183,2)</f>
        <v>0</v>
      </c>
      <c r="K183" s="148"/>
      <c r="L183" s="149"/>
      <c r="M183" s="150" t="s">
        <v>1</v>
      </c>
      <c r="N183" s="151" t="s">
        <v>36</v>
      </c>
      <c r="O183" s="135">
        <v>0</v>
      </c>
      <c r="P183" s="135">
        <f>O183*H183</f>
        <v>0</v>
      </c>
      <c r="Q183" s="135">
        <v>0.00262</v>
      </c>
      <c r="R183" s="135">
        <f>Q183*H183</f>
        <v>0.00262</v>
      </c>
      <c r="S183" s="135">
        <v>0</v>
      </c>
      <c r="T183" s="136">
        <f>S183*H183</f>
        <v>0</v>
      </c>
      <c r="AR183" s="137" t="s">
        <v>222</v>
      </c>
      <c r="AT183" s="137" t="s">
        <v>218</v>
      </c>
      <c r="AU183" s="137" t="s">
        <v>124</v>
      </c>
      <c r="AY183" s="13" t="s">
        <v>119</v>
      </c>
      <c r="BE183" s="138">
        <f>IF(N183="základní",J183,0)</f>
        <v>0</v>
      </c>
      <c r="BF183" s="138">
        <f>IF(N183="snížená",J183,0)</f>
        <v>0</v>
      </c>
      <c r="BG183" s="138">
        <f>IF(N183="zákl. přenesená",J183,0)</f>
        <v>0</v>
      </c>
      <c r="BH183" s="138">
        <f>IF(N183="sníž. přenesená",J183,0)</f>
        <v>0</v>
      </c>
      <c r="BI183" s="138">
        <f>IF(N183="nulová",J183,0)</f>
        <v>0</v>
      </c>
      <c r="BJ183" s="13" t="s">
        <v>124</v>
      </c>
      <c r="BK183" s="138">
        <f>ROUND(I183*H183,2)</f>
        <v>0</v>
      </c>
      <c r="BL183" s="13" t="s">
        <v>186</v>
      </c>
      <c r="BM183" s="137" t="s">
        <v>239</v>
      </c>
    </row>
    <row r="184" spans="2:47" s="1" customFormat="1" ht="12">
      <c r="B184" s="25"/>
      <c r="D184" s="139" t="s">
        <v>132</v>
      </c>
      <c r="F184" s="140" t="s">
        <v>238</v>
      </c>
      <c r="I184" s="11"/>
      <c r="L184" s="25"/>
      <c r="M184" s="141"/>
      <c r="T184" s="49"/>
      <c r="AT184" s="13" t="s">
        <v>132</v>
      </c>
      <c r="AU184" s="13" t="s">
        <v>124</v>
      </c>
    </row>
    <row r="185" spans="2:65" s="1" customFormat="1" ht="16.5" customHeight="1">
      <c r="B185" s="125"/>
      <c r="C185" s="142" t="s">
        <v>240</v>
      </c>
      <c r="D185" s="142" t="s">
        <v>218</v>
      </c>
      <c r="E185" s="143" t="s">
        <v>241</v>
      </c>
      <c r="F185" s="144" t="s">
        <v>242</v>
      </c>
      <c r="G185" s="145" t="s">
        <v>221</v>
      </c>
      <c r="H185" s="146">
        <v>1</v>
      </c>
      <c r="I185" s="11"/>
      <c r="J185" s="147">
        <f>ROUND(I185*H185,2)</f>
        <v>0</v>
      </c>
      <c r="K185" s="148"/>
      <c r="L185" s="149"/>
      <c r="M185" s="150" t="s">
        <v>1</v>
      </c>
      <c r="N185" s="151" t="s">
        <v>36</v>
      </c>
      <c r="O185" s="135">
        <v>0</v>
      </c>
      <c r="P185" s="135">
        <f>O185*H185</f>
        <v>0</v>
      </c>
      <c r="Q185" s="135">
        <v>0.00163</v>
      </c>
      <c r="R185" s="135">
        <f>Q185*H185</f>
        <v>0.00163</v>
      </c>
      <c r="S185" s="135">
        <v>0</v>
      </c>
      <c r="T185" s="136">
        <f>S185*H185</f>
        <v>0</v>
      </c>
      <c r="AR185" s="137" t="s">
        <v>222</v>
      </c>
      <c r="AT185" s="137" t="s">
        <v>218</v>
      </c>
      <c r="AU185" s="137" t="s">
        <v>124</v>
      </c>
      <c r="AY185" s="13" t="s">
        <v>119</v>
      </c>
      <c r="BE185" s="138">
        <f>IF(N185="základní",J185,0)</f>
        <v>0</v>
      </c>
      <c r="BF185" s="138">
        <f>IF(N185="snížená",J185,0)</f>
        <v>0</v>
      </c>
      <c r="BG185" s="138">
        <f>IF(N185="zákl. přenesená",J185,0)</f>
        <v>0</v>
      </c>
      <c r="BH185" s="138">
        <f>IF(N185="sníž. přenesená",J185,0)</f>
        <v>0</v>
      </c>
      <c r="BI185" s="138">
        <f>IF(N185="nulová",J185,0)</f>
        <v>0</v>
      </c>
      <c r="BJ185" s="13" t="s">
        <v>124</v>
      </c>
      <c r="BK185" s="138">
        <f>ROUND(I185*H185,2)</f>
        <v>0</v>
      </c>
      <c r="BL185" s="13" t="s">
        <v>186</v>
      </c>
      <c r="BM185" s="137" t="s">
        <v>243</v>
      </c>
    </row>
    <row r="186" spans="2:47" s="1" customFormat="1" ht="12">
      <c r="B186" s="25"/>
      <c r="D186" s="139" t="s">
        <v>132</v>
      </c>
      <c r="F186" s="140" t="s">
        <v>242</v>
      </c>
      <c r="I186" s="11"/>
      <c r="L186" s="25"/>
      <c r="M186" s="141"/>
      <c r="T186" s="49"/>
      <c r="AT186" s="13" t="s">
        <v>132</v>
      </c>
      <c r="AU186" s="13" t="s">
        <v>124</v>
      </c>
    </row>
    <row r="187" spans="2:65" s="1" customFormat="1" ht="16.5" customHeight="1">
      <c r="B187" s="125"/>
      <c r="C187" s="142" t="s">
        <v>244</v>
      </c>
      <c r="D187" s="142" t="s">
        <v>218</v>
      </c>
      <c r="E187" s="143" t="s">
        <v>245</v>
      </c>
      <c r="F187" s="144" t="s">
        <v>246</v>
      </c>
      <c r="G187" s="145" t="s">
        <v>221</v>
      </c>
      <c r="H187" s="146">
        <v>1</v>
      </c>
      <c r="I187" s="11"/>
      <c r="J187" s="147">
        <f>ROUND(I187*H187,2)</f>
        <v>0</v>
      </c>
      <c r="K187" s="148"/>
      <c r="L187" s="149"/>
      <c r="M187" s="150" t="s">
        <v>1</v>
      </c>
      <c r="N187" s="151" t="s">
        <v>36</v>
      </c>
      <c r="O187" s="135">
        <v>0</v>
      </c>
      <c r="P187" s="135">
        <f>O187*H187</f>
        <v>0</v>
      </c>
      <c r="Q187" s="135">
        <v>0.0021</v>
      </c>
      <c r="R187" s="135">
        <f>Q187*H187</f>
        <v>0.0021</v>
      </c>
      <c r="S187" s="135">
        <v>0</v>
      </c>
      <c r="T187" s="136">
        <f>S187*H187</f>
        <v>0</v>
      </c>
      <c r="AR187" s="137" t="s">
        <v>222</v>
      </c>
      <c r="AT187" s="137" t="s">
        <v>218</v>
      </c>
      <c r="AU187" s="137" t="s">
        <v>124</v>
      </c>
      <c r="AY187" s="13" t="s">
        <v>119</v>
      </c>
      <c r="BE187" s="138">
        <f>IF(N187="základní",J187,0)</f>
        <v>0</v>
      </c>
      <c r="BF187" s="138">
        <f>IF(N187="snížená",J187,0)</f>
        <v>0</v>
      </c>
      <c r="BG187" s="138">
        <f>IF(N187="zákl. přenesená",J187,0)</f>
        <v>0</v>
      </c>
      <c r="BH187" s="138">
        <f>IF(N187="sníž. přenesená",J187,0)</f>
        <v>0</v>
      </c>
      <c r="BI187" s="138">
        <f>IF(N187="nulová",J187,0)</f>
        <v>0</v>
      </c>
      <c r="BJ187" s="13" t="s">
        <v>124</v>
      </c>
      <c r="BK187" s="138">
        <f>ROUND(I187*H187,2)</f>
        <v>0</v>
      </c>
      <c r="BL187" s="13" t="s">
        <v>186</v>
      </c>
      <c r="BM187" s="137" t="s">
        <v>247</v>
      </c>
    </row>
    <row r="188" spans="2:47" s="1" customFormat="1" ht="12">
      <c r="B188" s="25"/>
      <c r="D188" s="139" t="s">
        <v>132</v>
      </c>
      <c r="F188" s="140" t="s">
        <v>246</v>
      </c>
      <c r="I188" s="11"/>
      <c r="L188" s="25"/>
      <c r="M188" s="141"/>
      <c r="T188" s="49"/>
      <c r="AT188" s="13" t="s">
        <v>132</v>
      </c>
      <c r="AU188" s="13" t="s">
        <v>124</v>
      </c>
    </row>
    <row r="189" spans="2:65" s="1" customFormat="1" ht="16.5" customHeight="1">
      <c r="B189" s="125"/>
      <c r="C189" s="142" t="s">
        <v>248</v>
      </c>
      <c r="D189" s="142" t="s">
        <v>218</v>
      </c>
      <c r="E189" s="143" t="s">
        <v>249</v>
      </c>
      <c r="F189" s="144" t="s">
        <v>250</v>
      </c>
      <c r="G189" s="145" t="s">
        <v>221</v>
      </c>
      <c r="H189" s="146">
        <v>1</v>
      </c>
      <c r="I189" s="11"/>
      <c r="J189" s="147">
        <f>ROUND(I189*H189,2)</f>
        <v>0</v>
      </c>
      <c r="K189" s="148"/>
      <c r="L189" s="149"/>
      <c r="M189" s="150" t="s">
        <v>1</v>
      </c>
      <c r="N189" s="151" t="s">
        <v>36</v>
      </c>
      <c r="O189" s="135">
        <v>0</v>
      </c>
      <c r="P189" s="135">
        <f>O189*H189</f>
        <v>0</v>
      </c>
      <c r="Q189" s="135">
        <v>0.00255</v>
      </c>
      <c r="R189" s="135">
        <f>Q189*H189</f>
        <v>0.00255</v>
      </c>
      <c r="S189" s="135">
        <v>0</v>
      </c>
      <c r="T189" s="136">
        <f>S189*H189</f>
        <v>0</v>
      </c>
      <c r="AR189" s="137" t="s">
        <v>222</v>
      </c>
      <c r="AT189" s="137" t="s">
        <v>218</v>
      </c>
      <c r="AU189" s="137" t="s">
        <v>124</v>
      </c>
      <c r="AY189" s="13" t="s">
        <v>119</v>
      </c>
      <c r="BE189" s="138">
        <f>IF(N189="základní",J189,0)</f>
        <v>0</v>
      </c>
      <c r="BF189" s="138">
        <f>IF(N189="snížená",J189,0)</f>
        <v>0</v>
      </c>
      <c r="BG189" s="138">
        <f>IF(N189="zákl. přenesená",J189,0)</f>
        <v>0</v>
      </c>
      <c r="BH189" s="138">
        <f>IF(N189="sníž. přenesená",J189,0)</f>
        <v>0</v>
      </c>
      <c r="BI189" s="138">
        <f>IF(N189="nulová",J189,0)</f>
        <v>0</v>
      </c>
      <c r="BJ189" s="13" t="s">
        <v>124</v>
      </c>
      <c r="BK189" s="138">
        <f>ROUND(I189*H189,2)</f>
        <v>0</v>
      </c>
      <c r="BL189" s="13" t="s">
        <v>186</v>
      </c>
      <c r="BM189" s="137" t="s">
        <v>251</v>
      </c>
    </row>
    <row r="190" spans="2:47" s="1" customFormat="1" ht="24">
      <c r="B190" s="25"/>
      <c r="D190" s="139" t="s">
        <v>132</v>
      </c>
      <c r="F190" s="140" t="s">
        <v>252</v>
      </c>
      <c r="I190" s="11"/>
      <c r="L190" s="25"/>
      <c r="M190" s="141"/>
      <c r="T190" s="49"/>
      <c r="AT190" s="13" t="s">
        <v>132</v>
      </c>
      <c r="AU190" s="13" t="s">
        <v>124</v>
      </c>
    </row>
    <row r="191" spans="2:65" s="1" customFormat="1" ht="21.75" customHeight="1">
      <c r="B191" s="125"/>
      <c r="C191" s="142" t="s">
        <v>253</v>
      </c>
      <c r="D191" s="142" t="s">
        <v>218</v>
      </c>
      <c r="E191" s="143" t="s">
        <v>254</v>
      </c>
      <c r="F191" s="144" t="s">
        <v>255</v>
      </c>
      <c r="G191" s="145" t="s">
        <v>221</v>
      </c>
      <c r="H191" s="146">
        <v>1</v>
      </c>
      <c r="I191" s="11"/>
      <c r="J191" s="147">
        <f>ROUND(I191*H191,2)</f>
        <v>0</v>
      </c>
      <c r="K191" s="148"/>
      <c r="L191" s="149"/>
      <c r="M191" s="150" t="s">
        <v>1</v>
      </c>
      <c r="N191" s="151" t="s">
        <v>36</v>
      </c>
      <c r="O191" s="135">
        <v>0</v>
      </c>
      <c r="P191" s="135">
        <f>O191*H191</f>
        <v>0</v>
      </c>
      <c r="Q191" s="135">
        <v>0.002</v>
      </c>
      <c r="R191" s="135">
        <f>Q191*H191</f>
        <v>0.002</v>
      </c>
      <c r="S191" s="135">
        <v>0</v>
      </c>
      <c r="T191" s="136">
        <f>S191*H191</f>
        <v>0</v>
      </c>
      <c r="AR191" s="137" t="s">
        <v>222</v>
      </c>
      <c r="AT191" s="137" t="s">
        <v>218</v>
      </c>
      <c r="AU191" s="137" t="s">
        <v>124</v>
      </c>
      <c r="AY191" s="13" t="s">
        <v>119</v>
      </c>
      <c r="BE191" s="138">
        <f>IF(N191="základní",J191,0)</f>
        <v>0</v>
      </c>
      <c r="BF191" s="138">
        <f>IF(N191="snížená",J191,0)</f>
        <v>0</v>
      </c>
      <c r="BG191" s="138">
        <f>IF(N191="zákl. přenesená",J191,0)</f>
        <v>0</v>
      </c>
      <c r="BH191" s="138">
        <f>IF(N191="sníž. přenesená",J191,0)</f>
        <v>0</v>
      </c>
      <c r="BI191" s="138">
        <f>IF(N191="nulová",J191,0)</f>
        <v>0</v>
      </c>
      <c r="BJ191" s="13" t="s">
        <v>124</v>
      </c>
      <c r="BK191" s="138">
        <f>ROUND(I191*H191,2)</f>
        <v>0</v>
      </c>
      <c r="BL191" s="13" t="s">
        <v>186</v>
      </c>
      <c r="BM191" s="137" t="s">
        <v>256</v>
      </c>
    </row>
    <row r="192" spans="2:47" s="1" customFormat="1" ht="12">
      <c r="B192" s="25"/>
      <c r="D192" s="139" t="s">
        <v>132</v>
      </c>
      <c r="F192" s="140" t="s">
        <v>255</v>
      </c>
      <c r="I192" s="11"/>
      <c r="L192" s="25"/>
      <c r="M192" s="141"/>
      <c r="T192" s="49"/>
      <c r="AT192" s="13" t="s">
        <v>132</v>
      </c>
      <c r="AU192" s="13" t="s">
        <v>124</v>
      </c>
    </row>
    <row r="193" spans="2:65" s="1" customFormat="1" ht="21.75" customHeight="1">
      <c r="B193" s="125"/>
      <c r="C193" s="142" t="s">
        <v>257</v>
      </c>
      <c r="D193" s="142" t="s">
        <v>218</v>
      </c>
      <c r="E193" s="143" t="s">
        <v>258</v>
      </c>
      <c r="F193" s="144" t="s">
        <v>259</v>
      </c>
      <c r="G193" s="145" t="s">
        <v>221</v>
      </c>
      <c r="H193" s="146">
        <v>1</v>
      </c>
      <c r="I193" s="11"/>
      <c r="J193" s="147">
        <f>ROUND(I193*H193,2)</f>
        <v>0</v>
      </c>
      <c r="K193" s="148"/>
      <c r="L193" s="149"/>
      <c r="M193" s="150" t="s">
        <v>1</v>
      </c>
      <c r="N193" s="151" t="s">
        <v>36</v>
      </c>
      <c r="O193" s="135">
        <v>0</v>
      </c>
      <c r="P193" s="135">
        <f>O193*H193</f>
        <v>0</v>
      </c>
      <c r="Q193" s="135">
        <v>0.0145</v>
      </c>
      <c r="R193" s="135">
        <f>Q193*H193</f>
        <v>0.0145</v>
      </c>
      <c r="S193" s="135">
        <v>0</v>
      </c>
      <c r="T193" s="136">
        <f>S193*H193</f>
        <v>0</v>
      </c>
      <c r="AR193" s="137" t="s">
        <v>222</v>
      </c>
      <c r="AT193" s="137" t="s">
        <v>218</v>
      </c>
      <c r="AU193" s="137" t="s">
        <v>124</v>
      </c>
      <c r="AY193" s="13" t="s">
        <v>119</v>
      </c>
      <c r="BE193" s="138">
        <f>IF(N193="základní",J193,0)</f>
        <v>0</v>
      </c>
      <c r="BF193" s="138">
        <f>IF(N193="snížená",J193,0)</f>
        <v>0</v>
      </c>
      <c r="BG193" s="138">
        <f>IF(N193="zákl. přenesená",J193,0)</f>
        <v>0</v>
      </c>
      <c r="BH193" s="138">
        <f>IF(N193="sníž. přenesená",J193,0)</f>
        <v>0</v>
      </c>
      <c r="BI193" s="138">
        <f>IF(N193="nulová",J193,0)</f>
        <v>0</v>
      </c>
      <c r="BJ193" s="13" t="s">
        <v>124</v>
      </c>
      <c r="BK193" s="138">
        <f>ROUND(I193*H193,2)</f>
        <v>0</v>
      </c>
      <c r="BL193" s="13" t="s">
        <v>186</v>
      </c>
      <c r="BM193" s="137" t="s">
        <v>260</v>
      </c>
    </row>
    <row r="194" spans="2:47" s="1" customFormat="1" ht="12">
      <c r="B194" s="25"/>
      <c r="D194" s="139" t="s">
        <v>132</v>
      </c>
      <c r="F194" s="140" t="s">
        <v>259</v>
      </c>
      <c r="I194" s="11"/>
      <c r="L194" s="25"/>
      <c r="M194" s="141"/>
      <c r="T194" s="49"/>
      <c r="AT194" s="13" t="s">
        <v>132</v>
      </c>
      <c r="AU194" s="13" t="s">
        <v>124</v>
      </c>
    </row>
    <row r="195" spans="2:65" s="1" customFormat="1" ht="37.75" customHeight="1">
      <c r="B195" s="125"/>
      <c r="C195" s="126" t="s">
        <v>261</v>
      </c>
      <c r="D195" s="126" t="s">
        <v>126</v>
      </c>
      <c r="E195" s="127" t="s">
        <v>262</v>
      </c>
      <c r="F195" s="128" t="s">
        <v>263</v>
      </c>
      <c r="G195" s="129" t="s">
        <v>197</v>
      </c>
      <c r="H195" s="130">
        <v>1</v>
      </c>
      <c r="I195" s="11"/>
      <c r="J195" s="131">
        <f>ROUND(I195*H195,2)</f>
        <v>0</v>
      </c>
      <c r="K195" s="132"/>
      <c r="L195" s="25"/>
      <c r="M195" s="133" t="s">
        <v>1</v>
      </c>
      <c r="N195" s="134" t="s">
        <v>36</v>
      </c>
      <c r="O195" s="135">
        <v>2.5</v>
      </c>
      <c r="P195" s="135">
        <f>O195*H195</f>
        <v>2.5</v>
      </c>
      <c r="Q195" s="135">
        <v>0.0092</v>
      </c>
      <c r="R195" s="135">
        <f>Q195*H195</f>
        <v>0.0092</v>
      </c>
      <c r="S195" s="135">
        <v>0</v>
      </c>
      <c r="T195" s="136">
        <f>S195*H195</f>
        <v>0</v>
      </c>
      <c r="AR195" s="137" t="s">
        <v>186</v>
      </c>
      <c r="AT195" s="137" t="s">
        <v>126</v>
      </c>
      <c r="AU195" s="137" t="s">
        <v>124</v>
      </c>
      <c r="AY195" s="13" t="s">
        <v>119</v>
      </c>
      <c r="BE195" s="138">
        <f>IF(N195="základní",J195,0)</f>
        <v>0</v>
      </c>
      <c r="BF195" s="138">
        <f>IF(N195="snížená",J195,0)</f>
        <v>0</v>
      </c>
      <c r="BG195" s="138">
        <f>IF(N195="zákl. přenesená",J195,0)</f>
        <v>0</v>
      </c>
      <c r="BH195" s="138">
        <f>IF(N195="sníž. přenesená",J195,0)</f>
        <v>0</v>
      </c>
      <c r="BI195" s="138">
        <f>IF(N195="nulová",J195,0)</f>
        <v>0</v>
      </c>
      <c r="BJ195" s="13" t="s">
        <v>124</v>
      </c>
      <c r="BK195" s="138">
        <f>ROUND(I195*H195,2)</f>
        <v>0</v>
      </c>
      <c r="BL195" s="13" t="s">
        <v>186</v>
      </c>
      <c r="BM195" s="137" t="s">
        <v>264</v>
      </c>
    </row>
    <row r="196" spans="2:47" s="1" customFormat="1" ht="24">
      <c r="B196" s="25"/>
      <c r="D196" s="139" t="s">
        <v>132</v>
      </c>
      <c r="F196" s="140" t="s">
        <v>263</v>
      </c>
      <c r="I196" s="11"/>
      <c r="L196" s="25"/>
      <c r="M196" s="141"/>
      <c r="T196" s="49"/>
      <c r="AT196" s="13" t="s">
        <v>132</v>
      </c>
      <c r="AU196" s="13" t="s">
        <v>124</v>
      </c>
    </row>
    <row r="197" spans="2:65" s="1" customFormat="1" ht="16.5" customHeight="1">
      <c r="B197" s="125"/>
      <c r="C197" s="126" t="s">
        <v>265</v>
      </c>
      <c r="D197" s="126" t="s">
        <v>126</v>
      </c>
      <c r="E197" s="127" t="s">
        <v>266</v>
      </c>
      <c r="F197" s="128" t="s">
        <v>267</v>
      </c>
      <c r="G197" s="129" t="s">
        <v>197</v>
      </c>
      <c r="H197" s="130">
        <v>1</v>
      </c>
      <c r="I197" s="11"/>
      <c r="J197" s="131">
        <f>ROUND(I197*H197,2)</f>
        <v>0</v>
      </c>
      <c r="K197" s="132"/>
      <c r="L197" s="25"/>
      <c r="M197" s="133" t="s">
        <v>1</v>
      </c>
      <c r="N197" s="134" t="s">
        <v>36</v>
      </c>
      <c r="O197" s="135">
        <v>2.5</v>
      </c>
      <c r="P197" s="135">
        <f>O197*H197</f>
        <v>2.5</v>
      </c>
      <c r="Q197" s="135">
        <v>0.0085</v>
      </c>
      <c r="R197" s="135">
        <f>Q197*H197</f>
        <v>0.0085</v>
      </c>
      <c r="S197" s="135">
        <v>0</v>
      </c>
      <c r="T197" s="136">
        <f>S197*H197</f>
        <v>0</v>
      </c>
      <c r="AR197" s="137" t="s">
        <v>186</v>
      </c>
      <c r="AT197" s="137" t="s">
        <v>126</v>
      </c>
      <c r="AU197" s="137" t="s">
        <v>124</v>
      </c>
      <c r="AY197" s="13" t="s">
        <v>119</v>
      </c>
      <c r="BE197" s="138">
        <f>IF(N197="základní",J197,0)</f>
        <v>0</v>
      </c>
      <c r="BF197" s="138">
        <f>IF(N197="snížená",J197,0)</f>
        <v>0</v>
      </c>
      <c r="BG197" s="138">
        <f>IF(N197="zákl. přenesená",J197,0)</f>
        <v>0</v>
      </c>
      <c r="BH197" s="138">
        <f>IF(N197="sníž. přenesená",J197,0)</f>
        <v>0</v>
      </c>
      <c r="BI197" s="138">
        <f>IF(N197="nulová",J197,0)</f>
        <v>0</v>
      </c>
      <c r="BJ197" s="13" t="s">
        <v>124</v>
      </c>
      <c r="BK197" s="138">
        <f>ROUND(I197*H197,2)</f>
        <v>0</v>
      </c>
      <c r="BL197" s="13" t="s">
        <v>186</v>
      </c>
      <c r="BM197" s="137" t="s">
        <v>268</v>
      </c>
    </row>
    <row r="198" spans="2:47" s="1" customFormat="1" ht="36">
      <c r="B198" s="25"/>
      <c r="D198" s="139" t="s">
        <v>132</v>
      </c>
      <c r="F198" s="140" t="s">
        <v>269</v>
      </c>
      <c r="I198" s="11"/>
      <c r="L198" s="25"/>
      <c r="M198" s="141"/>
      <c r="T198" s="49"/>
      <c r="AT198" s="13" t="s">
        <v>132</v>
      </c>
      <c r="AU198" s="13" t="s">
        <v>124</v>
      </c>
    </row>
    <row r="199" spans="2:65" s="1" customFormat="1" ht="24.25" customHeight="1">
      <c r="B199" s="125"/>
      <c r="C199" s="126" t="s">
        <v>270</v>
      </c>
      <c r="D199" s="126" t="s">
        <v>126</v>
      </c>
      <c r="E199" s="127" t="s">
        <v>271</v>
      </c>
      <c r="F199" s="128" t="s">
        <v>272</v>
      </c>
      <c r="G199" s="129" t="s">
        <v>197</v>
      </c>
      <c r="H199" s="130">
        <v>1</v>
      </c>
      <c r="I199" s="11"/>
      <c r="J199" s="131">
        <f>ROUND(I199*H199,2)</f>
        <v>0</v>
      </c>
      <c r="K199" s="132"/>
      <c r="L199" s="25"/>
      <c r="M199" s="133" t="s">
        <v>1</v>
      </c>
      <c r="N199" s="134" t="s">
        <v>36</v>
      </c>
      <c r="O199" s="135">
        <v>1.79</v>
      </c>
      <c r="P199" s="135">
        <f>O199*H199</f>
        <v>1.79</v>
      </c>
      <c r="Q199" s="135">
        <v>0</v>
      </c>
      <c r="R199" s="135">
        <f>Q199*H199</f>
        <v>0</v>
      </c>
      <c r="S199" s="135">
        <v>0</v>
      </c>
      <c r="T199" s="136">
        <f>S199*H199</f>
        <v>0</v>
      </c>
      <c r="AR199" s="137" t="s">
        <v>186</v>
      </c>
      <c r="AT199" s="137" t="s">
        <v>126</v>
      </c>
      <c r="AU199" s="137" t="s">
        <v>124</v>
      </c>
      <c r="AY199" s="13" t="s">
        <v>119</v>
      </c>
      <c r="BE199" s="138">
        <f>IF(N199="základní",J199,0)</f>
        <v>0</v>
      </c>
      <c r="BF199" s="138">
        <f>IF(N199="snížená",J199,0)</f>
        <v>0</v>
      </c>
      <c r="BG199" s="138">
        <f>IF(N199="zákl. přenesená",J199,0)</f>
        <v>0</v>
      </c>
      <c r="BH199" s="138">
        <f>IF(N199="sníž. přenesená",J199,0)</f>
        <v>0</v>
      </c>
      <c r="BI199" s="138">
        <f>IF(N199="nulová",J199,0)</f>
        <v>0</v>
      </c>
      <c r="BJ199" s="13" t="s">
        <v>124</v>
      </c>
      <c r="BK199" s="138">
        <f>ROUND(I199*H199,2)</f>
        <v>0</v>
      </c>
      <c r="BL199" s="13" t="s">
        <v>186</v>
      </c>
      <c r="BM199" s="137" t="s">
        <v>273</v>
      </c>
    </row>
    <row r="200" spans="2:47" s="1" customFormat="1" ht="24">
      <c r="B200" s="25"/>
      <c r="D200" s="139" t="s">
        <v>132</v>
      </c>
      <c r="F200" s="140" t="s">
        <v>274</v>
      </c>
      <c r="I200" s="11"/>
      <c r="L200" s="25"/>
      <c r="M200" s="141"/>
      <c r="T200" s="49"/>
      <c r="AT200" s="13" t="s">
        <v>132</v>
      </c>
      <c r="AU200" s="13" t="s">
        <v>124</v>
      </c>
    </row>
    <row r="201" spans="2:65" s="1" customFormat="1" ht="24.25" customHeight="1">
      <c r="B201" s="125"/>
      <c r="C201" s="126" t="s">
        <v>222</v>
      </c>
      <c r="D201" s="126" t="s">
        <v>126</v>
      </c>
      <c r="E201" s="127" t="s">
        <v>275</v>
      </c>
      <c r="F201" s="128" t="s">
        <v>276</v>
      </c>
      <c r="G201" s="129" t="s">
        <v>197</v>
      </c>
      <c r="H201" s="130">
        <v>1</v>
      </c>
      <c r="I201" s="11"/>
      <c r="J201" s="131">
        <f>ROUND(I201*H201,2)</f>
        <v>0</v>
      </c>
      <c r="K201" s="132"/>
      <c r="L201" s="25"/>
      <c r="M201" s="133" t="s">
        <v>1</v>
      </c>
      <c r="N201" s="134" t="s">
        <v>36</v>
      </c>
      <c r="O201" s="135">
        <v>2.4</v>
      </c>
      <c r="P201" s="135">
        <f>O201*H201</f>
        <v>2.4</v>
      </c>
      <c r="Q201" s="135">
        <v>0</v>
      </c>
      <c r="R201" s="135">
        <f>Q201*H201</f>
        <v>0</v>
      </c>
      <c r="S201" s="135">
        <v>0</v>
      </c>
      <c r="T201" s="136">
        <f>S201*H201</f>
        <v>0</v>
      </c>
      <c r="AR201" s="137" t="s">
        <v>186</v>
      </c>
      <c r="AT201" s="137" t="s">
        <v>126</v>
      </c>
      <c r="AU201" s="137" t="s">
        <v>124</v>
      </c>
      <c r="AY201" s="13" t="s">
        <v>119</v>
      </c>
      <c r="BE201" s="138">
        <f>IF(N201="základní",J201,0)</f>
        <v>0</v>
      </c>
      <c r="BF201" s="138">
        <f>IF(N201="snížená",J201,0)</f>
        <v>0</v>
      </c>
      <c r="BG201" s="138">
        <f>IF(N201="zákl. přenesená",J201,0)</f>
        <v>0</v>
      </c>
      <c r="BH201" s="138">
        <f>IF(N201="sníž. přenesená",J201,0)</f>
        <v>0</v>
      </c>
      <c r="BI201" s="138">
        <f>IF(N201="nulová",J201,0)</f>
        <v>0</v>
      </c>
      <c r="BJ201" s="13" t="s">
        <v>124</v>
      </c>
      <c r="BK201" s="138">
        <f>ROUND(I201*H201,2)</f>
        <v>0</v>
      </c>
      <c r="BL201" s="13" t="s">
        <v>186</v>
      </c>
      <c r="BM201" s="137" t="s">
        <v>277</v>
      </c>
    </row>
    <row r="202" spans="2:47" s="1" customFormat="1" ht="24">
      <c r="B202" s="25"/>
      <c r="D202" s="139" t="s">
        <v>132</v>
      </c>
      <c r="F202" s="140" t="s">
        <v>278</v>
      </c>
      <c r="I202" s="11"/>
      <c r="L202" s="25"/>
      <c r="M202" s="141"/>
      <c r="T202" s="49"/>
      <c r="AT202" s="13" t="s">
        <v>132</v>
      </c>
      <c r="AU202" s="13" t="s">
        <v>124</v>
      </c>
    </row>
    <row r="203" spans="2:65" s="1" customFormat="1" ht="37.75" customHeight="1">
      <c r="B203" s="125"/>
      <c r="C203" s="126" t="s">
        <v>279</v>
      </c>
      <c r="D203" s="126" t="s">
        <v>126</v>
      </c>
      <c r="E203" s="127" t="s">
        <v>280</v>
      </c>
      <c r="F203" s="128" t="s">
        <v>281</v>
      </c>
      <c r="G203" s="129" t="s">
        <v>221</v>
      </c>
      <c r="H203" s="130">
        <v>1</v>
      </c>
      <c r="I203" s="11"/>
      <c r="J203" s="131">
        <f>ROUND(I203*H203,2)</f>
        <v>0</v>
      </c>
      <c r="K203" s="132"/>
      <c r="L203" s="25"/>
      <c r="M203" s="133" t="s">
        <v>1</v>
      </c>
      <c r="N203" s="134" t="s">
        <v>36</v>
      </c>
      <c r="O203" s="135">
        <v>0.277</v>
      </c>
      <c r="P203" s="135">
        <f>O203*H203</f>
        <v>0.277</v>
      </c>
      <c r="Q203" s="135">
        <v>0.02726</v>
      </c>
      <c r="R203" s="135">
        <f>Q203*H203</f>
        <v>0.02726</v>
      </c>
      <c r="S203" s="135">
        <v>0</v>
      </c>
      <c r="T203" s="136">
        <f>S203*H203</f>
        <v>0</v>
      </c>
      <c r="AR203" s="137" t="s">
        <v>186</v>
      </c>
      <c r="AT203" s="137" t="s">
        <v>126</v>
      </c>
      <c r="AU203" s="137" t="s">
        <v>124</v>
      </c>
      <c r="AY203" s="13" t="s">
        <v>119</v>
      </c>
      <c r="BE203" s="138">
        <f>IF(N203="základní",J203,0)</f>
        <v>0</v>
      </c>
      <c r="BF203" s="138">
        <f>IF(N203="snížená",J203,0)</f>
        <v>0</v>
      </c>
      <c r="BG203" s="138">
        <f>IF(N203="zákl. přenesená",J203,0)</f>
        <v>0</v>
      </c>
      <c r="BH203" s="138">
        <f>IF(N203="sníž. přenesená",J203,0)</f>
        <v>0</v>
      </c>
      <c r="BI203" s="138">
        <f>IF(N203="nulová",J203,0)</f>
        <v>0</v>
      </c>
      <c r="BJ203" s="13" t="s">
        <v>124</v>
      </c>
      <c r="BK203" s="138">
        <f>ROUND(I203*H203,2)</f>
        <v>0</v>
      </c>
      <c r="BL203" s="13" t="s">
        <v>186</v>
      </c>
      <c r="BM203" s="137" t="s">
        <v>282</v>
      </c>
    </row>
    <row r="204" spans="2:47" s="1" customFormat="1" ht="36">
      <c r="B204" s="25"/>
      <c r="D204" s="139" t="s">
        <v>132</v>
      </c>
      <c r="F204" s="140" t="s">
        <v>281</v>
      </c>
      <c r="I204" s="11"/>
      <c r="L204" s="25"/>
      <c r="M204" s="141"/>
      <c r="T204" s="49"/>
      <c r="AT204" s="13" t="s">
        <v>132</v>
      </c>
      <c r="AU204" s="13" t="s">
        <v>124</v>
      </c>
    </row>
    <row r="205" spans="2:65" s="1" customFormat="1" ht="24.25" customHeight="1">
      <c r="B205" s="125"/>
      <c r="C205" s="126" t="s">
        <v>283</v>
      </c>
      <c r="D205" s="126" t="s">
        <v>126</v>
      </c>
      <c r="E205" s="127" t="s">
        <v>284</v>
      </c>
      <c r="F205" s="128" t="s">
        <v>285</v>
      </c>
      <c r="G205" s="129" t="s">
        <v>221</v>
      </c>
      <c r="H205" s="130">
        <v>1</v>
      </c>
      <c r="I205" s="11"/>
      <c r="J205" s="131">
        <f>ROUND(I205*H205,2)</f>
        <v>0</v>
      </c>
      <c r="K205" s="132"/>
      <c r="L205" s="25"/>
      <c r="M205" s="133" t="s">
        <v>1</v>
      </c>
      <c r="N205" s="134" t="s">
        <v>36</v>
      </c>
      <c r="O205" s="135">
        <v>0.857</v>
      </c>
      <c r="P205" s="135">
        <f>O205*H205</f>
        <v>0.857</v>
      </c>
      <c r="Q205" s="135">
        <v>0</v>
      </c>
      <c r="R205" s="135">
        <f>Q205*H205</f>
        <v>0</v>
      </c>
      <c r="S205" s="135">
        <v>0</v>
      </c>
      <c r="T205" s="136">
        <f>S205*H205</f>
        <v>0</v>
      </c>
      <c r="AR205" s="137" t="s">
        <v>186</v>
      </c>
      <c r="AT205" s="137" t="s">
        <v>126</v>
      </c>
      <c r="AU205" s="137" t="s">
        <v>124</v>
      </c>
      <c r="AY205" s="13" t="s">
        <v>119</v>
      </c>
      <c r="BE205" s="138">
        <f>IF(N205="základní",J205,0)</f>
        <v>0</v>
      </c>
      <c r="BF205" s="138">
        <f>IF(N205="snížená",J205,0)</f>
        <v>0</v>
      </c>
      <c r="BG205" s="138">
        <f>IF(N205="zákl. přenesená",J205,0)</f>
        <v>0</v>
      </c>
      <c r="BH205" s="138">
        <f>IF(N205="sníž. přenesená",J205,0)</f>
        <v>0</v>
      </c>
      <c r="BI205" s="138">
        <f>IF(N205="nulová",J205,0)</f>
        <v>0</v>
      </c>
      <c r="BJ205" s="13" t="s">
        <v>124</v>
      </c>
      <c r="BK205" s="138">
        <f>ROUND(I205*H205,2)</f>
        <v>0</v>
      </c>
      <c r="BL205" s="13" t="s">
        <v>186</v>
      </c>
      <c r="BM205" s="137" t="s">
        <v>286</v>
      </c>
    </row>
    <row r="206" spans="2:47" s="1" customFormat="1" ht="24">
      <c r="B206" s="25"/>
      <c r="D206" s="139" t="s">
        <v>132</v>
      </c>
      <c r="F206" s="140" t="s">
        <v>287</v>
      </c>
      <c r="I206" s="11"/>
      <c r="L206" s="25"/>
      <c r="M206" s="141"/>
      <c r="T206" s="49"/>
      <c r="AT206" s="13" t="s">
        <v>132</v>
      </c>
      <c r="AU206" s="13" t="s">
        <v>124</v>
      </c>
    </row>
    <row r="207" spans="2:65" s="1" customFormat="1" ht="21.75" customHeight="1">
      <c r="B207" s="125"/>
      <c r="C207" s="126" t="s">
        <v>288</v>
      </c>
      <c r="D207" s="126" t="s">
        <v>126</v>
      </c>
      <c r="E207" s="127" t="s">
        <v>289</v>
      </c>
      <c r="F207" s="128" t="s">
        <v>290</v>
      </c>
      <c r="G207" s="129" t="s">
        <v>1</v>
      </c>
      <c r="H207" s="130">
        <v>1</v>
      </c>
      <c r="I207" s="11"/>
      <c r="J207" s="131">
        <f>ROUND(I207*H207,2)</f>
        <v>0</v>
      </c>
      <c r="K207" s="132"/>
      <c r="L207" s="25"/>
      <c r="M207" s="133" t="s">
        <v>1</v>
      </c>
      <c r="N207" s="134" t="s">
        <v>36</v>
      </c>
      <c r="O207" s="135">
        <v>0</v>
      </c>
      <c r="P207" s="135">
        <f>O207*H207</f>
        <v>0</v>
      </c>
      <c r="Q207" s="135">
        <v>0</v>
      </c>
      <c r="R207" s="135">
        <f>Q207*H207</f>
        <v>0</v>
      </c>
      <c r="S207" s="135">
        <v>0</v>
      </c>
      <c r="T207" s="136">
        <f>S207*H207</f>
        <v>0</v>
      </c>
      <c r="AR207" s="137" t="s">
        <v>186</v>
      </c>
      <c r="AT207" s="137" t="s">
        <v>126</v>
      </c>
      <c r="AU207" s="137" t="s">
        <v>124</v>
      </c>
      <c r="AY207" s="13" t="s">
        <v>119</v>
      </c>
      <c r="BE207" s="138">
        <f>IF(N207="základní",J207,0)</f>
        <v>0</v>
      </c>
      <c r="BF207" s="138">
        <f>IF(N207="snížená",J207,0)</f>
        <v>0</v>
      </c>
      <c r="BG207" s="138">
        <f>IF(N207="zákl. přenesená",J207,0)</f>
        <v>0</v>
      </c>
      <c r="BH207" s="138">
        <f>IF(N207="sníž. přenesená",J207,0)</f>
        <v>0</v>
      </c>
      <c r="BI207" s="138">
        <f>IF(N207="nulová",J207,0)</f>
        <v>0</v>
      </c>
      <c r="BJ207" s="13" t="s">
        <v>124</v>
      </c>
      <c r="BK207" s="138">
        <f>ROUND(I207*H207,2)</f>
        <v>0</v>
      </c>
      <c r="BL207" s="13" t="s">
        <v>186</v>
      </c>
      <c r="BM207" s="137" t="s">
        <v>291</v>
      </c>
    </row>
    <row r="208" spans="2:47" s="1" customFormat="1" ht="12">
      <c r="B208" s="25"/>
      <c r="D208" s="139" t="s">
        <v>132</v>
      </c>
      <c r="F208" s="140" t="s">
        <v>292</v>
      </c>
      <c r="I208" s="11"/>
      <c r="L208" s="25"/>
      <c r="M208" s="141"/>
      <c r="T208" s="49"/>
      <c r="AT208" s="13" t="s">
        <v>132</v>
      </c>
      <c r="AU208" s="13" t="s">
        <v>124</v>
      </c>
    </row>
    <row r="209" spans="2:65" s="1" customFormat="1" ht="16.5" customHeight="1">
      <c r="B209" s="125"/>
      <c r="C209" s="126" t="s">
        <v>293</v>
      </c>
      <c r="D209" s="126" t="s">
        <v>126</v>
      </c>
      <c r="E209" s="127" t="s">
        <v>294</v>
      </c>
      <c r="F209" s="128" t="s">
        <v>295</v>
      </c>
      <c r="G209" s="129" t="s">
        <v>1</v>
      </c>
      <c r="H209" s="130">
        <v>1</v>
      </c>
      <c r="I209" s="11"/>
      <c r="J209" s="131">
        <f>ROUND(I209*H209,2)</f>
        <v>0</v>
      </c>
      <c r="K209" s="132"/>
      <c r="L209" s="25"/>
      <c r="M209" s="133" t="s">
        <v>1</v>
      </c>
      <c r="N209" s="134" t="s">
        <v>36</v>
      </c>
      <c r="O209" s="135">
        <v>0</v>
      </c>
      <c r="P209" s="135">
        <f>O209*H209</f>
        <v>0</v>
      </c>
      <c r="Q209" s="135">
        <v>0</v>
      </c>
      <c r="R209" s="135">
        <f>Q209*H209</f>
        <v>0</v>
      </c>
      <c r="S209" s="135">
        <v>0</v>
      </c>
      <c r="T209" s="136">
        <f>S209*H209</f>
        <v>0</v>
      </c>
      <c r="AR209" s="137" t="s">
        <v>186</v>
      </c>
      <c r="AT209" s="137" t="s">
        <v>126</v>
      </c>
      <c r="AU209" s="137" t="s">
        <v>124</v>
      </c>
      <c r="AY209" s="13" t="s">
        <v>119</v>
      </c>
      <c r="BE209" s="138">
        <f>IF(N209="základní",J209,0)</f>
        <v>0</v>
      </c>
      <c r="BF209" s="138">
        <f>IF(N209="snížená",J209,0)</f>
        <v>0</v>
      </c>
      <c r="BG209" s="138">
        <f>IF(N209="zákl. přenesená",J209,0)</f>
        <v>0</v>
      </c>
      <c r="BH209" s="138">
        <f>IF(N209="sníž. přenesená",J209,0)</f>
        <v>0</v>
      </c>
      <c r="BI209" s="138">
        <f>IF(N209="nulová",J209,0)</f>
        <v>0</v>
      </c>
      <c r="BJ209" s="13" t="s">
        <v>124</v>
      </c>
      <c r="BK209" s="138">
        <f>ROUND(I209*H209,2)</f>
        <v>0</v>
      </c>
      <c r="BL209" s="13" t="s">
        <v>186</v>
      </c>
      <c r="BM209" s="137" t="s">
        <v>296</v>
      </c>
    </row>
    <row r="210" spans="2:63" s="11" customFormat="1" ht="22.75" customHeight="1">
      <c r="B210" s="114"/>
      <c r="D210" s="115" t="s">
        <v>69</v>
      </c>
      <c r="E210" s="123" t="s">
        <v>297</v>
      </c>
      <c r="F210" s="123" t="s">
        <v>298</v>
      </c>
      <c r="J210" s="124">
        <f>BK210</f>
        <v>0</v>
      </c>
      <c r="L210" s="114"/>
      <c r="M210" s="118"/>
      <c r="P210" s="119">
        <f>SUM(P211:P224)</f>
        <v>8.328</v>
      </c>
      <c r="R210" s="119">
        <f>SUM(R211:R224)</f>
        <v>0.01743</v>
      </c>
      <c r="T210" s="120">
        <f>SUM(T211:T224)</f>
        <v>0</v>
      </c>
      <c r="AR210" s="115" t="s">
        <v>124</v>
      </c>
      <c r="AT210" s="121" t="s">
        <v>69</v>
      </c>
      <c r="AU210" s="121" t="s">
        <v>78</v>
      </c>
      <c r="AY210" s="115" t="s">
        <v>119</v>
      </c>
      <c r="BK210" s="122">
        <f>SUM(BK211:BK224)</f>
        <v>0</v>
      </c>
    </row>
    <row r="211" spans="2:65" s="1" customFormat="1" ht="24.25" customHeight="1">
      <c r="B211" s="125"/>
      <c r="C211" s="126" t="s">
        <v>299</v>
      </c>
      <c r="D211" s="126" t="s">
        <v>126</v>
      </c>
      <c r="E211" s="127" t="s">
        <v>300</v>
      </c>
      <c r="F211" s="128" t="s">
        <v>301</v>
      </c>
      <c r="G211" s="129" t="s">
        <v>185</v>
      </c>
      <c r="H211" s="130">
        <v>70</v>
      </c>
      <c r="I211" s="11"/>
      <c r="J211" s="131">
        <f>ROUND(I211*H211,2)</f>
        <v>0</v>
      </c>
      <c r="K211" s="132"/>
      <c r="L211" s="25"/>
      <c r="M211" s="133" t="s">
        <v>1</v>
      </c>
      <c r="N211" s="134" t="s">
        <v>36</v>
      </c>
      <c r="O211" s="135">
        <v>0.07</v>
      </c>
      <c r="P211" s="135">
        <f>O211*H211</f>
        <v>4.9</v>
      </c>
      <c r="Q211" s="135">
        <v>0</v>
      </c>
      <c r="R211" s="135">
        <f>Q211*H211</f>
        <v>0</v>
      </c>
      <c r="S211" s="135">
        <v>0</v>
      </c>
      <c r="T211" s="136">
        <f>S211*H211</f>
        <v>0</v>
      </c>
      <c r="AR211" s="137" t="s">
        <v>186</v>
      </c>
      <c r="AT211" s="137" t="s">
        <v>126</v>
      </c>
      <c r="AU211" s="137" t="s">
        <v>124</v>
      </c>
      <c r="AY211" s="13" t="s">
        <v>119</v>
      </c>
      <c r="BE211" s="138">
        <f>IF(N211="základní",J211,0)</f>
        <v>0</v>
      </c>
      <c r="BF211" s="138">
        <f>IF(N211="snížená",J211,0)</f>
        <v>0</v>
      </c>
      <c r="BG211" s="138">
        <f>IF(N211="zákl. přenesená",J211,0)</f>
        <v>0</v>
      </c>
      <c r="BH211" s="138">
        <f>IF(N211="sníž. přenesená",J211,0)</f>
        <v>0</v>
      </c>
      <c r="BI211" s="138">
        <f>IF(N211="nulová",J211,0)</f>
        <v>0</v>
      </c>
      <c r="BJ211" s="13" t="s">
        <v>124</v>
      </c>
      <c r="BK211" s="138">
        <f>ROUND(I211*H211,2)</f>
        <v>0</v>
      </c>
      <c r="BL211" s="13" t="s">
        <v>186</v>
      </c>
      <c r="BM211" s="137" t="s">
        <v>302</v>
      </c>
    </row>
    <row r="212" spans="2:47" s="1" customFormat="1" ht="36">
      <c r="B212" s="25"/>
      <c r="D212" s="139" t="s">
        <v>132</v>
      </c>
      <c r="F212" s="140" t="s">
        <v>303</v>
      </c>
      <c r="I212" s="11"/>
      <c r="L212" s="25"/>
      <c r="M212" s="141"/>
      <c r="T212" s="49"/>
      <c r="AT212" s="13" t="s">
        <v>132</v>
      </c>
      <c r="AU212" s="13" t="s">
        <v>124</v>
      </c>
    </row>
    <row r="213" spans="2:65" s="1" customFormat="1" ht="24.25" customHeight="1">
      <c r="B213" s="125"/>
      <c r="C213" s="142" t="s">
        <v>304</v>
      </c>
      <c r="D213" s="142" t="s">
        <v>218</v>
      </c>
      <c r="E213" s="143" t="s">
        <v>305</v>
      </c>
      <c r="F213" s="144" t="s">
        <v>306</v>
      </c>
      <c r="G213" s="145" t="s">
        <v>221</v>
      </c>
      <c r="H213" s="146">
        <v>2</v>
      </c>
      <c r="I213" s="11"/>
      <c r="J213" s="147">
        <f>ROUND(I213*H213,2)</f>
        <v>0</v>
      </c>
      <c r="K213" s="148"/>
      <c r="L213" s="149"/>
      <c r="M213" s="150" t="s">
        <v>1</v>
      </c>
      <c r="N213" s="151" t="s">
        <v>36</v>
      </c>
      <c r="O213" s="135">
        <v>0</v>
      </c>
      <c r="P213" s="135">
        <f>O213*H213</f>
        <v>0</v>
      </c>
      <c r="Q213" s="135">
        <v>4E-05</v>
      </c>
      <c r="R213" s="135">
        <f>Q213*H213</f>
        <v>8E-05</v>
      </c>
      <c r="S213" s="135">
        <v>0</v>
      </c>
      <c r="T213" s="136">
        <f>S213*H213</f>
        <v>0</v>
      </c>
      <c r="AR213" s="137" t="s">
        <v>222</v>
      </c>
      <c r="AT213" s="137" t="s">
        <v>218</v>
      </c>
      <c r="AU213" s="137" t="s">
        <v>124</v>
      </c>
      <c r="AY213" s="13" t="s">
        <v>119</v>
      </c>
      <c r="BE213" s="138">
        <f>IF(N213="základní",J213,0)</f>
        <v>0</v>
      </c>
      <c r="BF213" s="138">
        <f>IF(N213="snížená",J213,0)</f>
        <v>0</v>
      </c>
      <c r="BG213" s="138">
        <f>IF(N213="zákl. přenesená",J213,0)</f>
        <v>0</v>
      </c>
      <c r="BH213" s="138">
        <f>IF(N213="sníž. přenesená",J213,0)</f>
        <v>0</v>
      </c>
      <c r="BI213" s="138">
        <f>IF(N213="nulová",J213,0)</f>
        <v>0</v>
      </c>
      <c r="BJ213" s="13" t="s">
        <v>124</v>
      </c>
      <c r="BK213" s="138">
        <f>ROUND(I213*H213,2)</f>
        <v>0</v>
      </c>
      <c r="BL213" s="13" t="s">
        <v>186</v>
      </c>
      <c r="BM213" s="137" t="s">
        <v>307</v>
      </c>
    </row>
    <row r="214" spans="2:47" s="1" customFormat="1" ht="24">
      <c r="B214" s="25"/>
      <c r="D214" s="139" t="s">
        <v>132</v>
      </c>
      <c r="F214" s="140" t="s">
        <v>308</v>
      </c>
      <c r="I214" s="11"/>
      <c r="L214" s="25"/>
      <c r="M214" s="141"/>
      <c r="T214" s="49"/>
      <c r="AT214" s="13" t="s">
        <v>132</v>
      </c>
      <c r="AU214" s="13" t="s">
        <v>124</v>
      </c>
    </row>
    <row r="215" spans="2:65" s="1" customFormat="1" ht="24.25" customHeight="1">
      <c r="B215" s="125"/>
      <c r="C215" s="126" t="s">
        <v>309</v>
      </c>
      <c r="D215" s="126" t="s">
        <v>126</v>
      </c>
      <c r="E215" s="127" t="s">
        <v>310</v>
      </c>
      <c r="F215" s="128" t="s">
        <v>311</v>
      </c>
      <c r="G215" s="129" t="s">
        <v>221</v>
      </c>
      <c r="H215" s="130">
        <v>2</v>
      </c>
      <c r="I215" s="11"/>
      <c r="J215" s="131">
        <f>ROUND(I215*H215,2)</f>
        <v>0</v>
      </c>
      <c r="K215" s="132"/>
      <c r="L215" s="25"/>
      <c r="M215" s="133" t="s">
        <v>1</v>
      </c>
      <c r="N215" s="134" t="s">
        <v>36</v>
      </c>
      <c r="O215" s="135">
        <v>0.306</v>
      </c>
      <c r="P215" s="135">
        <f>O215*H215</f>
        <v>0.612</v>
      </c>
      <c r="Q215" s="135">
        <v>0</v>
      </c>
      <c r="R215" s="135">
        <f>Q215*H215</f>
        <v>0</v>
      </c>
      <c r="S215" s="135">
        <v>0</v>
      </c>
      <c r="T215" s="136">
        <f>S215*H215</f>
        <v>0</v>
      </c>
      <c r="AR215" s="137" t="s">
        <v>186</v>
      </c>
      <c r="AT215" s="137" t="s">
        <v>126</v>
      </c>
      <c r="AU215" s="137" t="s">
        <v>124</v>
      </c>
      <c r="AY215" s="13" t="s">
        <v>119</v>
      </c>
      <c r="BE215" s="138">
        <f>IF(N215="základní",J215,0)</f>
        <v>0</v>
      </c>
      <c r="BF215" s="138">
        <f>IF(N215="snížená",J215,0)</f>
        <v>0</v>
      </c>
      <c r="BG215" s="138">
        <f>IF(N215="zákl. přenesená",J215,0)</f>
        <v>0</v>
      </c>
      <c r="BH215" s="138">
        <f>IF(N215="sníž. přenesená",J215,0)</f>
        <v>0</v>
      </c>
      <c r="BI215" s="138">
        <f>IF(N215="nulová",J215,0)</f>
        <v>0</v>
      </c>
      <c r="BJ215" s="13" t="s">
        <v>124</v>
      </c>
      <c r="BK215" s="138">
        <f>ROUND(I215*H215,2)</f>
        <v>0</v>
      </c>
      <c r="BL215" s="13" t="s">
        <v>186</v>
      </c>
      <c r="BM215" s="137" t="s">
        <v>312</v>
      </c>
    </row>
    <row r="216" spans="2:47" s="1" customFormat="1" ht="36">
      <c r="B216" s="25"/>
      <c r="D216" s="139" t="s">
        <v>132</v>
      </c>
      <c r="F216" s="140" t="s">
        <v>313</v>
      </c>
      <c r="I216" s="11"/>
      <c r="L216" s="25"/>
      <c r="M216" s="141"/>
      <c r="T216" s="49"/>
      <c r="AT216" s="13" t="s">
        <v>132</v>
      </c>
      <c r="AU216" s="13" t="s">
        <v>124</v>
      </c>
    </row>
    <row r="217" spans="2:65" s="1" customFormat="1" ht="33" customHeight="1">
      <c r="B217" s="125"/>
      <c r="C217" s="126" t="s">
        <v>314</v>
      </c>
      <c r="D217" s="126" t="s">
        <v>126</v>
      </c>
      <c r="E217" s="127" t="s">
        <v>315</v>
      </c>
      <c r="F217" s="128" t="s">
        <v>316</v>
      </c>
      <c r="G217" s="129" t="s">
        <v>221</v>
      </c>
      <c r="H217" s="130">
        <v>4</v>
      </c>
      <c r="I217" s="11"/>
      <c r="J217" s="131">
        <f>ROUND(I217*H217,2)</f>
        <v>0</v>
      </c>
      <c r="K217" s="132"/>
      <c r="L217" s="25"/>
      <c r="M217" s="133" t="s">
        <v>1</v>
      </c>
      <c r="N217" s="134" t="s">
        <v>36</v>
      </c>
      <c r="O217" s="135">
        <v>0.704</v>
      </c>
      <c r="P217" s="135">
        <f>O217*H217</f>
        <v>2.816</v>
      </c>
      <c r="Q217" s="135">
        <v>0</v>
      </c>
      <c r="R217" s="135">
        <f>Q217*H217</f>
        <v>0</v>
      </c>
      <c r="S217" s="135">
        <v>0</v>
      </c>
      <c r="T217" s="136">
        <f>S217*H217</f>
        <v>0</v>
      </c>
      <c r="AR217" s="137" t="s">
        <v>186</v>
      </c>
      <c r="AT217" s="137" t="s">
        <v>126</v>
      </c>
      <c r="AU217" s="137" t="s">
        <v>124</v>
      </c>
      <c r="AY217" s="13" t="s">
        <v>119</v>
      </c>
      <c r="BE217" s="138">
        <f>IF(N217="základní",J217,0)</f>
        <v>0</v>
      </c>
      <c r="BF217" s="138">
        <f>IF(N217="snížená",J217,0)</f>
        <v>0</v>
      </c>
      <c r="BG217" s="138">
        <f>IF(N217="zákl. přenesená",J217,0)</f>
        <v>0</v>
      </c>
      <c r="BH217" s="138">
        <f>IF(N217="sníž. přenesená",J217,0)</f>
        <v>0</v>
      </c>
      <c r="BI217" s="138">
        <f>IF(N217="nulová",J217,0)</f>
        <v>0</v>
      </c>
      <c r="BJ217" s="13" t="s">
        <v>124</v>
      </c>
      <c r="BK217" s="138">
        <f>ROUND(I217*H217,2)</f>
        <v>0</v>
      </c>
      <c r="BL217" s="13" t="s">
        <v>186</v>
      </c>
      <c r="BM217" s="137" t="s">
        <v>317</v>
      </c>
    </row>
    <row r="218" spans="2:47" s="1" customFormat="1" ht="36">
      <c r="B218" s="25"/>
      <c r="D218" s="139" t="s">
        <v>132</v>
      </c>
      <c r="F218" s="140" t="s">
        <v>318</v>
      </c>
      <c r="I218" s="11"/>
      <c r="L218" s="25"/>
      <c r="M218" s="141"/>
      <c r="T218" s="49"/>
      <c r="AT218" s="13" t="s">
        <v>132</v>
      </c>
      <c r="AU218" s="13" t="s">
        <v>124</v>
      </c>
    </row>
    <row r="219" spans="2:65" s="1" customFormat="1" ht="24.25" customHeight="1">
      <c r="B219" s="125"/>
      <c r="C219" s="142" t="s">
        <v>122</v>
      </c>
      <c r="D219" s="142" t="s">
        <v>218</v>
      </c>
      <c r="E219" s="143" t="s">
        <v>319</v>
      </c>
      <c r="F219" s="144" t="s">
        <v>320</v>
      </c>
      <c r="G219" s="145" t="s">
        <v>221</v>
      </c>
      <c r="H219" s="146">
        <v>4</v>
      </c>
      <c r="I219" s="11"/>
      <c r="J219" s="147">
        <f>ROUND(I219*H219,2)</f>
        <v>0</v>
      </c>
      <c r="K219" s="148"/>
      <c r="L219" s="149"/>
      <c r="M219" s="150" t="s">
        <v>1</v>
      </c>
      <c r="N219" s="151" t="s">
        <v>36</v>
      </c>
      <c r="O219" s="135">
        <v>0</v>
      </c>
      <c r="P219" s="135">
        <f>O219*H219</f>
        <v>0</v>
      </c>
      <c r="Q219" s="135">
        <v>0.00115</v>
      </c>
      <c r="R219" s="135">
        <f>Q219*H219</f>
        <v>0.0046</v>
      </c>
      <c r="S219" s="135">
        <v>0</v>
      </c>
      <c r="T219" s="136">
        <f>S219*H219</f>
        <v>0</v>
      </c>
      <c r="AR219" s="137" t="s">
        <v>222</v>
      </c>
      <c r="AT219" s="137" t="s">
        <v>218</v>
      </c>
      <c r="AU219" s="137" t="s">
        <v>124</v>
      </c>
      <c r="AY219" s="13" t="s">
        <v>119</v>
      </c>
      <c r="BE219" s="138">
        <f>IF(N219="základní",J219,0)</f>
        <v>0</v>
      </c>
      <c r="BF219" s="138">
        <f>IF(N219="snížená",J219,0)</f>
        <v>0</v>
      </c>
      <c r="BG219" s="138">
        <f>IF(N219="zákl. přenesená",J219,0)</f>
        <v>0</v>
      </c>
      <c r="BH219" s="138">
        <f>IF(N219="sníž. přenesená",J219,0)</f>
        <v>0</v>
      </c>
      <c r="BI219" s="138">
        <f>IF(N219="nulová",J219,0)</f>
        <v>0</v>
      </c>
      <c r="BJ219" s="13" t="s">
        <v>124</v>
      </c>
      <c r="BK219" s="138">
        <f>ROUND(I219*H219,2)</f>
        <v>0</v>
      </c>
      <c r="BL219" s="13" t="s">
        <v>186</v>
      </c>
      <c r="BM219" s="137" t="s">
        <v>321</v>
      </c>
    </row>
    <row r="220" spans="2:47" s="1" customFormat="1" ht="24">
      <c r="B220" s="25"/>
      <c r="D220" s="139" t="s">
        <v>132</v>
      </c>
      <c r="F220" s="140" t="s">
        <v>320</v>
      </c>
      <c r="I220" s="11"/>
      <c r="L220" s="25"/>
      <c r="M220" s="141"/>
      <c r="T220" s="49"/>
      <c r="AT220" s="13" t="s">
        <v>132</v>
      </c>
      <c r="AU220" s="13" t="s">
        <v>124</v>
      </c>
    </row>
    <row r="221" spans="2:65" s="1" customFormat="1" ht="16.5" customHeight="1">
      <c r="B221" s="125"/>
      <c r="C221" s="126" t="s">
        <v>322</v>
      </c>
      <c r="D221" s="126" t="s">
        <v>126</v>
      </c>
      <c r="E221" s="127" t="s">
        <v>323</v>
      </c>
      <c r="F221" s="128" t="s">
        <v>324</v>
      </c>
      <c r="G221" s="129" t="s">
        <v>1</v>
      </c>
      <c r="H221" s="130">
        <v>1</v>
      </c>
      <c r="I221" s="11"/>
      <c r="J221" s="131">
        <f>ROUND(I221*H221,2)</f>
        <v>0</v>
      </c>
      <c r="K221" s="132"/>
      <c r="L221" s="25"/>
      <c r="M221" s="133" t="s">
        <v>1</v>
      </c>
      <c r="N221" s="134" t="s">
        <v>36</v>
      </c>
      <c r="O221" s="135">
        <v>0</v>
      </c>
      <c r="P221" s="135">
        <f>O221*H221</f>
        <v>0</v>
      </c>
      <c r="Q221" s="135">
        <v>0</v>
      </c>
      <c r="R221" s="135">
        <f>Q221*H221</f>
        <v>0</v>
      </c>
      <c r="S221" s="135">
        <v>0</v>
      </c>
      <c r="T221" s="136">
        <f>S221*H221</f>
        <v>0</v>
      </c>
      <c r="AR221" s="137" t="s">
        <v>186</v>
      </c>
      <c r="AT221" s="137" t="s">
        <v>126</v>
      </c>
      <c r="AU221" s="137" t="s">
        <v>124</v>
      </c>
      <c r="AY221" s="13" t="s">
        <v>119</v>
      </c>
      <c r="BE221" s="138">
        <f>IF(N221="základní",J221,0)</f>
        <v>0</v>
      </c>
      <c r="BF221" s="138">
        <f>IF(N221="snížená",J221,0)</f>
        <v>0</v>
      </c>
      <c r="BG221" s="138">
        <f>IF(N221="zákl. přenesená",J221,0)</f>
        <v>0</v>
      </c>
      <c r="BH221" s="138">
        <f>IF(N221="sníž. přenesená",J221,0)</f>
        <v>0</v>
      </c>
      <c r="BI221" s="138">
        <f>IF(N221="nulová",J221,0)</f>
        <v>0</v>
      </c>
      <c r="BJ221" s="13" t="s">
        <v>124</v>
      </c>
      <c r="BK221" s="138">
        <f>ROUND(I221*H221,2)</f>
        <v>0</v>
      </c>
      <c r="BL221" s="13" t="s">
        <v>186</v>
      </c>
      <c r="BM221" s="137" t="s">
        <v>325</v>
      </c>
    </row>
    <row r="222" spans="2:65" s="1" customFormat="1" ht="24.25" customHeight="1">
      <c r="B222" s="125"/>
      <c r="C222" s="142" t="s">
        <v>326</v>
      </c>
      <c r="D222" s="142" t="s">
        <v>218</v>
      </c>
      <c r="E222" s="143" t="s">
        <v>327</v>
      </c>
      <c r="F222" s="144" t="s">
        <v>328</v>
      </c>
      <c r="G222" s="145" t="s">
        <v>185</v>
      </c>
      <c r="H222" s="146">
        <v>75</v>
      </c>
      <c r="I222" s="11"/>
      <c r="J222" s="147">
        <f>ROUND(I222*H222,2)</f>
        <v>0</v>
      </c>
      <c r="K222" s="148"/>
      <c r="L222" s="149"/>
      <c r="M222" s="150" t="s">
        <v>1</v>
      </c>
      <c r="N222" s="151" t="s">
        <v>36</v>
      </c>
      <c r="O222" s="135">
        <v>0</v>
      </c>
      <c r="P222" s="135">
        <f>O222*H222</f>
        <v>0</v>
      </c>
      <c r="Q222" s="135">
        <v>0.00017</v>
      </c>
      <c r="R222" s="135">
        <f>Q222*H222</f>
        <v>0.012750000000000001</v>
      </c>
      <c r="S222" s="135">
        <v>0</v>
      </c>
      <c r="T222" s="136">
        <f>S222*H222</f>
        <v>0</v>
      </c>
      <c r="AR222" s="137" t="s">
        <v>222</v>
      </c>
      <c r="AT222" s="137" t="s">
        <v>218</v>
      </c>
      <c r="AU222" s="137" t="s">
        <v>124</v>
      </c>
      <c r="AY222" s="13" t="s">
        <v>119</v>
      </c>
      <c r="BE222" s="138">
        <f>IF(N222="základní",J222,0)</f>
        <v>0</v>
      </c>
      <c r="BF222" s="138">
        <f>IF(N222="snížená",J222,0)</f>
        <v>0</v>
      </c>
      <c r="BG222" s="138">
        <f>IF(N222="zákl. přenesená",J222,0)</f>
        <v>0</v>
      </c>
      <c r="BH222" s="138">
        <f>IF(N222="sníž. přenesená",J222,0)</f>
        <v>0</v>
      </c>
      <c r="BI222" s="138">
        <f>IF(N222="nulová",J222,0)</f>
        <v>0</v>
      </c>
      <c r="BJ222" s="13" t="s">
        <v>124</v>
      </c>
      <c r="BK222" s="138">
        <f>ROUND(I222*H222,2)</f>
        <v>0</v>
      </c>
      <c r="BL222" s="13" t="s">
        <v>186</v>
      </c>
      <c r="BM222" s="137" t="s">
        <v>329</v>
      </c>
    </row>
    <row r="223" spans="2:47" s="1" customFormat="1" ht="24">
      <c r="B223" s="25"/>
      <c r="D223" s="139" t="s">
        <v>132</v>
      </c>
      <c r="F223" s="140" t="s">
        <v>328</v>
      </c>
      <c r="I223" s="11"/>
      <c r="L223" s="25"/>
      <c r="M223" s="141"/>
      <c r="T223" s="49"/>
      <c r="AT223" s="13" t="s">
        <v>132</v>
      </c>
      <c r="AU223" s="13" t="s">
        <v>124</v>
      </c>
    </row>
    <row r="224" spans="2:47" s="1" customFormat="1" ht="24">
      <c r="B224" s="25"/>
      <c r="D224" s="139" t="s">
        <v>330</v>
      </c>
      <c r="F224" s="152" t="s">
        <v>331</v>
      </c>
      <c r="I224" s="11"/>
      <c r="L224" s="25"/>
      <c r="M224" s="141"/>
      <c r="T224" s="49"/>
      <c r="AT224" s="13" t="s">
        <v>330</v>
      </c>
      <c r="AU224" s="13" t="s">
        <v>124</v>
      </c>
    </row>
    <row r="225" spans="2:63" s="11" customFormat="1" ht="22.75" customHeight="1">
      <c r="B225" s="114"/>
      <c r="D225" s="115" t="s">
        <v>69</v>
      </c>
      <c r="E225" s="123" t="s">
        <v>332</v>
      </c>
      <c r="F225" s="123" t="s">
        <v>333</v>
      </c>
      <c r="J225" s="124">
        <f>BK225</f>
        <v>0</v>
      </c>
      <c r="L225" s="114"/>
      <c r="M225" s="118"/>
      <c r="P225" s="119">
        <f>SUM(P226:P239)</f>
        <v>6.78</v>
      </c>
      <c r="R225" s="119">
        <f>SUM(R226:R239)</f>
        <v>0.42290975</v>
      </c>
      <c r="T225" s="120">
        <f>SUM(T226:T239)</f>
        <v>0</v>
      </c>
      <c r="AR225" s="115" t="s">
        <v>124</v>
      </c>
      <c r="AT225" s="121" t="s">
        <v>69</v>
      </c>
      <c r="AU225" s="121" t="s">
        <v>78</v>
      </c>
      <c r="AY225" s="115" t="s">
        <v>119</v>
      </c>
      <c r="BK225" s="122">
        <f>SUM(BK226:BK239)</f>
        <v>0</v>
      </c>
    </row>
    <row r="226" spans="2:65" s="1" customFormat="1" ht="24.25" customHeight="1">
      <c r="B226" s="125"/>
      <c r="C226" s="126" t="s">
        <v>334</v>
      </c>
      <c r="D226" s="126" t="s">
        <v>126</v>
      </c>
      <c r="E226" s="127" t="s">
        <v>335</v>
      </c>
      <c r="F226" s="128" t="s">
        <v>336</v>
      </c>
      <c r="G226" s="129" t="s">
        <v>129</v>
      </c>
      <c r="H226" s="130">
        <v>10</v>
      </c>
      <c r="I226" s="11"/>
      <c r="J226" s="131">
        <f>ROUND(I226*H226,2)</f>
        <v>0</v>
      </c>
      <c r="K226" s="132"/>
      <c r="L226" s="25"/>
      <c r="M226" s="133" t="s">
        <v>1</v>
      </c>
      <c r="N226" s="134" t="s">
        <v>36</v>
      </c>
      <c r="O226" s="135">
        <v>0.678</v>
      </c>
      <c r="P226" s="135">
        <f>O226*H226</f>
        <v>6.78</v>
      </c>
      <c r="Q226" s="135">
        <v>0</v>
      </c>
      <c r="R226" s="135">
        <f>Q226*H226</f>
        <v>0</v>
      </c>
      <c r="S226" s="135">
        <v>0</v>
      </c>
      <c r="T226" s="136">
        <f>S226*H226</f>
        <v>0</v>
      </c>
      <c r="AR226" s="137" t="s">
        <v>186</v>
      </c>
      <c r="AT226" s="137" t="s">
        <v>126</v>
      </c>
      <c r="AU226" s="137" t="s">
        <v>124</v>
      </c>
      <c r="AY226" s="13" t="s">
        <v>119</v>
      </c>
      <c r="BE226" s="138">
        <f>IF(N226="základní",J226,0)</f>
        <v>0</v>
      </c>
      <c r="BF226" s="138">
        <f>IF(N226="snížená",J226,0)</f>
        <v>0</v>
      </c>
      <c r="BG226" s="138">
        <f>IF(N226="zákl. přenesená",J226,0)</f>
        <v>0</v>
      </c>
      <c r="BH226" s="138">
        <f>IF(N226="sníž. přenesená",J226,0)</f>
        <v>0</v>
      </c>
      <c r="BI226" s="138">
        <f>IF(N226="nulová",J226,0)</f>
        <v>0</v>
      </c>
      <c r="BJ226" s="13" t="s">
        <v>124</v>
      </c>
      <c r="BK226" s="138">
        <f>ROUND(I226*H226,2)</f>
        <v>0</v>
      </c>
      <c r="BL226" s="13" t="s">
        <v>186</v>
      </c>
      <c r="BM226" s="137" t="s">
        <v>337</v>
      </c>
    </row>
    <row r="227" spans="2:47" s="1" customFormat="1" ht="24">
      <c r="B227" s="25"/>
      <c r="D227" s="139" t="s">
        <v>132</v>
      </c>
      <c r="F227" s="140" t="s">
        <v>338</v>
      </c>
      <c r="I227" s="11"/>
      <c r="L227" s="25"/>
      <c r="M227" s="141"/>
      <c r="T227" s="49"/>
      <c r="AT227" s="13" t="s">
        <v>132</v>
      </c>
      <c r="AU227" s="13" t="s">
        <v>124</v>
      </c>
    </row>
    <row r="228" spans="2:65" s="1" customFormat="1" ht="33" customHeight="1">
      <c r="B228" s="125"/>
      <c r="C228" s="126" t="s">
        <v>339</v>
      </c>
      <c r="D228" s="126" t="s">
        <v>126</v>
      </c>
      <c r="E228" s="127" t="s">
        <v>340</v>
      </c>
      <c r="F228" s="128" t="s">
        <v>341</v>
      </c>
      <c r="G228" s="129" t="s">
        <v>129</v>
      </c>
      <c r="H228" s="130">
        <v>20.337</v>
      </c>
      <c r="I228" s="11"/>
      <c r="J228" s="131">
        <f>ROUND(I228*H228,2)</f>
        <v>0</v>
      </c>
      <c r="K228" s="132"/>
      <c r="L228" s="25"/>
      <c r="M228" s="133" t="s">
        <v>1</v>
      </c>
      <c r="N228" s="134" t="s">
        <v>36</v>
      </c>
      <c r="O228" s="135">
        <v>0</v>
      </c>
      <c r="P228" s="135">
        <f>O228*H228</f>
        <v>0</v>
      </c>
      <c r="Q228" s="135">
        <v>0.00605</v>
      </c>
      <c r="R228" s="135">
        <f>Q228*H228</f>
        <v>0.12303884999999999</v>
      </c>
      <c r="S228" s="135">
        <v>0</v>
      </c>
      <c r="T228" s="136">
        <f>S228*H228</f>
        <v>0</v>
      </c>
      <c r="AR228" s="137" t="s">
        <v>186</v>
      </c>
      <c r="AT228" s="137" t="s">
        <v>126</v>
      </c>
      <c r="AU228" s="137" t="s">
        <v>124</v>
      </c>
      <c r="AY228" s="13" t="s">
        <v>119</v>
      </c>
      <c r="BE228" s="138">
        <f>IF(N228="základní",J228,0)</f>
        <v>0</v>
      </c>
      <c r="BF228" s="138">
        <f>IF(N228="snížená",J228,0)</f>
        <v>0</v>
      </c>
      <c r="BG228" s="138">
        <f>IF(N228="zákl. přenesená",J228,0)</f>
        <v>0</v>
      </c>
      <c r="BH228" s="138">
        <f>IF(N228="sníž. přenesená",J228,0)</f>
        <v>0</v>
      </c>
      <c r="BI228" s="138">
        <f>IF(N228="nulová",J228,0)</f>
        <v>0</v>
      </c>
      <c r="BJ228" s="13" t="s">
        <v>124</v>
      </c>
      <c r="BK228" s="138">
        <f>ROUND(I228*H228,2)</f>
        <v>0</v>
      </c>
      <c r="BL228" s="13" t="s">
        <v>186</v>
      </c>
      <c r="BM228" s="137" t="s">
        <v>342</v>
      </c>
    </row>
    <row r="229" spans="2:47" s="1" customFormat="1" ht="24">
      <c r="B229" s="25"/>
      <c r="D229" s="139" t="s">
        <v>132</v>
      </c>
      <c r="F229" s="140" t="s">
        <v>341</v>
      </c>
      <c r="I229" s="11"/>
      <c r="L229" s="25"/>
      <c r="M229" s="141"/>
      <c r="T229" s="49"/>
      <c r="AT229" s="13" t="s">
        <v>132</v>
      </c>
      <c r="AU229" s="13" t="s">
        <v>124</v>
      </c>
    </row>
    <row r="230" spans="2:65" s="1" customFormat="1" ht="16.5" customHeight="1">
      <c r="B230" s="125"/>
      <c r="C230" s="142" t="s">
        <v>343</v>
      </c>
      <c r="D230" s="142" t="s">
        <v>218</v>
      </c>
      <c r="E230" s="143" t="s">
        <v>344</v>
      </c>
      <c r="F230" s="144" t="s">
        <v>345</v>
      </c>
      <c r="G230" s="145" t="s">
        <v>129</v>
      </c>
      <c r="H230" s="146">
        <v>15.471</v>
      </c>
      <c r="I230" s="11"/>
      <c r="J230" s="147">
        <f>ROUND(I230*H230,2)</f>
        <v>0</v>
      </c>
      <c r="K230" s="148"/>
      <c r="L230" s="149"/>
      <c r="M230" s="150" t="s">
        <v>1</v>
      </c>
      <c r="N230" s="151" t="s">
        <v>36</v>
      </c>
      <c r="O230" s="135">
        <v>0</v>
      </c>
      <c r="P230" s="135">
        <f>O230*H230</f>
        <v>0</v>
      </c>
      <c r="Q230" s="135">
        <v>0.0129</v>
      </c>
      <c r="R230" s="135">
        <f>Q230*H230</f>
        <v>0.1995759</v>
      </c>
      <c r="S230" s="135">
        <v>0</v>
      </c>
      <c r="T230" s="136">
        <f>S230*H230</f>
        <v>0</v>
      </c>
      <c r="AR230" s="137" t="s">
        <v>222</v>
      </c>
      <c r="AT230" s="137" t="s">
        <v>218</v>
      </c>
      <c r="AU230" s="137" t="s">
        <v>124</v>
      </c>
      <c r="AY230" s="13" t="s">
        <v>119</v>
      </c>
      <c r="BE230" s="138">
        <f>IF(N230="základní",J230,0)</f>
        <v>0</v>
      </c>
      <c r="BF230" s="138">
        <f>IF(N230="snížená",J230,0)</f>
        <v>0</v>
      </c>
      <c r="BG230" s="138">
        <f>IF(N230="zákl. přenesená",J230,0)</f>
        <v>0</v>
      </c>
      <c r="BH230" s="138">
        <f>IF(N230="sníž. přenesená",J230,0)</f>
        <v>0</v>
      </c>
      <c r="BI230" s="138">
        <f>IF(N230="nulová",J230,0)</f>
        <v>0</v>
      </c>
      <c r="BJ230" s="13" t="s">
        <v>124</v>
      </c>
      <c r="BK230" s="138">
        <f>ROUND(I230*H230,2)</f>
        <v>0</v>
      </c>
      <c r="BL230" s="13" t="s">
        <v>186</v>
      </c>
      <c r="BM230" s="137" t="s">
        <v>346</v>
      </c>
    </row>
    <row r="231" spans="2:47" s="1" customFormat="1" ht="12">
      <c r="B231" s="25"/>
      <c r="D231" s="139" t="s">
        <v>132</v>
      </c>
      <c r="F231" s="140" t="s">
        <v>345</v>
      </c>
      <c r="I231" s="11"/>
      <c r="L231" s="25"/>
      <c r="M231" s="141"/>
      <c r="T231" s="49"/>
      <c r="AT231" s="13" t="s">
        <v>132</v>
      </c>
      <c r="AU231" s="13" t="s">
        <v>124</v>
      </c>
    </row>
    <row r="232" spans="2:65" s="1" customFormat="1" ht="24.25" customHeight="1">
      <c r="B232" s="125"/>
      <c r="C232" s="142" t="s">
        <v>347</v>
      </c>
      <c r="D232" s="142" t="s">
        <v>218</v>
      </c>
      <c r="E232" s="143" t="s">
        <v>348</v>
      </c>
      <c r="F232" s="144" t="s">
        <v>349</v>
      </c>
      <c r="G232" s="145" t="s">
        <v>129</v>
      </c>
      <c r="H232" s="146">
        <v>4.5</v>
      </c>
      <c r="I232" s="11"/>
      <c r="J232" s="147">
        <f>ROUND(I232*H232,2)</f>
        <v>0</v>
      </c>
      <c r="K232" s="148"/>
      <c r="L232" s="149"/>
      <c r="M232" s="150" t="s">
        <v>1</v>
      </c>
      <c r="N232" s="151" t="s">
        <v>36</v>
      </c>
      <c r="O232" s="135">
        <v>0</v>
      </c>
      <c r="P232" s="135">
        <f>O232*H232</f>
        <v>0</v>
      </c>
      <c r="Q232" s="135">
        <v>0.021</v>
      </c>
      <c r="R232" s="135">
        <f>Q232*H232</f>
        <v>0.0945</v>
      </c>
      <c r="S232" s="135">
        <v>0</v>
      </c>
      <c r="T232" s="136">
        <f>S232*H232</f>
        <v>0</v>
      </c>
      <c r="AR232" s="137" t="s">
        <v>222</v>
      </c>
      <c r="AT232" s="137" t="s">
        <v>218</v>
      </c>
      <c r="AU232" s="137" t="s">
        <v>124</v>
      </c>
      <c r="AY232" s="13" t="s">
        <v>119</v>
      </c>
      <c r="BE232" s="138">
        <f>IF(N232="základní",J232,0)</f>
        <v>0</v>
      </c>
      <c r="BF232" s="138">
        <f>IF(N232="snížená",J232,0)</f>
        <v>0</v>
      </c>
      <c r="BG232" s="138">
        <f>IF(N232="zákl. přenesená",J232,0)</f>
        <v>0</v>
      </c>
      <c r="BH232" s="138">
        <f>IF(N232="sníž. přenesená",J232,0)</f>
        <v>0</v>
      </c>
      <c r="BI232" s="138">
        <f>IF(N232="nulová",J232,0)</f>
        <v>0</v>
      </c>
      <c r="BJ232" s="13" t="s">
        <v>124</v>
      </c>
      <c r="BK232" s="138">
        <f>ROUND(I232*H232,2)</f>
        <v>0</v>
      </c>
      <c r="BL232" s="13" t="s">
        <v>186</v>
      </c>
      <c r="BM232" s="137" t="s">
        <v>350</v>
      </c>
    </row>
    <row r="233" spans="2:47" s="1" customFormat="1" ht="24">
      <c r="B233" s="25"/>
      <c r="D233" s="139" t="s">
        <v>132</v>
      </c>
      <c r="F233" s="140" t="s">
        <v>349</v>
      </c>
      <c r="I233" s="11"/>
      <c r="L233" s="25"/>
      <c r="M233" s="141"/>
      <c r="T233" s="49"/>
      <c r="AT233" s="13" t="s">
        <v>132</v>
      </c>
      <c r="AU233" s="13" t="s">
        <v>124</v>
      </c>
    </row>
    <row r="234" spans="2:65" s="1" customFormat="1" ht="21.75" customHeight="1">
      <c r="B234" s="125"/>
      <c r="C234" s="126" t="s">
        <v>351</v>
      </c>
      <c r="D234" s="126" t="s">
        <v>126</v>
      </c>
      <c r="E234" s="127" t="s">
        <v>352</v>
      </c>
      <c r="F234" s="128" t="s">
        <v>353</v>
      </c>
      <c r="G234" s="129" t="s">
        <v>185</v>
      </c>
      <c r="H234" s="130">
        <v>4.9</v>
      </c>
      <c r="I234" s="11"/>
      <c r="J234" s="131">
        <f>ROUND(I234*H234,2)</f>
        <v>0</v>
      </c>
      <c r="K234" s="132"/>
      <c r="L234" s="25"/>
      <c r="M234" s="133" t="s">
        <v>1</v>
      </c>
      <c r="N234" s="134" t="s">
        <v>36</v>
      </c>
      <c r="O234" s="135">
        <v>0</v>
      </c>
      <c r="P234" s="135">
        <f>O234*H234</f>
        <v>0</v>
      </c>
      <c r="Q234" s="135">
        <v>0.00055</v>
      </c>
      <c r="R234" s="135">
        <f>Q234*H234</f>
        <v>0.0026950000000000003</v>
      </c>
      <c r="S234" s="135">
        <v>0</v>
      </c>
      <c r="T234" s="136">
        <f>S234*H234</f>
        <v>0</v>
      </c>
      <c r="AR234" s="137" t="s">
        <v>186</v>
      </c>
      <c r="AT234" s="137" t="s">
        <v>126</v>
      </c>
      <c r="AU234" s="137" t="s">
        <v>124</v>
      </c>
      <c r="AY234" s="13" t="s">
        <v>119</v>
      </c>
      <c r="BE234" s="138">
        <f>IF(N234="základní",J234,0)</f>
        <v>0</v>
      </c>
      <c r="BF234" s="138">
        <f>IF(N234="snížená",J234,0)</f>
        <v>0</v>
      </c>
      <c r="BG234" s="138">
        <f>IF(N234="zákl. přenesená",J234,0)</f>
        <v>0</v>
      </c>
      <c r="BH234" s="138">
        <f>IF(N234="sníž. přenesená",J234,0)</f>
        <v>0</v>
      </c>
      <c r="BI234" s="138">
        <f>IF(N234="nulová",J234,0)</f>
        <v>0</v>
      </c>
      <c r="BJ234" s="13" t="s">
        <v>124</v>
      </c>
      <c r="BK234" s="138">
        <f>ROUND(I234*H234,2)</f>
        <v>0</v>
      </c>
      <c r="BL234" s="13" t="s">
        <v>186</v>
      </c>
      <c r="BM234" s="137" t="s">
        <v>354</v>
      </c>
    </row>
    <row r="235" spans="2:47" s="1" customFormat="1" ht="12">
      <c r="B235" s="25"/>
      <c r="D235" s="139" t="s">
        <v>132</v>
      </c>
      <c r="F235" s="140" t="s">
        <v>353</v>
      </c>
      <c r="I235" s="11"/>
      <c r="L235" s="25"/>
      <c r="M235" s="141"/>
      <c r="T235" s="49"/>
      <c r="AT235" s="13" t="s">
        <v>132</v>
      </c>
      <c r="AU235" s="13" t="s">
        <v>124</v>
      </c>
    </row>
    <row r="236" spans="2:65" s="1" customFormat="1" ht="21.75" customHeight="1">
      <c r="B236" s="125"/>
      <c r="C236" s="126" t="s">
        <v>355</v>
      </c>
      <c r="D236" s="126" t="s">
        <v>126</v>
      </c>
      <c r="E236" s="127" t="s">
        <v>356</v>
      </c>
      <c r="F236" s="128" t="s">
        <v>357</v>
      </c>
      <c r="G236" s="129" t="s">
        <v>185</v>
      </c>
      <c r="H236" s="130">
        <v>6.2</v>
      </c>
      <c r="I236" s="11"/>
      <c r="J236" s="131">
        <f>ROUND(I236*H236,2)</f>
        <v>0</v>
      </c>
      <c r="K236" s="132"/>
      <c r="L236" s="25"/>
      <c r="M236" s="133" t="s">
        <v>1</v>
      </c>
      <c r="N236" s="134" t="s">
        <v>36</v>
      </c>
      <c r="O236" s="135">
        <v>0</v>
      </c>
      <c r="P236" s="135">
        <f>O236*H236</f>
        <v>0</v>
      </c>
      <c r="Q236" s="135">
        <v>0.0005</v>
      </c>
      <c r="R236" s="135">
        <f>Q236*H236</f>
        <v>0.0031000000000000003</v>
      </c>
      <c r="S236" s="135">
        <v>0</v>
      </c>
      <c r="T236" s="136">
        <f>S236*H236</f>
        <v>0</v>
      </c>
      <c r="AR236" s="137" t="s">
        <v>186</v>
      </c>
      <c r="AT236" s="137" t="s">
        <v>126</v>
      </c>
      <c r="AU236" s="137" t="s">
        <v>124</v>
      </c>
      <c r="AY236" s="13" t="s">
        <v>119</v>
      </c>
      <c r="BE236" s="138">
        <f>IF(N236="základní",J236,0)</f>
        <v>0</v>
      </c>
      <c r="BF236" s="138">
        <f>IF(N236="snížená",J236,0)</f>
        <v>0</v>
      </c>
      <c r="BG236" s="138">
        <f>IF(N236="zákl. přenesená",J236,0)</f>
        <v>0</v>
      </c>
      <c r="BH236" s="138">
        <f>IF(N236="sníž. přenesená",J236,0)</f>
        <v>0</v>
      </c>
      <c r="BI236" s="138">
        <f>IF(N236="nulová",J236,0)</f>
        <v>0</v>
      </c>
      <c r="BJ236" s="13" t="s">
        <v>124</v>
      </c>
      <c r="BK236" s="138">
        <f>ROUND(I236*H236,2)</f>
        <v>0</v>
      </c>
      <c r="BL236" s="13" t="s">
        <v>186</v>
      </c>
      <c r="BM236" s="137" t="s">
        <v>358</v>
      </c>
    </row>
    <row r="237" spans="2:47" s="1" customFormat="1" ht="12">
      <c r="B237" s="25"/>
      <c r="D237" s="139" t="s">
        <v>132</v>
      </c>
      <c r="F237" s="140" t="s">
        <v>357</v>
      </c>
      <c r="I237" s="11"/>
      <c r="L237" s="25"/>
      <c r="M237" s="141"/>
      <c r="T237" s="49"/>
      <c r="AT237" s="13" t="s">
        <v>132</v>
      </c>
      <c r="AU237" s="13" t="s">
        <v>124</v>
      </c>
    </row>
    <row r="238" spans="2:65" s="1" customFormat="1" ht="24.25" customHeight="1">
      <c r="B238" s="125"/>
      <c r="C238" s="126" t="s">
        <v>359</v>
      </c>
      <c r="D238" s="126" t="s">
        <v>126</v>
      </c>
      <c r="E238" s="127" t="s">
        <v>360</v>
      </c>
      <c r="F238" s="128" t="s">
        <v>361</v>
      </c>
      <c r="G238" s="129" t="s">
        <v>362</v>
      </c>
      <c r="H238" s="130">
        <v>4500</v>
      </c>
      <c r="I238" s="11"/>
      <c r="J238" s="131">
        <f>ROUND(I238*H238,2)</f>
        <v>0</v>
      </c>
      <c r="K238" s="132"/>
      <c r="L238" s="25"/>
      <c r="M238" s="133" t="s">
        <v>1</v>
      </c>
      <c r="N238" s="134" t="s">
        <v>36</v>
      </c>
      <c r="O238" s="135">
        <v>0</v>
      </c>
      <c r="P238" s="135">
        <f>O238*H238</f>
        <v>0</v>
      </c>
      <c r="Q238" s="135">
        <v>0</v>
      </c>
      <c r="R238" s="135">
        <f>Q238*H238</f>
        <v>0</v>
      </c>
      <c r="S238" s="135">
        <v>0</v>
      </c>
      <c r="T238" s="136">
        <f>S238*H238</f>
        <v>0</v>
      </c>
      <c r="AR238" s="137" t="s">
        <v>186</v>
      </c>
      <c r="AT238" s="137" t="s">
        <v>126</v>
      </c>
      <c r="AU238" s="137" t="s">
        <v>124</v>
      </c>
      <c r="AY238" s="13" t="s">
        <v>119</v>
      </c>
      <c r="BE238" s="138">
        <f>IF(N238="základní",J238,0)</f>
        <v>0</v>
      </c>
      <c r="BF238" s="138">
        <f>IF(N238="snížená",J238,0)</f>
        <v>0</v>
      </c>
      <c r="BG238" s="138">
        <f>IF(N238="zákl. přenesená",J238,0)</f>
        <v>0</v>
      </c>
      <c r="BH238" s="138">
        <f>IF(N238="sníž. přenesená",J238,0)</f>
        <v>0</v>
      </c>
      <c r="BI238" s="138">
        <f>IF(N238="nulová",J238,0)</f>
        <v>0</v>
      </c>
      <c r="BJ238" s="13" t="s">
        <v>124</v>
      </c>
      <c r="BK238" s="138">
        <f>ROUND(I238*H238,2)</f>
        <v>0</v>
      </c>
      <c r="BL238" s="13" t="s">
        <v>186</v>
      </c>
      <c r="BM238" s="137" t="s">
        <v>363</v>
      </c>
    </row>
    <row r="239" spans="2:47" s="1" customFormat="1" ht="24">
      <c r="B239" s="25"/>
      <c r="D239" s="139" t="s">
        <v>132</v>
      </c>
      <c r="F239" s="140" t="s">
        <v>361</v>
      </c>
      <c r="I239" s="11"/>
      <c r="L239" s="25"/>
      <c r="M239" s="141"/>
      <c r="T239" s="49"/>
      <c r="AT239" s="13" t="s">
        <v>132</v>
      </c>
      <c r="AU239" s="13" t="s">
        <v>124</v>
      </c>
    </row>
    <row r="240" spans="2:63" s="11" customFormat="1" ht="22.75" customHeight="1">
      <c r="B240" s="114"/>
      <c r="D240" s="115" t="s">
        <v>69</v>
      </c>
      <c r="E240" s="123" t="s">
        <v>364</v>
      </c>
      <c r="F240" s="123" t="s">
        <v>365</v>
      </c>
      <c r="J240" s="124">
        <f>BK240</f>
        <v>0</v>
      </c>
      <c r="L240" s="114"/>
      <c r="M240" s="118"/>
      <c r="P240" s="119">
        <f>SUM(P241:P244)</f>
        <v>0</v>
      </c>
      <c r="R240" s="119">
        <f>SUM(R241:R244)</f>
        <v>0.01165364</v>
      </c>
      <c r="T240" s="120">
        <f>SUM(T241:T244)</f>
        <v>0.002604</v>
      </c>
      <c r="AR240" s="115" t="s">
        <v>124</v>
      </c>
      <c r="AT240" s="121" t="s">
        <v>69</v>
      </c>
      <c r="AU240" s="121" t="s">
        <v>78</v>
      </c>
      <c r="AY240" s="115" t="s">
        <v>119</v>
      </c>
      <c r="BK240" s="122">
        <f>SUM(BK241:BK244)</f>
        <v>0</v>
      </c>
    </row>
    <row r="241" spans="2:65" s="1" customFormat="1" ht="16.5" customHeight="1">
      <c r="B241" s="125"/>
      <c r="C241" s="126" t="s">
        <v>366</v>
      </c>
      <c r="D241" s="126" t="s">
        <v>126</v>
      </c>
      <c r="E241" s="127" t="s">
        <v>367</v>
      </c>
      <c r="F241" s="128" t="s">
        <v>368</v>
      </c>
      <c r="G241" s="129" t="s">
        <v>129</v>
      </c>
      <c r="H241" s="130">
        <v>8.4</v>
      </c>
      <c r="I241" s="11"/>
      <c r="J241" s="131">
        <f>ROUND(I241*H241,2)</f>
        <v>0</v>
      </c>
      <c r="K241" s="132"/>
      <c r="L241" s="25"/>
      <c r="M241" s="133" t="s">
        <v>1</v>
      </c>
      <c r="N241" s="134" t="s">
        <v>36</v>
      </c>
      <c r="O241" s="135">
        <v>0</v>
      </c>
      <c r="P241" s="135">
        <f>O241*H241</f>
        <v>0</v>
      </c>
      <c r="Q241" s="135">
        <v>0.001</v>
      </c>
      <c r="R241" s="135">
        <f>Q241*H241</f>
        <v>0.008400000000000001</v>
      </c>
      <c r="S241" s="135">
        <v>0.00031</v>
      </c>
      <c r="T241" s="136">
        <f>S241*H241</f>
        <v>0.002604</v>
      </c>
      <c r="AR241" s="137" t="s">
        <v>186</v>
      </c>
      <c r="AT241" s="137" t="s">
        <v>126</v>
      </c>
      <c r="AU241" s="137" t="s">
        <v>124</v>
      </c>
      <c r="AY241" s="13" t="s">
        <v>119</v>
      </c>
      <c r="BE241" s="138">
        <f>IF(N241="základní",J241,0)</f>
        <v>0</v>
      </c>
      <c r="BF241" s="138">
        <f>IF(N241="snížená",J241,0)</f>
        <v>0</v>
      </c>
      <c r="BG241" s="138">
        <f>IF(N241="zákl. přenesená",J241,0)</f>
        <v>0</v>
      </c>
      <c r="BH241" s="138">
        <f>IF(N241="sníž. přenesená",J241,0)</f>
        <v>0</v>
      </c>
      <c r="BI241" s="138">
        <f>IF(N241="nulová",J241,0)</f>
        <v>0</v>
      </c>
      <c r="BJ241" s="13" t="s">
        <v>124</v>
      </c>
      <c r="BK241" s="138">
        <f>ROUND(I241*H241,2)</f>
        <v>0</v>
      </c>
      <c r="BL241" s="13" t="s">
        <v>186</v>
      </c>
      <c r="BM241" s="137" t="s">
        <v>369</v>
      </c>
    </row>
    <row r="242" spans="2:47" s="1" customFormat="1" ht="12">
      <c r="B242" s="25"/>
      <c r="D242" s="139" t="s">
        <v>132</v>
      </c>
      <c r="F242" s="140" t="s">
        <v>368</v>
      </c>
      <c r="I242" s="11"/>
      <c r="L242" s="25"/>
      <c r="M242" s="141"/>
      <c r="T242" s="49"/>
      <c r="AT242" s="13" t="s">
        <v>132</v>
      </c>
      <c r="AU242" s="13" t="s">
        <v>124</v>
      </c>
    </row>
    <row r="243" spans="2:65" s="1" customFormat="1" ht="33" customHeight="1">
      <c r="B243" s="125"/>
      <c r="C243" s="126" t="s">
        <v>370</v>
      </c>
      <c r="D243" s="126" t="s">
        <v>126</v>
      </c>
      <c r="E243" s="127" t="s">
        <v>371</v>
      </c>
      <c r="F243" s="128" t="s">
        <v>372</v>
      </c>
      <c r="G243" s="129" t="s">
        <v>129</v>
      </c>
      <c r="H243" s="130">
        <v>12.514</v>
      </c>
      <c r="I243" s="11"/>
      <c r="J243" s="131">
        <f>ROUND(I243*H243,2)</f>
        <v>0</v>
      </c>
      <c r="K243" s="132"/>
      <c r="L243" s="25"/>
      <c r="M243" s="133" t="s">
        <v>1</v>
      </c>
      <c r="N243" s="134" t="s">
        <v>36</v>
      </c>
      <c r="O243" s="135">
        <v>0</v>
      </c>
      <c r="P243" s="135">
        <f>O243*H243</f>
        <v>0</v>
      </c>
      <c r="Q243" s="135">
        <v>0.00026</v>
      </c>
      <c r="R243" s="135">
        <f>Q243*H243</f>
        <v>0.0032536399999999995</v>
      </c>
      <c r="S243" s="135">
        <v>0</v>
      </c>
      <c r="T243" s="136">
        <f>S243*H243</f>
        <v>0</v>
      </c>
      <c r="AR243" s="137" t="s">
        <v>186</v>
      </c>
      <c r="AT243" s="137" t="s">
        <v>126</v>
      </c>
      <c r="AU243" s="137" t="s">
        <v>124</v>
      </c>
      <c r="AY243" s="13" t="s">
        <v>119</v>
      </c>
      <c r="BE243" s="138">
        <f>IF(N243="základní",J243,0)</f>
        <v>0</v>
      </c>
      <c r="BF243" s="138">
        <f>IF(N243="snížená",J243,0)</f>
        <v>0</v>
      </c>
      <c r="BG243" s="138">
        <f>IF(N243="zákl. přenesená",J243,0)</f>
        <v>0</v>
      </c>
      <c r="BH243" s="138">
        <f>IF(N243="sníž. přenesená",J243,0)</f>
        <v>0</v>
      </c>
      <c r="BI243" s="138">
        <f>IF(N243="nulová",J243,0)</f>
        <v>0</v>
      </c>
      <c r="BJ243" s="13" t="s">
        <v>124</v>
      </c>
      <c r="BK243" s="138">
        <f>ROUND(I243*H243,2)</f>
        <v>0</v>
      </c>
      <c r="BL243" s="13" t="s">
        <v>186</v>
      </c>
      <c r="BM243" s="137" t="s">
        <v>373</v>
      </c>
    </row>
    <row r="244" spans="2:47" s="1" customFormat="1" ht="24">
      <c r="B244" s="25"/>
      <c r="D244" s="139" t="s">
        <v>132</v>
      </c>
      <c r="F244" s="140" t="s">
        <v>372</v>
      </c>
      <c r="I244" s="11"/>
      <c r="L244" s="25"/>
      <c r="M244" s="141"/>
      <c r="T244" s="49"/>
      <c r="AT244" s="13" t="s">
        <v>132</v>
      </c>
      <c r="AU244" s="13" t="s">
        <v>124</v>
      </c>
    </row>
    <row r="245" spans="2:63" s="11" customFormat="1" ht="26" customHeight="1">
      <c r="B245" s="114"/>
      <c r="D245" s="115" t="s">
        <v>69</v>
      </c>
      <c r="E245" s="116" t="s">
        <v>374</v>
      </c>
      <c r="F245" s="116" t="s">
        <v>375</v>
      </c>
      <c r="J245" s="117">
        <f>BK245</f>
        <v>0</v>
      </c>
      <c r="L245" s="114"/>
      <c r="M245" s="118"/>
      <c r="P245" s="119">
        <f>SUM(P246:P247)</f>
        <v>0</v>
      </c>
      <c r="R245" s="119">
        <f>SUM(R246:R247)</f>
        <v>0</v>
      </c>
      <c r="T245" s="120">
        <f>SUM(T246:T247)</f>
        <v>0</v>
      </c>
      <c r="AR245" s="115" t="s">
        <v>120</v>
      </c>
      <c r="AT245" s="121" t="s">
        <v>69</v>
      </c>
      <c r="AU245" s="121" t="s">
        <v>70</v>
      </c>
      <c r="AY245" s="115" t="s">
        <v>119</v>
      </c>
      <c r="BK245" s="122">
        <f>SUM(BK246:BK247)</f>
        <v>0</v>
      </c>
    </row>
    <row r="246" spans="2:65" s="1" customFormat="1" ht="16.5" customHeight="1">
      <c r="B246" s="125"/>
      <c r="C246" s="126" t="s">
        <v>376</v>
      </c>
      <c r="D246" s="126" t="s">
        <v>126</v>
      </c>
      <c r="E246" s="127" t="s">
        <v>377</v>
      </c>
      <c r="F246" s="128" t="s">
        <v>378</v>
      </c>
      <c r="G246" s="129" t="s">
        <v>379</v>
      </c>
      <c r="H246" s="130">
        <v>1</v>
      </c>
      <c r="I246" s="11"/>
      <c r="J246" s="131">
        <f>ROUND(I246*H246,2)</f>
        <v>0</v>
      </c>
      <c r="K246" s="132"/>
      <c r="L246" s="25"/>
      <c r="M246" s="133" t="s">
        <v>1</v>
      </c>
      <c r="N246" s="134" t="s">
        <v>36</v>
      </c>
      <c r="O246" s="135">
        <v>0</v>
      </c>
      <c r="P246" s="135">
        <f>O246*H246</f>
        <v>0</v>
      </c>
      <c r="Q246" s="135">
        <v>0</v>
      </c>
      <c r="R246" s="135">
        <f>Q246*H246</f>
        <v>0</v>
      </c>
      <c r="S246" s="135">
        <v>0</v>
      </c>
      <c r="T246" s="136">
        <f>S246*H246</f>
        <v>0</v>
      </c>
      <c r="AR246" s="137" t="s">
        <v>380</v>
      </c>
      <c r="AT246" s="137" t="s">
        <v>126</v>
      </c>
      <c r="AU246" s="137" t="s">
        <v>78</v>
      </c>
      <c r="AY246" s="13" t="s">
        <v>119</v>
      </c>
      <c r="BE246" s="138">
        <f>IF(N246="základní",J246,0)</f>
        <v>0</v>
      </c>
      <c r="BF246" s="138">
        <f>IF(N246="snížená",J246,0)</f>
        <v>0</v>
      </c>
      <c r="BG246" s="138">
        <f>IF(N246="zákl. přenesená",J246,0)</f>
        <v>0</v>
      </c>
      <c r="BH246" s="138">
        <f>IF(N246="sníž. přenesená",J246,0)</f>
        <v>0</v>
      </c>
      <c r="BI246" s="138">
        <f>IF(N246="nulová",J246,0)</f>
        <v>0</v>
      </c>
      <c r="BJ246" s="13" t="s">
        <v>124</v>
      </c>
      <c r="BK246" s="138">
        <f>ROUND(I246*H246,2)</f>
        <v>0</v>
      </c>
      <c r="BL246" s="13" t="s">
        <v>380</v>
      </c>
      <c r="BM246" s="137" t="s">
        <v>381</v>
      </c>
    </row>
    <row r="247" spans="2:47" s="1" customFormat="1" ht="12">
      <c r="B247" s="25"/>
      <c r="D247" s="139" t="s">
        <v>132</v>
      </c>
      <c r="F247" s="140" t="s">
        <v>378</v>
      </c>
      <c r="I247" s="11"/>
      <c r="L247" s="25"/>
      <c r="M247" s="153"/>
      <c r="N247" s="154"/>
      <c r="O247" s="154"/>
      <c r="P247" s="154"/>
      <c r="Q247" s="154"/>
      <c r="R247" s="154"/>
      <c r="S247" s="154"/>
      <c r="T247" s="155"/>
      <c r="AT247" s="13" t="s">
        <v>132</v>
      </c>
      <c r="AU247" s="13" t="s">
        <v>78</v>
      </c>
    </row>
    <row r="248" spans="2:12" s="1" customFormat="1" ht="7" customHeight="1">
      <c r="B248" s="37"/>
      <c r="C248" s="38"/>
      <c r="D248" s="38"/>
      <c r="E248" s="38"/>
      <c r="F248" s="38"/>
      <c r="G248" s="38"/>
      <c r="H248" s="38"/>
      <c r="I248" s="11"/>
      <c r="J248" s="38"/>
      <c r="K248" s="38"/>
      <c r="L248" s="25"/>
    </row>
  </sheetData>
  <autoFilter ref="C128:K247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51"/>
  <sheetViews>
    <sheetView showGridLines="0" workbookViewId="0" topLeftCell="A121">
      <selection activeCell="I133" sqref="I133:I252"/>
    </sheetView>
  </sheetViews>
  <sheetFormatPr defaultColWidth="8.7109375" defaultRowHeight="12"/>
  <cols>
    <col min="1" max="1" width="8.28125" style="0" customWidth="1"/>
    <col min="2" max="2" width="1.28515625" style="0" customWidth="1"/>
    <col min="3" max="4" width="4.28125" style="0" customWidth="1"/>
    <col min="5" max="5" width="17.281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281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156" t="s">
        <v>5</v>
      </c>
      <c r="M2" s="157"/>
      <c r="N2" s="157"/>
      <c r="O2" s="157"/>
      <c r="P2" s="157"/>
      <c r="Q2" s="157"/>
      <c r="R2" s="157"/>
      <c r="S2" s="157"/>
      <c r="T2" s="157"/>
      <c r="U2" s="157"/>
      <c r="V2" s="157"/>
      <c r="AT2" s="13" t="s">
        <v>82</v>
      </c>
    </row>
    <row r="3" spans="2:46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78</v>
      </c>
    </row>
    <row r="4" spans="2:46" ht="25" customHeight="1">
      <c r="B4" s="16"/>
      <c r="D4" s="17" t="s">
        <v>83</v>
      </c>
      <c r="L4" s="16"/>
      <c r="M4" s="81" t="s">
        <v>10</v>
      </c>
      <c r="AT4" s="13" t="s">
        <v>3</v>
      </c>
    </row>
    <row r="5" spans="2:12" ht="7" customHeight="1">
      <c r="B5" s="16"/>
      <c r="L5" s="16"/>
    </row>
    <row r="6" spans="2:12" ht="12" customHeight="1">
      <c r="B6" s="16"/>
      <c r="D6" s="22" t="s">
        <v>14</v>
      </c>
      <c r="L6" s="16"/>
    </row>
    <row r="7" spans="2:12" ht="16.5" customHeight="1">
      <c r="B7" s="16"/>
      <c r="E7" s="191" t="str">
        <f>'Rekapitulace stavby'!K6</f>
        <v>Koupelny Liteň</v>
      </c>
      <c r="F7" s="192"/>
      <c r="G7" s="192"/>
      <c r="H7" s="192"/>
      <c r="L7" s="16"/>
    </row>
    <row r="8" spans="2:12" s="1" customFormat="1" ht="12" customHeight="1">
      <c r="B8" s="25"/>
      <c r="D8" s="22" t="s">
        <v>84</v>
      </c>
      <c r="L8" s="25"/>
    </row>
    <row r="9" spans="2:12" s="1" customFormat="1" ht="16.5" customHeight="1">
      <c r="B9" s="25"/>
      <c r="E9" s="168" t="s">
        <v>382</v>
      </c>
      <c r="F9" s="190"/>
      <c r="G9" s="190"/>
      <c r="H9" s="190"/>
      <c r="L9" s="25"/>
    </row>
    <row r="10" spans="2:12" s="1" customFormat="1" ht="12">
      <c r="B10" s="25"/>
      <c r="L10" s="25"/>
    </row>
    <row r="11" spans="2:12" s="1" customFormat="1" ht="12" customHeight="1">
      <c r="B11" s="25"/>
      <c r="D11" s="22" t="s">
        <v>16</v>
      </c>
      <c r="F11" s="20" t="s">
        <v>1</v>
      </c>
      <c r="I11" s="22" t="s">
        <v>17</v>
      </c>
      <c r="J11" s="20" t="s">
        <v>1</v>
      </c>
      <c r="L11" s="25"/>
    </row>
    <row r="12" spans="2:12" s="1" customFormat="1" ht="12" customHeight="1">
      <c r="B12" s="25"/>
      <c r="D12" s="22" t="s">
        <v>18</v>
      </c>
      <c r="F12" s="20" t="s">
        <v>383</v>
      </c>
      <c r="I12" s="22" t="s">
        <v>20</v>
      </c>
      <c r="J12" s="45" t="str">
        <f>'Rekapitulace stavby'!AN8</f>
        <v>6. 10. 2022</v>
      </c>
      <c r="L12" s="25"/>
    </row>
    <row r="13" spans="2:12" s="1" customFormat="1" ht="10.75" customHeight="1">
      <c r="B13" s="25"/>
      <c r="L13" s="25"/>
    </row>
    <row r="14" spans="2:12" s="1" customFormat="1" ht="12" customHeight="1">
      <c r="B14" s="25"/>
      <c r="D14" s="22" t="s">
        <v>22</v>
      </c>
      <c r="I14" s="22" t="s">
        <v>23</v>
      </c>
      <c r="J14" s="20" t="str">
        <f>IF('Rekapitulace stavby'!AN10="","",'Rekapitulace stavby'!AN10)</f>
        <v/>
      </c>
      <c r="L14" s="25"/>
    </row>
    <row r="15" spans="2:12" s="1" customFormat="1" ht="18" customHeight="1">
      <c r="B15" s="25"/>
      <c r="E15" s="20" t="str">
        <f>IF('Rekapitulace stavby'!E11="","",'Rekapitulace stavby'!E11)</f>
        <v xml:space="preserve"> </v>
      </c>
      <c r="I15" s="22" t="s">
        <v>24</v>
      </c>
      <c r="J15" s="20" t="str">
        <f>IF('Rekapitulace stavby'!AN11="","",'Rekapitulace stavby'!AN11)</f>
        <v/>
      </c>
      <c r="L15" s="25"/>
    </row>
    <row r="16" spans="2:12" s="1" customFormat="1" ht="7" customHeight="1">
      <c r="B16" s="25"/>
      <c r="L16" s="25"/>
    </row>
    <row r="17" spans="2:12" s="1" customFormat="1" ht="12" customHeight="1">
      <c r="B17" s="25"/>
      <c r="D17" s="22" t="s">
        <v>25</v>
      </c>
      <c r="I17" s="22" t="s">
        <v>23</v>
      </c>
      <c r="J17" s="20" t="str">
        <f>'Rekapitulace stavby'!AN13</f>
        <v/>
      </c>
      <c r="L17" s="25"/>
    </row>
    <row r="18" spans="2:12" s="1" customFormat="1" ht="18" customHeight="1">
      <c r="B18" s="25"/>
      <c r="E18" s="184" t="str">
        <f>'Rekapitulace stavby'!E14</f>
        <v xml:space="preserve"> </v>
      </c>
      <c r="F18" s="184"/>
      <c r="G18" s="184"/>
      <c r="H18" s="184"/>
      <c r="I18" s="22" t="s">
        <v>24</v>
      </c>
      <c r="J18" s="20" t="str">
        <f>'Rekapitulace stavby'!AN14</f>
        <v/>
      </c>
      <c r="L18" s="25"/>
    </row>
    <row r="19" spans="2:12" s="1" customFormat="1" ht="7" customHeight="1">
      <c r="B19" s="25"/>
      <c r="L19" s="25"/>
    </row>
    <row r="20" spans="2:12" s="1" customFormat="1" ht="12" customHeight="1">
      <c r="B20" s="25"/>
      <c r="D20" s="22" t="s">
        <v>26</v>
      </c>
      <c r="I20" s="22" t="s">
        <v>23</v>
      </c>
      <c r="J20" s="20" t="str">
        <f>IF('Rekapitulace stavby'!AN16="","",'Rekapitulace stavby'!AN16)</f>
        <v/>
      </c>
      <c r="L20" s="25"/>
    </row>
    <row r="21" spans="2:12" s="1" customFormat="1" ht="18" customHeight="1">
      <c r="B21" s="25"/>
      <c r="E21" s="20" t="str">
        <f>IF('Rekapitulace stavby'!E17="","",'Rekapitulace stavby'!E17)</f>
        <v xml:space="preserve"> </v>
      </c>
      <c r="I21" s="22" t="s">
        <v>24</v>
      </c>
      <c r="J21" s="20" t="str">
        <f>IF('Rekapitulace stavby'!AN17="","",'Rekapitulace stavby'!AN17)</f>
        <v/>
      </c>
      <c r="L21" s="25"/>
    </row>
    <row r="22" spans="2:12" s="1" customFormat="1" ht="7" customHeight="1">
      <c r="B22" s="25"/>
      <c r="L22" s="25"/>
    </row>
    <row r="23" spans="2:12" s="1" customFormat="1" ht="12" customHeight="1">
      <c r="B23" s="25"/>
      <c r="D23" s="22" t="s">
        <v>28</v>
      </c>
      <c r="I23" s="22" t="s">
        <v>23</v>
      </c>
      <c r="J23" s="20" t="str">
        <f>IF('Rekapitulace stavby'!AN19="","",'Rekapitulace stavby'!AN19)</f>
        <v/>
      </c>
      <c r="L23" s="25"/>
    </row>
    <row r="24" spans="2:12" s="1" customFormat="1" ht="18" customHeight="1">
      <c r="B24" s="25"/>
      <c r="E24" s="20" t="str">
        <f>IF('Rekapitulace stavby'!E20="","",'Rekapitulace stavby'!E20)</f>
        <v xml:space="preserve"> </v>
      </c>
      <c r="I24" s="22" t="s">
        <v>24</v>
      </c>
      <c r="J24" s="20" t="str">
        <f>IF('Rekapitulace stavby'!AN20="","",'Rekapitulace stavby'!AN20)</f>
        <v/>
      </c>
      <c r="L24" s="25"/>
    </row>
    <row r="25" spans="2:12" s="1" customFormat="1" ht="7" customHeight="1">
      <c r="B25" s="25"/>
      <c r="L25" s="25"/>
    </row>
    <row r="26" spans="2:12" s="1" customFormat="1" ht="12" customHeight="1">
      <c r="B26" s="25"/>
      <c r="D26" s="22" t="s">
        <v>29</v>
      </c>
      <c r="L26" s="25"/>
    </row>
    <row r="27" spans="2:12" s="7" customFormat="1" ht="16.5" customHeight="1">
      <c r="B27" s="82"/>
      <c r="E27" s="186" t="s">
        <v>1</v>
      </c>
      <c r="F27" s="186"/>
      <c r="G27" s="186"/>
      <c r="H27" s="186"/>
      <c r="L27" s="82"/>
    </row>
    <row r="28" spans="2:12" s="1" customFormat="1" ht="7" customHeight="1">
      <c r="B28" s="25"/>
      <c r="L28" s="25"/>
    </row>
    <row r="29" spans="2:12" s="1" customFormat="1" ht="7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25.25" customHeight="1">
      <c r="B30" s="25"/>
      <c r="D30" s="83" t="s">
        <v>30</v>
      </c>
      <c r="J30" s="59">
        <f>ROUND(J129,2)</f>
        <v>0</v>
      </c>
      <c r="L30" s="25"/>
    </row>
    <row r="31" spans="2:12" s="1" customFormat="1" ht="7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14.5" customHeight="1">
      <c r="B32" s="25"/>
      <c r="F32" s="28" t="s">
        <v>32</v>
      </c>
      <c r="I32" s="28" t="s">
        <v>31</v>
      </c>
      <c r="J32" s="28" t="s">
        <v>33</v>
      </c>
      <c r="L32" s="25"/>
    </row>
    <row r="33" spans="2:12" s="1" customFormat="1" ht="14.5" customHeight="1">
      <c r="B33" s="25"/>
      <c r="D33" s="48" t="s">
        <v>34</v>
      </c>
      <c r="E33" s="22" t="s">
        <v>35</v>
      </c>
      <c r="F33" s="84">
        <f>ROUND((SUM(BE129:BE250)),2)</f>
        <v>0</v>
      </c>
      <c r="I33" s="85">
        <v>0.21</v>
      </c>
      <c r="J33" s="84">
        <f>ROUND(((SUM(BE129:BE250))*I33),2)</f>
        <v>0</v>
      </c>
      <c r="L33" s="25"/>
    </row>
    <row r="34" spans="2:12" s="1" customFormat="1" ht="14.5" customHeight="1">
      <c r="B34" s="25"/>
      <c r="E34" s="22" t="s">
        <v>36</v>
      </c>
      <c r="F34" s="84">
        <f>ROUND((SUM(BF129:BF250)),2)</f>
        <v>0</v>
      </c>
      <c r="I34" s="85">
        <v>0.15</v>
      </c>
      <c r="J34" s="84">
        <f>ROUND(((SUM(BF129:BF250))*I34),2)</f>
        <v>0</v>
      </c>
      <c r="L34" s="25"/>
    </row>
    <row r="35" spans="2:12" s="1" customFormat="1" ht="14.5" customHeight="1" hidden="1">
      <c r="B35" s="25"/>
      <c r="E35" s="22" t="s">
        <v>37</v>
      </c>
      <c r="F35" s="84">
        <f>ROUND((SUM(BG129:BG250)),2)</f>
        <v>0</v>
      </c>
      <c r="I35" s="85">
        <v>0.21</v>
      </c>
      <c r="J35" s="84">
        <f>0</f>
        <v>0</v>
      </c>
      <c r="L35" s="25"/>
    </row>
    <row r="36" spans="2:12" s="1" customFormat="1" ht="14.5" customHeight="1" hidden="1">
      <c r="B36" s="25"/>
      <c r="E36" s="22" t="s">
        <v>38</v>
      </c>
      <c r="F36" s="84">
        <f>ROUND((SUM(BH129:BH250)),2)</f>
        <v>0</v>
      </c>
      <c r="I36" s="85">
        <v>0.15</v>
      </c>
      <c r="J36" s="84">
        <f>0</f>
        <v>0</v>
      </c>
      <c r="L36" s="25"/>
    </row>
    <row r="37" spans="2:12" s="1" customFormat="1" ht="14.5" customHeight="1" hidden="1">
      <c r="B37" s="25"/>
      <c r="E37" s="22" t="s">
        <v>39</v>
      </c>
      <c r="F37" s="84">
        <f>ROUND((SUM(BI129:BI250)),2)</f>
        <v>0</v>
      </c>
      <c r="I37" s="85">
        <v>0</v>
      </c>
      <c r="J37" s="84">
        <f>0</f>
        <v>0</v>
      </c>
      <c r="L37" s="25"/>
    </row>
    <row r="38" spans="2:12" s="1" customFormat="1" ht="7" customHeight="1">
      <c r="B38" s="25"/>
      <c r="L38" s="25"/>
    </row>
    <row r="39" spans="2:12" s="1" customFormat="1" ht="25.25" customHeight="1">
      <c r="B39" s="25"/>
      <c r="C39" s="86"/>
      <c r="D39" s="87" t="s">
        <v>40</v>
      </c>
      <c r="E39" s="50"/>
      <c r="F39" s="50"/>
      <c r="G39" s="88" t="s">
        <v>41</v>
      </c>
      <c r="H39" s="89" t="s">
        <v>42</v>
      </c>
      <c r="I39" s="50"/>
      <c r="J39" s="90">
        <f>SUM(J30:J37)</f>
        <v>0</v>
      </c>
      <c r="K39" s="91"/>
      <c r="L39" s="25"/>
    </row>
    <row r="40" spans="2:12" s="1" customFormat="1" ht="14.5" customHeight="1">
      <c r="B40" s="25"/>
      <c r="L40" s="25"/>
    </row>
    <row r="41" spans="2:12" ht="14.5" customHeight="1">
      <c r="B41" s="16"/>
      <c r="L41" s="16"/>
    </row>
    <row r="42" spans="2:12" ht="14.5" customHeight="1">
      <c r="B42" s="16"/>
      <c r="L42" s="16"/>
    </row>
    <row r="43" spans="2:12" ht="14.5" customHeight="1">
      <c r="B43" s="16"/>
      <c r="L43" s="16"/>
    </row>
    <row r="44" spans="2:12" ht="14.5" customHeight="1">
      <c r="B44" s="16"/>
      <c r="L44" s="16"/>
    </row>
    <row r="45" spans="2:12" ht="14.5" customHeight="1">
      <c r="B45" s="16"/>
      <c r="L45" s="16"/>
    </row>
    <row r="46" spans="2:12" ht="14.5" customHeight="1">
      <c r="B46" s="16"/>
      <c r="L46" s="16"/>
    </row>
    <row r="47" spans="2:12" ht="14.5" customHeight="1">
      <c r="B47" s="16"/>
      <c r="L47" s="16"/>
    </row>
    <row r="48" spans="2:12" ht="14.5" customHeight="1">
      <c r="B48" s="16"/>
      <c r="L48" s="16"/>
    </row>
    <row r="49" spans="2:12" ht="14.5" customHeight="1">
      <c r="B49" s="16"/>
      <c r="L49" s="16"/>
    </row>
    <row r="50" spans="2:12" s="1" customFormat="1" ht="14.5" customHeight="1">
      <c r="B50" s="25"/>
      <c r="D50" s="34" t="s">
        <v>43</v>
      </c>
      <c r="E50" s="35"/>
      <c r="F50" s="35"/>
      <c r="G50" s="34" t="s">
        <v>44</v>
      </c>
      <c r="H50" s="35"/>
      <c r="I50" s="35"/>
      <c r="J50" s="35"/>
      <c r="K50" s="35"/>
      <c r="L50" s="25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s="1" customFormat="1" ht="13">
      <c r="B61" s="25"/>
      <c r="D61" s="36" t="s">
        <v>45</v>
      </c>
      <c r="E61" s="27"/>
      <c r="F61" s="92" t="s">
        <v>46</v>
      </c>
      <c r="G61" s="36" t="s">
        <v>45</v>
      </c>
      <c r="H61" s="27"/>
      <c r="I61" s="27"/>
      <c r="J61" s="93" t="s">
        <v>46</v>
      </c>
      <c r="K61" s="27"/>
      <c r="L61" s="25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2:12" s="1" customFormat="1" ht="13">
      <c r="B65" s="25"/>
      <c r="D65" s="34" t="s">
        <v>47</v>
      </c>
      <c r="E65" s="35"/>
      <c r="F65" s="35"/>
      <c r="G65" s="34" t="s">
        <v>48</v>
      </c>
      <c r="H65" s="35"/>
      <c r="I65" s="35"/>
      <c r="J65" s="35"/>
      <c r="K65" s="35"/>
      <c r="L65" s="25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s="1" customFormat="1" ht="13">
      <c r="B76" s="25"/>
      <c r="D76" s="36" t="s">
        <v>45</v>
      </c>
      <c r="E76" s="27"/>
      <c r="F76" s="92" t="s">
        <v>46</v>
      </c>
      <c r="G76" s="36" t="s">
        <v>45</v>
      </c>
      <c r="H76" s="27"/>
      <c r="I76" s="27"/>
      <c r="J76" s="93" t="s">
        <v>46</v>
      </c>
      <c r="K76" s="27"/>
      <c r="L76" s="25"/>
    </row>
    <row r="77" spans="2:12" s="1" customFormat="1" ht="14.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12" s="1" customFormat="1" ht="7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12" s="1" customFormat="1" ht="25" customHeight="1">
      <c r="B82" s="25"/>
      <c r="C82" s="17" t="s">
        <v>86</v>
      </c>
      <c r="L82" s="25"/>
    </row>
    <row r="83" spans="2:12" s="1" customFormat="1" ht="7" customHeight="1">
      <c r="B83" s="25"/>
      <c r="L83" s="25"/>
    </row>
    <row r="84" spans="2:12" s="1" customFormat="1" ht="12" customHeight="1">
      <c r="B84" s="25"/>
      <c r="C84" s="22" t="s">
        <v>14</v>
      </c>
      <c r="L84" s="25"/>
    </row>
    <row r="85" spans="2:12" s="1" customFormat="1" ht="16.5" customHeight="1">
      <c r="B85" s="25"/>
      <c r="E85" s="191" t="str">
        <f>E7</f>
        <v>Koupelny Liteň</v>
      </c>
      <c r="F85" s="192"/>
      <c r="G85" s="192"/>
      <c r="H85" s="192"/>
      <c r="L85" s="25"/>
    </row>
    <row r="86" spans="2:12" s="1" customFormat="1" ht="12" customHeight="1">
      <c r="B86" s="25"/>
      <c r="C86" s="22" t="s">
        <v>84</v>
      </c>
      <c r="L86" s="25"/>
    </row>
    <row r="87" spans="2:12" s="1" customFormat="1" ht="16.5" customHeight="1">
      <c r="B87" s="25"/>
      <c r="E87" s="168" t="str">
        <f>E9</f>
        <v>Koupelna 1NP - Liteň - Koupelna 1NP</v>
      </c>
      <c r="F87" s="190"/>
      <c r="G87" s="190"/>
      <c r="H87" s="190"/>
      <c r="L87" s="25"/>
    </row>
    <row r="88" spans="2:12" s="1" customFormat="1" ht="7" customHeight="1">
      <c r="B88" s="25"/>
      <c r="L88" s="25"/>
    </row>
    <row r="89" spans="2:12" s="1" customFormat="1" ht="12" customHeight="1">
      <c r="B89" s="25"/>
      <c r="C89" s="22" t="s">
        <v>18</v>
      </c>
      <c r="F89" s="20" t="str">
        <f>F12</f>
        <v>Liteň</v>
      </c>
      <c r="I89" s="22" t="s">
        <v>20</v>
      </c>
      <c r="J89" s="45" t="str">
        <f>IF(J12="","",J12)</f>
        <v>6. 10. 2022</v>
      </c>
      <c r="L89" s="25"/>
    </row>
    <row r="90" spans="2:12" s="1" customFormat="1" ht="7" customHeight="1">
      <c r="B90" s="25"/>
      <c r="L90" s="25"/>
    </row>
    <row r="91" spans="2:12" s="1" customFormat="1" ht="15.25" customHeight="1">
      <c r="B91" s="25"/>
      <c r="C91" s="22" t="s">
        <v>22</v>
      </c>
      <c r="F91" s="20" t="str">
        <f>E15</f>
        <v xml:space="preserve"> </v>
      </c>
      <c r="I91" s="22" t="s">
        <v>26</v>
      </c>
      <c r="J91" s="23" t="str">
        <f>E21</f>
        <v xml:space="preserve"> </v>
      </c>
      <c r="L91" s="25"/>
    </row>
    <row r="92" spans="2:12" s="1" customFormat="1" ht="15.25" customHeight="1">
      <c r="B92" s="25"/>
      <c r="C92" s="22" t="s">
        <v>25</v>
      </c>
      <c r="F92" s="20" t="str">
        <f>IF(E18="","",E18)</f>
        <v xml:space="preserve"> </v>
      </c>
      <c r="I92" s="22" t="s">
        <v>28</v>
      </c>
      <c r="J92" s="23" t="str">
        <f>E24</f>
        <v xml:space="preserve"> </v>
      </c>
      <c r="L92" s="25"/>
    </row>
    <row r="93" spans="2:12" s="1" customFormat="1" ht="10.25" customHeight="1">
      <c r="B93" s="25"/>
      <c r="L93" s="25"/>
    </row>
    <row r="94" spans="2:12" s="1" customFormat="1" ht="29.25" customHeight="1">
      <c r="B94" s="25"/>
      <c r="C94" s="94" t="s">
        <v>87</v>
      </c>
      <c r="D94" s="86"/>
      <c r="E94" s="86"/>
      <c r="F94" s="86"/>
      <c r="G94" s="86"/>
      <c r="H94" s="86"/>
      <c r="I94" s="86"/>
      <c r="J94" s="95" t="s">
        <v>88</v>
      </c>
      <c r="K94" s="86"/>
      <c r="L94" s="25"/>
    </row>
    <row r="95" spans="2:12" s="1" customFormat="1" ht="10.25" customHeight="1">
      <c r="B95" s="25"/>
      <c r="L95" s="25"/>
    </row>
    <row r="96" spans="2:47" s="1" customFormat="1" ht="22.75" customHeight="1">
      <c r="B96" s="25"/>
      <c r="C96" s="96" t="s">
        <v>89</v>
      </c>
      <c r="J96" s="59">
        <f>J129</f>
        <v>0</v>
      </c>
      <c r="L96" s="25"/>
      <c r="AU96" s="13" t="s">
        <v>90</v>
      </c>
    </row>
    <row r="97" spans="2:12" s="8" customFormat="1" ht="25" customHeight="1">
      <c r="B97" s="97"/>
      <c r="D97" s="98" t="s">
        <v>91</v>
      </c>
      <c r="E97" s="99"/>
      <c r="F97" s="99"/>
      <c r="G97" s="99"/>
      <c r="H97" s="99"/>
      <c r="I97" s="99"/>
      <c r="J97" s="100">
        <f>J130</f>
        <v>0</v>
      </c>
      <c r="L97" s="97"/>
    </row>
    <row r="98" spans="2:12" s="9" customFormat="1" ht="20" customHeight="1">
      <c r="B98" s="101"/>
      <c r="D98" s="102" t="s">
        <v>92</v>
      </c>
      <c r="E98" s="103"/>
      <c r="F98" s="103"/>
      <c r="G98" s="103"/>
      <c r="H98" s="103"/>
      <c r="I98" s="103"/>
      <c r="J98" s="104">
        <f>J131</f>
        <v>0</v>
      </c>
      <c r="L98" s="101"/>
    </row>
    <row r="99" spans="2:12" s="9" customFormat="1" ht="14.75" customHeight="1">
      <c r="B99" s="101"/>
      <c r="D99" s="102" t="s">
        <v>93</v>
      </c>
      <c r="E99" s="103"/>
      <c r="F99" s="103"/>
      <c r="G99" s="103"/>
      <c r="H99" s="103"/>
      <c r="I99" s="103"/>
      <c r="J99" s="104">
        <f>J132</f>
        <v>0</v>
      </c>
      <c r="L99" s="101"/>
    </row>
    <row r="100" spans="2:12" s="9" customFormat="1" ht="20" customHeight="1">
      <c r="B100" s="101"/>
      <c r="D100" s="102" t="s">
        <v>94</v>
      </c>
      <c r="E100" s="103"/>
      <c r="F100" s="103"/>
      <c r="G100" s="103"/>
      <c r="H100" s="103"/>
      <c r="I100" s="103"/>
      <c r="J100" s="104">
        <f>J135</f>
        <v>0</v>
      </c>
      <c r="L100" s="101"/>
    </row>
    <row r="101" spans="2:12" s="9" customFormat="1" ht="20" customHeight="1">
      <c r="B101" s="101"/>
      <c r="D101" s="102" t="s">
        <v>95</v>
      </c>
      <c r="E101" s="103"/>
      <c r="F101" s="103"/>
      <c r="G101" s="103"/>
      <c r="H101" s="103"/>
      <c r="I101" s="103"/>
      <c r="J101" s="104">
        <f>J142</f>
        <v>0</v>
      </c>
      <c r="L101" s="101"/>
    </row>
    <row r="102" spans="2:12" s="9" customFormat="1" ht="20" customHeight="1">
      <c r="B102" s="101"/>
      <c r="D102" s="102" t="s">
        <v>96</v>
      </c>
      <c r="E102" s="103"/>
      <c r="F102" s="103"/>
      <c r="G102" s="103"/>
      <c r="H102" s="103"/>
      <c r="I102" s="103"/>
      <c r="J102" s="104">
        <f>J147</f>
        <v>0</v>
      </c>
      <c r="L102" s="101"/>
    </row>
    <row r="103" spans="2:12" s="9" customFormat="1" ht="20" customHeight="1">
      <c r="B103" s="101"/>
      <c r="D103" s="102" t="s">
        <v>97</v>
      </c>
      <c r="E103" s="103"/>
      <c r="F103" s="103"/>
      <c r="G103" s="103"/>
      <c r="H103" s="103"/>
      <c r="I103" s="103"/>
      <c r="J103" s="104">
        <f>J156</f>
        <v>0</v>
      </c>
      <c r="L103" s="101"/>
    </row>
    <row r="104" spans="2:12" s="8" customFormat="1" ht="25" customHeight="1">
      <c r="B104" s="97"/>
      <c r="D104" s="98" t="s">
        <v>98</v>
      </c>
      <c r="E104" s="99"/>
      <c r="F104" s="99"/>
      <c r="G104" s="99"/>
      <c r="H104" s="99"/>
      <c r="I104" s="99"/>
      <c r="J104" s="100">
        <f>J159</f>
        <v>0</v>
      </c>
      <c r="L104" s="97"/>
    </row>
    <row r="105" spans="2:12" s="9" customFormat="1" ht="20" customHeight="1">
      <c r="B105" s="101"/>
      <c r="D105" s="102" t="s">
        <v>99</v>
      </c>
      <c r="E105" s="103"/>
      <c r="F105" s="103"/>
      <c r="G105" s="103"/>
      <c r="H105" s="103"/>
      <c r="I105" s="103"/>
      <c r="J105" s="104">
        <f>J160</f>
        <v>0</v>
      </c>
      <c r="L105" s="101"/>
    </row>
    <row r="106" spans="2:12" s="9" customFormat="1" ht="20" customHeight="1">
      <c r="B106" s="101"/>
      <c r="D106" s="102" t="s">
        <v>100</v>
      </c>
      <c r="E106" s="103"/>
      <c r="F106" s="103"/>
      <c r="G106" s="103"/>
      <c r="H106" s="103"/>
      <c r="I106" s="103"/>
      <c r="J106" s="104">
        <f>J213</f>
        <v>0</v>
      </c>
      <c r="L106" s="101"/>
    </row>
    <row r="107" spans="2:12" s="9" customFormat="1" ht="20" customHeight="1">
      <c r="B107" s="101"/>
      <c r="D107" s="102" t="s">
        <v>101</v>
      </c>
      <c r="E107" s="103"/>
      <c r="F107" s="103"/>
      <c r="G107" s="103"/>
      <c r="H107" s="103"/>
      <c r="I107" s="103"/>
      <c r="J107" s="104">
        <f>J228</f>
        <v>0</v>
      </c>
      <c r="L107" s="101"/>
    </row>
    <row r="108" spans="2:12" s="9" customFormat="1" ht="20" customHeight="1">
      <c r="B108" s="101"/>
      <c r="D108" s="102" t="s">
        <v>102</v>
      </c>
      <c r="E108" s="103"/>
      <c r="F108" s="103"/>
      <c r="G108" s="103"/>
      <c r="H108" s="103"/>
      <c r="I108" s="103"/>
      <c r="J108" s="104">
        <f>J243</f>
        <v>0</v>
      </c>
      <c r="L108" s="101"/>
    </row>
    <row r="109" spans="2:12" s="8" customFormat="1" ht="25" customHeight="1">
      <c r="B109" s="97"/>
      <c r="D109" s="98" t="s">
        <v>103</v>
      </c>
      <c r="E109" s="99"/>
      <c r="F109" s="99"/>
      <c r="G109" s="99"/>
      <c r="H109" s="99"/>
      <c r="I109" s="99"/>
      <c r="J109" s="100">
        <f>J248</f>
        <v>0</v>
      </c>
      <c r="L109" s="97"/>
    </row>
    <row r="110" spans="2:12" s="1" customFormat="1" ht="21.75" customHeight="1">
      <c r="B110" s="25"/>
      <c r="L110" s="25"/>
    </row>
    <row r="111" spans="2:12" s="1" customFormat="1" ht="7" customHeight="1"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25"/>
    </row>
    <row r="115" spans="2:12" s="1" customFormat="1" ht="7" customHeight="1"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25"/>
    </row>
    <row r="116" spans="2:12" s="1" customFormat="1" ht="25" customHeight="1">
      <c r="B116" s="25"/>
      <c r="C116" s="17" t="s">
        <v>104</v>
      </c>
      <c r="L116" s="25"/>
    </row>
    <row r="117" spans="2:12" s="1" customFormat="1" ht="7" customHeight="1">
      <c r="B117" s="25"/>
      <c r="L117" s="25"/>
    </row>
    <row r="118" spans="2:12" s="1" customFormat="1" ht="12" customHeight="1">
      <c r="B118" s="25"/>
      <c r="C118" s="22" t="s">
        <v>14</v>
      </c>
      <c r="L118" s="25"/>
    </row>
    <row r="119" spans="2:12" s="1" customFormat="1" ht="16.5" customHeight="1">
      <c r="B119" s="25"/>
      <c r="E119" s="191" t="str">
        <f>E7</f>
        <v>Koupelny Liteň</v>
      </c>
      <c r="F119" s="192"/>
      <c r="G119" s="192"/>
      <c r="H119" s="192"/>
      <c r="L119" s="25"/>
    </row>
    <row r="120" spans="2:12" s="1" customFormat="1" ht="12" customHeight="1">
      <c r="B120" s="25"/>
      <c r="C120" s="22" t="s">
        <v>84</v>
      </c>
      <c r="L120" s="25"/>
    </row>
    <row r="121" spans="2:12" s="1" customFormat="1" ht="16.5" customHeight="1">
      <c r="B121" s="25"/>
      <c r="E121" s="168" t="str">
        <f>E9</f>
        <v>Koupelna 1NP - Liteň - Koupelna 1NP</v>
      </c>
      <c r="F121" s="190"/>
      <c r="G121" s="190"/>
      <c r="H121" s="190"/>
      <c r="L121" s="25"/>
    </row>
    <row r="122" spans="2:12" s="1" customFormat="1" ht="7" customHeight="1">
      <c r="B122" s="25"/>
      <c r="L122" s="25"/>
    </row>
    <row r="123" spans="2:12" s="1" customFormat="1" ht="12" customHeight="1">
      <c r="B123" s="25"/>
      <c r="C123" s="22" t="s">
        <v>18</v>
      </c>
      <c r="F123" s="20" t="str">
        <f>F12</f>
        <v>Liteň</v>
      </c>
      <c r="I123" s="22" t="s">
        <v>20</v>
      </c>
      <c r="J123" s="45" t="str">
        <f>IF(J12="","",J12)</f>
        <v>6. 10. 2022</v>
      </c>
      <c r="L123" s="25"/>
    </row>
    <row r="124" spans="2:12" s="1" customFormat="1" ht="7" customHeight="1">
      <c r="B124" s="25"/>
      <c r="L124" s="25"/>
    </row>
    <row r="125" spans="2:12" s="1" customFormat="1" ht="15.25" customHeight="1">
      <c r="B125" s="25"/>
      <c r="C125" s="22" t="s">
        <v>22</v>
      </c>
      <c r="F125" s="20" t="str">
        <f>E15</f>
        <v xml:space="preserve"> </v>
      </c>
      <c r="I125" s="22" t="s">
        <v>26</v>
      </c>
      <c r="J125" s="23" t="str">
        <f>E21</f>
        <v xml:space="preserve"> </v>
      </c>
      <c r="L125" s="25"/>
    </row>
    <row r="126" spans="2:12" s="1" customFormat="1" ht="15.25" customHeight="1">
      <c r="B126" s="25"/>
      <c r="C126" s="22" t="s">
        <v>25</v>
      </c>
      <c r="F126" s="20" t="str">
        <f>IF(E18="","",E18)</f>
        <v xml:space="preserve"> </v>
      </c>
      <c r="I126" s="22" t="s">
        <v>28</v>
      </c>
      <c r="J126" s="23" t="str">
        <f>E24</f>
        <v xml:space="preserve"> </v>
      </c>
      <c r="L126" s="25"/>
    </row>
    <row r="127" spans="2:12" s="1" customFormat="1" ht="10.25" customHeight="1">
      <c r="B127" s="25"/>
      <c r="L127" s="25"/>
    </row>
    <row r="128" spans="2:20" s="10" customFormat="1" ht="29.25" customHeight="1">
      <c r="B128" s="105"/>
      <c r="C128" s="106" t="s">
        <v>105</v>
      </c>
      <c r="D128" s="107" t="s">
        <v>55</v>
      </c>
      <c r="E128" s="107" t="s">
        <v>51</v>
      </c>
      <c r="F128" s="107" t="s">
        <v>52</v>
      </c>
      <c r="G128" s="107" t="s">
        <v>106</v>
      </c>
      <c r="H128" s="107" t="s">
        <v>107</v>
      </c>
      <c r="I128" s="107" t="s">
        <v>108</v>
      </c>
      <c r="J128" s="108" t="s">
        <v>88</v>
      </c>
      <c r="K128" s="109" t="s">
        <v>109</v>
      </c>
      <c r="L128" s="105"/>
      <c r="M128" s="52" t="s">
        <v>1</v>
      </c>
      <c r="N128" s="53" t="s">
        <v>34</v>
      </c>
      <c r="O128" s="53" t="s">
        <v>110</v>
      </c>
      <c r="P128" s="53" t="s">
        <v>111</v>
      </c>
      <c r="Q128" s="53" t="s">
        <v>112</v>
      </c>
      <c r="R128" s="53" t="s">
        <v>113</v>
      </c>
      <c r="S128" s="53" t="s">
        <v>114</v>
      </c>
      <c r="T128" s="54" t="s">
        <v>115</v>
      </c>
    </row>
    <row r="129" spans="2:63" s="1" customFormat="1" ht="22.75" customHeight="1">
      <c r="B129" s="25"/>
      <c r="C129" s="57" t="s">
        <v>116</v>
      </c>
      <c r="J129" s="110">
        <f>BK129</f>
        <v>0</v>
      </c>
      <c r="L129" s="25"/>
      <c r="M129" s="55"/>
      <c r="N129" s="46"/>
      <c r="O129" s="46"/>
      <c r="P129" s="111">
        <f>P130+P159+P248</f>
        <v>58.865</v>
      </c>
      <c r="Q129" s="46"/>
      <c r="R129" s="111">
        <f>R130+R159+R248</f>
        <v>1.13134939</v>
      </c>
      <c r="S129" s="46"/>
      <c r="T129" s="112">
        <f>T130+T159+T248</f>
        <v>3.87183536</v>
      </c>
      <c r="AT129" s="13" t="s">
        <v>69</v>
      </c>
      <c r="AU129" s="13" t="s">
        <v>90</v>
      </c>
      <c r="BK129" s="113">
        <f>BK130+BK159+BK248</f>
        <v>0</v>
      </c>
    </row>
    <row r="130" spans="2:63" s="11" customFormat="1" ht="26" customHeight="1">
      <c r="B130" s="114"/>
      <c r="D130" s="115" t="s">
        <v>69</v>
      </c>
      <c r="E130" s="116" t="s">
        <v>117</v>
      </c>
      <c r="F130" s="116" t="s">
        <v>118</v>
      </c>
      <c r="J130" s="117">
        <f>BK130</f>
        <v>0</v>
      </c>
      <c r="L130" s="114"/>
      <c r="M130" s="118"/>
      <c r="P130" s="119">
        <f>P131+P135+P142+P147+P156</f>
        <v>20.948</v>
      </c>
      <c r="R130" s="119">
        <f>R131+R135+R142+R147+R156</f>
        <v>0.38885000000000003</v>
      </c>
      <c r="T130" s="120">
        <f>T131+T135+T142+T147+T156</f>
        <v>3.73632</v>
      </c>
      <c r="AR130" s="115" t="s">
        <v>78</v>
      </c>
      <c r="AT130" s="121" t="s">
        <v>69</v>
      </c>
      <c r="AU130" s="121" t="s">
        <v>70</v>
      </c>
      <c r="AY130" s="115" t="s">
        <v>119</v>
      </c>
      <c r="BK130" s="122">
        <f>BK131+BK135+BK142+BK147+BK156</f>
        <v>0</v>
      </c>
    </row>
    <row r="131" spans="2:63" s="11" customFormat="1" ht="22.75" customHeight="1">
      <c r="B131" s="114"/>
      <c r="D131" s="115" t="s">
        <v>69</v>
      </c>
      <c r="E131" s="123" t="s">
        <v>120</v>
      </c>
      <c r="F131" s="123" t="s">
        <v>121</v>
      </c>
      <c r="J131" s="124">
        <f>BK131</f>
        <v>0</v>
      </c>
      <c r="L131" s="114"/>
      <c r="M131" s="118"/>
      <c r="P131" s="119">
        <f>P132</f>
        <v>7.308</v>
      </c>
      <c r="R131" s="119">
        <f>R132</f>
        <v>0.10146000000000001</v>
      </c>
      <c r="T131" s="120">
        <f>T132</f>
        <v>0</v>
      </c>
      <c r="AR131" s="115" t="s">
        <v>78</v>
      </c>
      <c r="AT131" s="121" t="s">
        <v>69</v>
      </c>
      <c r="AU131" s="121" t="s">
        <v>78</v>
      </c>
      <c r="AY131" s="115" t="s">
        <v>119</v>
      </c>
      <c r="BK131" s="122">
        <f>BK132</f>
        <v>0</v>
      </c>
    </row>
    <row r="132" spans="2:63" s="11" customFormat="1" ht="20.75" customHeight="1">
      <c r="B132" s="114"/>
      <c r="D132" s="115" t="s">
        <v>69</v>
      </c>
      <c r="E132" s="123" t="s">
        <v>122</v>
      </c>
      <c r="F132" s="123" t="s">
        <v>123</v>
      </c>
      <c r="J132" s="124">
        <f>BK132</f>
        <v>0</v>
      </c>
      <c r="L132" s="114"/>
      <c r="M132" s="118"/>
      <c r="P132" s="119">
        <f>SUM(P133:P134)</f>
        <v>7.308</v>
      </c>
      <c r="R132" s="119">
        <f>SUM(R133:R134)</f>
        <v>0.10146000000000001</v>
      </c>
      <c r="T132" s="120">
        <f>SUM(T133:T134)</f>
        <v>0</v>
      </c>
      <c r="AR132" s="115" t="s">
        <v>78</v>
      </c>
      <c r="AT132" s="121" t="s">
        <v>69</v>
      </c>
      <c r="AU132" s="121" t="s">
        <v>124</v>
      </c>
      <c r="AY132" s="115" t="s">
        <v>119</v>
      </c>
      <c r="BK132" s="122">
        <f>SUM(BK133:BK134)</f>
        <v>0</v>
      </c>
    </row>
    <row r="133" spans="2:65" s="1" customFormat="1" ht="44.25" customHeight="1">
      <c r="B133" s="125"/>
      <c r="C133" s="126" t="s">
        <v>384</v>
      </c>
      <c r="D133" s="126" t="s">
        <v>126</v>
      </c>
      <c r="E133" s="127" t="s">
        <v>127</v>
      </c>
      <c r="F133" s="128" t="s">
        <v>128</v>
      </c>
      <c r="G133" s="129" t="s">
        <v>129</v>
      </c>
      <c r="H133" s="130">
        <v>6</v>
      </c>
      <c r="I133" s="131"/>
      <c r="J133" s="131">
        <f>ROUND(I133*H133,2)</f>
        <v>0</v>
      </c>
      <c r="K133" s="132"/>
      <c r="L133" s="25"/>
      <c r="M133" s="133" t="s">
        <v>1</v>
      </c>
      <c r="N133" s="134" t="s">
        <v>36</v>
      </c>
      <c r="O133" s="135">
        <v>1.218</v>
      </c>
      <c r="P133" s="135">
        <f>O133*H133</f>
        <v>7.308</v>
      </c>
      <c r="Q133" s="135">
        <v>0.01691</v>
      </c>
      <c r="R133" s="135">
        <f>Q133*H133</f>
        <v>0.10146000000000001</v>
      </c>
      <c r="S133" s="135">
        <v>0</v>
      </c>
      <c r="T133" s="136">
        <f>S133*H133</f>
        <v>0</v>
      </c>
      <c r="AR133" s="137" t="s">
        <v>120</v>
      </c>
      <c r="AT133" s="137" t="s">
        <v>126</v>
      </c>
      <c r="AU133" s="137" t="s">
        <v>130</v>
      </c>
      <c r="AY133" s="13" t="s">
        <v>119</v>
      </c>
      <c r="BE133" s="138">
        <f>IF(N133="základní",J133,0)</f>
        <v>0</v>
      </c>
      <c r="BF133" s="138">
        <f>IF(N133="snížená",J133,0)</f>
        <v>0</v>
      </c>
      <c r="BG133" s="138">
        <f>IF(N133="zákl. přenesená",J133,0)</f>
        <v>0</v>
      </c>
      <c r="BH133" s="138">
        <f>IF(N133="sníž. přenesená",J133,0)</f>
        <v>0</v>
      </c>
      <c r="BI133" s="138">
        <f>IF(N133="nulová",J133,0)</f>
        <v>0</v>
      </c>
      <c r="BJ133" s="13" t="s">
        <v>124</v>
      </c>
      <c r="BK133" s="138">
        <f>ROUND(I133*H133,2)</f>
        <v>0</v>
      </c>
      <c r="BL133" s="13" t="s">
        <v>120</v>
      </c>
      <c r="BM133" s="137" t="s">
        <v>385</v>
      </c>
    </row>
    <row r="134" spans="2:47" s="1" customFormat="1" ht="36">
      <c r="B134" s="25"/>
      <c r="D134" s="139" t="s">
        <v>132</v>
      </c>
      <c r="F134" s="140" t="s">
        <v>128</v>
      </c>
      <c r="L134" s="25"/>
      <c r="M134" s="141"/>
      <c r="T134" s="49"/>
      <c r="AT134" s="13" t="s">
        <v>132</v>
      </c>
      <c r="AU134" s="13" t="s">
        <v>130</v>
      </c>
    </row>
    <row r="135" spans="2:63" s="11" customFormat="1" ht="22.75" customHeight="1">
      <c r="B135" s="114"/>
      <c r="D135" s="115" t="s">
        <v>69</v>
      </c>
      <c r="E135" s="123" t="s">
        <v>133</v>
      </c>
      <c r="F135" s="123" t="s">
        <v>134</v>
      </c>
      <c r="J135" s="124">
        <f>BK135</f>
        <v>0</v>
      </c>
      <c r="L135" s="114"/>
      <c r="M135" s="118"/>
      <c r="P135" s="119">
        <f>SUM(P136:P141)</f>
        <v>3.5</v>
      </c>
      <c r="R135" s="119">
        <f>SUM(R136:R141)</f>
        <v>0.28739000000000003</v>
      </c>
      <c r="T135" s="120">
        <f>SUM(T136:T141)</f>
        <v>0</v>
      </c>
      <c r="AR135" s="115" t="s">
        <v>78</v>
      </c>
      <c r="AT135" s="121" t="s">
        <v>69</v>
      </c>
      <c r="AU135" s="121" t="s">
        <v>78</v>
      </c>
      <c r="AY135" s="115" t="s">
        <v>119</v>
      </c>
      <c r="BK135" s="122">
        <f>SUM(BK136:BK141)</f>
        <v>0</v>
      </c>
    </row>
    <row r="136" spans="2:65" s="1" customFormat="1" ht="24.25" customHeight="1">
      <c r="B136" s="125"/>
      <c r="C136" s="126" t="s">
        <v>174</v>
      </c>
      <c r="D136" s="126" t="s">
        <v>126</v>
      </c>
      <c r="E136" s="127" t="s">
        <v>135</v>
      </c>
      <c r="F136" s="128" t="s">
        <v>136</v>
      </c>
      <c r="G136" s="129" t="s">
        <v>129</v>
      </c>
      <c r="H136" s="130">
        <v>40</v>
      </c>
      <c r="I136" s="131"/>
      <c r="J136" s="131">
        <f>ROUND(I136*H136,2)</f>
        <v>0</v>
      </c>
      <c r="K136" s="132"/>
      <c r="L136" s="25"/>
      <c r="M136" s="133" t="s">
        <v>1</v>
      </c>
      <c r="N136" s="134" t="s">
        <v>36</v>
      </c>
      <c r="O136" s="135">
        <v>0</v>
      </c>
      <c r="P136" s="135">
        <f>O136*H136</f>
        <v>0</v>
      </c>
      <c r="Q136" s="135">
        <v>0.00026</v>
      </c>
      <c r="R136" s="135">
        <f>Q136*H136</f>
        <v>0.0104</v>
      </c>
      <c r="S136" s="135">
        <v>0</v>
      </c>
      <c r="T136" s="136">
        <f>S136*H136</f>
        <v>0</v>
      </c>
      <c r="AR136" s="137" t="s">
        <v>120</v>
      </c>
      <c r="AT136" s="137" t="s">
        <v>126</v>
      </c>
      <c r="AU136" s="137" t="s">
        <v>124</v>
      </c>
      <c r="AY136" s="13" t="s">
        <v>119</v>
      </c>
      <c r="BE136" s="138">
        <f>IF(N136="základní",J136,0)</f>
        <v>0</v>
      </c>
      <c r="BF136" s="138">
        <f>IF(N136="snížená",J136,0)</f>
        <v>0</v>
      </c>
      <c r="BG136" s="138">
        <f>IF(N136="zákl. přenesená",J136,0)</f>
        <v>0</v>
      </c>
      <c r="BH136" s="138">
        <f>IF(N136="sníž. přenesená",J136,0)</f>
        <v>0</v>
      </c>
      <c r="BI136" s="138">
        <f>IF(N136="nulová",J136,0)</f>
        <v>0</v>
      </c>
      <c r="BJ136" s="13" t="s">
        <v>124</v>
      </c>
      <c r="BK136" s="138">
        <f>ROUND(I136*H136,2)</f>
        <v>0</v>
      </c>
      <c r="BL136" s="13" t="s">
        <v>120</v>
      </c>
      <c r="BM136" s="137" t="s">
        <v>386</v>
      </c>
    </row>
    <row r="137" spans="2:47" s="1" customFormat="1" ht="12">
      <c r="B137" s="25"/>
      <c r="D137" s="139" t="s">
        <v>132</v>
      </c>
      <c r="F137" s="140" t="s">
        <v>136</v>
      </c>
      <c r="L137" s="25"/>
      <c r="M137" s="141"/>
      <c r="T137" s="49"/>
      <c r="AT137" s="13" t="s">
        <v>132</v>
      </c>
      <c r="AU137" s="13" t="s">
        <v>124</v>
      </c>
    </row>
    <row r="138" spans="2:65" s="1" customFormat="1" ht="24.25" customHeight="1">
      <c r="B138" s="125"/>
      <c r="C138" s="126" t="s">
        <v>189</v>
      </c>
      <c r="D138" s="126" t="s">
        <v>126</v>
      </c>
      <c r="E138" s="127" t="s">
        <v>138</v>
      </c>
      <c r="F138" s="128" t="s">
        <v>139</v>
      </c>
      <c r="G138" s="129" t="s">
        <v>129</v>
      </c>
      <c r="H138" s="130">
        <v>10.92</v>
      </c>
      <c r="I138" s="131"/>
      <c r="J138" s="131">
        <f>ROUND(I138*H138,2)</f>
        <v>0</v>
      </c>
      <c r="K138" s="132"/>
      <c r="L138" s="25"/>
      <c r="M138" s="133" t="s">
        <v>1</v>
      </c>
      <c r="N138" s="134" t="s">
        <v>36</v>
      </c>
      <c r="O138" s="135">
        <v>0</v>
      </c>
      <c r="P138" s="135">
        <f>O138*H138</f>
        <v>0</v>
      </c>
      <c r="Q138" s="135">
        <v>0.01575</v>
      </c>
      <c r="R138" s="135">
        <f>Q138*H138</f>
        <v>0.17199</v>
      </c>
      <c r="S138" s="135">
        <v>0</v>
      </c>
      <c r="T138" s="136">
        <f>S138*H138</f>
        <v>0</v>
      </c>
      <c r="AR138" s="137" t="s">
        <v>120</v>
      </c>
      <c r="AT138" s="137" t="s">
        <v>126</v>
      </c>
      <c r="AU138" s="137" t="s">
        <v>124</v>
      </c>
      <c r="AY138" s="13" t="s">
        <v>119</v>
      </c>
      <c r="BE138" s="138">
        <f>IF(N138="základní",J138,0)</f>
        <v>0</v>
      </c>
      <c r="BF138" s="138">
        <f>IF(N138="snížená",J138,0)</f>
        <v>0</v>
      </c>
      <c r="BG138" s="138">
        <f>IF(N138="zákl. přenesená",J138,0)</f>
        <v>0</v>
      </c>
      <c r="BH138" s="138">
        <f>IF(N138="sníž. přenesená",J138,0)</f>
        <v>0</v>
      </c>
      <c r="BI138" s="138">
        <f>IF(N138="nulová",J138,0)</f>
        <v>0</v>
      </c>
      <c r="BJ138" s="13" t="s">
        <v>124</v>
      </c>
      <c r="BK138" s="138">
        <f>ROUND(I138*H138,2)</f>
        <v>0</v>
      </c>
      <c r="BL138" s="13" t="s">
        <v>120</v>
      </c>
      <c r="BM138" s="137" t="s">
        <v>387</v>
      </c>
    </row>
    <row r="139" spans="2:47" s="1" customFormat="1" ht="24">
      <c r="B139" s="25"/>
      <c r="D139" s="139" t="s">
        <v>132</v>
      </c>
      <c r="F139" s="140" t="s">
        <v>139</v>
      </c>
      <c r="L139" s="25"/>
      <c r="M139" s="141"/>
      <c r="T139" s="49"/>
      <c r="AT139" s="13" t="s">
        <v>132</v>
      </c>
      <c r="AU139" s="13" t="s">
        <v>124</v>
      </c>
    </row>
    <row r="140" spans="2:65" s="1" customFormat="1" ht="33" customHeight="1">
      <c r="B140" s="125"/>
      <c r="C140" s="126" t="s">
        <v>388</v>
      </c>
      <c r="D140" s="126" t="s">
        <v>126</v>
      </c>
      <c r="E140" s="127" t="s">
        <v>141</v>
      </c>
      <c r="F140" s="128" t="s">
        <v>142</v>
      </c>
      <c r="G140" s="129" t="s">
        <v>129</v>
      </c>
      <c r="H140" s="130">
        <v>10</v>
      </c>
      <c r="I140" s="131"/>
      <c r="J140" s="131">
        <f>ROUND(I140*H140,2)</f>
        <v>0</v>
      </c>
      <c r="K140" s="132"/>
      <c r="L140" s="25"/>
      <c r="M140" s="133" t="s">
        <v>1</v>
      </c>
      <c r="N140" s="134" t="s">
        <v>36</v>
      </c>
      <c r="O140" s="135">
        <v>0.35</v>
      </c>
      <c r="P140" s="135">
        <f>O140*H140</f>
        <v>3.5</v>
      </c>
      <c r="Q140" s="135">
        <v>0.0105</v>
      </c>
      <c r="R140" s="135">
        <f>Q140*H140</f>
        <v>0.10500000000000001</v>
      </c>
      <c r="S140" s="135">
        <v>0</v>
      </c>
      <c r="T140" s="136">
        <f>S140*H140</f>
        <v>0</v>
      </c>
      <c r="AR140" s="137" t="s">
        <v>120</v>
      </c>
      <c r="AT140" s="137" t="s">
        <v>126</v>
      </c>
      <c r="AU140" s="137" t="s">
        <v>124</v>
      </c>
      <c r="AY140" s="13" t="s">
        <v>119</v>
      </c>
      <c r="BE140" s="138">
        <f>IF(N140="základní",J140,0)</f>
        <v>0</v>
      </c>
      <c r="BF140" s="138">
        <f>IF(N140="snížená",J140,0)</f>
        <v>0</v>
      </c>
      <c r="BG140" s="138">
        <f>IF(N140="zákl. přenesená",J140,0)</f>
        <v>0</v>
      </c>
      <c r="BH140" s="138">
        <f>IF(N140="sníž. přenesená",J140,0)</f>
        <v>0</v>
      </c>
      <c r="BI140" s="138">
        <f>IF(N140="nulová",J140,0)</f>
        <v>0</v>
      </c>
      <c r="BJ140" s="13" t="s">
        <v>124</v>
      </c>
      <c r="BK140" s="138">
        <f>ROUND(I140*H140,2)</f>
        <v>0</v>
      </c>
      <c r="BL140" s="13" t="s">
        <v>120</v>
      </c>
      <c r="BM140" s="137" t="s">
        <v>389</v>
      </c>
    </row>
    <row r="141" spans="2:47" s="1" customFormat="1" ht="36">
      <c r="B141" s="25"/>
      <c r="D141" s="139" t="s">
        <v>132</v>
      </c>
      <c r="F141" s="140" t="s">
        <v>144</v>
      </c>
      <c r="L141" s="25"/>
      <c r="M141" s="141"/>
      <c r="T141" s="49"/>
      <c r="AT141" s="13" t="s">
        <v>132</v>
      </c>
      <c r="AU141" s="13" t="s">
        <v>124</v>
      </c>
    </row>
    <row r="142" spans="2:63" s="11" customFormat="1" ht="22.75" customHeight="1">
      <c r="B142" s="114"/>
      <c r="D142" s="115" t="s">
        <v>69</v>
      </c>
      <c r="E142" s="123" t="s">
        <v>145</v>
      </c>
      <c r="F142" s="123" t="s">
        <v>146</v>
      </c>
      <c r="J142" s="124">
        <f>BK142</f>
        <v>0</v>
      </c>
      <c r="L142" s="114"/>
      <c r="M142" s="118"/>
      <c r="P142" s="119">
        <f>SUM(P143:P146)</f>
        <v>10.14</v>
      </c>
      <c r="R142" s="119">
        <f>SUM(R143:R146)</f>
        <v>0</v>
      </c>
      <c r="T142" s="120">
        <f>SUM(T143:T146)</f>
        <v>3.73632</v>
      </c>
      <c r="AR142" s="115" t="s">
        <v>78</v>
      </c>
      <c r="AT142" s="121" t="s">
        <v>69</v>
      </c>
      <c r="AU142" s="121" t="s">
        <v>78</v>
      </c>
      <c r="AY142" s="115" t="s">
        <v>119</v>
      </c>
      <c r="BK142" s="122">
        <f>SUM(BK143:BK146)</f>
        <v>0</v>
      </c>
    </row>
    <row r="143" spans="2:65" s="1" customFormat="1" ht="37.75" customHeight="1">
      <c r="B143" s="125"/>
      <c r="C143" s="126" t="s">
        <v>240</v>
      </c>
      <c r="D143" s="126" t="s">
        <v>126</v>
      </c>
      <c r="E143" s="127" t="s">
        <v>147</v>
      </c>
      <c r="F143" s="128" t="s">
        <v>148</v>
      </c>
      <c r="G143" s="129" t="s">
        <v>129</v>
      </c>
      <c r="H143" s="130">
        <v>30.92</v>
      </c>
      <c r="I143" s="131"/>
      <c r="J143" s="131">
        <f>ROUND(I143*H143,2)</f>
        <v>0</v>
      </c>
      <c r="K143" s="132"/>
      <c r="L143" s="25"/>
      <c r="M143" s="133" t="s">
        <v>1</v>
      </c>
      <c r="N143" s="134" t="s">
        <v>36</v>
      </c>
      <c r="O143" s="135">
        <v>0</v>
      </c>
      <c r="P143" s="135">
        <f>O143*H143</f>
        <v>0</v>
      </c>
      <c r="Q143" s="135">
        <v>0</v>
      </c>
      <c r="R143" s="135">
        <f>Q143*H143</f>
        <v>0</v>
      </c>
      <c r="S143" s="135">
        <v>0.046</v>
      </c>
      <c r="T143" s="136">
        <f>S143*H143</f>
        <v>1.42232</v>
      </c>
      <c r="AR143" s="137" t="s">
        <v>120</v>
      </c>
      <c r="AT143" s="137" t="s">
        <v>126</v>
      </c>
      <c r="AU143" s="137" t="s">
        <v>124</v>
      </c>
      <c r="AY143" s="13" t="s">
        <v>119</v>
      </c>
      <c r="BE143" s="138">
        <f>IF(N143="základní",J143,0)</f>
        <v>0</v>
      </c>
      <c r="BF143" s="138">
        <f>IF(N143="snížená",J143,0)</f>
        <v>0</v>
      </c>
      <c r="BG143" s="138">
        <f>IF(N143="zákl. přenesená",J143,0)</f>
        <v>0</v>
      </c>
      <c r="BH143" s="138">
        <f>IF(N143="sníž. přenesená",J143,0)</f>
        <v>0</v>
      </c>
      <c r="BI143" s="138">
        <f>IF(N143="nulová",J143,0)</f>
        <v>0</v>
      </c>
      <c r="BJ143" s="13" t="s">
        <v>124</v>
      </c>
      <c r="BK143" s="138">
        <f>ROUND(I143*H143,2)</f>
        <v>0</v>
      </c>
      <c r="BL143" s="13" t="s">
        <v>120</v>
      </c>
      <c r="BM143" s="137" t="s">
        <v>390</v>
      </c>
    </row>
    <row r="144" spans="2:47" s="1" customFormat="1" ht="24">
      <c r="B144" s="25"/>
      <c r="D144" s="139" t="s">
        <v>132</v>
      </c>
      <c r="F144" s="140" t="s">
        <v>148</v>
      </c>
      <c r="L144" s="25"/>
      <c r="M144" s="141"/>
      <c r="T144" s="49"/>
      <c r="AT144" s="13" t="s">
        <v>132</v>
      </c>
      <c r="AU144" s="13" t="s">
        <v>124</v>
      </c>
    </row>
    <row r="145" spans="2:65" s="1" customFormat="1" ht="24.25" customHeight="1">
      <c r="B145" s="125"/>
      <c r="C145" s="126" t="s">
        <v>391</v>
      </c>
      <c r="D145" s="126" t="s">
        <v>126</v>
      </c>
      <c r="E145" s="127" t="s">
        <v>151</v>
      </c>
      <c r="F145" s="128" t="s">
        <v>152</v>
      </c>
      <c r="G145" s="129" t="s">
        <v>129</v>
      </c>
      <c r="H145" s="130">
        <v>26</v>
      </c>
      <c r="I145" s="131"/>
      <c r="J145" s="131">
        <f>ROUND(I145*H145,2)</f>
        <v>0</v>
      </c>
      <c r="K145" s="132"/>
      <c r="L145" s="25"/>
      <c r="M145" s="133" t="s">
        <v>1</v>
      </c>
      <c r="N145" s="134" t="s">
        <v>36</v>
      </c>
      <c r="O145" s="135">
        <v>0.39</v>
      </c>
      <c r="P145" s="135">
        <f>O145*H145</f>
        <v>10.14</v>
      </c>
      <c r="Q145" s="135">
        <v>0</v>
      </c>
      <c r="R145" s="135">
        <f>Q145*H145</f>
        <v>0</v>
      </c>
      <c r="S145" s="135">
        <v>0.089</v>
      </c>
      <c r="T145" s="136">
        <f>S145*H145</f>
        <v>2.314</v>
      </c>
      <c r="AR145" s="137" t="s">
        <v>120</v>
      </c>
      <c r="AT145" s="137" t="s">
        <v>126</v>
      </c>
      <c r="AU145" s="137" t="s">
        <v>124</v>
      </c>
      <c r="AY145" s="13" t="s">
        <v>119</v>
      </c>
      <c r="BE145" s="138">
        <f>IF(N145="základní",J145,0)</f>
        <v>0</v>
      </c>
      <c r="BF145" s="138">
        <f>IF(N145="snížená",J145,0)</f>
        <v>0</v>
      </c>
      <c r="BG145" s="138">
        <f>IF(N145="zákl. přenesená",J145,0)</f>
        <v>0</v>
      </c>
      <c r="BH145" s="138">
        <f>IF(N145="sníž. přenesená",J145,0)</f>
        <v>0</v>
      </c>
      <c r="BI145" s="138">
        <f>IF(N145="nulová",J145,0)</f>
        <v>0</v>
      </c>
      <c r="BJ145" s="13" t="s">
        <v>124</v>
      </c>
      <c r="BK145" s="138">
        <f>ROUND(I145*H145,2)</f>
        <v>0</v>
      </c>
      <c r="BL145" s="13" t="s">
        <v>120</v>
      </c>
      <c r="BM145" s="137" t="s">
        <v>392</v>
      </c>
    </row>
    <row r="146" spans="2:47" s="1" customFormat="1" ht="36">
      <c r="B146" s="25"/>
      <c r="D146" s="139" t="s">
        <v>132</v>
      </c>
      <c r="F146" s="140" t="s">
        <v>154</v>
      </c>
      <c r="L146" s="25"/>
      <c r="M146" s="141"/>
      <c r="T146" s="49"/>
      <c r="AT146" s="13" t="s">
        <v>132</v>
      </c>
      <c r="AU146" s="13" t="s">
        <v>124</v>
      </c>
    </row>
    <row r="147" spans="2:63" s="11" customFormat="1" ht="22.75" customHeight="1">
      <c r="B147" s="114"/>
      <c r="D147" s="115" t="s">
        <v>69</v>
      </c>
      <c r="E147" s="123" t="s">
        <v>155</v>
      </c>
      <c r="F147" s="123" t="s">
        <v>156</v>
      </c>
      <c r="J147" s="124">
        <f>BK147</f>
        <v>0</v>
      </c>
      <c r="L147" s="114"/>
      <c r="M147" s="118"/>
      <c r="P147" s="119">
        <f>SUM(P148:P155)</f>
        <v>0</v>
      </c>
      <c r="R147" s="119">
        <f>SUM(R148:R155)</f>
        <v>0</v>
      </c>
      <c r="T147" s="120">
        <f>SUM(T148:T155)</f>
        <v>0</v>
      </c>
      <c r="AR147" s="115" t="s">
        <v>78</v>
      </c>
      <c r="AT147" s="121" t="s">
        <v>69</v>
      </c>
      <c r="AU147" s="121" t="s">
        <v>78</v>
      </c>
      <c r="AY147" s="115" t="s">
        <v>119</v>
      </c>
      <c r="BK147" s="122">
        <f>SUM(BK148:BK155)</f>
        <v>0</v>
      </c>
    </row>
    <row r="148" spans="2:65" s="1" customFormat="1" ht="24.25" customHeight="1">
      <c r="B148" s="125"/>
      <c r="C148" s="126" t="s">
        <v>244</v>
      </c>
      <c r="D148" s="126" t="s">
        <v>126</v>
      </c>
      <c r="E148" s="127" t="s">
        <v>157</v>
      </c>
      <c r="F148" s="128" t="s">
        <v>158</v>
      </c>
      <c r="G148" s="129" t="s">
        <v>159</v>
      </c>
      <c r="H148" s="130">
        <v>0.79</v>
      </c>
      <c r="I148" s="131"/>
      <c r="J148" s="131">
        <f>ROUND(I148*H148,2)</f>
        <v>0</v>
      </c>
      <c r="K148" s="132"/>
      <c r="L148" s="25"/>
      <c r="M148" s="133" t="s">
        <v>1</v>
      </c>
      <c r="N148" s="134" t="s">
        <v>36</v>
      </c>
      <c r="O148" s="135">
        <v>0</v>
      </c>
      <c r="P148" s="135">
        <f>O148*H148</f>
        <v>0</v>
      </c>
      <c r="Q148" s="135">
        <v>0</v>
      </c>
      <c r="R148" s="135">
        <f>Q148*H148</f>
        <v>0</v>
      </c>
      <c r="S148" s="135">
        <v>0</v>
      </c>
      <c r="T148" s="136">
        <f>S148*H148</f>
        <v>0</v>
      </c>
      <c r="AR148" s="137" t="s">
        <v>120</v>
      </c>
      <c r="AT148" s="137" t="s">
        <v>126</v>
      </c>
      <c r="AU148" s="137" t="s">
        <v>124</v>
      </c>
      <c r="AY148" s="13" t="s">
        <v>119</v>
      </c>
      <c r="BE148" s="138">
        <f>IF(N148="základní",J148,0)</f>
        <v>0</v>
      </c>
      <c r="BF148" s="138">
        <f>IF(N148="snížená",J148,0)</f>
        <v>0</v>
      </c>
      <c r="BG148" s="138">
        <f>IF(N148="zákl. přenesená",J148,0)</f>
        <v>0</v>
      </c>
      <c r="BH148" s="138">
        <f>IF(N148="sníž. přenesená",J148,0)</f>
        <v>0</v>
      </c>
      <c r="BI148" s="138">
        <f>IF(N148="nulová",J148,0)</f>
        <v>0</v>
      </c>
      <c r="BJ148" s="13" t="s">
        <v>124</v>
      </c>
      <c r="BK148" s="138">
        <f>ROUND(I148*H148,2)</f>
        <v>0</v>
      </c>
      <c r="BL148" s="13" t="s">
        <v>120</v>
      </c>
      <c r="BM148" s="137" t="s">
        <v>393</v>
      </c>
    </row>
    <row r="149" spans="2:47" s="1" customFormat="1" ht="24">
      <c r="B149" s="25"/>
      <c r="D149" s="139" t="s">
        <v>132</v>
      </c>
      <c r="F149" s="140" t="s">
        <v>158</v>
      </c>
      <c r="L149" s="25"/>
      <c r="M149" s="141"/>
      <c r="T149" s="49"/>
      <c r="AT149" s="13" t="s">
        <v>132</v>
      </c>
      <c r="AU149" s="13" t="s">
        <v>124</v>
      </c>
    </row>
    <row r="150" spans="2:65" s="1" customFormat="1" ht="24.25" customHeight="1">
      <c r="B150" s="125"/>
      <c r="C150" s="126" t="s">
        <v>248</v>
      </c>
      <c r="D150" s="126" t="s">
        <v>126</v>
      </c>
      <c r="E150" s="127" t="s">
        <v>162</v>
      </c>
      <c r="F150" s="128" t="s">
        <v>163</v>
      </c>
      <c r="G150" s="129" t="s">
        <v>159</v>
      </c>
      <c r="H150" s="130">
        <v>0.79</v>
      </c>
      <c r="I150" s="131"/>
      <c r="J150" s="131">
        <f>ROUND(I150*H150,2)</f>
        <v>0</v>
      </c>
      <c r="K150" s="132"/>
      <c r="L150" s="25"/>
      <c r="M150" s="133" t="s">
        <v>1</v>
      </c>
      <c r="N150" s="134" t="s">
        <v>36</v>
      </c>
      <c r="O150" s="135">
        <v>0</v>
      </c>
      <c r="P150" s="135">
        <f>O150*H150</f>
        <v>0</v>
      </c>
      <c r="Q150" s="135">
        <v>0</v>
      </c>
      <c r="R150" s="135">
        <f>Q150*H150</f>
        <v>0</v>
      </c>
      <c r="S150" s="135">
        <v>0</v>
      </c>
      <c r="T150" s="136">
        <f>S150*H150</f>
        <v>0</v>
      </c>
      <c r="AR150" s="137" t="s">
        <v>120</v>
      </c>
      <c r="AT150" s="137" t="s">
        <v>126</v>
      </c>
      <c r="AU150" s="137" t="s">
        <v>124</v>
      </c>
      <c r="AY150" s="13" t="s">
        <v>119</v>
      </c>
      <c r="BE150" s="138">
        <f>IF(N150="základní",J150,0)</f>
        <v>0</v>
      </c>
      <c r="BF150" s="138">
        <f>IF(N150="snížená",J150,0)</f>
        <v>0</v>
      </c>
      <c r="BG150" s="138">
        <f>IF(N150="zákl. přenesená",J150,0)</f>
        <v>0</v>
      </c>
      <c r="BH150" s="138">
        <f>IF(N150="sníž. přenesená",J150,0)</f>
        <v>0</v>
      </c>
      <c r="BI150" s="138">
        <f>IF(N150="nulová",J150,0)</f>
        <v>0</v>
      </c>
      <c r="BJ150" s="13" t="s">
        <v>124</v>
      </c>
      <c r="BK150" s="138">
        <f>ROUND(I150*H150,2)</f>
        <v>0</v>
      </c>
      <c r="BL150" s="13" t="s">
        <v>120</v>
      </c>
      <c r="BM150" s="137" t="s">
        <v>394</v>
      </c>
    </row>
    <row r="151" spans="2:47" s="1" customFormat="1" ht="24">
      <c r="B151" s="25"/>
      <c r="D151" s="139" t="s">
        <v>132</v>
      </c>
      <c r="F151" s="140" t="s">
        <v>163</v>
      </c>
      <c r="L151" s="25"/>
      <c r="M151" s="141"/>
      <c r="T151" s="49"/>
      <c r="AT151" s="13" t="s">
        <v>132</v>
      </c>
      <c r="AU151" s="13" t="s">
        <v>124</v>
      </c>
    </row>
    <row r="152" spans="2:65" s="1" customFormat="1" ht="24.25" customHeight="1">
      <c r="B152" s="125"/>
      <c r="C152" s="126" t="s">
        <v>253</v>
      </c>
      <c r="D152" s="126" t="s">
        <v>126</v>
      </c>
      <c r="E152" s="127" t="s">
        <v>166</v>
      </c>
      <c r="F152" s="128" t="s">
        <v>167</v>
      </c>
      <c r="G152" s="129" t="s">
        <v>159</v>
      </c>
      <c r="H152" s="130">
        <v>1</v>
      </c>
      <c r="I152" s="131"/>
      <c r="J152" s="131">
        <f>ROUND(I152*H152,2)</f>
        <v>0</v>
      </c>
      <c r="K152" s="132"/>
      <c r="L152" s="25"/>
      <c r="M152" s="133" t="s">
        <v>1</v>
      </c>
      <c r="N152" s="134" t="s">
        <v>36</v>
      </c>
      <c r="O152" s="135">
        <v>0</v>
      </c>
      <c r="P152" s="135">
        <f>O152*H152</f>
        <v>0</v>
      </c>
      <c r="Q152" s="135">
        <v>0</v>
      </c>
      <c r="R152" s="135">
        <f>Q152*H152</f>
        <v>0</v>
      </c>
      <c r="S152" s="135">
        <v>0</v>
      </c>
      <c r="T152" s="136">
        <f>S152*H152</f>
        <v>0</v>
      </c>
      <c r="AR152" s="137" t="s">
        <v>120</v>
      </c>
      <c r="AT152" s="137" t="s">
        <v>126</v>
      </c>
      <c r="AU152" s="137" t="s">
        <v>124</v>
      </c>
      <c r="AY152" s="13" t="s">
        <v>119</v>
      </c>
      <c r="BE152" s="138">
        <f>IF(N152="základní",J152,0)</f>
        <v>0</v>
      </c>
      <c r="BF152" s="138">
        <f>IF(N152="snížená",J152,0)</f>
        <v>0</v>
      </c>
      <c r="BG152" s="138">
        <f>IF(N152="zákl. přenesená",J152,0)</f>
        <v>0</v>
      </c>
      <c r="BH152" s="138">
        <f>IF(N152="sníž. přenesená",J152,0)</f>
        <v>0</v>
      </c>
      <c r="BI152" s="138">
        <f>IF(N152="nulová",J152,0)</f>
        <v>0</v>
      </c>
      <c r="BJ152" s="13" t="s">
        <v>124</v>
      </c>
      <c r="BK152" s="138">
        <f>ROUND(I152*H152,2)</f>
        <v>0</v>
      </c>
      <c r="BL152" s="13" t="s">
        <v>120</v>
      </c>
      <c r="BM152" s="137" t="s">
        <v>395</v>
      </c>
    </row>
    <row r="153" spans="2:47" s="1" customFormat="1" ht="24">
      <c r="B153" s="25"/>
      <c r="D153" s="139" t="s">
        <v>132</v>
      </c>
      <c r="F153" s="140" t="s">
        <v>167</v>
      </c>
      <c r="L153" s="25"/>
      <c r="M153" s="141"/>
      <c r="T153" s="49"/>
      <c r="AT153" s="13" t="s">
        <v>132</v>
      </c>
      <c r="AU153" s="13" t="s">
        <v>124</v>
      </c>
    </row>
    <row r="154" spans="2:65" s="1" customFormat="1" ht="33" customHeight="1">
      <c r="B154" s="125"/>
      <c r="C154" s="126" t="s">
        <v>257</v>
      </c>
      <c r="D154" s="126" t="s">
        <v>126</v>
      </c>
      <c r="E154" s="127" t="s">
        <v>169</v>
      </c>
      <c r="F154" s="128" t="s">
        <v>170</v>
      </c>
      <c r="G154" s="129" t="s">
        <v>159</v>
      </c>
      <c r="H154" s="130">
        <v>0.79</v>
      </c>
      <c r="I154" s="131"/>
      <c r="J154" s="131">
        <f>ROUND(I154*H154,2)</f>
        <v>0</v>
      </c>
      <c r="K154" s="132"/>
      <c r="L154" s="25"/>
      <c r="M154" s="133" t="s">
        <v>1</v>
      </c>
      <c r="N154" s="134" t="s">
        <v>36</v>
      </c>
      <c r="O154" s="135">
        <v>0</v>
      </c>
      <c r="P154" s="135">
        <f>O154*H154</f>
        <v>0</v>
      </c>
      <c r="Q154" s="135">
        <v>0</v>
      </c>
      <c r="R154" s="135">
        <f>Q154*H154</f>
        <v>0</v>
      </c>
      <c r="S154" s="135">
        <v>0</v>
      </c>
      <c r="T154" s="136">
        <f>S154*H154</f>
        <v>0</v>
      </c>
      <c r="AR154" s="137" t="s">
        <v>120</v>
      </c>
      <c r="AT154" s="137" t="s">
        <v>126</v>
      </c>
      <c r="AU154" s="137" t="s">
        <v>124</v>
      </c>
      <c r="AY154" s="13" t="s">
        <v>119</v>
      </c>
      <c r="BE154" s="138">
        <f>IF(N154="základní",J154,0)</f>
        <v>0</v>
      </c>
      <c r="BF154" s="138">
        <f>IF(N154="snížená",J154,0)</f>
        <v>0</v>
      </c>
      <c r="BG154" s="138">
        <f>IF(N154="zákl. přenesená",J154,0)</f>
        <v>0</v>
      </c>
      <c r="BH154" s="138">
        <f>IF(N154="sníž. přenesená",J154,0)</f>
        <v>0</v>
      </c>
      <c r="BI154" s="138">
        <f>IF(N154="nulová",J154,0)</f>
        <v>0</v>
      </c>
      <c r="BJ154" s="13" t="s">
        <v>124</v>
      </c>
      <c r="BK154" s="138">
        <f>ROUND(I154*H154,2)</f>
        <v>0</v>
      </c>
      <c r="BL154" s="13" t="s">
        <v>120</v>
      </c>
      <c r="BM154" s="137" t="s">
        <v>396</v>
      </c>
    </row>
    <row r="155" spans="2:47" s="1" customFormat="1" ht="24">
      <c r="B155" s="25"/>
      <c r="D155" s="139" t="s">
        <v>132</v>
      </c>
      <c r="F155" s="140" t="s">
        <v>170</v>
      </c>
      <c r="L155" s="25"/>
      <c r="M155" s="141"/>
      <c r="T155" s="49"/>
      <c r="AT155" s="13" t="s">
        <v>132</v>
      </c>
      <c r="AU155" s="13" t="s">
        <v>124</v>
      </c>
    </row>
    <row r="156" spans="2:63" s="11" customFormat="1" ht="22.75" customHeight="1">
      <c r="B156" s="114"/>
      <c r="D156" s="115" t="s">
        <v>69</v>
      </c>
      <c r="E156" s="123" t="s">
        <v>172</v>
      </c>
      <c r="F156" s="123" t="s">
        <v>173</v>
      </c>
      <c r="J156" s="124">
        <f>BK156</f>
        <v>0</v>
      </c>
      <c r="L156" s="114"/>
      <c r="M156" s="118"/>
      <c r="P156" s="119">
        <f>SUM(P157:P158)</f>
        <v>0</v>
      </c>
      <c r="R156" s="119">
        <f>SUM(R157:R158)</f>
        <v>0</v>
      </c>
      <c r="T156" s="120">
        <f>SUM(T157:T158)</f>
        <v>0</v>
      </c>
      <c r="AR156" s="115" t="s">
        <v>78</v>
      </c>
      <c r="AT156" s="121" t="s">
        <v>69</v>
      </c>
      <c r="AU156" s="121" t="s">
        <v>78</v>
      </c>
      <c r="AY156" s="115" t="s">
        <v>119</v>
      </c>
      <c r="BK156" s="122">
        <f>SUM(BK157:BK158)</f>
        <v>0</v>
      </c>
    </row>
    <row r="157" spans="2:65" s="1" customFormat="1" ht="21.75" customHeight="1">
      <c r="B157" s="125"/>
      <c r="C157" s="126" t="s">
        <v>397</v>
      </c>
      <c r="D157" s="126" t="s">
        <v>126</v>
      </c>
      <c r="E157" s="127" t="s">
        <v>175</v>
      </c>
      <c r="F157" s="128" t="s">
        <v>176</v>
      </c>
      <c r="G157" s="129" t="s">
        <v>159</v>
      </c>
      <c r="H157" s="130">
        <v>0.45</v>
      </c>
      <c r="I157" s="131"/>
      <c r="J157" s="131">
        <f>ROUND(I157*H157,2)</f>
        <v>0</v>
      </c>
      <c r="K157" s="132"/>
      <c r="L157" s="25"/>
      <c r="M157" s="133" t="s">
        <v>1</v>
      </c>
      <c r="N157" s="134" t="s">
        <v>36</v>
      </c>
      <c r="O157" s="135">
        <v>0</v>
      </c>
      <c r="P157" s="135">
        <f>O157*H157</f>
        <v>0</v>
      </c>
      <c r="Q157" s="135">
        <v>0</v>
      </c>
      <c r="R157" s="135">
        <f>Q157*H157</f>
        <v>0</v>
      </c>
      <c r="S157" s="135">
        <v>0</v>
      </c>
      <c r="T157" s="136">
        <f>S157*H157</f>
        <v>0</v>
      </c>
      <c r="AR157" s="137" t="s">
        <v>120</v>
      </c>
      <c r="AT157" s="137" t="s">
        <v>126</v>
      </c>
      <c r="AU157" s="137" t="s">
        <v>124</v>
      </c>
      <c r="AY157" s="13" t="s">
        <v>119</v>
      </c>
      <c r="BE157" s="138">
        <f>IF(N157="základní",J157,0)</f>
        <v>0</v>
      </c>
      <c r="BF157" s="138">
        <f>IF(N157="snížená",J157,0)</f>
        <v>0</v>
      </c>
      <c r="BG157" s="138">
        <f>IF(N157="zákl. přenesená",J157,0)</f>
        <v>0</v>
      </c>
      <c r="BH157" s="138">
        <f>IF(N157="sníž. přenesená",J157,0)</f>
        <v>0</v>
      </c>
      <c r="BI157" s="138">
        <f>IF(N157="nulová",J157,0)</f>
        <v>0</v>
      </c>
      <c r="BJ157" s="13" t="s">
        <v>124</v>
      </c>
      <c r="BK157" s="138">
        <f>ROUND(I157*H157,2)</f>
        <v>0</v>
      </c>
      <c r="BL157" s="13" t="s">
        <v>120</v>
      </c>
      <c r="BM157" s="137" t="s">
        <v>398</v>
      </c>
    </row>
    <row r="158" spans="2:47" s="1" customFormat="1" ht="12">
      <c r="B158" s="25"/>
      <c r="D158" s="139" t="s">
        <v>132</v>
      </c>
      <c r="F158" s="140" t="s">
        <v>176</v>
      </c>
      <c r="L158" s="25"/>
      <c r="M158" s="141"/>
      <c r="T158" s="49"/>
      <c r="AT158" s="13" t="s">
        <v>132</v>
      </c>
      <c r="AU158" s="13" t="s">
        <v>124</v>
      </c>
    </row>
    <row r="159" spans="2:63" s="11" customFormat="1" ht="26" customHeight="1">
      <c r="B159" s="114"/>
      <c r="D159" s="115" t="s">
        <v>69</v>
      </c>
      <c r="E159" s="116" t="s">
        <v>178</v>
      </c>
      <c r="F159" s="116" t="s">
        <v>179</v>
      </c>
      <c r="J159" s="117">
        <f>BK159</f>
        <v>0</v>
      </c>
      <c r="L159" s="114"/>
      <c r="M159" s="118"/>
      <c r="P159" s="119">
        <f>P160+P213+P228+P243</f>
        <v>37.917</v>
      </c>
      <c r="R159" s="119">
        <f>R160+R213+R228+R243</f>
        <v>0.7424993899999999</v>
      </c>
      <c r="T159" s="120">
        <f>T160+T213+T228+T243</f>
        <v>0.13551536</v>
      </c>
      <c r="AR159" s="115" t="s">
        <v>124</v>
      </c>
      <c r="AT159" s="121" t="s">
        <v>69</v>
      </c>
      <c r="AU159" s="121" t="s">
        <v>70</v>
      </c>
      <c r="AY159" s="115" t="s">
        <v>119</v>
      </c>
      <c r="BK159" s="122">
        <f>BK160+BK213+BK228+BK243</f>
        <v>0</v>
      </c>
    </row>
    <row r="160" spans="2:63" s="11" customFormat="1" ht="22.75" customHeight="1">
      <c r="B160" s="114"/>
      <c r="D160" s="115" t="s">
        <v>69</v>
      </c>
      <c r="E160" s="123" t="s">
        <v>180</v>
      </c>
      <c r="F160" s="123" t="s">
        <v>181</v>
      </c>
      <c r="J160" s="124">
        <f>BK160</f>
        <v>0</v>
      </c>
      <c r="L160" s="114"/>
      <c r="M160" s="118"/>
      <c r="P160" s="119">
        <f>SUM(P161:P212)</f>
        <v>19.345000000000002</v>
      </c>
      <c r="R160" s="119">
        <f>SUM(R161:R212)</f>
        <v>0.15071</v>
      </c>
      <c r="T160" s="120">
        <f>SUM(T161:T212)</f>
        <v>0.13215</v>
      </c>
      <c r="AR160" s="115" t="s">
        <v>124</v>
      </c>
      <c r="AT160" s="121" t="s">
        <v>69</v>
      </c>
      <c r="AU160" s="121" t="s">
        <v>78</v>
      </c>
      <c r="AY160" s="115" t="s">
        <v>119</v>
      </c>
      <c r="BK160" s="122">
        <f>SUM(BK161:BK212)</f>
        <v>0</v>
      </c>
    </row>
    <row r="161" spans="2:65" s="1" customFormat="1" ht="16.5" customHeight="1">
      <c r="B161" s="125"/>
      <c r="C161" s="126" t="s">
        <v>399</v>
      </c>
      <c r="D161" s="126" t="s">
        <v>126</v>
      </c>
      <c r="E161" s="127" t="s">
        <v>183</v>
      </c>
      <c r="F161" s="128" t="s">
        <v>184</v>
      </c>
      <c r="G161" s="129" t="s">
        <v>185</v>
      </c>
      <c r="H161" s="130">
        <v>8</v>
      </c>
      <c r="I161" s="131"/>
      <c r="J161" s="131">
        <f>ROUND(I161*H161,2)</f>
        <v>0</v>
      </c>
      <c r="K161" s="132"/>
      <c r="L161" s="25"/>
      <c r="M161" s="133" t="s">
        <v>1</v>
      </c>
      <c r="N161" s="134" t="s">
        <v>36</v>
      </c>
      <c r="O161" s="135">
        <v>0.052</v>
      </c>
      <c r="P161" s="135">
        <f>O161*H161</f>
        <v>0.416</v>
      </c>
      <c r="Q161" s="135">
        <v>0</v>
      </c>
      <c r="R161" s="135">
        <f>Q161*H161</f>
        <v>0</v>
      </c>
      <c r="S161" s="135">
        <v>0.00028</v>
      </c>
      <c r="T161" s="136">
        <f>S161*H161</f>
        <v>0.00224</v>
      </c>
      <c r="AR161" s="137" t="s">
        <v>186</v>
      </c>
      <c r="AT161" s="137" t="s">
        <v>126</v>
      </c>
      <c r="AU161" s="137" t="s">
        <v>124</v>
      </c>
      <c r="AY161" s="13" t="s">
        <v>119</v>
      </c>
      <c r="BE161" s="138">
        <f>IF(N161="základní",J161,0)</f>
        <v>0</v>
      </c>
      <c r="BF161" s="138">
        <f>IF(N161="snížená",J161,0)</f>
        <v>0</v>
      </c>
      <c r="BG161" s="138">
        <f>IF(N161="zákl. přenesená",J161,0)</f>
        <v>0</v>
      </c>
      <c r="BH161" s="138">
        <f>IF(N161="sníž. přenesená",J161,0)</f>
        <v>0</v>
      </c>
      <c r="BI161" s="138">
        <f>IF(N161="nulová",J161,0)</f>
        <v>0</v>
      </c>
      <c r="BJ161" s="13" t="s">
        <v>124</v>
      </c>
      <c r="BK161" s="138">
        <f>ROUND(I161*H161,2)</f>
        <v>0</v>
      </c>
      <c r="BL161" s="13" t="s">
        <v>186</v>
      </c>
      <c r="BM161" s="137" t="s">
        <v>400</v>
      </c>
    </row>
    <row r="162" spans="2:47" s="1" customFormat="1" ht="12">
      <c r="B162" s="25"/>
      <c r="D162" s="139" t="s">
        <v>132</v>
      </c>
      <c r="F162" s="140" t="s">
        <v>188</v>
      </c>
      <c r="L162" s="25"/>
      <c r="M162" s="141"/>
      <c r="T162" s="49"/>
      <c r="AT162" s="13" t="s">
        <v>132</v>
      </c>
      <c r="AU162" s="13" t="s">
        <v>124</v>
      </c>
    </row>
    <row r="163" spans="2:65" s="1" customFormat="1" ht="24.25" customHeight="1">
      <c r="B163" s="125"/>
      <c r="C163" s="126" t="s">
        <v>401</v>
      </c>
      <c r="D163" s="126" t="s">
        <v>126</v>
      </c>
      <c r="E163" s="127" t="s">
        <v>190</v>
      </c>
      <c r="F163" s="128" t="s">
        <v>191</v>
      </c>
      <c r="G163" s="129" t="s">
        <v>185</v>
      </c>
      <c r="H163" s="130">
        <v>8</v>
      </c>
      <c r="I163" s="131"/>
      <c r="J163" s="131">
        <f>ROUND(I163*H163,2)</f>
        <v>0</v>
      </c>
      <c r="K163" s="132"/>
      <c r="L163" s="25"/>
      <c r="M163" s="133" t="s">
        <v>1</v>
      </c>
      <c r="N163" s="134" t="s">
        <v>36</v>
      </c>
      <c r="O163" s="135">
        <v>0.233</v>
      </c>
      <c r="P163" s="135">
        <f>O163*H163</f>
        <v>1.864</v>
      </c>
      <c r="Q163" s="135">
        <v>0.0002</v>
      </c>
      <c r="R163" s="135">
        <f>Q163*H163</f>
        <v>0.0016</v>
      </c>
      <c r="S163" s="135">
        <v>0</v>
      </c>
      <c r="T163" s="136">
        <f>S163*H163</f>
        <v>0</v>
      </c>
      <c r="AR163" s="137" t="s">
        <v>186</v>
      </c>
      <c r="AT163" s="137" t="s">
        <v>126</v>
      </c>
      <c r="AU163" s="137" t="s">
        <v>124</v>
      </c>
      <c r="AY163" s="13" t="s">
        <v>119</v>
      </c>
      <c r="BE163" s="138">
        <f>IF(N163="základní",J163,0)</f>
        <v>0</v>
      </c>
      <c r="BF163" s="138">
        <f>IF(N163="snížená",J163,0)</f>
        <v>0</v>
      </c>
      <c r="BG163" s="138">
        <f>IF(N163="zákl. přenesená",J163,0)</f>
        <v>0</v>
      </c>
      <c r="BH163" s="138">
        <f>IF(N163="sníž. přenesená",J163,0)</f>
        <v>0</v>
      </c>
      <c r="BI163" s="138">
        <f>IF(N163="nulová",J163,0)</f>
        <v>0</v>
      </c>
      <c r="BJ163" s="13" t="s">
        <v>124</v>
      </c>
      <c r="BK163" s="138">
        <f>ROUND(I163*H163,2)</f>
        <v>0</v>
      </c>
      <c r="BL163" s="13" t="s">
        <v>186</v>
      </c>
      <c r="BM163" s="137" t="s">
        <v>402</v>
      </c>
    </row>
    <row r="164" spans="2:47" s="1" customFormat="1" ht="36">
      <c r="B164" s="25"/>
      <c r="D164" s="139" t="s">
        <v>132</v>
      </c>
      <c r="F164" s="140" t="s">
        <v>193</v>
      </c>
      <c r="L164" s="25"/>
      <c r="M164" s="141"/>
      <c r="T164" s="49"/>
      <c r="AT164" s="13" t="s">
        <v>132</v>
      </c>
      <c r="AU164" s="13" t="s">
        <v>124</v>
      </c>
    </row>
    <row r="165" spans="2:65" s="1" customFormat="1" ht="16.5" customHeight="1">
      <c r="B165" s="125"/>
      <c r="C165" s="126" t="s">
        <v>403</v>
      </c>
      <c r="D165" s="126" t="s">
        <v>126</v>
      </c>
      <c r="E165" s="127" t="s">
        <v>195</v>
      </c>
      <c r="F165" s="128" t="s">
        <v>196</v>
      </c>
      <c r="G165" s="129" t="s">
        <v>197</v>
      </c>
      <c r="H165" s="130">
        <v>1</v>
      </c>
      <c r="I165" s="131"/>
      <c r="J165" s="131">
        <f>ROUND(I165*H165,2)</f>
        <v>0</v>
      </c>
      <c r="K165" s="132"/>
      <c r="L165" s="25"/>
      <c r="M165" s="133" t="s">
        <v>1</v>
      </c>
      <c r="N165" s="134" t="s">
        <v>36</v>
      </c>
      <c r="O165" s="135">
        <v>0.548</v>
      </c>
      <c r="P165" s="135">
        <f>O165*H165</f>
        <v>0.548</v>
      </c>
      <c r="Q165" s="135">
        <v>0</v>
      </c>
      <c r="R165" s="135">
        <f>Q165*H165</f>
        <v>0</v>
      </c>
      <c r="S165" s="135">
        <v>0.01933</v>
      </c>
      <c r="T165" s="136">
        <f>S165*H165</f>
        <v>0.01933</v>
      </c>
      <c r="AR165" s="137" t="s">
        <v>186</v>
      </c>
      <c r="AT165" s="137" t="s">
        <v>126</v>
      </c>
      <c r="AU165" s="137" t="s">
        <v>124</v>
      </c>
      <c r="AY165" s="13" t="s">
        <v>119</v>
      </c>
      <c r="BE165" s="138">
        <f>IF(N165="základní",J165,0)</f>
        <v>0</v>
      </c>
      <c r="BF165" s="138">
        <f>IF(N165="snížená",J165,0)</f>
        <v>0</v>
      </c>
      <c r="BG165" s="138">
        <f>IF(N165="zákl. přenesená",J165,0)</f>
        <v>0</v>
      </c>
      <c r="BH165" s="138">
        <f>IF(N165="sníž. přenesená",J165,0)</f>
        <v>0</v>
      </c>
      <c r="BI165" s="138">
        <f>IF(N165="nulová",J165,0)</f>
        <v>0</v>
      </c>
      <c r="BJ165" s="13" t="s">
        <v>124</v>
      </c>
      <c r="BK165" s="138">
        <f>ROUND(I165*H165,2)</f>
        <v>0</v>
      </c>
      <c r="BL165" s="13" t="s">
        <v>186</v>
      </c>
      <c r="BM165" s="137" t="s">
        <v>404</v>
      </c>
    </row>
    <row r="166" spans="2:47" s="1" customFormat="1" ht="24">
      <c r="B166" s="25"/>
      <c r="D166" s="139" t="s">
        <v>132</v>
      </c>
      <c r="F166" s="140" t="s">
        <v>199</v>
      </c>
      <c r="L166" s="25"/>
      <c r="M166" s="141"/>
      <c r="T166" s="49"/>
      <c r="AT166" s="13" t="s">
        <v>132</v>
      </c>
      <c r="AU166" s="13" t="s">
        <v>124</v>
      </c>
    </row>
    <row r="167" spans="2:65" s="1" customFormat="1" ht="16.5" customHeight="1">
      <c r="B167" s="125"/>
      <c r="C167" s="126" t="s">
        <v>405</v>
      </c>
      <c r="D167" s="126" t="s">
        <v>126</v>
      </c>
      <c r="E167" s="127" t="s">
        <v>201</v>
      </c>
      <c r="F167" s="128" t="s">
        <v>202</v>
      </c>
      <c r="G167" s="129" t="s">
        <v>197</v>
      </c>
      <c r="H167" s="130">
        <v>1</v>
      </c>
      <c r="I167" s="131"/>
      <c r="J167" s="131">
        <f>ROUND(I167*H167,2)</f>
        <v>0</v>
      </c>
      <c r="K167" s="132"/>
      <c r="L167" s="25"/>
      <c r="M167" s="133" t="s">
        <v>1</v>
      </c>
      <c r="N167" s="134" t="s">
        <v>36</v>
      </c>
      <c r="O167" s="135">
        <v>0.5</v>
      </c>
      <c r="P167" s="135">
        <f>O167*H167</f>
        <v>0.5</v>
      </c>
      <c r="Q167" s="135">
        <v>0.00203</v>
      </c>
      <c r="R167" s="135">
        <f>Q167*H167</f>
        <v>0.00203</v>
      </c>
      <c r="S167" s="135">
        <v>0</v>
      </c>
      <c r="T167" s="136">
        <f>S167*H167</f>
        <v>0</v>
      </c>
      <c r="AR167" s="137" t="s">
        <v>186</v>
      </c>
      <c r="AT167" s="137" t="s">
        <v>126</v>
      </c>
      <c r="AU167" s="137" t="s">
        <v>124</v>
      </c>
      <c r="AY167" s="13" t="s">
        <v>119</v>
      </c>
      <c r="BE167" s="138">
        <f>IF(N167="základní",J167,0)</f>
        <v>0</v>
      </c>
      <c r="BF167" s="138">
        <f>IF(N167="snížená",J167,0)</f>
        <v>0</v>
      </c>
      <c r="BG167" s="138">
        <f>IF(N167="zákl. přenesená",J167,0)</f>
        <v>0</v>
      </c>
      <c r="BH167" s="138">
        <f>IF(N167="sníž. přenesená",J167,0)</f>
        <v>0</v>
      </c>
      <c r="BI167" s="138">
        <f>IF(N167="nulová",J167,0)</f>
        <v>0</v>
      </c>
      <c r="BJ167" s="13" t="s">
        <v>124</v>
      </c>
      <c r="BK167" s="138">
        <f>ROUND(I167*H167,2)</f>
        <v>0</v>
      </c>
      <c r="BL167" s="13" t="s">
        <v>186</v>
      </c>
      <c r="BM167" s="137" t="s">
        <v>406</v>
      </c>
    </row>
    <row r="168" spans="2:47" s="1" customFormat="1" ht="24">
      <c r="B168" s="25"/>
      <c r="D168" s="139" t="s">
        <v>132</v>
      </c>
      <c r="F168" s="140" t="s">
        <v>204</v>
      </c>
      <c r="L168" s="25"/>
      <c r="M168" s="141"/>
      <c r="T168" s="49"/>
      <c r="AT168" s="13" t="s">
        <v>132</v>
      </c>
      <c r="AU168" s="13" t="s">
        <v>124</v>
      </c>
    </row>
    <row r="169" spans="2:65" s="1" customFormat="1" ht="16.5" customHeight="1">
      <c r="B169" s="125"/>
      <c r="C169" s="126" t="s">
        <v>261</v>
      </c>
      <c r="D169" s="126" t="s">
        <v>126</v>
      </c>
      <c r="E169" s="127" t="s">
        <v>205</v>
      </c>
      <c r="F169" s="128" t="s">
        <v>206</v>
      </c>
      <c r="G169" s="129" t="s">
        <v>197</v>
      </c>
      <c r="H169" s="130">
        <v>1</v>
      </c>
      <c r="I169" s="131"/>
      <c r="J169" s="131">
        <f>ROUND(I169*H169,2)</f>
        <v>0</v>
      </c>
      <c r="K169" s="132"/>
      <c r="L169" s="25"/>
      <c r="M169" s="133" t="s">
        <v>1</v>
      </c>
      <c r="N169" s="134" t="s">
        <v>36</v>
      </c>
      <c r="O169" s="135">
        <v>0</v>
      </c>
      <c r="P169" s="135">
        <f>O169*H169</f>
        <v>0</v>
      </c>
      <c r="Q169" s="135">
        <v>0</v>
      </c>
      <c r="R169" s="135">
        <f>Q169*H169</f>
        <v>0</v>
      </c>
      <c r="S169" s="135">
        <v>0.01946</v>
      </c>
      <c r="T169" s="136">
        <f>S169*H169</f>
        <v>0.01946</v>
      </c>
      <c r="AR169" s="137" t="s">
        <v>186</v>
      </c>
      <c r="AT169" s="137" t="s">
        <v>126</v>
      </c>
      <c r="AU169" s="137" t="s">
        <v>124</v>
      </c>
      <c r="AY169" s="13" t="s">
        <v>119</v>
      </c>
      <c r="BE169" s="138">
        <f>IF(N169="základní",J169,0)</f>
        <v>0</v>
      </c>
      <c r="BF169" s="138">
        <f>IF(N169="snížená",J169,0)</f>
        <v>0</v>
      </c>
      <c r="BG169" s="138">
        <f>IF(N169="zákl. přenesená",J169,0)</f>
        <v>0</v>
      </c>
      <c r="BH169" s="138">
        <f>IF(N169="sníž. přenesená",J169,0)</f>
        <v>0</v>
      </c>
      <c r="BI169" s="138">
        <f>IF(N169="nulová",J169,0)</f>
        <v>0</v>
      </c>
      <c r="BJ169" s="13" t="s">
        <v>124</v>
      </c>
      <c r="BK169" s="138">
        <f>ROUND(I169*H169,2)</f>
        <v>0</v>
      </c>
      <c r="BL169" s="13" t="s">
        <v>186</v>
      </c>
      <c r="BM169" s="137" t="s">
        <v>407</v>
      </c>
    </row>
    <row r="170" spans="2:47" s="1" customFormat="1" ht="12">
      <c r="B170" s="25"/>
      <c r="D170" s="139" t="s">
        <v>132</v>
      </c>
      <c r="F170" s="140" t="s">
        <v>206</v>
      </c>
      <c r="L170" s="25"/>
      <c r="M170" s="141"/>
      <c r="T170" s="49"/>
      <c r="AT170" s="13" t="s">
        <v>132</v>
      </c>
      <c r="AU170" s="13" t="s">
        <v>124</v>
      </c>
    </row>
    <row r="171" spans="2:65" s="1" customFormat="1" ht="24.25" customHeight="1">
      <c r="B171" s="125"/>
      <c r="C171" s="126" t="s">
        <v>408</v>
      </c>
      <c r="D171" s="126" t="s">
        <v>126</v>
      </c>
      <c r="E171" s="127" t="s">
        <v>208</v>
      </c>
      <c r="F171" s="128" t="s">
        <v>209</v>
      </c>
      <c r="G171" s="129" t="s">
        <v>197</v>
      </c>
      <c r="H171" s="130">
        <v>1</v>
      </c>
      <c r="I171" s="131"/>
      <c r="J171" s="131">
        <f>ROUND(I171*H171,2)</f>
        <v>0</v>
      </c>
      <c r="K171" s="132"/>
      <c r="L171" s="25"/>
      <c r="M171" s="133" t="s">
        <v>1</v>
      </c>
      <c r="N171" s="134" t="s">
        <v>36</v>
      </c>
      <c r="O171" s="135">
        <v>1.1</v>
      </c>
      <c r="P171" s="135">
        <f>O171*H171</f>
        <v>1.1</v>
      </c>
      <c r="Q171" s="135">
        <v>0.01197</v>
      </c>
      <c r="R171" s="135">
        <f>Q171*H171</f>
        <v>0.01197</v>
      </c>
      <c r="S171" s="135">
        <v>0</v>
      </c>
      <c r="T171" s="136">
        <f>S171*H171</f>
        <v>0</v>
      </c>
      <c r="AR171" s="137" t="s">
        <v>186</v>
      </c>
      <c r="AT171" s="137" t="s">
        <v>126</v>
      </c>
      <c r="AU171" s="137" t="s">
        <v>124</v>
      </c>
      <c r="AY171" s="13" t="s">
        <v>119</v>
      </c>
      <c r="BE171" s="138">
        <f>IF(N171="základní",J171,0)</f>
        <v>0</v>
      </c>
      <c r="BF171" s="138">
        <f>IF(N171="snížená",J171,0)</f>
        <v>0</v>
      </c>
      <c r="BG171" s="138">
        <f>IF(N171="zákl. přenesená",J171,0)</f>
        <v>0</v>
      </c>
      <c r="BH171" s="138">
        <f>IF(N171="sníž. přenesená",J171,0)</f>
        <v>0</v>
      </c>
      <c r="BI171" s="138">
        <f>IF(N171="nulová",J171,0)</f>
        <v>0</v>
      </c>
      <c r="BJ171" s="13" t="s">
        <v>124</v>
      </c>
      <c r="BK171" s="138">
        <f>ROUND(I171*H171,2)</f>
        <v>0</v>
      </c>
      <c r="BL171" s="13" t="s">
        <v>186</v>
      </c>
      <c r="BM171" s="137" t="s">
        <v>409</v>
      </c>
    </row>
    <row r="172" spans="2:47" s="1" customFormat="1" ht="36">
      <c r="B172" s="25"/>
      <c r="D172" s="139" t="s">
        <v>132</v>
      </c>
      <c r="F172" s="140" t="s">
        <v>211</v>
      </c>
      <c r="L172" s="25"/>
      <c r="M172" s="141"/>
      <c r="T172" s="49"/>
      <c r="AT172" s="13" t="s">
        <v>132</v>
      </c>
      <c r="AU172" s="13" t="s">
        <v>124</v>
      </c>
    </row>
    <row r="173" spans="2:65" s="1" customFormat="1" ht="21.75" customHeight="1">
      <c r="B173" s="125"/>
      <c r="C173" s="126" t="s">
        <v>410</v>
      </c>
      <c r="D173" s="126" t="s">
        <v>126</v>
      </c>
      <c r="E173" s="127" t="s">
        <v>213</v>
      </c>
      <c r="F173" s="128" t="s">
        <v>214</v>
      </c>
      <c r="G173" s="129" t="s">
        <v>197</v>
      </c>
      <c r="H173" s="130">
        <v>1</v>
      </c>
      <c r="I173" s="131"/>
      <c r="J173" s="131">
        <f>ROUND(I173*H173,2)</f>
        <v>0</v>
      </c>
      <c r="K173" s="132"/>
      <c r="L173" s="25"/>
      <c r="M173" s="133" t="s">
        <v>1</v>
      </c>
      <c r="N173" s="134" t="s">
        <v>36</v>
      </c>
      <c r="O173" s="135">
        <v>0.693</v>
      </c>
      <c r="P173" s="135">
        <f>O173*H173</f>
        <v>0.693</v>
      </c>
      <c r="Q173" s="135">
        <v>0</v>
      </c>
      <c r="R173" s="135">
        <f>Q173*H173</f>
        <v>0</v>
      </c>
      <c r="S173" s="135">
        <v>0.088</v>
      </c>
      <c r="T173" s="136">
        <f>S173*H173</f>
        <v>0.088</v>
      </c>
      <c r="AR173" s="137" t="s">
        <v>186</v>
      </c>
      <c r="AT173" s="137" t="s">
        <v>126</v>
      </c>
      <c r="AU173" s="137" t="s">
        <v>124</v>
      </c>
      <c r="AY173" s="13" t="s">
        <v>119</v>
      </c>
      <c r="BE173" s="138">
        <f>IF(N173="základní",J173,0)</f>
        <v>0</v>
      </c>
      <c r="BF173" s="138">
        <f>IF(N173="snížená",J173,0)</f>
        <v>0</v>
      </c>
      <c r="BG173" s="138">
        <f>IF(N173="zákl. přenesená",J173,0)</f>
        <v>0</v>
      </c>
      <c r="BH173" s="138">
        <f>IF(N173="sníž. přenesená",J173,0)</f>
        <v>0</v>
      </c>
      <c r="BI173" s="138">
        <f>IF(N173="nulová",J173,0)</f>
        <v>0</v>
      </c>
      <c r="BJ173" s="13" t="s">
        <v>124</v>
      </c>
      <c r="BK173" s="138">
        <f>ROUND(I173*H173,2)</f>
        <v>0</v>
      </c>
      <c r="BL173" s="13" t="s">
        <v>186</v>
      </c>
      <c r="BM173" s="137" t="s">
        <v>411</v>
      </c>
    </row>
    <row r="174" spans="2:47" s="1" customFormat="1" ht="24">
      <c r="B174" s="25"/>
      <c r="D174" s="139" t="s">
        <v>132</v>
      </c>
      <c r="F174" s="140" t="s">
        <v>216</v>
      </c>
      <c r="L174" s="25"/>
      <c r="M174" s="141"/>
      <c r="T174" s="49"/>
      <c r="AT174" s="13" t="s">
        <v>132</v>
      </c>
      <c r="AU174" s="13" t="s">
        <v>124</v>
      </c>
    </row>
    <row r="175" spans="2:65" s="1" customFormat="1" ht="24.25" customHeight="1">
      <c r="B175" s="125"/>
      <c r="C175" s="142" t="s">
        <v>412</v>
      </c>
      <c r="D175" s="142" t="s">
        <v>218</v>
      </c>
      <c r="E175" s="143" t="s">
        <v>413</v>
      </c>
      <c r="F175" s="144" t="s">
        <v>414</v>
      </c>
      <c r="G175" s="145" t="s">
        <v>221</v>
      </c>
      <c r="H175" s="146">
        <v>1</v>
      </c>
      <c r="I175" s="147"/>
      <c r="J175" s="147">
        <f>ROUND(I175*H175,2)</f>
        <v>0</v>
      </c>
      <c r="K175" s="148"/>
      <c r="L175" s="149"/>
      <c r="M175" s="150" t="s">
        <v>1</v>
      </c>
      <c r="N175" s="151" t="s">
        <v>36</v>
      </c>
      <c r="O175" s="135">
        <v>0</v>
      </c>
      <c r="P175" s="135">
        <f>O175*H175</f>
        <v>0</v>
      </c>
      <c r="Q175" s="135">
        <v>0.036</v>
      </c>
      <c r="R175" s="135">
        <f>Q175*H175</f>
        <v>0.036</v>
      </c>
      <c r="S175" s="135">
        <v>0</v>
      </c>
      <c r="T175" s="136">
        <f>S175*H175</f>
        <v>0</v>
      </c>
      <c r="AR175" s="137" t="s">
        <v>222</v>
      </c>
      <c r="AT175" s="137" t="s">
        <v>218</v>
      </c>
      <c r="AU175" s="137" t="s">
        <v>124</v>
      </c>
      <c r="AY175" s="13" t="s">
        <v>119</v>
      </c>
      <c r="BE175" s="138">
        <f>IF(N175="základní",J175,0)</f>
        <v>0</v>
      </c>
      <c r="BF175" s="138">
        <f>IF(N175="snížená",J175,0)</f>
        <v>0</v>
      </c>
      <c r="BG175" s="138">
        <f>IF(N175="zákl. přenesená",J175,0)</f>
        <v>0</v>
      </c>
      <c r="BH175" s="138">
        <f>IF(N175="sníž. přenesená",J175,0)</f>
        <v>0</v>
      </c>
      <c r="BI175" s="138">
        <f>IF(N175="nulová",J175,0)</f>
        <v>0</v>
      </c>
      <c r="BJ175" s="13" t="s">
        <v>124</v>
      </c>
      <c r="BK175" s="138">
        <f>ROUND(I175*H175,2)</f>
        <v>0</v>
      </c>
      <c r="BL175" s="13" t="s">
        <v>186</v>
      </c>
      <c r="BM175" s="137" t="s">
        <v>415</v>
      </c>
    </row>
    <row r="176" spans="2:47" s="1" customFormat="1" ht="24">
      <c r="B176" s="25"/>
      <c r="D176" s="139" t="s">
        <v>132</v>
      </c>
      <c r="F176" s="140" t="s">
        <v>414</v>
      </c>
      <c r="L176" s="25"/>
      <c r="M176" s="141"/>
      <c r="T176" s="49"/>
      <c r="AT176" s="13" t="s">
        <v>132</v>
      </c>
      <c r="AU176" s="13" t="s">
        <v>124</v>
      </c>
    </row>
    <row r="177" spans="2:65" s="1" customFormat="1" ht="24.25" customHeight="1">
      <c r="B177" s="125"/>
      <c r="C177" s="126" t="s">
        <v>416</v>
      </c>
      <c r="D177" s="126" t="s">
        <v>126</v>
      </c>
      <c r="E177" s="127" t="s">
        <v>225</v>
      </c>
      <c r="F177" s="128" t="s">
        <v>226</v>
      </c>
      <c r="G177" s="129" t="s">
        <v>197</v>
      </c>
      <c r="H177" s="130">
        <v>1</v>
      </c>
      <c r="I177" s="131"/>
      <c r="J177" s="131">
        <f>ROUND(I177*H177,2)</f>
        <v>0</v>
      </c>
      <c r="K177" s="132"/>
      <c r="L177" s="25"/>
      <c r="M177" s="133" t="s">
        <v>1</v>
      </c>
      <c r="N177" s="134" t="s">
        <v>36</v>
      </c>
      <c r="O177" s="135">
        <v>1.5</v>
      </c>
      <c r="P177" s="135">
        <f>O177*H177</f>
        <v>1.5</v>
      </c>
      <c r="Q177" s="135">
        <v>0.01475</v>
      </c>
      <c r="R177" s="135">
        <f>Q177*H177</f>
        <v>0.01475</v>
      </c>
      <c r="S177" s="135">
        <v>0</v>
      </c>
      <c r="T177" s="136">
        <f>S177*H177</f>
        <v>0</v>
      </c>
      <c r="AR177" s="137" t="s">
        <v>186</v>
      </c>
      <c r="AT177" s="137" t="s">
        <v>126</v>
      </c>
      <c r="AU177" s="137" t="s">
        <v>124</v>
      </c>
      <c r="AY177" s="13" t="s">
        <v>119</v>
      </c>
      <c r="BE177" s="138">
        <f>IF(N177="základní",J177,0)</f>
        <v>0</v>
      </c>
      <c r="BF177" s="138">
        <f>IF(N177="snížená",J177,0)</f>
        <v>0</v>
      </c>
      <c r="BG177" s="138">
        <f>IF(N177="zákl. přenesená",J177,0)</f>
        <v>0</v>
      </c>
      <c r="BH177" s="138">
        <f>IF(N177="sníž. přenesená",J177,0)</f>
        <v>0</v>
      </c>
      <c r="BI177" s="138">
        <f>IF(N177="nulová",J177,0)</f>
        <v>0</v>
      </c>
      <c r="BJ177" s="13" t="s">
        <v>124</v>
      </c>
      <c r="BK177" s="138">
        <f>ROUND(I177*H177,2)</f>
        <v>0</v>
      </c>
      <c r="BL177" s="13" t="s">
        <v>186</v>
      </c>
      <c r="BM177" s="137" t="s">
        <v>417</v>
      </c>
    </row>
    <row r="178" spans="2:47" s="1" customFormat="1" ht="24">
      <c r="B178" s="25"/>
      <c r="D178" s="139" t="s">
        <v>132</v>
      </c>
      <c r="F178" s="140" t="s">
        <v>228</v>
      </c>
      <c r="L178" s="25"/>
      <c r="M178" s="141"/>
      <c r="T178" s="49"/>
      <c r="AT178" s="13" t="s">
        <v>132</v>
      </c>
      <c r="AU178" s="13" t="s">
        <v>124</v>
      </c>
    </row>
    <row r="179" spans="2:65" s="1" customFormat="1" ht="33" customHeight="1">
      <c r="B179" s="125"/>
      <c r="C179" s="126" t="s">
        <v>265</v>
      </c>
      <c r="D179" s="126" t="s">
        <v>126</v>
      </c>
      <c r="E179" s="127" t="s">
        <v>230</v>
      </c>
      <c r="F179" s="128" t="s">
        <v>231</v>
      </c>
      <c r="G179" s="129" t="s">
        <v>159</v>
      </c>
      <c r="H179" s="130">
        <v>0.063</v>
      </c>
      <c r="I179" s="131"/>
      <c r="J179" s="131">
        <f>ROUND(I179*H179,2)</f>
        <v>0</v>
      </c>
      <c r="K179" s="132"/>
      <c r="L179" s="25"/>
      <c r="M179" s="133" t="s">
        <v>1</v>
      </c>
      <c r="N179" s="134" t="s">
        <v>36</v>
      </c>
      <c r="O179" s="135">
        <v>0</v>
      </c>
      <c r="P179" s="135">
        <f>O179*H179</f>
        <v>0</v>
      </c>
      <c r="Q179" s="135">
        <v>0</v>
      </c>
      <c r="R179" s="135">
        <f>Q179*H179</f>
        <v>0</v>
      </c>
      <c r="S179" s="135">
        <v>0</v>
      </c>
      <c r="T179" s="136">
        <f>S179*H179</f>
        <v>0</v>
      </c>
      <c r="AR179" s="137" t="s">
        <v>186</v>
      </c>
      <c r="AT179" s="137" t="s">
        <v>126</v>
      </c>
      <c r="AU179" s="137" t="s">
        <v>124</v>
      </c>
      <c r="AY179" s="13" t="s">
        <v>119</v>
      </c>
      <c r="BE179" s="138">
        <f>IF(N179="základní",J179,0)</f>
        <v>0</v>
      </c>
      <c r="BF179" s="138">
        <f>IF(N179="snížená",J179,0)</f>
        <v>0</v>
      </c>
      <c r="BG179" s="138">
        <f>IF(N179="zákl. přenesená",J179,0)</f>
        <v>0</v>
      </c>
      <c r="BH179" s="138">
        <f>IF(N179="sníž. přenesená",J179,0)</f>
        <v>0</v>
      </c>
      <c r="BI179" s="138">
        <f>IF(N179="nulová",J179,0)</f>
        <v>0</v>
      </c>
      <c r="BJ179" s="13" t="s">
        <v>124</v>
      </c>
      <c r="BK179" s="138">
        <f>ROUND(I179*H179,2)</f>
        <v>0</v>
      </c>
      <c r="BL179" s="13" t="s">
        <v>186</v>
      </c>
      <c r="BM179" s="137" t="s">
        <v>418</v>
      </c>
    </row>
    <row r="180" spans="2:47" s="1" customFormat="1" ht="24">
      <c r="B180" s="25"/>
      <c r="D180" s="139" t="s">
        <v>132</v>
      </c>
      <c r="F180" s="140" t="s">
        <v>231</v>
      </c>
      <c r="L180" s="25"/>
      <c r="M180" s="141"/>
      <c r="T180" s="49"/>
      <c r="AT180" s="13" t="s">
        <v>132</v>
      </c>
      <c r="AU180" s="13" t="s">
        <v>124</v>
      </c>
    </row>
    <row r="181" spans="2:65" s="1" customFormat="1" ht="16.5" customHeight="1">
      <c r="B181" s="125"/>
      <c r="C181" s="126" t="s">
        <v>270</v>
      </c>
      <c r="D181" s="126" t="s">
        <v>126</v>
      </c>
      <c r="E181" s="127" t="s">
        <v>233</v>
      </c>
      <c r="F181" s="128" t="s">
        <v>234</v>
      </c>
      <c r="G181" s="129" t="s">
        <v>197</v>
      </c>
      <c r="H181" s="130">
        <v>2</v>
      </c>
      <c r="I181" s="131"/>
      <c r="J181" s="131">
        <f>ROUND(I181*H181,2)</f>
        <v>0</v>
      </c>
      <c r="K181" s="132"/>
      <c r="L181" s="25"/>
      <c r="M181" s="133" t="s">
        <v>1</v>
      </c>
      <c r="N181" s="134" t="s">
        <v>36</v>
      </c>
      <c r="O181" s="135">
        <v>0</v>
      </c>
      <c r="P181" s="135">
        <f>O181*H181</f>
        <v>0</v>
      </c>
      <c r="Q181" s="135">
        <v>0</v>
      </c>
      <c r="R181" s="135">
        <f>Q181*H181</f>
        <v>0</v>
      </c>
      <c r="S181" s="135">
        <v>0.00156</v>
      </c>
      <c r="T181" s="136">
        <f>S181*H181</f>
        <v>0.00312</v>
      </c>
      <c r="AR181" s="137" t="s">
        <v>186</v>
      </c>
      <c r="AT181" s="137" t="s">
        <v>126</v>
      </c>
      <c r="AU181" s="137" t="s">
        <v>124</v>
      </c>
      <c r="AY181" s="13" t="s">
        <v>119</v>
      </c>
      <c r="BE181" s="138">
        <f>IF(N181="základní",J181,0)</f>
        <v>0</v>
      </c>
      <c r="BF181" s="138">
        <f>IF(N181="snížená",J181,0)</f>
        <v>0</v>
      </c>
      <c r="BG181" s="138">
        <f>IF(N181="zákl. přenesená",J181,0)</f>
        <v>0</v>
      </c>
      <c r="BH181" s="138">
        <f>IF(N181="sníž. přenesená",J181,0)</f>
        <v>0</v>
      </c>
      <c r="BI181" s="138">
        <f>IF(N181="nulová",J181,0)</f>
        <v>0</v>
      </c>
      <c r="BJ181" s="13" t="s">
        <v>124</v>
      </c>
      <c r="BK181" s="138">
        <f>ROUND(I181*H181,2)</f>
        <v>0</v>
      </c>
      <c r="BL181" s="13" t="s">
        <v>186</v>
      </c>
      <c r="BM181" s="137" t="s">
        <v>419</v>
      </c>
    </row>
    <row r="182" spans="2:47" s="1" customFormat="1" ht="12">
      <c r="B182" s="25"/>
      <c r="D182" s="139" t="s">
        <v>132</v>
      </c>
      <c r="F182" s="140" t="s">
        <v>234</v>
      </c>
      <c r="L182" s="25"/>
      <c r="M182" s="141"/>
      <c r="T182" s="49"/>
      <c r="AT182" s="13" t="s">
        <v>132</v>
      </c>
      <c r="AU182" s="13" t="s">
        <v>124</v>
      </c>
    </row>
    <row r="183" spans="2:65" s="1" customFormat="1" ht="24.25" customHeight="1">
      <c r="B183" s="125"/>
      <c r="C183" s="142" t="s">
        <v>420</v>
      </c>
      <c r="D183" s="142" t="s">
        <v>218</v>
      </c>
      <c r="E183" s="143" t="s">
        <v>237</v>
      </c>
      <c r="F183" s="144" t="s">
        <v>238</v>
      </c>
      <c r="G183" s="145" t="s">
        <v>221</v>
      </c>
      <c r="H183" s="146">
        <v>1</v>
      </c>
      <c r="I183" s="147"/>
      <c r="J183" s="147">
        <f>ROUND(I183*H183,2)</f>
        <v>0</v>
      </c>
      <c r="K183" s="148"/>
      <c r="L183" s="149"/>
      <c r="M183" s="150" t="s">
        <v>1</v>
      </c>
      <c r="N183" s="151" t="s">
        <v>36</v>
      </c>
      <c r="O183" s="135">
        <v>0</v>
      </c>
      <c r="P183" s="135">
        <f>O183*H183</f>
        <v>0</v>
      </c>
      <c r="Q183" s="135">
        <v>0.00262</v>
      </c>
      <c r="R183" s="135">
        <f>Q183*H183</f>
        <v>0.00262</v>
      </c>
      <c r="S183" s="135">
        <v>0</v>
      </c>
      <c r="T183" s="136">
        <f>S183*H183</f>
        <v>0</v>
      </c>
      <c r="AR183" s="137" t="s">
        <v>222</v>
      </c>
      <c r="AT183" s="137" t="s">
        <v>218</v>
      </c>
      <c r="AU183" s="137" t="s">
        <v>124</v>
      </c>
      <c r="AY183" s="13" t="s">
        <v>119</v>
      </c>
      <c r="BE183" s="138">
        <f>IF(N183="základní",J183,0)</f>
        <v>0</v>
      </c>
      <c r="BF183" s="138">
        <f>IF(N183="snížená",J183,0)</f>
        <v>0</v>
      </c>
      <c r="BG183" s="138">
        <f>IF(N183="zákl. přenesená",J183,0)</f>
        <v>0</v>
      </c>
      <c r="BH183" s="138">
        <f>IF(N183="sníž. přenesená",J183,0)</f>
        <v>0</v>
      </c>
      <c r="BI183" s="138">
        <f>IF(N183="nulová",J183,0)</f>
        <v>0</v>
      </c>
      <c r="BJ183" s="13" t="s">
        <v>124</v>
      </c>
      <c r="BK183" s="138">
        <f>ROUND(I183*H183,2)</f>
        <v>0</v>
      </c>
      <c r="BL183" s="13" t="s">
        <v>186</v>
      </c>
      <c r="BM183" s="137" t="s">
        <v>421</v>
      </c>
    </row>
    <row r="184" spans="2:47" s="1" customFormat="1" ht="12">
      <c r="B184" s="25"/>
      <c r="D184" s="139" t="s">
        <v>132</v>
      </c>
      <c r="F184" s="140" t="s">
        <v>238</v>
      </c>
      <c r="L184" s="25"/>
      <c r="M184" s="141"/>
      <c r="T184" s="49"/>
      <c r="AT184" s="13" t="s">
        <v>132</v>
      </c>
      <c r="AU184" s="13" t="s">
        <v>124</v>
      </c>
    </row>
    <row r="185" spans="2:65" s="1" customFormat="1" ht="16.5" customHeight="1">
      <c r="B185" s="125"/>
      <c r="C185" s="142" t="s">
        <v>422</v>
      </c>
      <c r="D185" s="142" t="s">
        <v>218</v>
      </c>
      <c r="E185" s="143" t="s">
        <v>241</v>
      </c>
      <c r="F185" s="144" t="s">
        <v>242</v>
      </c>
      <c r="G185" s="145" t="s">
        <v>221</v>
      </c>
      <c r="H185" s="146">
        <v>1</v>
      </c>
      <c r="I185" s="147"/>
      <c r="J185" s="147">
        <f>ROUND(I185*H185,2)</f>
        <v>0</v>
      </c>
      <c r="K185" s="148"/>
      <c r="L185" s="149"/>
      <c r="M185" s="150" t="s">
        <v>1</v>
      </c>
      <c r="N185" s="151" t="s">
        <v>36</v>
      </c>
      <c r="O185" s="135">
        <v>0</v>
      </c>
      <c r="P185" s="135">
        <f>O185*H185</f>
        <v>0</v>
      </c>
      <c r="Q185" s="135">
        <v>0.00163</v>
      </c>
      <c r="R185" s="135">
        <f>Q185*H185</f>
        <v>0.00163</v>
      </c>
      <c r="S185" s="135">
        <v>0</v>
      </c>
      <c r="T185" s="136">
        <f>S185*H185</f>
        <v>0</v>
      </c>
      <c r="AR185" s="137" t="s">
        <v>222</v>
      </c>
      <c r="AT185" s="137" t="s">
        <v>218</v>
      </c>
      <c r="AU185" s="137" t="s">
        <v>124</v>
      </c>
      <c r="AY185" s="13" t="s">
        <v>119</v>
      </c>
      <c r="BE185" s="138">
        <f>IF(N185="základní",J185,0)</f>
        <v>0</v>
      </c>
      <c r="BF185" s="138">
        <f>IF(N185="snížená",J185,0)</f>
        <v>0</v>
      </c>
      <c r="BG185" s="138">
        <f>IF(N185="zákl. přenesená",J185,0)</f>
        <v>0</v>
      </c>
      <c r="BH185" s="138">
        <f>IF(N185="sníž. přenesená",J185,0)</f>
        <v>0</v>
      </c>
      <c r="BI185" s="138">
        <f>IF(N185="nulová",J185,0)</f>
        <v>0</v>
      </c>
      <c r="BJ185" s="13" t="s">
        <v>124</v>
      </c>
      <c r="BK185" s="138">
        <f>ROUND(I185*H185,2)</f>
        <v>0</v>
      </c>
      <c r="BL185" s="13" t="s">
        <v>186</v>
      </c>
      <c r="BM185" s="137" t="s">
        <v>423</v>
      </c>
    </row>
    <row r="186" spans="2:47" s="1" customFormat="1" ht="12">
      <c r="B186" s="25"/>
      <c r="D186" s="139" t="s">
        <v>132</v>
      </c>
      <c r="F186" s="140" t="s">
        <v>242</v>
      </c>
      <c r="L186" s="25"/>
      <c r="M186" s="141"/>
      <c r="T186" s="49"/>
      <c r="AT186" s="13" t="s">
        <v>132</v>
      </c>
      <c r="AU186" s="13" t="s">
        <v>124</v>
      </c>
    </row>
    <row r="187" spans="2:65" s="1" customFormat="1" ht="16.5" customHeight="1">
      <c r="B187" s="125"/>
      <c r="C187" s="142" t="s">
        <v>424</v>
      </c>
      <c r="D187" s="142" t="s">
        <v>218</v>
      </c>
      <c r="E187" s="143" t="s">
        <v>245</v>
      </c>
      <c r="F187" s="144" t="s">
        <v>246</v>
      </c>
      <c r="G187" s="145" t="s">
        <v>221</v>
      </c>
      <c r="H187" s="146">
        <v>1</v>
      </c>
      <c r="I187" s="147"/>
      <c r="J187" s="147">
        <f>ROUND(I187*H187,2)</f>
        <v>0</v>
      </c>
      <c r="K187" s="148"/>
      <c r="L187" s="149"/>
      <c r="M187" s="150" t="s">
        <v>1</v>
      </c>
      <c r="N187" s="151" t="s">
        <v>36</v>
      </c>
      <c r="O187" s="135">
        <v>0</v>
      </c>
      <c r="P187" s="135">
        <f>O187*H187</f>
        <v>0</v>
      </c>
      <c r="Q187" s="135">
        <v>0.0021</v>
      </c>
      <c r="R187" s="135">
        <f>Q187*H187</f>
        <v>0.0021</v>
      </c>
      <c r="S187" s="135">
        <v>0</v>
      </c>
      <c r="T187" s="136">
        <f>S187*H187</f>
        <v>0</v>
      </c>
      <c r="AR187" s="137" t="s">
        <v>222</v>
      </c>
      <c r="AT187" s="137" t="s">
        <v>218</v>
      </c>
      <c r="AU187" s="137" t="s">
        <v>124</v>
      </c>
      <c r="AY187" s="13" t="s">
        <v>119</v>
      </c>
      <c r="BE187" s="138">
        <f>IF(N187="základní",J187,0)</f>
        <v>0</v>
      </c>
      <c r="BF187" s="138">
        <f>IF(N187="snížená",J187,0)</f>
        <v>0</v>
      </c>
      <c r="BG187" s="138">
        <f>IF(N187="zákl. přenesená",J187,0)</f>
        <v>0</v>
      </c>
      <c r="BH187" s="138">
        <f>IF(N187="sníž. přenesená",J187,0)</f>
        <v>0</v>
      </c>
      <c r="BI187" s="138">
        <f>IF(N187="nulová",J187,0)</f>
        <v>0</v>
      </c>
      <c r="BJ187" s="13" t="s">
        <v>124</v>
      </c>
      <c r="BK187" s="138">
        <f>ROUND(I187*H187,2)</f>
        <v>0</v>
      </c>
      <c r="BL187" s="13" t="s">
        <v>186</v>
      </c>
      <c r="BM187" s="137" t="s">
        <v>425</v>
      </c>
    </row>
    <row r="188" spans="2:47" s="1" customFormat="1" ht="12">
      <c r="B188" s="25"/>
      <c r="D188" s="139" t="s">
        <v>132</v>
      </c>
      <c r="F188" s="140" t="s">
        <v>246</v>
      </c>
      <c r="L188" s="25"/>
      <c r="M188" s="141"/>
      <c r="T188" s="49"/>
      <c r="AT188" s="13" t="s">
        <v>132</v>
      </c>
      <c r="AU188" s="13" t="s">
        <v>124</v>
      </c>
    </row>
    <row r="189" spans="2:65" s="1" customFormat="1" ht="16.5" customHeight="1">
      <c r="B189" s="125"/>
      <c r="C189" s="142" t="s">
        <v>426</v>
      </c>
      <c r="D189" s="142" t="s">
        <v>218</v>
      </c>
      <c r="E189" s="143" t="s">
        <v>249</v>
      </c>
      <c r="F189" s="144" t="s">
        <v>250</v>
      </c>
      <c r="G189" s="145" t="s">
        <v>221</v>
      </c>
      <c r="H189" s="146">
        <v>1</v>
      </c>
      <c r="I189" s="147"/>
      <c r="J189" s="147">
        <f>ROUND(I189*H189,2)</f>
        <v>0</v>
      </c>
      <c r="K189" s="148"/>
      <c r="L189" s="149"/>
      <c r="M189" s="150" t="s">
        <v>1</v>
      </c>
      <c r="N189" s="151" t="s">
        <v>36</v>
      </c>
      <c r="O189" s="135">
        <v>0</v>
      </c>
      <c r="P189" s="135">
        <f>O189*H189</f>
        <v>0</v>
      </c>
      <c r="Q189" s="135">
        <v>0.00255</v>
      </c>
      <c r="R189" s="135">
        <f>Q189*H189</f>
        <v>0.00255</v>
      </c>
      <c r="S189" s="135">
        <v>0</v>
      </c>
      <c r="T189" s="136">
        <f>S189*H189</f>
        <v>0</v>
      </c>
      <c r="AR189" s="137" t="s">
        <v>222</v>
      </c>
      <c r="AT189" s="137" t="s">
        <v>218</v>
      </c>
      <c r="AU189" s="137" t="s">
        <v>124</v>
      </c>
      <c r="AY189" s="13" t="s">
        <v>119</v>
      </c>
      <c r="BE189" s="138">
        <f>IF(N189="základní",J189,0)</f>
        <v>0</v>
      </c>
      <c r="BF189" s="138">
        <f>IF(N189="snížená",J189,0)</f>
        <v>0</v>
      </c>
      <c r="BG189" s="138">
        <f>IF(N189="zákl. přenesená",J189,0)</f>
        <v>0</v>
      </c>
      <c r="BH189" s="138">
        <f>IF(N189="sníž. přenesená",J189,0)</f>
        <v>0</v>
      </c>
      <c r="BI189" s="138">
        <f>IF(N189="nulová",J189,0)</f>
        <v>0</v>
      </c>
      <c r="BJ189" s="13" t="s">
        <v>124</v>
      </c>
      <c r="BK189" s="138">
        <f>ROUND(I189*H189,2)</f>
        <v>0</v>
      </c>
      <c r="BL189" s="13" t="s">
        <v>186</v>
      </c>
      <c r="BM189" s="137" t="s">
        <v>427</v>
      </c>
    </row>
    <row r="190" spans="2:47" s="1" customFormat="1" ht="24">
      <c r="B190" s="25"/>
      <c r="D190" s="139" t="s">
        <v>132</v>
      </c>
      <c r="F190" s="140" t="s">
        <v>252</v>
      </c>
      <c r="L190" s="25"/>
      <c r="M190" s="141"/>
      <c r="T190" s="49"/>
      <c r="AT190" s="13" t="s">
        <v>132</v>
      </c>
      <c r="AU190" s="13" t="s">
        <v>124</v>
      </c>
    </row>
    <row r="191" spans="2:65" s="1" customFormat="1" ht="21.75" customHeight="1">
      <c r="B191" s="125"/>
      <c r="C191" s="142" t="s">
        <v>428</v>
      </c>
      <c r="D191" s="142" t="s">
        <v>218</v>
      </c>
      <c r="E191" s="143" t="s">
        <v>254</v>
      </c>
      <c r="F191" s="144" t="s">
        <v>255</v>
      </c>
      <c r="G191" s="145" t="s">
        <v>221</v>
      </c>
      <c r="H191" s="146">
        <v>1</v>
      </c>
      <c r="I191" s="147"/>
      <c r="J191" s="147">
        <f>ROUND(I191*H191,2)</f>
        <v>0</v>
      </c>
      <c r="K191" s="148"/>
      <c r="L191" s="149"/>
      <c r="M191" s="150" t="s">
        <v>1</v>
      </c>
      <c r="N191" s="151" t="s">
        <v>36</v>
      </c>
      <c r="O191" s="135">
        <v>0</v>
      </c>
      <c r="P191" s="135">
        <f>O191*H191</f>
        <v>0</v>
      </c>
      <c r="Q191" s="135">
        <v>0.002</v>
      </c>
      <c r="R191" s="135">
        <f>Q191*H191</f>
        <v>0.002</v>
      </c>
      <c r="S191" s="135">
        <v>0</v>
      </c>
      <c r="T191" s="136">
        <f>S191*H191</f>
        <v>0</v>
      </c>
      <c r="AR191" s="137" t="s">
        <v>222</v>
      </c>
      <c r="AT191" s="137" t="s">
        <v>218</v>
      </c>
      <c r="AU191" s="137" t="s">
        <v>124</v>
      </c>
      <c r="AY191" s="13" t="s">
        <v>119</v>
      </c>
      <c r="BE191" s="138">
        <f>IF(N191="základní",J191,0)</f>
        <v>0</v>
      </c>
      <c r="BF191" s="138">
        <f>IF(N191="snížená",J191,0)</f>
        <v>0</v>
      </c>
      <c r="BG191" s="138">
        <f>IF(N191="zákl. přenesená",J191,0)</f>
        <v>0</v>
      </c>
      <c r="BH191" s="138">
        <f>IF(N191="sníž. přenesená",J191,0)</f>
        <v>0</v>
      </c>
      <c r="BI191" s="138">
        <f>IF(N191="nulová",J191,0)</f>
        <v>0</v>
      </c>
      <c r="BJ191" s="13" t="s">
        <v>124</v>
      </c>
      <c r="BK191" s="138">
        <f>ROUND(I191*H191,2)</f>
        <v>0</v>
      </c>
      <c r="BL191" s="13" t="s">
        <v>186</v>
      </c>
      <c r="BM191" s="137" t="s">
        <v>429</v>
      </c>
    </row>
    <row r="192" spans="2:47" s="1" customFormat="1" ht="12">
      <c r="B192" s="25"/>
      <c r="D192" s="139" t="s">
        <v>132</v>
      </c>
      <c r="F192" s="140" t="s">
        <v>255</v>
      </c>
      <c r="L192" s="25"/>
      <c r="M192" s="141"/>
      <c r="T192" s="49"/>
      <c r="AT192" s="13" t="s">
        <v>132</v>
      </c>
      <c r="AU192" s="13" t="s">
        <v>124</v>
      </c>
    </row>
    <row r="193" spans="2:65" s="1" customFormat="1" ht="21.75" customHeight="1">
      <c r="B193" s="125"/>
      <c r="C193" s="142" t="s">
        <v>430</v>
      </c>
      <c r="D193" s="142" t="s">
        <v>218</v>
      </c>
      <c r="E193" s="143" t="s">
        <v>258</v>
      </c>
      <c r="F193" s="144" t="s">
        <v>259</v>
      </c>
      <c r="G193" s="145" t="s">
        <v>221</v>
      </c>
      <c r="H193" s="146">
        <v>1</v>
      </c>
      <c r="I193" s="147"/>
      <c r="J193" s="147">
        <f>ROUND(I193*H193,2)</f>
        <v>0</v>
      </c>
      <c r="K193" s="148"/>
      <c r="L193" s="149"/>
      <c r="M193" s="150" t="s">
        <v>1</v>
      </c>
      <c r="N193" s="151" t="s">
        <v>36</v>
      </c>
      <c r="O193" s="135">
        <v>0</v>
      </c>
      <c r="P193" s="135">
        <f>O193*H193</f>
        <v>0</v>
      </c>
      <c r="Q193" s="135">
        <v>0.0145</v>
      </c>
      <c r="R193" s="135">
        <f>Q193*H193</f>
        <v>0.0145</v>
      </c>
      <c r="S193" s="135">
        <v>0</v>
      </c>
      <c r="T193" s="136">
        <f>S193*H193</f>
        <v>0</v>
      </c>
      <c r="AR193" s="137" t="s">
        <v>222</v>
      </c>
      <c r="AT193" s="137" t="s">
        <v>218</v>
      </c>
      <c r="AU193" s="137" t="s">
        <v>124</v>
      </c>
      <c r="AY193" s="13" t="s">
        <v>119</v>
      </c>
      <c r="BE193" s="138">
        <f>IF(N193="základní",J193,0)</f>
        <v>0</v>
      </c>
      <c r="BF193" s="138">
        <f>IF(N193="snížená",J193,0)</f>
        <v>0</v>
      </c>
      <c r="BG193" s="138">
        <f>IF(N193="zákl. přenesená",J193,0)</f>
        <v>0</v>
      </c>
      <c r="BH193" s="138">
        <f>IF(N193="sníž. přenesená",J193,0)</f>
        <v>0</v>
      </c>
      <c r="BI193" s="138">
        <f>IF(N193="nulová",J193,0)</f>
        <v>0</v>
      </c>
      <c r="BJ193" s="13" t="s">
        <v>124</v>
      </c>
      <c r="BK193" s="138">
        <f>ROUND(I193*H193,2)</f>
        <v>0</v>
      </c>
      <c r="BL193" s="13" t="s">
        <v>186</v>
      </c>
      <c r="BM193" s="137" t="s">
        <v>431</v>
      </c>
    </row>
    <row r="194" spans="2:47" s="1" customFormat="1" ht="12">
      <c r="B194" s="25"/>
      <c r="D194" s="139" t="s">
        <v>132</v>
      </c>
      <c r="F194" s="140" t="s">
        <v>259</v>
      </c>
      <c r="L194" s="25"/>
      <c r="M194" s="141"/>
      <c r="T194" s="49"/>
      <c r="AT194" s="13" t="s">
        <v>132</v>
      </c>
      <c r="AU194" s="13" t="s">
        <v>124</v>
      </c>
    </row>
    <row r="195" spans="2:65" s="1" customFormat="1" ht="24.25" customHeight="1">
      <c r="B195" s="125"/>
      <c r="C195" s="142" t="s">
        <v>432</v>
      </c>
      <c r="D195" s="142" t="s">
        <v>218</v>
      </c>
      <c r="E195" s="143" t="s">
        <v>433</v>
      </c>
      <c r="F195" s="144" t="s">
        <v>434</v>
      </c>
      <c r="G195" s="145" t="s">
        <v>221</v>
      </c>
      <c r="H195" s="146">
        <v>1</v>
      </c>
      <c r="I195" s="147"/>
      <c r="J195" s="147">
        <f>ROUND(I195*H195,2)</f>
        <v>0</v>
      </c>
      <c r="K195" s="148"/>
      <c r="L195" s="149"/>
      <c r="M195" s="150" t="s">
        <v>1</v>
      </c>
      <c r="N195" s="151" t="s">
        <v>36</v>
      </c>
      <c r="O195" s="135">
        <v>0</v>
      </c>
      <c r="P195" s="135">
        <f>O195*H195</f>
        <v>0</v>
      </c>
      <c r="Q195" s="135">
        <v>0.014</v>
      </c>
      <c r="R195" s="135">
        <f>Q195*H195</f>
        <v>0.014</v>
      </c>
      <c r="S195" s="135">
        <v>0</v>
      </c>
      <c r="T195" s="136">
        <f>S195*H195</f>
        <v>0</v>
      </c>
      <c r="AR195" s="137" t="s">
        <v>222</v>
      </c>
      <c r="AT195" s="137" t="s">
        <v>218</v>
      </c>
      <c r="AU195" s="137" t="s">
        <v>124</v>
      </c>
      <c r="AY195" s="13" t="s">
        <v>119</v>
      </c>
      <c r="BE195" s="138">
        <f>IF(N195="základní",J195,0)</f>
        <v>0</v>
      </c>
      <c r="BF195" s="138">
        <f>IF(N195="snížená",J195,0)</f>
        <v>0</v>
      </c>
      <c r="BG195" s="138">
        <f>IF(N195="zákl. přenesená",J195,0)</f>
        <v>0</v>
      </c>
      <c r="BH195" s="138">
        <f>IF(N195="sníž. přenesená",J195,0)</f>
        <v>0</v>
      </c>
      <c r="BI195" s="138">
        <f>IF(N195="nulová",J195,0)</f>
        <v>0</v>
      </c>
      <c r="BJ195" s="13" t="s">
        <v>124</v>
      </c>
      <c r="BK195" s="138">
        <f>ROUND(I195*H195,2)</f>
        <v>0</v>
      </c>
      <c r="BL195" s="13" t="s">
        <v>186</v>
      </c>
      <c r="BM195" s="137" t="s">
        <v>435</v>
      </c>
    </row>
    <row r="196" spans="2:47" s="1" customFormat="1" ht="12">
      <c r="B196" s="25"/>
      <c r="D196" s="139" t="s">
        <v>132</v>
      </c>
      <c r="F196" s="140" t="s">
        <v>434</v>
      </c>
      <c r="L196" s="25"/>
      <c r="M196" s="141"/>
      <c r="T196" s="49"/>
      <c r="AT196" s="13" t="s">
        <v>132</v>
      </c>
      <c r="AU196" s="13" t="s">
        <v>124</v>
      </c>
    </row>
    <row r="197" spans="2:65" s="1" customFormat="1" ht="37.75" customHeight="1">
      <c r="B197" s="125"/>
      <c r="C197" s="126" t="s">
        <v>436</v>
      </c>
      <c r="D197" s="126" t="s">
        <v>126</v>
      </c>
      <c r="E197" s="127" t="s">
        <v>262</v>
      </c>
      <c r="F197" s="128" t="s">
        <v>263</v>
      </c>
      <c r="G197" s="129" t="s">
        <v>197</v>
      </c>
      <c r="H197" s="130">
        <v>1</v>
      </c>
      <c r="I197" s="131"/>
      <c r="J197" s="131">
        <f>ROUND(I197*H197,2)</f>
        <v>0</v>
      </c>
      <c r="K197" s="132"/>
      <c r="L197" s="25"/>
      <c r="M197" s="133" t="s">
        <v>1</v>
      </c>
      <c r="N197" s="134" t="s">
        <v>36</v>
      </c>
      <c r="O197" s="135">
        <v>2.5</v>
      </c>
      <c r="P197" s="135">
        <f>O197*H197</f>
        <v>2.5</v>
      </c>
      <c r="Q197" s="135">
        <v>0.0092</v>
      </c>
      <c r="R197" s="135">
        <f>Q197*H197</f>
        <v>0.0092</v>
      </c>
      <c r="S197" s="135">
        <v>0</v>
      </c>
      <c r="T197" s="136">
        <f>S197*H197</f>
        <v>0</v>
      </c>
      <c r="AR197" s="137" t="s">
        <v>186</v>
      </c>
      <c r="AT197" s="137" t="s">
        <v>126</v>
      </c>
      <c r="AU197" s="137" t="s">
        <v>124</v>
      </c>
      <c r="AY197" s="13" t="s">
        <v>119</v>
      </c>
      <c r="BE197" s="138">
        <f>IF(N197="základní",J197,0)</f>
        <v>0</v>
      </c>
      <c r="BF197" s="138">
        <f>IF(N197="snížená",J197,0)</f>
        <v>0</v>
      </c>
      <c r="BG197" s="138">
        <f>IF(N197="zákl. přenesená",J197,0)</f>
        <v>0</v>
      </c>
      <c r="BH197" s="138">
        <f>IF(N197="sníž. přenesená",J197,0)</f>
        <v>0</v>
      </c>
      <c r="BI197" s="138">
        <f>IF(N197="nulová",J197,0)</f>
        <v>0</v>
      </c>
      <c r="BJ197" s="13" t="s">
        <v>124</v>
      </c>
      <c r="BK197" s="138">
        <f>ROUND(I197*H197,2)</f>
        <v>0</v>
      </c>
      <c r="BL197" s="13" t="s">
        <v>186</v>
      </c>
      <c r="BM197" s="137" t="s">
        <v>437</v>
      </c>
    </row>
    <row r="198" spans="2:47" s="1" customFormat="1" ht="24">
      <c r="B198" s="25"/>
      <c r="D198" s="139" t="s">
        <v>132</v>
      </c>
      <c r="F198" s="140" t="s">
        <v>263</v>
      </c>
      <c r="L198" s="25"/>
      <c r="M198" s="141"/>
      <c r="T198" s="49"/>
      <c r="AT198" s="13" t="s">
        <v>132</v>
      </c>
      <c r="AU198" s="13" t="s">
        <v>124</v>
      </c>
    </row>
    <row r="199" spans="2:65" s="1" customFormat="1" ht="16.5" customHeight="1">
      <c r="B199" s="125"/>
      <c r="C199" s="126" t="s">
        <v>438</v>
      </c>
      <c r="D199" s="126" t="s">
        <v>126</v>
      </c>
      <c r="E199" s="127" t="s">
        <v>266</v>
      </c>
      <c r="F199" s="128" t="s">
        <v>267</v>
      </c>
      <c r="G199" s="129" t="s">
        <v>197</v>
      </c>
      <c r="H199" s="130">
        <v>1</v>
      </c>
      <c r="I199" s="131"/>
      <c r="J199" s="131">
        <f>ROUND(I199*H199,2)</f>
        <v>0</v>
      </c>
      <c r="K199" s="132"/>
      <c r="L199" s="25"/>
      <c r="M199" s="133" t="s">
        <v>1</v>
      </c>
      <c r="N199" s="134" t="s">
        <v>36</v>
      </c>
      <c r="O199" s="135">
        <v>2.5</v>
      </c>
      <c r="P199" s="135">
        <f>O199*H199</f>
        <v>2.5</v>
      </c>
      <c r="Q199" s="135">
        <v>0.0085</v>
      </c>
      <c r="R199" s="135">
        <f>Q199*H199</f>
        <v>0.0085</v>
      </c>
      <c r="S199" s="135">
        <v>0</v>
      </c>
      <c r="T199" s="136">
        <f>S199*H199</f>
        <v>0</v>
      </c>
      <c r="AR199" s="137" t="s">
        <v>186</v>
      </c>
      <c r="AT199" s="137" t="s">
        <v>126</v>
      </c>
      <c r="AU199" s="137" t="s">
        <v>124</v>
      </c>
      <c r="AY199" s="13" t="s">
        <v>119</v>
      </c>
      <c r="BE199" s="138">
        <f>IF(N199="základní",J199,0)</f>
        <v>0</v>
      </c>
      <c r="BF199" s="138">
        <f>IF(N199="snížená",J199,0)</f>
        <v>0</v>
      </c>
      <c r="BG199" s="138">
        <f>IF(N199="zákl. přenesená",J199,0)</f>
        <v>0</v>
      </c>
      <c r="BH199" s="138">
        <f>IF(N199="sníž. přenesená",J199,0)</f>
        <v>0</v>
      </c>
      <c r="BI199" s="138">
        <f>IF(N199="nulová",J199,0)</f>
        <v>0</v>
      </c>
      <c r="BJ199" s="13" t="s">
        <v>124</v>
      </c>
      <c r="BK199" s="138">
        <f>ROUND(I199*H199,2)</f>
        <v>0</v>
      </c>
      <c r="BL199" s="13" t="s">
        <v>186</v>
      </c>
      <c r="BM199" s="137" t="s">
        <v>439</v>
      </c>
    </row>
    <row r="200" spans="2:47" s="1" customFormat="1" ht="36">
      <c r="B200" s="25"/>
      <c r="D200" s="139" t="s">
        <v>132</v>
      </c>
      <c r="F200" s="140" t="s">
        <v>269</v>
      </c>
      <c r="L200" s="25"/>
      <c r="M200" s="141"/>
      <c r="T200" s="49"/>
      <c r="AT200" s="13" t="s">
        <v>132</v>
      </c>
      <c r="AU200" s="13" t="s">
        <v>124</v>
      </c>
    </row>
    <row r="201" spans="2:65" s="1" customFormat="1" ht="24.25" customHeight="1">
      <c r="B201" s="125"/>
      <c r="C201" s="126" t="s">
        <v>440</v>
      </c>
      <c r="D201" s="126" t="s">
        <v>126</v>
      </c>
      <c r="E201" s="127" t="s">
        <v>271</v>
      </c>
      <c r="F201" s="128" t="s">
        <v>272</v>
      </c>
      <c r="G201" s="129" t="s">
        <v>197</v>
      </c>
      <c r="H201" s="130">
        <v>1</v>
      </c>
      <c r="I201" s="131"/>
      <c r="J201" s="131">
        <f>ROUND(I201*H201,2)</f>
        <v>0</v>
      </c>
      <c r="K201" s="132"/>
      <c r="L201" s="25"/>
      <c r="M201" s="133" t="s">
        <v>1</v>
      </c>
      <c r="N201" s="134" t="s">
        <v>36</v>
      </c>
      <c r="O201" s="135">
        <v>1.79</v>
      </c>
      <c r="P201" s="135">
        <f>O201*H201</f>
        <v>1.79</v>
      </c>
      <c r="Q201" s="135">
        <v>0</v>
      </c>
      <c r="R201" s="135">
        <f>Q201*H201</f>
        <v>0</v>
      </c>
      <c r="S201" s="135">
        <v>0</v>
      </c>
      <c r="T201" s="136">
        <f>S201*H201</f>
        <v>0</v>
      </c>
      <c r="AR201" s="137" t="s">
        <v>186</v>
      </c>
      <c r="AT201" s="137" t="s">
        <v>126</v>
      </c>
      <c r="AU201" s="137" t="s">
        <v>124</v>
      </c>
      <c r="AY201" s="13" t="s">
        <v>119</v>
      </c>
      <c r="BE201" s="138">
        <f>IF(N201="základní",J201,0)</f>
        <v>0</v>
      </c>
      <c r="BF201" s="138">
        <f>IF(N201="snížená",J201,0)</f>
        <v>0</v>
      </c>
      <c r="BG201" s="138">
        <f>IF(N201="zákl. přenesená",J201,0)</f>
        <v>0</v>
      </c>
      <c r="BH201" s="138">
        <f>IF(N201="sníž. přenesená",J201,0)</f>
        <v>0</v>
      </c>
      <c r="BI201" s="138">
        <f>IF(N201="nulová",J201,0)</f>
        <v>0</v>
      </c>
      <c r="BJ201" s="13" t="s">
        <v>124</v>
      </c>
      <c r="BK201" s="138">
        <f>ROUND(I201*H201,2)</f>
        <v>0</v>
      </c>
      <c r="BL201" s="13" t="s">
        <v>186</v>
      </c>
      <c r="BM201" s="137" t="s">
        <v>441</v>
      </c>
    </row>
    <row r="202" spans="2:47" s="1" customFormat="1" ht="24">
      <c r="B202" s="25"/>
      <c r="D202" s="139" t="s">
        <v>132</v>
      </c>
      <c r="F202" s="140" t="s">
        <v>274</v>
      </c>
      <c r="L202" s="25"/>
      <c r="M202" s="141"/>
      <c r="T202" s="49"/>
      <c r="AT202" s="13" t="s">
        <v>132</v>
      </c>
      <c r="AU202" s="13" t="s">
        <v>124</v>
      </c>
    </row>
    <row r="203" spans="2:65" s="1" customFormat="1" ht="24.25" customHeight="1">
      <c r="B203" s="125"/>
      <c r="C203" s="126" t="s">
        <v>442</v>
      </c>
      <c r="D203" s="126" t="s">
        <v>126</v>
      </c>
      <c r="E203" s="127" t="s">
        <v>275</v>
      </c>
      <c r="F203" s="128" t="s">
        <v>276</v>
      </c>
      <c r="G203" s="129" t="s">
        <v>197</v>
      </c>
      <c r="H203" s="130">
        <v>1</v>
      </c>
      <c r="I203" s="131"/>
      <c r="J203" s="131">
        <f>ROUND(I203*H203,2)</f>
        <v>0</v>
      </c>
      <c r="K203" s="132"/>
      <c r="L203" s="25"/>
      <c r="M203" s="133" t="s">
        <v>1</v>
      </c>
      <c r="N203" s="134" t="s">
        <v>36</v>
      </c>
      <c r="O203" s="135">
        <v>2.4</v>
      </c>
      <c r="P203" s="135">
        <f>O203*H203</f>
        <v>2.4</v>
      </c>
      <c r="Q203" s="135">
        <v>0</v>
      </c>
      <c r="R203" s="135">
        <f>Q203*H203</f>
        <v>0</v>
      </c>
      <c r="S203" s="135">
        <v>0</v>
      </c>
      <c r="T203" s="136">
        <f>S203*H203</f>
        <v>0</v>
      </c>
      <c r="AR203" s="137" t="s">
        <v>186</v>
      </c>
      <c r="AT203" s="137" t="s">
        <v>126</v>
      </c>
      <c r="AU203" s="137" t="s">
        <v>124</v>
      </c>
      <c r="AY203" s="13" t="s">
        <v>119</v>
      </c>
      <c r="BE203" s="138">
        <f>IF(N203="základní",J203,0)</f>
        <v>0</v>
      </c>
      <c r="BF203" s="138">
        <f>IF(N203="snížená",J203,0)</f>
        <v>0</v>
      </c>
      <c r="BG203" s="138">
        <f>IF(N203="zákl. přenesená",J203,0)</f>
        <v>0</v>
      </c>
      <c r="BH203" s="138">
        <f>IF(N203="sníž. přenesená",J203,0)</f>
        <v>0</v>
      </c>
      <c r="BI203" s="138">
        <f>IF(N203="nulová",J203,0)</f>
        <v>0</v>
      </c>
      <c r="BJ203" s="13" t="s">
        <v>124</v>
      </c>
      <c r="BK203" s="138">
        <f>ROUND(I203*H203,2)</f>
        <v>0</v>
      </c>
      <c r="BL203" s="13" t="s">
        <v>186</v>
      </c>
      <c r="BM203" s="137" t="s">
        <v>443</v>
      </c>
    </row>
    <row r="204" spans="2:47" s="1" customFormat="1" ht="24">
      <c r="B204" s="25"/>
      <c r="D204" s="139" t="s">
        <v>132</v>
      </c>
      <c r="F204" s="140" t="s">
        <v>278</v>
      </c>
      <c r="L204" s="25"/>
      <c r="M204" s="141"/>
      <c r="T204" s="49"/>
      <c r="AT204" s="13" t="s">
        <v>132</v>
      </c>
      <c r="AU204" s="13" t="s">
        <v>124</v>
      </c>
    </row>
    <row r="205" spans="2:65" s="1" customFormat="1" ht="24.25" customHeight="1">
      <c r="B205" s="125"/>
      <c r="C205" s="126" t="s">
        <v>444</v>
      </c>
      <c r="D205" s="126" t="s">
        <v>126</v>
      </c>
      <c r="E205" s="127" t="s">
        <v>445</v>
      </c>
      <c r="F205" s="128" t="s">
        <v>446</v>
      </c>
      <c r="G205" s="129" t="s">
        <v>197</v>
      </c>
      <c r="H205" s="130">
        <v>1</v>
      </c>
      <c r="I205" s="131"/>
      <c r="J205" s="131">
        <f>ROUND(I205*H205,2)</f>
        <v>0</v>
      </c>
      <c r="K205" s="132"/>
      <c r="L205" s="25"/>
      <c r="M205" s="133" t="s">
        <v>1</v>
      </c>
      <c r="N205" s="134" t="s">
        <v>36</v>
      </c>
      <c r="O205" s="135">
        <v>2.4</v>
      </c>
      <c r="P205" s="135">
        <f>O205*H205</f>
        <v>2.4</v>
      </c>
      <c r="Q205" s="135">
        <v>0</v>
      </c>
      <c r="R205" s="135">
        <f>Q205*H205</f>
        <v>0</v>
      </c>
      <c r="S205" s="135">
        <v>0</v>
      </c>
      <c r="T205" s="136">
        <f>S205*H205</f>
        <v>0</v>
      </c>
      <c r="AR205" s="137" t="s">
        <v>186</v>
      </c>
      <c r="AT205" s="137" t="s">
        <v>126</v>
      </c>
      <c r="AU205" s="137" t="s">
        <v>124</v>
      </c>
      <c r="AY205" s="13" t="s">
        <v>119</v>
      </c>
      <c r="BE205" s="138">
        <f>IF(N205="základní",J205,0)</f>
        <v>0</v>
      </c>
      <c r="BF205" s="138">
        <f>IF(N205="snížená",J205,0)</f>
        <v>0</v>
      </c>
      <c r="BG205" s="138">
        <f>IF(N205="zákl. přenesená",J205,0)</f>
        <v>0</v>
      </c>
      <c r="BH205" s="138">
        <f>IF(N205="sníž. přenesená",J205,0)</f>
        <v>0</v>
      </c>
      <c r="BI205" s="138">
        <f>IF(N205="nulová",J205,0)</f>
        <v>0</v>
      </c>
      <c r="BJ205" s="13" t="s">
        <v>124</v>
      </c>
      <c r="BK205" s="138">
        <f>ROUND(I205*H205,2)</f>
        <v>0</v>
      </c>
      <c r="BL205" s="13" t="s">
        <v>186</v>
      </c>
      <c r="BM205" s="137" t="s">
        <v>447</v>
      </c>
    </row>
    <row r="206" spans="2:47" s="1" customFormat="1" ht="24">
      <c r="B206" s="25"/>
      <c r="D206" s="139" t="s">
        <v>132</v>
      </c>
      <c r="F206" s="140" t="s">
        <v>278</v>
      </c>
      <c r="L206" s="25"/>
      <c r="M206" s="141"/>
      <c r="T206" s="49"/>
      <c r="AT206" s="13" t="s">
        <v>132</v>
      </c>
      <c r="AU206" s="13" t="s">
        <v>124</v>
      </c>
    </row>
    <row r="207" spans="2:65" s="1" customFormat="1" ht="37.75" customHeight="1">
      <c r="B207" s="125"/>
      <c r="C207" s="126" t="s">
        <v>448</v>
      </c>
      <c r="D207" s="126" t="s">
        <v>126</v>
      </c>
      <c r="E207" s="127" t="s">
        <v>280</v>
      </c>
      <c r="F207" s="128" t="s">
        <v>281</v>
      </c>
      <c r="G207" s="129" t="s">
        <v>221</v>
      </c>
      <c r="H207" s="130">
        <v>1</v>
      </c>
      <c r="I207" s="131"/>
      <c r="J207" s="131">
        <f>ROUND(I207*H207,2)</f>
        <v>0</v>
      </c>
      <c r="K207" s="132"/>
      <c r="L207" s="25"/>
      <c r="M207" s="133" t="s">
        <v>1</v>
      </c>
      <c r="N207" s="134" t="s">
        <v>36</v>
      </c>
      <c r="O207" s="135">
        <v>0.277</v>
      </c>
      <c r="P207" s="135">
        <f>O207*H207</f>
        <v>0.277</v>
      </c>
      <c r="Q207" s="135">
        <v>0.02726</v>
      </c>
      <c r="R207" s="135">
        <f>Q207*H207</f>
        <v>0.02726</v>
      </c>
      <c r="S207" s="135">
        <v>0</v>
      </c>
      <c r="T207" s="136">
        <f>S207*H207</f>
        <v>0</v>
      </c>
      <c r="AR207" s="137" t="s">
        <v>186</v>
      </c>
      <c r="AT207" s="137" t="s">
        <v>126</v>
      </c>
      <c r="AU207" s="137" t="s">
        <v>124</v>
      </c>
      <c r="AY207" s="13" t="s">
        <v>119</v>
      </c>
      <c r="BE207" s="138">
        <f>IF(N207="základní",J207,0)</f>
        <v>0</v>
      </c>
      <c r="BF207" s="138">
        <f>IF(N207="snížená",J207,0)</f>
        <v>0</v>
      </c>
      <c r="BG207" s="138">
        <f>IF(N207="zákl. přenesená",J207,0)</f>
        <v>0</v>
      </c>
      <c r="BH207" s="138">
        <f>IF(N207="sníž. přenesená",J207,0)</f>
        <v>0</v>
      </c>
      <c r="BI207" s="138">
        <f>IF(N207="nulová",J207,0)</f>
        <v>0</v>
      </c>
      <c r="BJ207" s="13" t="s">
        <v>124</v>
      </c>
      <c r="BK207" s="138">
        <f>ROUND(I207*H207,2)</f>
        <v>0</v>
      </c>
      <c r="BL207" s="13" t="s">
        <v>186</v>
      </c>
      <c r="BM207" s="137" t="s">
        <v>449</v>
      </c>
    </row>
    <row r="208" spans="2:47" s="1" customFormat="1" ht="36">
      <c r="B208" s="25"/>
      <c r="D208" s="139" t="s">
        <v>132</v>
      </c>
      <c r="F208" s="140" t="s">
        <v>281</v>
      </c>
      <c r="L208" s="25"/>
      <c r="M208" s="141"/>
      <c r="T208" s="49"/>
      <c r="AT208" s="13" t="s">
        <v>132</v>
      </c>
      <c r="AU208" s="13" t="s">
        <v>124</v>
      </c>
    </row>
    <row r="209" spans="2:65" s="1" customFormat="1" ht="24.25" customHeight="1">
      <c r="B209" s="125"/>
      <c r="C209" s="126" t="s">
        <v>450</v>
      </c>
      <c r="D209" s="126" t="s">
        <v>126</v>
      </c>
      <c r="E209" s="127" t="s">
        <v>284</v>
      </c>
      <c r="F209" s="128" t="s">
        <v>285</v>
      </c>
      <c r="G209" s="129" t="s">
        <v>221</v>
      </c>
      <c r="H209" s="130">
        <v>1</v>
      </c>
      <c r="I209" s="131"/>
      <c r="J209" s="131">
        <f>ROUND(I209*H209,2)</f>
        <v>0</v>
      </c>
      <c r="K209" s="132"/>
      <c r="L209" s="25"/>
      <c r="M209" s="133" t="s">
        <v>1</v>
      </c>
      <c r="N209" s="134" t="s">
        <v>36</v>
      </c>
      <c r="O209" s="135">
        <v>0.857</v>
      </c>
      <c r="P209" s="135">
        <f>O209*H209</f>
        <v>0.857</v>
      </c>
      <c r="Q209" s="135">
        <v>0</v>
      </c>
      <c r="R209" s="135">
        <f>Q209*H209</f>
        <v>0</v>
      </c>
      <c r="S209" s="135">
        <v>0</v>
      </c>
      <c r="T209" s="136">
        <f>S209*H209</f>
        <v>0</v>
      </c>
      <c r="AR209" s="137" t="s">
        <v>186</v>
      </c>
      <c r="AT209" s="137" t="s">
        <v>126</v>
      </c>
      <c r="AU209" s="137" t="s">
        <v>124</v>
      </c>
      <c r="AY209" s="13" t="s">
        <v>119</v>
      </c>
      <c r="BE209" s="138">
        <f>IF(N209="základní",J209,0)</f>
        <v>0</v>
      </c>
      <c r="BF209" s="138">
        <f>IF(N209="snížená",J209,0)</f>
        <v>0</v>
      </c>
      <c r="BG209" s="138">
        <f>IF(N209="zákl. přenesená",J209,0)</f>
        <v>0</v>
      </c>
      <c r="BH209" s="138">
        <f>IF(N209="sníž. přenesená",J209,0)</f>
        <v>0</v>
      </c>
      <c r="BI209" s="138">
        <f>IF(N209="nulová",J209,0)</f>
        <v>0</v>
      </c>
      <c r="BJ209" s="13" t="s">
        <v>124</v>
      </c>
      <c r="BK209" s="138">
        <f>ROUND(I209*H209,2)</f>
        <v>0</v>
      </c>
      <c r="BL209" s="13" t="s">
        <v>186</v>
      </c>
      <c r="BM209" s="137" t="s">
        <v>451</v>
      </c>
    </row>
    <row r="210" spans="2:47" s="1" customFormat="1" ht="24">
      <c r="B210" s="25"/>
      <c r="D210" s="139" t="s">
        <v>132</v>
      </c>
      <c r="F210" s="140" t="s">
        <v>287</v>
      </c>
      <c r="L210" s="25"/>
      <c r="M210" s="141"/>
      <c r="T210" s="49"/>
      <c r="AT210" s="13" t="s">
        <v>132</v>
      </c>
      <c r="AU210" s="13" t="s">
        <v>124</v>
      </c>
    </row>
    <row r="211" spans="2:65" s="1" customFormat="1" ht="21.75" customHeight="1">
      <c r="B211" s="125"/>
      <c r="C211" s="126" t="s">
        <v>452</v>
      </c>
      <c r="D211" s="126" t="s">
        <v>126</v>
      </c>
      <c r="E211" s="127" t="s">
        <v>289</v>
      </c>
      <c r="F211" s="128" t="s">
        <v>290</v>
      </c>
      <c r="G211" s="129" t="s">
        <v>1</v>
      </c>
      <c r="H211" s="130">
        <v>1</v>
      </c>
      <c r="I211" s="131"/>
      <c r="J211" s="131">
        <f>ROUND(I211*H211,2)</f>
        <v>0</v>
      </c>
      <c r="K211" s="132"/>
      <c r="L211" s="25"/>
      <c r="M211" s="133" t="s">
        <v>1</v>
      </c>
      <c r="N211" s="134" t="s">
        <v>36</v>
      </c>
      <c r="O211" s="135">
        <v>0</v>
      </c>
      <c r="P211" s="135">
        <f>O211*H211</f>
        <v>0</v>
      </c>
      <c r="Q211" s="135">
        <v>0</v>
      </c>
      <c r="R211" s="135">
        <f>Q211*H211</f>
        <v>0</v>
      </c>
      <c r="S211" s="135">
        <v>0</v>
      </c>
      <c r="T211" s="136">
        <f>S211*H211</f>
        <v>0</v>
      </c>
      <c r="AR211" s="137" t="s">
        <v>186</v>
      </c>
      <c r="AT211" s="137" t="s">
        <v>126</v>
      </c>
      <c r="AU211" s="137" t="s">
        <v>124</v>
      </c>
      <c r="AY211" s="13" t="s">
        <v>119</v>
      </c>
      <c r="BE211" s="138">
        <f>IF(N211="základní",J211,0)</f>
        <v>0</v>
      </c>
      <c r="BF211" s="138">
        <f>IF(N211="snížená",J211,0)</f>
        <v>0</v>
      </c>
      <c r="BG211" s="138">
        <f>IF(N211="zákl. přenesená",J211,0)</f>
        <v>0</v>
      </c>
      <c r="BH211" s="138">
        <f>IF(N211="sníž. přenesená",J211,0)</f>
        <v>0</v>
      </c>
      <c r="BI211" s="138">
        <f>IF(N211="nulová",J211,0)</f>
        <v>0</v>
      </c>
      <c r="BJ211" s="13" t="s">
        <v>124</v>
      </c>
      <c r="BK211" s="138">
        <f>ROUND(I211*H211,2)</f>
        <v>0</v>
      </c>
      <c r="BL211" s="13" t="s">
        <v>186</v>
      </c>
      <c r="BM211" s="137" t="s">
        <v>453</v>
      </c>
    </row>
    <row r="212" spans="2:65" s="1" customFormat="1" ht="16.5" customHeight="1">
      <c r="B212" s="125"/>
      <c r="C212" s="126" t="s">
        <v>454</v>
      </c>
      <c r="D212" s="126" t="s">
        <v>126</v>
      </c>
      <c r="E212" s="127" t="s">
        <v>294</v>
      </c>
      <c r="F212" s="128" t="s">
        <v>295</v>
      </c>
      <c r="G212" s="129" t="s">
        <v>1</v>
      </c>
      <c r="H212" s="130">
        <v>1</v>
      </c>
      <c r="I212" s="131"/>
      <c r="J212" s="131">
        <f>ROUND(I212*H212,2)</f>
        <v>0</v>
      </c>
      <c r="K212" s="132"/>
      <c r="L212" s="25"/>
      <c r="M212" s="133" t="s">
        <v>1</v>
      </c>
      <c r="N212" s="134" t="s">
        <v>36</v>
      </c>
      <c r="O212" s="135">
        <v>0</v>
      </c>
      <c r="P212" s="135">
        <f>O212*H212</f>
        <v>0</v>
      </c>
      <c r="Q212" s="135">
        <v>0</v>
      </c>
      <c r="R212" s="135">
        <f>Q212*H212</f>
        <v>0</v>
      </c>
      <c r="S212" s="135">
        <v>0</v>
      </c>
      <c r="T212" s="136">
        <f>S212*H212</f>
        <v>0</v>
      </c>
      <c r="AR212" s="137" t="s">
        <v>186</v>
      </c>
      <c r="AT212" s="137" t="s">
        <v>126</v>
      </c>
      <c r="AU212" s="137" t="s">
        <v>124</v>
      </c>
      <c r="AY212" s="13" t="s">
        <v>119</v>
      </c>
      <c r="BE212" s="138">
        <f>IF(N212="základní",J212,0)</f>
        <v>0</v>
      </c>
      <c r="BF212" s="138">
        <f>IF(N212="snížená",J212,0)</f>
        <v>0</v>
      </c>
      <c r="BG212" s="138">
        <f>IF(N212="zákl. přenesená",J212,0)</f>
        <v>0</v>
      </c>
      <c r="BH212" s="138">
        <f>IF(N212="sníž. přenesená",J212,0)</f>
        <v>0</v>
      </c>
      <c r="BI212" s="138">
        <f>IF(N212="nulová",J212,0)</f>
        <v>0</v>
      </c>
      <c r="BJ212" s="13" t="s">
        <v>124</v>
      </c>
      <c r="BK212" s="138">
        <f>ROUND(I212*H212,2)</f>
        <v>0</v>
      </c>
      <c r="BL212" s="13" t="s">
        <v>186</v>
      </c>
      <c r="BM212" s="137" t="s">
        <v>455</v>
      </c>
    </row>
    <row r="213" spans="2:63" s="11" customFormat="1" ht="22.75" customHeight="1">
      <c r="B213" s="114"/>
      <c r="D213" s="115" t="s">
        <v>69</v>
      </c>
      <c r="E213" s="123" t="s">
        <v>297</v>
      </c>
      <c r="F213" s="123" t="s">
        <v>298</v>
      </c>
      <c r="J213" s="124">
        <f>BK213</f>
        <v>0</v>
      </c>
      <c r="L213" s="114"/>
      <c r="M213" s="118"/>
      <c r="P213" s="119">
        <f>SUM(P214:P227)</f>
        <v>10.436</v>
      </c>
      <c r="R213" s="119">
        <f>SUM(R214:R227)</f>
        <v>0.02143</v>
      </c>
      <c r="T213" s="120">
        <f>SUM(T214:T227)</f>
        <v>0</v>
      </c>
      <c r="AR213" s="115" t="s">
        <v>124</v>
      </c>
      <c r="AT213" s="121" t="s">
        <v>69</v>
      </c>
      <c r="AU213" s="121" t="s">
        <v>78</v>
      </c>
      <c r="AY213" s="115" t="s">
        <v>119</v>
      </c>
      <c r="BK213" s="122">
        <f>SUM(BK214:BK227)</f>
        <v>0</v>
      </c>
    </row>
    <row r="214" spans="2:65" s="1" customFormat="1" ht="24.25" customHeight="1">
      <c r="B214" s="125"/>
      <c r="C214" s="126" t="s">
        <v>456</v>
      </c>
      <c r="D214" s="126" t="s">
        <v>126</v>
      </c>
      <c r="E214" s="127" t="s">
        <v>300</v>
      </c>
      <c r="F214" s="128" t="s">
        <v>301</v>
      </c>
      <c r="G214" s="129" t="s">
        <v>185</v>
      </c>
      <c r="H214" s="130">
        <v>80</v>
      </c>
      <c r="I214" s="131"/>
      <c r="J214" s="131">
        <f>ROUND(I214*H214,2)</f>
        <v>0</v>
      </c>
      <c r="K214" s="132"/>
      <c r="L214" s="25"/>
      <c r="M214" s="133" t="s">
        <v>1</v>
      </c>
      <c r="N214" s="134" t="s">
        <v>36</v>
      </c>
      <c r="O214" s="135">
        <v>0.07</v>
      </c>
      <c r="P214" s="135">
        <f>O214*H214</f>
        <v>5.6000000000000005</v>
      </c>
      <c r="Q214" s="135">
        <v>0</v>
      </c>
      <c r="R214" s="135">
        <f>Q214*H214</f>
        <v>0</v>
      </c>
      <c r="S214" s="135">
        <v>0</v>
      </c>
      <c r="T214" s="136">
        <f>S214*H214</f>
        <v>0</v>
      </c>
      <c r="AR214" s="137" t="s">
        <v>186</v>
      </c>
      <c r="AT214" s="137" t="s">
        <v>126</v>
      </c>
      <c r="AU214" s="137" t="s">
        <v>124</v>
      </c>
      <c r="AY214" s="13" t="s">
        <v>119</v>
      </c>
      <c r="BE214" s="138">
        <f>IF(N214="základní",J214,0)</f>
        <v>0</v>
      </c>
      <c r="BF214" s="138">
        <f>IF(N214="snížená",J214,0)</f>
        <v>0</v>
      </c>
      <c r="BG214" s="138">
        <f>IF(N214="zákl. přenesená",J214,0)</f>
        <v>0</v>
      </c>
      <c r="BH214" s="138">
        <f>IF(N214="sníž. přenesená",J214,0)</f>
        <v>0</v>
      </c>
      <c r="BI214" s="138">
        <f>IF(N214="nulová",J214,0)</f>
        <v>0</v>
      </c>
      <c r="BJ214" s="13" t="s">
        <v>124</v>
      </c>
      <c r="BK214" s="138">
        <f>ROUND(I214*H214,2)</f>
        <v>0</v>
      </c>
      <c r="BL214" s="13" t="s">
        <v>186</v>
      </c>
      <c r="BM214" s="137" t="s">
        <v>457</v>
      </c>
    </row>
    <row r="215" spans="2:47" s="1" customFormat="1" ht="36">
      <c r="B215" s="25"/>
      <c r="D215" s="139" t="s">
        <v>132</v>
      </c>
      <c r="F215" s="140" t="s">
        <v>303</v>
      </c>
      <c r="L215" s="25"/>
      <c r="M215" s="141"/>
      <c r="T215" s="49"/>
      <c r="AT215" s="13" t="s">
        <v>132</v>
      </c>
      <c r="AU215" s="13" t="s">
        <v>124</v>
      </c>
    </row>
    <row r="216" spans="2:65" s="1" customFormat="1" ht="24.25" customHeight="1">
      <c r="B216" s="125"/>
      <c r="C216" s="142" t="s">
        <v>458</v>
      </c>
      <c r="D216" s="142" t="s">
        <v>218</v>
      </c>
      <c r="E216" s="143" t="s">
        <v>305</v>
      </c>
      <c r="F216" s="144" t="s">
        <v>306</v>
      </c>
      <c r="G216" s="145" t="s">
        <v>221</v>
      </c>
      <c r="H216" s="146">
        <v>2</v>
      </c>
      <c r="I216" s="147"/>
      <c r="J216" s="147">
        <f>ROUND(I216*H216,2)</f>
        <v>0</v>
      </c>
      <c r="K216" s="148"/>
      <c r="L216" s="149"/>
      <c r="M216" s="150" t="s">
        <v>1</v>
      </c>
      <c r="N216" s="151" t="s">
        <v>36</v>
      </c>
      <c r="O216" s="135">
        <v>0</v>
      </c>
      <c r="P216" s="135">
        <f>O216*H216</f>
        <v>0</v>
      </c>
      <c r="Q216" s="135">
        <v>4E-05</v>
      </c>
      <c r="R216" s="135">
        <f>Q216*H216</f>
        <v>8E-05</v>
      </c>
      <c r="S216" s="135">
        <v>0</v>
      </c>
      <c r="T216" s="136">
        <f>S216*H216</f>
        <v>0</v>
      </c>
      <c r="AR216" s="137" t="s">
        <v>222</v>
      </c>
      <c r="AT216" s="137" t="s">
        <v>218</v>
      </c>
      <c r="AU216" s="137" t="s">
        <v>124</v>
      </c>
      <c r="AY216" s="13" t="s">
        <v>119</v>
      </c>
      <c r="BE216" s="138">
        <f>IF(N216="základní",J216,0)</f>
        <v>0</v>
      </c>
      <c r="BF216" s="138">
        <f>IF(N216="snížená",J216,0)</f>
        <v>0</v>
      </c>
      <c r="BG216" s="138">
        <f>IF(N216="zákl. přenesená",J216,0)</f>
        <v>0</v>
      </c>
      <c r="BH216" s="138">
        <f>IF(N216="sníž. přenesená",J216,0)</f>
        <v>0</v>
      </c>
      <c r="BI216" s="138">
        <f>IF(N216="nulová",J216,0)</f>
        <v>0</v>
      </c>
      <c r="BJ216" s="13" t="s">
        <v>124</v>
      </c>
      <c r="BK216" s="138">
        <f>ROUND(I216*H216,2)</f>
        <v>0</v>
      </c>
      <c r="BL216" s="13" t="s">
        <v>186</v>
      </c>
      <c r="BM216" s="137" t="s">
        <v>459</v>
      </c>
    </row>
    <row r="217" spans="2:47" s="1" customFormat="1" ht="24">
      <c r="B217" s="25"/>
      <c r="D217" s="139" t="s">
        <v>132</v>
      </c>
      <c r="F217" s="140" t="s">
        <v>308</v>
      </c>
      <c r="L217" s="25"/>
      <c r="M217" s="141"/>
      <c r="T217" s="49"/>
      <c r="AT217" s="13" t="s">
        <v>132</v>
      </c>
      <c r="AU217" s="13" t="s">
        <v>124</v>
      </c>
    </row>
    <row r="218" spans="2:65" s="1" customFormat="1" ht="24.25" customHeight="1">
      <c r="B218" s="125"/>
      <c r="C218" s="126" t="s">
        <v>460</v>
      </c>
      <c r="D218" s="126" t="s">
        <v>126</v>
      </c>
      <c r="E218" s="127" t="s">
        <v>310</v>
      </c>
      <c r="F218" s="128" t="s">
        <v>311</v>
      </c>
      <c r="G218" s="129" t="s">
        <v>221</v>
      </c>
      <c r="H218" s="130">
        <v>2</v>
      </c>
      <c r="I218" s="131"/>
      <c r="J218" s="131">
        <f>ROUND(I218*H218,2)</f>
        <v>0</v>
      </c>
      <c r="K218" s="132"/>
      <c r="L218" s="25"/>
      <c r="M218" s="133" t="s">
        <v>1</v>
      </c>
      <c r="N218" s="134" t="s">
        <v>36</v>
      </c>
      <c r="O218" s="135">
        <v>0.306</v>
      </c>
      <c r="P218" s="135">
        <f>O218*H218</f>
        <v>0.612</v>
      </c>
      <c r="Q218" s="135">
        <v>0</v>
      </c>
      <c r="R218" s="135">
        <f>Q218*H218</f>
        <v>0</v>
      </c>
      <c r="S218" s="135">
        <v>0</v>
      </c>
      <c r="T218" s="136">
        <f>S218*H218</f>
        <v>0</v>
      </c>
      <c r="AR218" s="137" t="s">
        <v>186</v>
      </c>
      <c r="AT218" s="137" t="s">
        <v>126</v>
      </c>
      <c r="AU218" s="137" t="s">
        <v>124</v>
      </c>
      <c r="AY218" s="13" t="s">
        <v>119</v>
      </c>
      <c r="BE218" s="138">
        <f>IF(N218="základní",J218,0)</f>
        <v>0</v>
      </c>
      <c r="BF218" s="138">
        <f>IF(N218="snížená",J218,0)</f>
        <v>0</v>
      </c>
      <c r="BG218" s="138">
        <f>IF(N218="zákl. přenesená",J218,0)</f>
        <v>0</v>
      </c>
      <c r="BH218" s="138">
        <f>IF(N218="sníž. přenesená",J218,0)</f>
        <v>0</v>
      </c>
      <c r="BI218" s="138">
        <f>IF(N218="nulová",J218,0)</f>
        <v>0</v>
      </c>
      <c r="BJ218" s="13" t="s">
        <v>124</v>
      </c>
      <c r="BK218" s="138">
        <f>ROUND(I218*H218,2)</f>
        <v>0</v>
      </c>
      <c r="BL218" s="13" t="s">
        <v>186</v>
      </c>
      <c r="BM218" s="137" t="s">
        <v>461</v>
      </c>
    </row>
    <row r="219" spans="2:47" s="1" customFormat="1" ht="36">
      <c r="B219" s="25"/>
      <c r="D219" s="139" t="s">
        <v>132</v>
      </c>
      <c r="F219" s="140" t="s">
        <v>313</v>
      </c>
      <c r="L219" s="25"/>
      <c r="M219" s="141"/>
      <c r="T219" s="49"/>
      <c r="AT219" s="13" t="s">
        <v>132</v>
      </c>
      <c r="AU219" s="13" t="s">
        <v>124</v>
      </c>
    </row>
    <row r="220" spans="2:65" s="1" customFormat="1" ht="33" customHeight="1">
      <c r="B220" s="125"/>
      <c r="C220" s="126" t="s">
        <v>462</v>
      </c>
      <c r="D220" s="126" t="s">
        <v>126</v>
      </c>
      <c r="E220" s="127" t="s">
        <v>315</v>
      </c>
      <c r="F220" s="128" t="s">
        <v>316</v>
      </c>
      <c r="G220" s="129" t="s">
        <v>221</v>
      </c>
      <c r="H220" s="130">
        <v>6</v>
      </c>
      <c r="I220" s="131"/>
      <c r="J220" s="131">
        <f>ROUND(I220*H220,2)</f>
        <v>0</v>
      </c>
      <c r="K220" s="132"/>
      <c r="L220" s="25"/>
      <c r="M220" s="133" t="s">
        <v>1</v>
      </c>
      <c r="N220" s="134" t="s">
        <v>36</v>
      </c>
      <c r="O220" s="135">
        <v>0.704</v>
      </c>
      <c r="P220" s="135">
        <f>O220*H220</f>
        <v>4.224</v>
      </c>
      <c r="Q220" s="135">
        <v>0</v>
      </c>
      <c r="R220" s="135">
        <f>Q220*H220</f>
        <v>0</v>
      </c>
      <c r="S220" s="135">
        <v>0</v>
      </c>
      <c r="T220" s="136">
        <f>S220*H220</f>
        <v>0</v>
      </c>
      <c r="AR220" s="137" t="s">
        <v>186</v>
      </c>
      <c r="AT220" s="137" t="s">
        <v>126</v>
      </c>
      <c r="AU220" s="137" t="s">
        <v>124</v>
      </c>
      <c r="AY220" s="13" t="s">
        <v>119</v>
      </c>
      <c r="BE220" s="138">
        <f>IF(N220="základní",J220,0)</f>
        <v>0</v>
      </c>
      <c r="BF220" s="138">
        <f>IF(N220="snížená",J220,0)</f>
        <v>0</v>
      </c>
      <c r="BG220" s="138">
        <f>IF(N220="zákl. přenesená",J220,0)</f>
        <v>0</v>
      </c>
      <c r="BH220" s="138">
        <f>IF(N220="sníž. přenesená",J220,0)</f>
        <v>0</v>
      </c>
      <c r="BI220" s="138">
        <f>IF(N220="nulová",J220,0)</f>
        <v>0</v>
      </c>
      <c r="BJ220" s="13" t="s">
        <v>124</v>
      </c>
      <c r="BK220" s="138">
        <f>ROUND(I220*H220,2)</f>
        <v>0</v>
      </c>
      <c r="BL220" s="13" t="s">
        <v>186</v>
      </c>
      <c r="BM220" s="137" t="s">
        <v>463</v>
      </c>
    </row>
    <row r="221" spans="2:47" s="1" customFormat="1" ht="36">
      <c r="B221" s="25"/>
      <c r="D221" s="139" t="s">
        <v>132</v>
      </c>
      <c r="F221" s="140" t="s">
        <v>318</v>
      </c>
      <c r="L221" s="25"/>
      <c r="M221" s="141"/>
      <c r="T221" s="49"/>
      <c r="AT221" s="13" t="s">
        <v>132</v>
      </c>
      <c r="AU221" s="13" t="s">
        <v>124</v>
      </c>
    </row>
    <row r="222" spans="2:65" s="1" customFormat="1" ht="24.25" customHeight="1">
      <c r="B222" s="125"/>
      <c r="C222" s="142" t="s">
        <v>464</v>
      </c>
      <c r="D222" s="142" t="s">
        <v>218</v>
      </c>
      <c r="E222" s="143" t="s">
        <v>319</v>
      </c>
      <c r="F222" s="144" t="s">
        <v>320</v>
      </c>
      <c r="G222" s="145" t="s">
        <v>221</v>
      </c>
      <c r="H222" s="146">
        <v>6</v>
      </c>
      <c r="I222" s="147"/>
      <c r="J222" s="147">
        <f>ROUND(I222*H222,2)</f>
        <v>0</v>
      </c>
      <c r="K222" s="148"/>
      <c r="L222" s="149"/>
      <c r="M222" s="150" t="s">
        <v>1</v>
      </c>
      <c r="N222" s="151" t="s">
        <v>36</v>
      </c>
      <c r="O222" s="135">
        <v>0</v>
      </c>
      <c r="P222" s="135">
        <f>O222*H222</f>
        <v>0</v>
      </c>
      <c r="Q222" s="135">
        <v>0.00115</v>
      </c>
      <c r="R222" s="135">
        <f>Q222*H222</f>
        <v>0.0069</v>
      </c>
      <c r="S222" s="135">
        <v>0</v>
      </c>
      <c r="T222" s="136">
        <f>S222*H222</f>
        <v>0</v>
      </c>
      <c r="AR222" s="137" t="s">
        <v>222</v>
      </c>
      <c r="AT222" s="137" t="s">
        <v>218</v>
      </c>
      <c r="AU222" s="137" t="s">
        <v>124</v>
      </c>
      <c r="AY222" s="13" t="s">
        <v>119</v>
      </c>
      <c r="BE222" s="138">
        <f>IF(N222="základní",J222,0)</f>
        <v>0</v>
      </c>
      <c r="BF222" s="138">
        <f>IF(N222="snížená",J222,0)</f>
        <v>0</v>
      </c>
      <c r="BG222" s="138">
        <f>IF(N222="zákl. přenesená",J222,0)</f>
        <v>0</v>
      </c>
      <c r="BH222" s="138">
        <f>IF(N222="sníž. přenesená",J222,0)</f>
        <v>0</v>
      </c>
      <c r="BI222" s="138">
        <f>IF(N222="nulová",J222,0)</f>
        <v>0</v>
      </c>
      <c r="BJ222" s="13" t="s">
        <v>124</v>
      </c>
      <c r="BK222" s="138">
        <f>ROUND(I222*H222,2)</f>
        <v>0</v>
      </c>
      <c r="BL222" s="13" t="s">
        <v>186</v>
      </c>
      <c r="BM222" s="137" t="s">
        <v>465</v>
      </c>
    </row>
    <row r="223" spans="2:47" s="1" customFormat="1" ht="24">
      <c r="B223" s="25"/>
      <c r="D223" s="139" t="s">
        <v>132</v>
      </c>
      <c r="F223" s="140" t="s">
        <v>320</v>
      </c>
      <c r="L223" s="25"/>
      <c r="M223" s="141"/>
      <c r="T223" s="49"/>
      <c r="AT223" s="13" t="s">
        <v>132</v>
      </c>
      <c r="AU223" s="13" t="s">
        <v>124</v>
      </c>
    </row>
    <row r="224" spans="2:65" s="1" customFormat="1" ht="16.5" customHeight="1">
      <c r="B224" s="125"/>
      <c r="C224" s="126" t="s">
        <v>466</v>
      </c>
      <c r="D224" s="126" t="s">
        <v>126</v>
      </c>
      <c r="E224" s="127" t="s">
        <v>323</v>
      </c>
      <c r="F224" s="128" t="s">
        <v>324</v>
      </c>
      <c r="G224" s="129" t="s">
        <v>1</v>
      </c>
      <c r="H224" s="130">
        <v>1</v>
      </c>
      <c r="I224" s="131"/>
      <c r="J224" s="131">
        <f>ROUND(I224*H224,2)</f>
        <v>0</v>
      </c>
      <c r="K224" s="132"/>
      <c r="L224" s="25"/>
      <c r="M224" s="133" t="s">
        <v>1</v>
      </c>
      <c r="N224" s="134" t="s">
        <v>36</v>
      </c>
      <c r="O224" s="135">
        <v>0</v>
      </c>
      <c r="P224" s="135">
        <f>O224*H224</f>
        <v>0</v>
      </c>
      <c r="Q224" s="135">
        <v>0</v>
      </c>
      <c r="R224" s="135">
        <f>Q224*H224</f>
        <v>0</v>
      </c>
      <c r="S224" s="135">
        <v>0</v>
      </c>
      <c r="T224" s="136">
        <f>S224*H224</f>
        <v>0</v>
      </c>
      <c r="AR224" s="137" t="s">
        <v>186</v>
      </c>
      <c r="AT224" s="137" t="s">
        <v>126</v>
      </c>
      <c r="AU224" s="137" t="s">
        <v>124</v>
      </c>
      <c r="AY224" s="13" t="s">
        <v>119</v>
      </c>
      <c r="BE224" s="138">
        <f>IF(N224="základní",J224,0)</f>
        <v>0</v>
      </c>
      <c r="BF224" s="138">
        <f>IF(N224="snížená",J224,0)</f>
        <v>0</v>
      </c>
      <c r="BG224" s="138">
        <f>IF(N224="zákl. přenesená",J224,0)</f>
        <v>0</v>
      </c>
      <c r="BH224" s="138">
        <f>IF(N224="sníž. přenesená",J224,0)</f>
        <v>0</v>
      </c>
      <c r="BI224" s="138">
        <f>IF(N224="nulová",J224,0)</f>
        <v>0</v>
      </c>
      <c r="BJ224" s="13" t="s">
        <v>124</v>
      </c>
      <c r="BK224" s="138">
        <f>ROUND(I224*H224,2)</f>
        <v>0</v>
      </c>
      <c r="BL224" s="13" t="s">
        <v>186</v>
      </c>
      <c r="BM224" s="137" t="s">
        <v>467</v>
      </c>
    </row>
    <row r="225" spans="2:65" s="1" customFormat="1" ht="24.25" customHeight="1">
      <c r="B225" s="125"/>
      <c r="C225" s="142" t="s">
        <v>468</v>
      </c>
      <c r="D225" s="142" t="s">
        <v>218</v>
      </c>
      <c r="E225" s="143" t="s">
        <v>327</v>
      </c>
      <c r="F225" s="144" t="s">
        <v>328</v>
      </c>
      <c r="G225" s="145" t="s">
        <v>185</v>
      </c>
      <c r="H225" s="146">
        <v>85</v>
      </c>
      <c r="I225" s="147"/>
      <c r="J225" s="147">
        <f>ROUND(I225*H225,2)</f>
        <v>0</v>
      </c>
      <c r="K225" s="148"/>
      <c r="L225" s="149"/>
      <c r="M225" s="150" t="s">
        <v>1</v>
      </c>
      <c r="N225" s="151" t="s">
        <v>36</v>
      </c>
      <c r="O225" s="135">
        <v>0</v>
      </c>
      <c r="P225" s="135">
        <f>O225*H225</f>
        <v>0</v>
      </c>
      <c r="Q225" s="135">
        <v>0.00017</v>
      </c>
      <c r="R225" s="135">
        <f>Q225*H225</f>
        <v>0.014450000000000001</v>
      </c>
      <c r="S225" s="135">
        <v>0</v>
      </c>
      <c r="T225" s="136">
        <f>S225*H225</f>
        <v>0</v>
      </c>
      <c r="AR225" s="137" t="s">
        <v>222</v>
      </c>
      <c r="AT225" s="137" t="s">
        <v>218</v>
      </c>
      <c r="AU225" s="137" t="s">
        <v>124</v>
      </c>
      <c r="AY225" s="13" t="s">
        <v>119</v>
      </c>
      <c r="BE225" s="138">
        <f>IF(N225="základní",J225,0)</f>
        <v>0</v>
      </c>
      <c r="BF225" s="138">
        <f>IF(N225="snížená",J225,0)</f>
        <v>0</v>
      </c>
      <c r="BG225" s="138">
        <f>IF(N225="zákl. přenesená",J225,0)</f>
        <v>0</v>
      </c>
      <c r="BH225" s="138">
        <f>IF(N225="sníž. přenesená",J225,0)</f>
        <v>0</v>
      </c>
      <c r="BI225" s="138">
        <f>IF(N225="nulová",J225,0)</f>
        <v>0</v>
      </c>
      <c r="BJ225" s="13" t="s">
        <v>124</v>
      </c>
      <c r="BK225" s="138">
        <f>ROUND(I225*H225,2)</f>
        <v>0</v>
      </c>
      <c r="BL225" s="13" t="s">
        <v>186</v>
      </c>
      <c r="BM225" s="137" t="s">
        <v>469</v>
      </c>
    </row>
    <row r="226" spans="2:47" s="1" customFormat="1" ht="24">
      <c r="B226" s="25"/>
      <c r="D226" s="139" t="s">
        <v>132</v>
      </c>
      <c r="F226" s="140" t="s">
        <v>328</v>
      </c>
      <c r="L226" s="25"/>
      <c r="M226" s="141"/>
      <c r="T226" s="49"/>
      <c r="AT226" s="13" t="s">
        <v>132</v>
      </c>
      <c r="AU226" s="13" t="s">
        <v>124</v>
      </c>
    </row>
    <row r="227" spans="2:47" s="1" customFormat="1" ht="24">
      <c r="B227" s="25"/>
      <c r="D227" s="139" t="s">
        <v>330</v>
      </c>
      <c r="F227" s="152" t="s">
        <v>331</v>
      </c>
      <c r="L227" s="25"/>
      <c r="M227" s="141"/>
      <c r="T227" s="49"/>
      <c r="AT227" s="13" t="s">
        <v>330</v>
      </c>
      <c r="AU227" s="13" t="s">
        <v>124</v>
      </c>
    </row>
    <row r="228" spans="2:63" s="11" customFormat="1" ht="22.75" customHeight="1">
      <c r="B228" s="114"/>
      <c r="D228" s="115" t="s">
        <v>69</v>
      </c>
      <c r="E228" s="123" t="s">
        <v>332</v>
      </c>
      <c r="F228" s="123" t="s">
        <v>333</v>
      </c>
      <c r="J228" s="124">
        <f>BK228</f>
        <v>0</v>
      </c>
      <c r="L228" s="114"/>
      <c r="M228" s="118"/>
      <c r="P228" s="119">
        <f>SUM(P229:P242)</f>
        <v>8.136000000000001</v>
      </c>
      <c r="R228" s="119">
        <f>SUM(R229:R242)</f>
        <v>0.55520975</v>
      </c>
      <c r="T228" s="120">
        <f>SUM(T229:T242)</f>
        <v>0</v>
      </c>
      <c r="AR228" s="115" t="s">
        <v>124</v>
      </c>
      <c r="AT228" s="121" t="s">
        <v>69</v>
      </c>
      <c r="AU228" s="121" t="s">
        <v>78</v>
      </c>
      <c r="AY228" s="115" t="s">
        <v>119</v>
      </c>
      <c r="BK228" s="122">
        <f>SUM(BK229:BK242)</f>
        <v>0</v>
      </c>
    </row>
    <row r="229" spans="2:65" s="1" customFormat="1" ht="24.25" customHeight="1">
      <c r="B229" s="125"/>
      <c r="C229" s="126" t="s">
        <v>470</v>
      </c>
      <c r="D229" s="126" t="s">
        <v>126</v>
      </c>
      <c r="E229" s="127" t="s">
        <v>335</v>
      </c>
      <c r="F229" s="128" t="s">
        <v>471</v>
      </c>
      <c r="G229" s="129" t="s">
        <v>129</v>
      </c>
      <c r="H229" s="130">
        <v>12</v>
      </c>
      <c r="I229" s="131"/>
      <c r="J229" s="131">
        <f>ROUND(I229*H229,2)</f>
        <v>0</v>
      </c>
      <c r="K229" s="132"/>
      <c r="L229" s="25"/>
      <c r="M229" s="133" t="s">
        <v>1</v>
      </c>
      <c r="N229" s="134" t="s">
        <v>36</v>
      </c>
      <c r="O229" s="135">
        <v>0.678</v>
      </c>
      <c r="P229" s="135">
        <f>O229*H229</f>
        <v>8.136000000000001</v>
      </c>
      <c r="Q229" s="135">
        <v>0</v>
      </c>
      <c r="R229" s="135">
        <f>Q229*H229</f>
        <v>0</v>
      </c>
      <c r="S229" s="135">
        <v>0</v>
      </c>
      <c r="T229" s="136">
        <f>S229*H229</f>
        <v>0</v>
      </c>
      <c r="AR229" s="137" t="s">
        <v>186</v>
      </c>
      <c r="AT229" s="137" t="s">
        <v>126</v>
      </c>
      <c r="AU229" s="137" t="s">
        <v>124</v>
      </c>
      <c r="AY229" s="13" t="s">
        <v>119</v>
      </c>
      <c r="BE229" s="138">
        <f>IF(N229="základní",J229,0)</f>
        <v>0</v>
      </c>
      <c r="BF229" s="138">
        <f>IF(N229="snížená",J229,0)</f>
        <v>0</v>
      </c>
      <c r="BG229" s="138">
        <f>IF(N229="zákl. přenesená",J229,0)</f>
        <v>0</v>
      </c>
      <c r="BH229" s="138">
        <f>IF(N229="sníž. přenesená",J229,0)</f>
        <v>0</v>
      </c>
      <c r="BI229" s="138">
        <f>IF(N229="nulová",J229,0)</f>
        <v>0</v>
      </c>
      <c r="BJ229" s="13" t="s">
        <v>124</v>
      </c>
      <c r="BK229" s="138">
        <f>ROUND(I229*H229,2)</f>
        <v>0</v>
      </c>
      <c r="BL229" s="13" t="s">
        <v>186</v>
      </c>
      <c r="BM229" s="137" t="s">
        <v>472</v>
      </c>
    </row>
    <row r="230" spans="2:47" s="1" customFormat="1" ht="24">
      <c r="B230" s="25"/>
      <c r="D230" s="139" t="s">
        <v>132</v>
      </c>
      <c r="F230" s="140" t="s">
        <v>338</v>
      </c>
      <c r="L230" s="25"/>
      <c r="M230" s="141"/>
      <c r="T230" s="49"/>
      <c r="AT230" s="13" t="s">
        <v>132</v>
      </c>
      <c r="AU230" s="13" t="s">
        <v>124</v>
      </c>
    </row>
    <row r="231" spans="2:65" s="1" customFormat="1" ht="33" customHeight="1">
      <c r="B231" s="125"/>
      <c r="C231" s="126" t="s">
        <v>473</v>
      </c>
      <c r="D231" s="126" t="s">
        <v>126</v>
      </c>
      <c r="E231" s="127" t="s">
        <v>340</v>
      </c>
      <c r="F231" s="128" t="s">
        <v>341</v>
      </c>
      <c r="G231" s="129" t="s">
        <v>129</v>
      </c>
      <c r="H231" s="130">
        <v>26.337</v>
      </c>
      <c r="I231" s="131"/>
      <c r="J231" s="131">
        <f>ROUND(I231*H231,2)</f>
        <v>0</v>
      </c>
      <c r="K231" s="132"/>
      <c r="L231" s="25"/>
      <c r="M231" s="133" t="s">
        <v>1</v>
      </c>
      <c r="N231" s="134" t="s">
        <v>36</v>
      </c>
      <c r="O231" s="135">
        <v>0</v>
      </c>
      <c r="P231" s="135">
        <f>O231*H231</f>
        <v>0</v>
      </c>
      <c r="Q231" s="135">
        <v>0.00605</v>
      </c>
      <c r="R231" s="135">
        <f>Q231*H231</f>
        <v>0.15933885</v>
      </c>
      <c r="S231" s="135">
        <v>0</v>
      </c>
      <c r="T231" s="136">
        <f>S231*H231</f>
        <v>0</v>
      </c>
      <c r="AR231" s="137" t="s">
        <v>186</v>
      </c>
      <c r="AT231" s="137" t="s">
        <v>126</v>
      </c>
      <c r="AU231" s="137" t="s">
        <v>124</v>
      </c>
      <c r="AY231" s="13" t="s">
        <v>119</v>
      </c>
      <c r="BE231" s="138">
        <f>IF(N231="základní",J231,0)</f>
        <v>0</v>
      </c>
      <c r="BF231" s="138">
        <f>IF(N231="snížená",J231,0)</f>
        <v>0</v>
      </c>
      <c r="BG231" s="138">
        <f>IF(N231="zákl. přenesená",J231,0)</f>
        <v>0</v>
      </c>
      <c r="BH231" s="138">
        <f>IF(N231="sníž. přenesená",J231,0)</f>
        <v>0</v>
      </c>
      <c r="BI231" s="138">
        <f>IF(N231="nulová",J231,0)</f>
        <v>0</v>
      </c>
      <c r="BJ231" s="13" t="s">
        <v>124</v>
      </c>
      <c r="BK231" s="138">
        <f>ROUND(I231*H231,2)</f>
        <v>0</v>
      </c>
      <c r="BL231" s="13" t="s">
        <v>186</v>
      </c>
      <c r="BM231" s="137" t="s">
        <v>474</v>
      </c>
    </row>
    <row r="232" spans="2:47" s="1" customFormat="1" ht="24">
      <c r="B232" s="25"/>
      <c r="D232" s="139" t="s">
        <v>132</v>
      </c>
      <c r="F232" s="140" t="s">
        <v>341</v>
      </c>
      <c r="L232" s="25"/>
      <c r="M232" s="141"/>
      <c r="T232" s="49"/>
      <c r="AT232" s="13" t="s">
        <v>132</v>
      </c>
      <c r="AU232" s="13" t="s">
        <v>124</v>
      </c>
    </row>
    <row r="233" spans="2:65" s="1" customFormat="1" ht="16.5" customHeight="1">
      <c r="B233" s="125"/>
      <c r="C233" s="142" t="s">
        <v>475</v>
      </c>
      <c r="D233" s="142" t="s">
        <v>218</v>
      </c>
      <c r="E233" s="143" t="s">
        <v>344</v>
      </c>
      <c r="F233" s="144" t="s">
        <v>345</v>
      </c>
      <c r="G233" s="145" t="s">
        <v>129</v>
      </c>
      <c r="H233" s="146">
        <v>20.471</v>
      </c>
      <c r="I233" s="147"/>
      <c r="J233" s="147">
        <f>ROUND(I233*H233,2)</f>
        <v>0</v>
      </c>
      <c r="K233" s="148"/>
      <c r="L233" s="149"/>
      <c r="M233" s="150" t="s">
        <v>1</v>
      </c>
      <c r="N233" s="151" t="s">
        <v>36</v>
      </c>
      <c r="O233" s="135">
        <v>0</v>
      </c>
      <c r="P233" s="135">
        <f>O233*H233</f>
        <v>0</v>
      </c>
      <c r="Q233" s="135">
        <v>0.0129</v>
      </c>
      <c r="R233" s="135">
        <f>Q233*H233</f>
        <v>0.2640759</v>
      </c>
      <c r="S233" s="135">
        <v>0</v>
      </c>
      <c r="T233" s="136">
        <f>S233*H233</f>
        <v>0</v>
      </c>
      <c r="AR233" s="137" t="s">
        <v>222</v>
      </c>
      <c r="AT233" s="137" t="s">
        <v>218</v>
      </c>
      <c r="AU233" s="137" t="s">
        <v>124</v>
      </c>
      <c r="AY233" s="13" t="s">
        <v>119</v>
      </c>
      <c r="BE233" s="138">
        <f>IF(N233="základní",J233,0)</f>
        <v>0</v>
      </c>
      <c r="BF233" s="138">
        <f>IF(N233="snížená",J233,0)</f>
        <v>0</v>
      </c>
      <c r="BG233" s="138">
        <f>IF(N233="zákl. přenesená",J233,0)</f>
        <v>0</v>
      </c>
      <c r="BH233" s="138">
        <f>IF(N233="sníž. přenesená",J233,0)</f>
        <v>0</v>
      </c>
      <c r="BI233" s="138">
        <f>IF(N233="nulová",J233,0)</f>
        <v>0</v>
      </c>
      <c r="BJ233" s="13" t="s">
        <v>124</v>
      </c>
      <c r="BK233" s="138">
        <f>ROUND(I233*H233,2)</f>
        <v>0</v>
      </c>
      <c r="BL233" s="13" t="s">
        <v>186</v>
      </c>
      <c r="BM233" s="137" t="s">
        <v>476</v>
      </c>
    </row>
    <row r="234" spans="2:47" s="1" customFormat="1" ht="12">
      <c r="B234" s="25"/>
      <c r="D234" s="139" t="s">
        <v>132</v>
      </c>
      <c r="F234" s="140" t="s">
        <v>345</v>
      </c>
      <c r="L234" s="25"/>
      <c r="M234" s="141"/>
      <c r="T234" s="49"/>
      <c r="AT234" s="13" t="s">
        <v>132</v>
      </c>
      <c r="AU234" s="13" t="s">
        <v>124</v>
      </c>
    </row>
    <row r="235" spans="2:65" s="1" customFormat="1" ht="24.25" customHeight="1">
      <c r="B235" s="125"/>
      <c r="C235" s="142" t="s">
        <v>477</v>
      </c>
      <c r="D235" s="142" t="s">
        <v>218</v>
      </c>
      <c r="E235" s="143" t="s">
        <v>348</v>
      </c>
      <c r="F235" s="144" t="s">
        <v>349</v>
      </c>
      <c r="G235" s="145" t="s">
        <v>129</v>
      </c>
      <c r="H235" s="146">
        <v>6</v>
      </c>
      <c r="I235" s="147"/>
      <c r="J235" s="147">
        <f>ROUND(I235*H235,2)</f>
        <v>0</v>
      </c>
      <c r="K235" s="148"/>
      <c r="L235" s="149"/>
      <c r="M235" s="150" t="s">
        <v>1</v>
      </c>
      <c r="N235" s="151" t="s">
        <v>36</v>
      </c>
      <c r="O235" s="135">
        <v>0</v>
      </c>
      <c r="P235" s="135">
        <f>O235*H235</f>
        <v>0</v>
      </c>
      <c r="Q235" s="135">
        <v>0.021</v>
      </c>
      <c r="R235" s="135">
        <f>Q235*H235</f>
        <v>0.126</v>
      </c>
      <c r="S235" s="135">
        <v>0</v>
      </c>
      <c r="T235" s="136">
        <f>S235*H235</f>
        <v>0</v>
      </c>
      <c r="AR235" s="137" t="s">
        <v>222</v>
      </c>
      <c r="AT235" s="137" t="s">
        <v>218</v>
      </c>
      <c r="AU235" s="137" t="s">
        <v>124</v>
      </c>
      <c r="AY235" s="13" t="s">
        <v>119</v>
      </c>
      <c r="BE235" s="138">
        <f>IF(N235="základní",J235,0)</f>
        <v>0</v>
      </c>
      <c r="BF235" s="138">
        <f>IF(N235="snížená",J235,0)</f>
        <v>0</v>
      </c>
      <c r="BG235" s="138">
        <f>IF(N235="zákl. přenesená",J235,0)</f>
        <v>0</v>
      </c>
      <c r="BH235" s="138">
        <f>IF(N235="sníž. přenesená",J235,0)</f>
        <v>0</v>
      </c>
      <c r="BI235" s="138">
        <f>IF(N235="nulová",J235,0)</f>
        <v>0</v>
      </c>
      <c r="BJ235" s="13" t="s">
        <v>124</v>
      </c>
      <c r="BK235" s="138">
        <f>ROUND(I235*H235,2)</f>
        <v>0</v>
      </c>
      <c r="BL235" s="13" t="s">
        <v>186</v>
      </c>
      <c r="BM235" s="137" t="s">
        <v>478</v>
      </c>
    </row>
    <row r="236" spans="2:47" s="1" customFormat="1" ht="24">
      <c r="B236" s="25"/>
      <c r="D236" s="139" t="s">
        <v>132</v>
      </c>
      <c r="F236" s="140" t="s">
        <v>349</v>
      </c>
      <c r="L236" s="25"/>
      <c r="M236" s="141"/>
      <c r="T236" s="49"/>
      <c r="AT236" s="13" t="s">
        <v>132</v>
      </c>
      <c r="AU236" s="13" t="s">
        <v>124</v>
      </c>
    </row>
    <row r="237" spans="2:65" s="1" customFormat="1" ht="21.75" customHeight="1">
      <c r="B237" s="125"/>
      <c r="C237" s="126" t="s">
        <v>479</v>
      </c>
      <c r="D237" s="126" t="s">
        <v>126</v>
      </c>
      <c r="E237" s="127" t="s">
        <v>352</v>
      </c>
      <c r="F237" s="128" t="s">
        <v>353</v>
      </c>
      <c r="G237" s="129" t="s">
        <v>185</v>
      </c>
      <c r="H237" s="130">
        <v>4.9</v>
      </c>
      <c r="I237" s="131"/>
      <c r="J237" s="131">
        <f>ROUND(I237*H237,2)</f>
        <v>0</v>
      </c>
      <c r="K237" s="132"/>
      <c r="L237" s="25"/>
      <c r="M237" s="133" t="s">
        <v>1</v>
      </c>
      <c r="N237" s="134" t="s">
        <v>36</v>
      </c>
      <c r="O237" s="135">
        <v>0</v>
      </c>
      <c r="P237" s="135">
        <f>O237*H237</f>
        <v>0</v>
      </c>
      <c r="Q237" s="135">
        <v>0.00055</v>
      </c>
      <c r="R237" s="135">
        <f>Q237*H237</f>
        <v>0.0026950000000000003</v>
      </c>
      <c r="S237" s="135">
        <v>0</v>
      </c>
      <c r="T237" s="136">
        <f>S237*H237</f>
        <v>0</v>
      </c>
      <c r="AR237" s="137" t="s">
        <v>186</v>
      </c>
      <c r="AT237" s="137" t="s">
        <v>126</v>
      </c>
      <c r="AU237" s="137" t="s">
        <v>124</v>
      </c>
      <c r="AY237" s="13" t="s">
        <v>119</v>
      </c>
      <c r="BE237" s="138">
        <f>IF(N237="základní",J237,0)</f>
        <v>0</v>
      </c>
      <c r="BF237" s="138">
        <f>IF(N237="snížená",J237,0)</f>
        <v>0</v>
      </c>
      <c r="BG237" s="138">
        <f>IF(N237="zákl. přenesená",J237,0)</f>
        <v>0</v>
      </c>
      <c r="BH237" s="138">
        <f>IF(N237="sníž. přenesená",J237,0)</f>
        <v>0</v>
      </c>
      <c r="BI237" s="138">
        <f>IF(N237="nulová",J237,0)</f>
        <v>0</v>
      </c>
      <c r="BJ237" s="13" t="s">
        <v>124</v>
      </c>
      <c r="BK237" s="138">
        <f>ROUND(I237*H237,2)</f>
        <v>0</v>
      </c>
      <c r="BL237" s="13" t="s">
        <v>186</v>
      </c>
      <c r="BM237" s="137" t="s">
        <v>480</v>
      </c>
    </row>
    <row r="238" spans="2:47" s="1" customFormat="1" ht="12">
      <c r="B238" s="25"/>
      <c r="D238" s="139" t="s">
        <v>132</v>
      </c>
      <c r="F238" s="140" t="s">
        <v>353</v>
      </c>
      <c r="L238" s="25"/>
      <c r="M238" s="141"/>
      <c r="T238" s="49"/>
      <c r="AT238" s="13" t="s">
        <v>132</v>
      </c>
      <c r="AU238" s="13" t="s">
        <v>124</v>
      </c>
    </row>
    <row r="239" spans="2:65" s="1" customFormat="1" ht="21.75" customHeight="1">
      <c r="B239" s="125"/>
      <c r="C239" s="126" t="s">
        <v>481</v>
      </c>
      <c r="D239" s="126" t="s">
        <v>126</v>
      </c>
      <c r="E239" s="127" t="s">
        <v>356</v>
      </c>
      <c r="F239" s="128" t="s">
        <v>357</v>
      </c>
      <c r="G239" s="129" t="s">
        <v>185</v>
      </c>
      <c r="H239" s="130">
        <v>6.2</v>
      </c>
      <c r="I239" s="131"/>
      <c r="J239" s="131">
        <f>ROUND(I239*H239,2)</f>
        <v>0</v>
      </c>
      <c r="K239" s="132"/>
      <c r="L239" s="25"/>
      <c r="M239" s="133" t="s">
        <v>1</v>
      </c>
      <c r="N239" s="134" t="s">
        <v>36</v>
      </c>
      <c r="O239" s="135">
        <v>0</v>
      </c>
      <c r="P239" s="135">
        <f>O239*H239</f>
        <v>0</v>
      </c>
      <c r="Q239" s="135">
        <v>0.0005</v>
      </c>
      <c r="R239" s="135">
        <f>Q239*H239</f>
        <v>0.0031000000000000003</v>
      </c>
      <c r="S239" s="135">
        <v>0</v>
      </c>
      <c r="T239" s="136">
        <f>S239*H239</f>
        <v>0</v>
      </c>
      <c r="AR239" s="137" t="s">
        <v>186</v>
      </c>
      <c r="AT239" s="137" t="s">
        <v>126</v>
      </c>
      <c r="AU239" s="137" t="s">
        <v>124</v>
      </c>
      <c r="AY239" s="13" t="s">
        <v>119</v>
      </c>
      <c r="BE239" s="138">
        <f>IF(N239="základní",J239,0)</f>
        <v>0</v>
      </c>
      <c r="BF239" s="138">
        <f>IF(N239="snížená",J239,0)</f>
        <v>0</v>
      </c>
      <c r="BG239" s="138">
        <f>IF(N239="zákl. přenesená",J239,0)</f>
        <v>0</v>
      </c>
      <c r="BH239" s="138">
        <f>IF(N239="sníž. přenesená",J239,0)</f>
        <v>0</v>
      </c>
      <c r="BI239" s="138">
        <f>IF(N239="nulová",J239,0)</f>
        <v>0</v>
      </c>
      <c r="BJ239" s="13" t="s">
        <v>124</v>
      </c>
      <c r="BK239" s="138">
        <f>ROUND(I239*H239,2)</f>
        <v>0</v>
      </c>
      <c r="BL239" s="13" t="s">
        <v>186</v>
      </c>
      <c r="BM239" s="137" t="s">
        <v>482</v>
      </c>
    </row>
    <row r="240" spans="2:47" s="1" customFormat="1" ht="12">
      <c r="B240" s="25"/>
      <c r="D240" s="139" t="s">
        <v>132</v>
      </c>
      <c r="F240" s="140" t="s">
        <v>357</v>
      </c>
      <c r="L240" s="25"/>
      <c r="M240" s="141"/>
      <c r="T240" s="49"/>
      <c r="AT240" s="13" t="s">
        <v>132</v>
      </c>
      <c r="AU240" s="13" t="s">
        <v>124</v>
      </c>
    </row>
    <row r="241" spans="2:65" s="1" customFormat="1" ht="24.25" customHeight="1">
      <c r="B241" s="125"/>
      <c r="C241" s="126" t="s">
        <v>483</v>
      </c>
      <c r="D241" s="126" t="s">
        <v>126</v>
      </c>
      <c r="E241" s="127" t="s">
        <v>360</v>
      </c>
      <c r="F241" s="128" t="s">
        <v>361</v>
      </c>
      <c r="G241" s="129" t="s">
        <v>362</v>
      </c>
      <c r="H241" s="130">
        <v>4500</v>
      </c>
      <c r="I241" s="131"/>
      <c r="J241" s="131">
        <f>ROUND(I241*H241,2)</f>
        <v>0</v>
      </c>
      <c r="K241" s="132"/>
      <c r="L241" s="25"/>
      <c r="M241" s="133" t="s">
        <v>1</v>
      </c>
      <c r="N241" s="134" t="s">
        <v>36</v>
      </c>
      <c r="O241" s="135">
        <v>0</v>
      </c>
      <c r="P241" s="135">
        <f>O241*H241</f>
        <v>0</v>
      </c>
      <c r="Q241" s="135">
        <v>0</v>
      </c>
      <c r="R241" s="135">
        <f>Q241*H241</f>
        <v>0</v>
      </c>
      <c r="S241" s="135">
        <v>0</v>
      </c>
      <c r="T241" s="136">
        <f>S241*H241</f>
        <v>0</v>
      </c>
      <c r="AR241" s="137" t="s">
        <v>186</v>
      </c>
      <c r="AT241" s="137" t="s">
        <v>126</v>
      </c>
      <c r="AU241" s="137" t="s">
        <v>124</v>
      </c>
      <c r="AY241" s="13" t="s">
        <v>119</v>
      </c>
      <c r="BE241" s="138">
        <f>IF(N241="základní",J241,0)</f>
        <v>0</v>
      </c>
      <c r="BF241" s="138">
        <f>IF(N241="snížená",J241,0)</f>
        <v>0</v>
      </c>
      <c r="BG241" s="138">
        <f>IF(N241="zákl. přenesená",J241,0)</f>
        <v>0</v>
      </c>
      <c r="BH241" s="138">
        <f>IF(N241="sníž. přenesená",J241,0)</f>
        <v>0</v>
      </c>
      <c r="BI241" s="138">
        <f>IF(N241="nulová",J241,0)</f>
        <v>0</v>
      </c>
      <c r="BJ241" s="13" t="s">
        <v>124</v>
      </c>
      <c r="BK241" s="138">
        <f>ROUND(I241*H241,2)</f>
        <v>0</v>
      </c>
      <c r="BL241" s="13" t="s">
        <v>186</v>
      </c>
      <c r="BM241" s="137" t="s">
        <v>484</v>
      </c>
    </row>
    <row r="242" spans="2:47" s="1" customFormat="1" ht="24">
      <c r="B242" s="25"/>
      <c r="D242" s="139" t="s">
        <v>132</v>
      </c>
      <c r="F242" s="140" t="s">
        <v>361</v>
      </c>
      <c r="L242" s="25"/>
      <c r="M242" s="141"/>
      <c r="T242" s="49"/>
      <c r="AT242" s="13" t="s">
        <v>132</v>
      </c>
      <c r="AU242" s="13" t="s">
        <v>124</v>
      </c>
    </row>
    <row r="243" spans="2:63" s="11" customFormat="1" ht="22.75" customHeight="1">
      <c r="B243" s="114"/>
      <c r="D243" s="115" t="s">
        <v>69</v>
      </c>
      <c r="E243" s="123" t="s">
        <v>364</v>
      </c>
      <c r="F243" s="123" t="s">
        <v>365</v>
      </c>
      <c r="J243" s="124">
        <f>BK243</f>
        <v>0</v>
      </c>
      <c r="L243" s="114"/>
      <c r="M243" s="118"/>
      <c r="P243" s="119">
        <f>SUM(P244:P247)</f>
        <v>0</v>
      </c>
      <c r="R243" s="119">
        <f>SUM(R244:R247)</f>
        <v>0.015149639999999999</v>
      </c>
      <c r="T243" s="120">
        <f>SUM(T244:T247)</f>
        <v>0.00336536</v>
      </c>
      <c r="AR243" s="115" t="s">
        <v>124</v>
      </c>
      <c r="AT243" s="121" t="s">
        <v>69</v>
      </c>
      <c r="AU243" s="121" t="s">
        <v>78</v>
      </c>
      <c r="AY243" s="115" t="s">
        <v>119</v>
      </c>
      <c r="BK243" s="122">
        <f>SUM(BK244:BK247)</f>
        <v>0</v>
      </c>
    </row>
    <row r="244" spans="2:65" s="1" customFormat="1" ht="16.5" customHeight="1">
      <c r="B244" s="125"/>
      <c r="C244" s="126" t="s">
        <v>485</v>
      </c>
      <c r="D244" s="126" t="s">
        <v>126</v>
      </c>
      <c r="E244" s="127" t="s">
        <v>367</v>
      </c>
      <c r="F244" s="128" t="s">
        <v>368</v>
      </c>
      <c r="G244" s="129" t="s">
        <v>129</v>
      </c>
      <c r="H244" s="130">
        <v>10.856</v>
      </c>
      <c r="I244" s="131"/>
      <c r="J244" s="131">
        <f>ROUND(I244*H244,2)</f>
        <v>0</v>
      </c>
      <c r="K244" s="132"/>
      <c r="L244" s="25"/>
      <c r="M244" s="133" t="s">
        <v>1</v>
      </c>
      <c r="N244" s="134" t="s">
        <v>36</v>
      </c>
      <c r="O244" s="135">
        <v>0</v>
      </c>
      <c r="P244" s="135">
        <f>O244*H244</f>
        <v>0</v>
      </c>
      <c r="Q244" s="135">
        <v>0.001</v>
      </c>
      <c r="R244" s="135">
        <f>Q244*H244</f>
        <v>0.010856</v>
      </c>
      <c r="S244" s="135">
        <v>0.00031</v>
      </c>
      <c r="T244" s="136">
        <f>S244*H244</f>
        <v>0.00336536</v>
      </c>
      <c r="AR244" s="137" t="s">
        <v>186</v>
      </c>
      <c r="AT244" s="137" t="s">
        <v>126</v>
      </c>
      <c r="AU244" s="137" t="s">
        <v>124</v>
      </c>
      <c r="AY244" s="13" t="s">
        <v>119</v>
      </c>
      <c r="BE244" s="138">
        <f>IF(N244="základní",J244,0)</f>
        <v>0</v>
      </c>
      <c r="BF244" s="138">
        <f>IF(N244="snížená",J244,0)</f>
        <v>0</v>
      </c>
      <c r="BG244" s="138">
        <f>IF(N244="zákl. přenesená",J244,0)</f>
        <v>0</v>
      </c>
      <c r="BH244" s="138">
        <f>IF(N244="sníž. přenesená",J244,0)</f>
        <v>0</v>
      </c>
      <c r="BI244" s="138">
        <f>IF(N244="nulová",J244,0)</f>
        <v>0</v>
      </c>
      <c r="BJ244" s="13" t="s">
        <v>124</v>
      </c>
      <c r="BK244" s="138">
        <f>ROUND(I244*H244,2)</f>
        <v>0</v>
      </c>
      <c r="BL244" s="13" t="s">
        <v>186</v>
      </c>
      <c r="BM244" s="137" t="s">
        <v>486</v>
      </c>
    </row>
    <row r="245" spans="2:47" s="1" customFormat="1" ht="12">
      <c r="B245" s="25"/>
      <c r="D245" s="139" t="s">
        <v>132</v>
      </c>
      <c r="F245" s="140" t="s">
        <v>368</v>
      </c>
      <c r="L245" s="25"/>
      <c r="M245" s="141"/>
      <c r="T245" s="49"/>
      <c r="AT245" s="13" t="s">
        <v>132</v>
      </c>
      <c r="AU245" s="13" t="s">
        <v>124</v>
      </c>
    </row>
    <row r="246" spans="2:65" s="1" customFormat="1" ht="33" customHeight="1">
      <c r="B246" s="125"/>
      <c r="C246" s="126" t="s">
        <v>487</v>
      </c>
      <c r="D246" s="126" t="s">
        <v>126</v>
      </c>
      <c r="E246" s="127" t="s">
        <v>371</v>
      </c>
      <c r="F246" s="128" t="s">
        <v>372</v>
      </c>
      <c r="G246" s="129" t="s">
        <v>129</v>
      </c>
      <c r="H246" s="130">
        <v>16.514</v>
      </c>
      <c r="I246" s="131"/>
      <c r="J246" s="131">
        <f>ROUND(I246*H246,2)</f>
        <v>0</v>
      </c>
      <c r="K246" s="132"/>
      <c r="L246" s="25"/>
      <c r="M246" s="133" t="s">
        <v>1</v>
      </c>
      <c r="N246" s="134" t="s">
        <v>36</v>
      </c>
      <c r="O246" s="135">
        <v>0</v>
      </c>
      <c r="P246" s="135">
        <f>O246*H246</f>
        <v>0</v>
      </c>
      <c r="Q246" s="135">
        <v>0.00026</v>
      </c>
      <c r="R246" s="135">
        <f>Q246*H246</f>
        <v>0.00429364</v>
      </c>
      <c r="S246" s="135">
        <v>0</v>
      </c>
      <c r="T246" s="136">
        <f>S246*H246</f>
        <v>0</v>
      </c>
      <c r="AR246" s="137" t="s">
        <v>186</v>
      </c>
      <c r="AT246" s="137" t="s">
        <v>126</v>
      </c>
      <c r="AU246" s="137" t="s">
        <v>124</v>
      </c>
      <c r="AY246" s="13" t="s">
        <v>119</v>
      </c>
      <c r="BE246" s="138">
        <f>IF(N246="základní",J246,0)</f>
        <v>0</v>
      </c>
      <c r="BF246" s="138">
        <f>IF(N246="snížená",J246,0)</f>
        <v>0</v>
      </c>
      <c r="BG246" s="138">
        <f>IF(N246="zákl. přenesená",J246,0)</f>
        <v>0</v>
      </c>
      <c r="BH246" s="138">
        <f>IF(N246="sníž. přenesená",J246,0)</f>
        <v>0</v>
      </c>
      <c r="BI246" s="138">
        <f>IF(N246="nulová",J246,0)</f>
        <v>0</v>
      </c>
      <c r="BJ246" s="13" t="s">
        <v>124</v>
      </c>
      <c r="BK246" s="138">
        <f>ROUND(I246*H246,2)</f>
        <v>0</v>
      </c>
      <c r="BL246" s="13" t="s">
        <v>186</v>
      </c>
      <c r="BM246" s="137" t="s">
        <v>488</v>
      </c>
    </row>
    <row r="247" spans="2:47" s="1" customFormat="1" ht="24">
      <c r="B247" s="25"/>
      <c r="D247" s="139" t="s">
        <v>132</v>
      </c>
      <c r="F247" s="140" t="s">
        <v>372</v>
      </c>
      <c r="L247" s="25"/>
      <c r="M247" s="141"/>
      <c r="T247" s="49"/>
      <c r="AT247" s="13" t="s">
        <v>132</v>
      </c>
      <c r="AU247" s="13" t="s">
        <v>124</v>
      </c>
    </row>
    <row r="248" spans="2:63" s="11" customFormat="1" ht="26" customHeight="1">
      <c r="B248" s="114"/>
      <c r="D248" s="115" t="s">
        <v>69</v>
      </c>
      <c r="E248" s="116" t="s">
        <v>374</v>
      </c>
      <c r="F248" s="116" t="s">
        <v>375</v>
      </c>
      <c r="J248" s="117">
        <f>BK248</f>
        <v>0</v>
      </c>
      <c r="L248" s="114"/>
      <c r="M248" s="118"/>
      <c r="P248" s="119">
        <f>SUM(P249:P250)</f>
        <v>0</v>
      </c>
      <c r="R248" s="119">
        <f>SUM(R249:R250)</f>
        <v>0</v>
      </c>
      <c r="T248" s="120">
        <f>SUM(T249:T250)</f>
        <v>0</v>
      </c>
      <c r="AR248" s="115" t="s">
        <v>120</v>
      </c>
      <c r="AT248" s="121" t="s">
        <v>69</v>
      </c>
      <c r="AU248" s="121" t="s">
        <v>70</v>
      </c>
      <c r="AY248" s="115" t="s">
        <v>119</v>
      </c>
      <c r="BK248" s="122">
        <f>SUM(BK249:BK250)</f>
        <v>0</v>
      </c>
    </row>
    <row r="249" spans="2:65" s="1" customFormat="1" ht="16.5" customHeight="1">
      <c r="B249" s="125"/>
      <c r="C249" s="126" t="s">
        <v>489</v>
      </c>
      <c r="D249" s="126" t="s">
        <v>126</v>
      </c>
      <c r="E249" s="127" t="s">
        <v>490</v>
      </c>
      <c r="F249" s="128" t="s">
        <v>491</v>
      </c>
      <c r="G249" s="129" t="s">
        <v>379</v>
      </c>
      <c r="H249" s="130">
        <v>1</v>
      </c>
      <c r="I249" s="131"/>
      <c r="J249" s="131">
        <f>ROUND(I249*H249,2)</f>
        <v>0</v>
      </c>
      <c r="K249" s="132"/>
      <c r="L249" s="25"/>
      <c r="M249" s="133" t="s">
        <v>1</v>
      </c>
      <c r="N249" s="134" t="s">
        <v>36</v>
      </c>
      <c r="O249" s="135">
        <v>0</v>
      </c>
      <c r="P249" s="135">
        <f>O249*H249</f>
        <v>0</v>
      </c>
      <c r="Q249" s="135">
        <v>0</v>
      </c>
      <c r="R249" s="135">
        <f>Q249*H249</f>
        <v>0</v>
      </c>
      <c r="S249" s="135">
        <v>0</v>
      </c>
      <c r="T249" s="136">
        <f>S249*H249</f>
        <v>0</v>
      </c>
      <c r="AR249" s="137" t="s">
        <v>380</v>
      </c>
      <c r="AT249" s="137" t="s">
        <v>126</v>
      </c>
      <c r="AU249" s="137" t="s">
        <v>78</v>
      </c>
      <c r="AY249" s="13" t="s">
        <v>119</v>
      </c>
      <c r="BE249" s="138">
        <f>IF(N249="základní",J249,0)</f>
        <v>0</v>
      </c>
      <c r="BF249" s="138">
        <f>IF(N249="snížená",J249,0)</f>
        <v>0</v>
      </c>
      <c r="BG249" s="138">
        <f>IF(N249="zákl. přenesená",J249,0)</f>
        <v>0</v>
      </c>
      <c r="BH249" s="138">
        <f>IF(N249="sníž. přenesená",J249,0)</f>
        <v>0</v>
      </c>
      <c r="BI249" s="138">
        <f>IF(N249="nulová",J249,0)</f>
        <v>0</v>
      </c>
      <c r="BJ249" s="13" t="s">
        <v>124</v>
      </c>
      <c r="BK249" s="138">
        <f>ROUND(I249*H249,2)</f>
        <v>0</v>
      </c>
      <c r="BL249" s="13" t="s">
        <v>380</v>
      </c>
      <c r="BM249" s="137" t="s">
        <v>492</v>
      </c>
    </row>
    <row r="250" spans="2:47" s="1" customFormat="1" ht="12">
      <c r="B250" s="25"/>
      <c r="D250" s="139" t="s">
        <v>132</v>
      </c>
      <c r="F250" s="140" t="s">
        <v>491</v>
      </c>
      <c r="L250" s="25"/>
      <c r="M250" s="153"/>
      <c r="N250" s="154"/>
      <c r="O250" s="154"/>
      <c r="P250" s="154"/>
      <c r="Q250" s="154"/>
      <c r="R250" s="154"/>
      <c r="S250" s="154"/>
      <c r="T250" s="155"/>
      <c r="AT250" s="13" t="s">
        <v>132</v>
      </c>
      <c r="AU250" s="13" t="s">
        <v>78</v>
      </c>
    </row>
    <row r="251" spans="2:12" s="1" customFormat="1" ht="7" customHeight="1">
      <c r="B251" s="37"/>
      <c r="C251" s="38"/>
      <c r="D251" s="38"/>
      <c r="E251" s="38"/>
      <c r="F251" s="38"/>
      <c r="G251" s="38"/>
      <c r="H251" s="38"/>
      <c r="I251" s="38"/>
      <c r="J251" s="38"/>
      <c r="K251" s="38"/>
      <c r="L251" s="25"/>
    </row>
  </sheetData>
  <autoFilter ref="C128:K250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Widomski</dc:creator>
  <cp:keywords/>
  <dc:description/>
  <cp:lastModifiedBy>Radek Jurcik</cp:lastModifiedBy>
  <dcterms:created xsi:type="dcterms:W3CDTF">2022-11-02T07:32:43Z</dcterms:created>
  <dcterms:modified xsi:type="dcterms:W3CDTF">2023-02-17T13:11:26Z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1870188-0a3a-47b9-842e-d96d4fe9b974_Enabled">
    <vt:lpwstr>true</vt:lpwstr>
  </property>
  <property fmtid="{D5CDD505-2E9C-101B-9397-08002B2CF9AE}" pid="3" name="MSIP_Label_e1870188-0a3a-47b9-842e-d96d4fe9b974_SetDate">
    <vt:lpwstr>2023-02-16T12:21:32Z</vt:lpwstr>
  </property>
  <property fmtid="{D5CDD505-2E9C-101B-9397-08002B2CF9AE}" pid="4" name="MSIP_Label_e1870188-0a3a-47b9-842e-d96d4fe9b974_Method">
    <vt:lpwstr>Standard</vt:lpwstr>
  </property>
  <property fmtid="{D5CDD505-2E9C-101B-9397-08002B2CF9AE}" pid="5" name="MSIP_Label_e1870188-0a3a-47b9-842e-d96d4fe9b974_Name">
    <vt:lpwstr>defa4170-0d19-0005-0004-bc88714345d2</vt:lpwstr>
  </property>
  <property fmtid="{D5CDD505-2E9C-101B-9397-08002B2CF9AE}" pid="6" name="MSIP_Label_e1870188-0a3a-47b9-842e-d96d4fe9b974_SiteId">
    <vt:lpwstr>5da9d1b5-f5ac-4dd6-8f05-4873819d65be</vt:lpwstr>
  </property>
  <property fmtid="{D5CDD505-2E9C-101B-9397-08002B2CF9AE}" pid="7" name="MSIP_Label_e1870188-0a3a-47b9-842e-d96d4fe9b974_ActionId">
    <vt:lpwstr>f1dcff8f-f374-4a5d-9adf-d1d7a9d7703f</vt:lpwstr>
  </property>
  <property fmtid="{D5CDD505-2E9C-101B-9397-08002B2CF9AE}" pid="8" name="MSIP_Label_e1870188-0a3a-47b9-842e-d96d4fe9b974_ContentBits">
    <vt:lpwstr>0</vt:lpwstr>
  </property>
</Properties>
</file>