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276-001_SO 276-001" sheetId="2" r:id="rId2"/>
    <sheet name="276-002_SO 000" sheetId="3" r:id="rId3"/>
    <sheet name="276-002_SO 001" sheetId="4" r:id="rId4"/>
    <sheet name="276-002_SO 181" sheetId="5" r:id="rId5"/>
    <sheet name="276-002_SO 201" sheetId="6" r:id="rId6"/>
  </sheets>
  <definedNames/>
  <calcPr/>
  <webPublishing/>
</workbook>
</file>

<file path=xl/sharedStrings.xml><?xml version="1.0" encoding="utf-8"?>
<sst xmlns="http://schemas.openxmlformats.org/spreadsheetml/2006/main" count="2573" uniqueCount="781">
  <si>
    <t>Firma: Pontex, spol. s r.o.</t>
  </si>
  <si>
    <t>Rekapitulace ceny</t>
  </si>
  <si>
    <t>Stavba: 20 041 00 - II/276 Bělá pod Bezdězem, most ev.č. 276-001 a 276-002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</si>
  <si>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</si>
  <si>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</si>
  <si>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</si>
  <si>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</si>
  <si>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</si>
  <si>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</si>
  <si>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</si>
  <si>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</si>
  <si>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</si>
  <si>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</si>
  <si>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</si>
  <si>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</si>
  <si>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20 041 00</t>
  </si>
  <si>
    <t>II/276 Bělá pod Bezdězem, most ev.č. 276-001 a 276-002</t>
  </si>
  <si>
    <t>O</t>
  </si>
  <si>
    <t>Objekt:</t>
  </si>
  <si>
    <t>276-001</t>
  </si>
  <si>
    <t>Most ev.č. 276-001</t>
  </si>
  <si>
    <t>O1</t>
  </si>
  <si>
    <t>Rozpočet:</t>
  </si>
  <si>
    <t>0,00</t>
  </si>
  <si>
    <t>15,00</t>
  </si>
  <si>
    <t>21,00</t>
  </si>
  <si>
    <t>3</t>
  </si>
  <si>
    <t>2</t>
  </si>
  <si>
    <t>SO 276-001</t>
  </si>
  <si>
    <t>Most přes rokli za obcí Bělá pod Bezdězem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</si>
  <si>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</si>
  <si>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</si>
  <si>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</si>
  <si>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</si>
  <si>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</si>
  <si>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</si>
  <si>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</si>
  <si>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</si>
  <si>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</si>
  <si>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</si>
  <si>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</si>
  <si>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</si>
  <si>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</si>
  <si>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</si>
  <si>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</si>
  <si>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</si>
  <si>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</si>
  <si>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</si>
  <si>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</si>
  <si>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276-001</t>
  </si>
  <si>
    <t>SD</t>
  </si>
  <si>
    <t>všeobecné podmínky</t>
  </si>
  <si>
    <t>P</t>
  </si>
  <si>
    <t>014101</t>
  </si>
  <si>
    <t/>
  </si>
  <si>
    <t>POPLATKY ZA SKLÁDKU</t>
  </si>
  <si>
    <t>M3</t>
  </si>
  <si>
    <t>2022_OTSKP</t>
  </si>
  <si>
    <t>PP</t>
  </si>
  <si>
    <t>VV</t>
  </si>
  <si>
    <t>viz 11332-Odstranění podkladu zp.ploch z kam. nestmeleného:176,0=176,000 [A] 
viz 11348-Odstranění krytu zp.ploch z dlaždic vč.podkladu:37,74=37,740 [B] 
viz 13173-hloubení jam:2800,0=2 800,000 [C] 
viz 96613-Bourání konstrukcí z kamene na MC:230,25=230,250 [D] 
viz 96616-Bourání konstrukcí ze ŽB:24,0=24,000 [E] 
A+B+C+D+E=3 267,990 [F]</t>
  </si>
  <si>
    <t>02520</t>
  </si>
  <si>
    <t>ZKOUŠENÍ MATERIÁLŮ NEZÁVISLOU ZKUŠEBNOU</t>
  </si>
  <si>
    <t>KPL</t>
  </si>
  <si>
    <t>laboratorní zkoušky kostek použitých betonů atd.</t>
  </si>
  <si>
    <t>027121</t>
  </si>
  <si>
    <t>PROVIZORNÍ PŘÍSTUPOVÉ CESTY - ZŘÍZENÍ</t>
  </si>
  <si>
    <t>přístup na staveniště bude po stávající komunikaci  
v případě, že si zhotovitel zajistí přístup po patě svahu stávající komunikace, je potřeba tuto plochu zpevnit  
cca 300 m2</t>
  </si>
  <si>
    <t>027123</t>
  </si>
  <si>
    <t>PROVIZORNÍ PŘÍSTUPOVÉ CESTY - ZRUŠENÍ</t>
  </si>
  <si>
    <t>viz položka 027121</t>
  </si>
  <si>
    <t>02720</t>
  </si>
  <si>
    <t>POMOC PRÁCE ZŘÍZ NEBO ZAJIŠŤ REGULACI A OCHRANU DOPRAVY</t>
  </si>
  <si>
    <t>DIO včetně projednání uzavírky řeší SO 181</t>
  </si>
  <si>
    <t>02910</t>
  </si>
  <si>
    <t>OSTATNÍ POŽADAVKY - ZEMĚMĚŘIČSKÁ MĚŘENÍ</t>
  </si>
  <si>
    <t>geodetická měření respektující fáze výstavby popsané v TZ kap 4.6. (měření a monitoring)</t>
  </si>
  <si>
    <t>7</t>
  </si>
  <si>
    <t>02912</t>
  </si>
  <si>
    <t>OSTATNÍ POŽADAVKY - VYTYČOVACÍ BOD MIKROSÍTĚ</t>
  </si>
  <si>
    <t>KUS</t>
  </si>
  <si>
    <t>o umístění rozhodne geodet stavby</t>
  </si>
  <si>
    <t>8</t>
  </si>
  <si>
    <t>02943</t>
  </si>
  <si>
    <t>OSTATNÍ POŽADAVKY - VYPRACOVÁNÍ RDS</t>
  </si>
  <si>
    <t>dle kap. 10 Směrnice pro dokumentaci staveb pozemních komunikací (SDS PK) (8/2017)  
odevzdání dokumentace i v papírové podobě</t>
  </si>
  <si>
    <t>02944</t>
  </si>
  <si>
    <t>OSTAT POŽADAVKY - DOKUMENTACE SKUTEČ PROVEDENÍ</t>
  </si>
  <si>
    <t>dle kap. 11 Směrnice pro dokumentaci staveb pozemních komunikací (SDS PK) (8/2017)  
odevzdání dokumentace i v papírové podobě</t>
  </si>
  <si>
    <t>02946</t>
  </si>
  <si>
    <t>OSTAT POŽADAVKY - FOTODOKUMENTACE</t>
  </si>
  <si>
    <t>respektující fáze výstavby (odevzdáno elektronicky, formát *.jpg; fotografie &gt; 1MB)</t>
  </si>
  <si>
    <t>02991</t>
  </si>
  <si>
    <t>OSTATNÍ POŽADAVKY - INFORMAČNÍ TABULE</t>
  </si>
  <si>
    <t>zemní práce</t>
  </si>
  <si>
    <t>12</t>
  </si>
  <si>
    <t>111208</t>
  </si>
  <si>
    <t>ODSTRANĚNÍ KŘOVIN S ODVOZEM DO 20KM</t>
  </si>
  <si>
    <t>M2</t>
  </si>
  <si>
    <t>Kácení náletových dřevin  
husté náletové dřeviny v těsné blízkosti jižní hrany vozovky v ploše zhruba 400m2</t>
  </si>
  <si>
    <t>13</t>
  </si>
  <si>
    <t>112028</t>
  </si>
  <si>
    <t>KÁCENÍ STROMŮ D KMENE DO 0,9M S ODSTRANĚNÍM PAŘEZŮ, ODVOZ DO 20KM</t>
  </si>
  <si>
    <t>pokácen jeden vzrostlý strom s průměrem kmene 0,7m ležící za severní římsou u hrany u vozovky  
(náhradní výsadba 20 ks stromů)</t>
  </si>
  <si>
    <t>14</t>
  </si>
  <si>
    <t>11328</t>
  </si>
  <si>
    <t>ODSTRANĚNÍ PŘÍKOPŮ, ŽLABŮ A RIGOLŮ Z PŘÍKOPOVÝCH TVÁRNIC</t>
  </si>
  <si>
    <t>odstranění stávajícího žlabu z betonových tvárnic, včetně podkladní vrstvy</t>
  </si>
  <si>
    <t>6,0*1,4=8,400 [A]</t>
  </si>
  <si>
    <t>15</t>
  </si>
  <si>
    <t>11332</t>
  </si>
  <si>
    <t>ODSTRANĚNÍ PODKLADŮ ZPEVNĚNÝCH PLOCH Z KAMENIVA NESTMELENÉHO</t>
  </si>
  <si>
    <t>odstranění mechanicky zpevněného kameniva pod vozovkou</t>
  </si>
  <si>
    <t>8,0*55,0*0,4=176,000 [A]</t>
  </si>
  <si>
    <t>16</t>
  </si>
  <si>
    <t>11348</t>
  </si>
  <si>
    <t>ODSTRANĚNÍ KRYTU ZPEVNĚNÝCH PLOCH Z DLAŽDIC VČETNĚ PODKLADU</t>
  </si>
  <si>
    <t>odstranění stávajícího zpevnění svahů, včetně podkladní vrstvy</t>
  </si>
  <si>
    <t>nátok - zpevnění před nátokem:0,3*25,0=7,500 [A] 
nátok - kužely:0,3*18,0*1,2=6,480 [B] 
výtok - kužely:0,3*66,0*1,2=23,760 [C] 
A+B+C=37,740 [D]</t>
  </si>
  <si>
    <t>17</t>
  </si>
  <si>
    <t>11372</t>
  </si>
  <si>
    <t>FRÉZOVÁNÍ ZPEVNĚNÝCH PLOCH ASFALTOVÝCH</t>
  </si>
  <si>
    <t>povinný odkup zhotovitelem, bez odvozu a poplatku za skládku  
STANOVENÍ OBSAHU POLYCYKLICKÝCH AROMATICKÝCH UHLOVODÍKŮ (PAU)  
Kvalitativní třída dle Vyhlášky č. 130/2019 Sb.: ZAS T1 podle kritéria x ? 12 mg/kg suš.</t>
  </si>
  <si>
    <t>8,0*0,090*55,0*1,1=43,560 [A]</t>
  </si>
  <si>
    <t>18</t>
  </si>
  <si>
    <t>12110</t>
  </si>
  <si>
    <t>SEJMUTÍ ORNICE NEBO LESNÍ PŮDY</t>
  </si>
  <si>
    <t>včetně odvozu, uložení na skládku, vč, případného meziskládkování a poplatku</t>
  </si>
  <si>
    <t>skrývka ornice : 0,2*300,0=60,000 [A]</t>
  </si>
  <si>
    <t>19</t>
  </si>
  <si>
    <t>12573</t>
  </si>
  <si>
    <t>VYKOPÁVKY ZE ZEMNÍKŮ A SKLÁDEK TŘ. I</t>
  </si>
  <si>
    <t>natěžení ornice</t>
  </si>
  <si>
    <t>viz pol. 12110 :60,0=60,000 [A] 
viz pol. 18220 : 61,29=61,290 [B] 
A+B=121,290 [C]</t>
  </si>
  <si>
    <t>20</t>
  </si>
  <si>
    <t>13173</t>
  </si>
  <si>
    <t>HLOUBENÍ JAM ZAPAŽ I NEPAŽ TŘ. I</t>
  </si>
  <si>
    <t>VÝKOPY (+ uložení na skládku viz pol. 17120)</t>
  </si>
  <si>
    <t>průměrná délka výkopu x průměrná plocha příčného řezu výkopu; kontrola viz 3D model:16,0*175,0=2 800,000 [A]</t>
  </si>
  <si>
    <t>21</t>
  </si>
  <si>
    <t>17120</t>
  </si>
  <si>
    <t>ULOŽENÍ SYPANINY DO NÁSYPŮ A NA SKLÁDKY BEZ ZHUTNĚNÍ</t>
  </si>
  <si>
    <t>SKLÁDKA - VÝKOPY - viz pol. 13173</t>
  </si>
  <si>
    <t>22</t>
  </si>
  <si>
    <t>17411</t>
  </si>
  <si>
    <t>ZÁSYP JAM A RÝH ZEMINOU SE ZHUTNĚNÍM</t>
  </si>
  <si>
    <t>včetně natěžení, dovozu, poplatku za natěžení, případné meziskládkování  
položka je odhadnuta s ohledem na složitost terénu a náročnost výkopů</t>
  </si>
  <si>
    <t>HLOUBENÍ JAM ZAPAŽ I NEPAŽ TŘ. I-viz 13173:2800,0=2 800,000 [A] 
NÁSYPY Z ARMOVANÝCH ZEMIN Z NAKUPOVANÝCH MATERÁLŮ-viz 17980:-1627,5=-1 627,500 [B] 
ROZPROSTŘENÍ ORNICE VE SVAHU-viz 18220:-61,29=-61,290 [C] 
ŘÍMSY ZE ŽELEZOBETONU DO C40/50-viz 317326:-88,2=-88,200 [D] 
MOSTNÍ NOSNÉ DESKOVÉ KONSTRUKCE ZE ŽELEZOBETONU C30/37-viz 421325:-76,325=-76,325 [E] 
PODKLADNÍ A VÝPLŇOVÉ VRSTVY Z PROSTÉHO BETONU C25/30-viz 451314:-78,882=-78,882 [F] 
PODKLADNÍ A VÝPLŇOVÉ VRSTVY Z PROSTÉHO BETONU C30/37-viz 451315:-53,032=-53,032 [G] 
PODKLADNÍ A VÝPLŇOVÉ VRSTVY Z KAMENIVA TĚŽENÉHO-viz 45157:-6,0=-6,000 [H] 
DLAŽBY Z LOMOVÉHO KAMENE NA MC-viz 465512:-51,551=-51,551 [I] 
NK - otvor:-135,6=- 135,600 [J] 
A+B+C+D+E+F+G+H+I+J=621,620 [K]</t>
  </si>
  <si>
    <t>23</t>
  </si>
  <si>
    <t>17511</t>
  </si>
  <si>
    <t>OBSYP POTRUBÍ A OBJEKTŮ SE ZHUTNĚNÍM</t>
  </si>
  <si>
    <t>včetně natěžení, dovozu, poplatku za natěžení, případné meziskládkování, vč. příp. odstranění  
NÁSYP SVAHOVÝCH KUŽELŮ</t>
  </si>
  <si>
    <t>OP1 - svahový kužel L:305,0=305,000 [A] 
OP1 - svahový kužel P:269,0=269,000 [B] 
OP2 - svahový kužel L:339,0=339,000 [C] 
OP2 - svahový kužel P:241,0=241,000 [D] 
A+B+C+D=1 154,000 [E]</t>
  </si>
  <si>
    <t>24</t>
  </si>
  <si>
    <t>17980</t>
  </si>
  <si>
    <t>NÁSYPY Z ARMOVANÝCH ZEMIN Z NAKUPOVANÝCH MATERÁLŮ</t>
  </si>
  <si>
    <t>ARMOVANÁ ZEMINA  
- Štěrkodrť frakce   0-63 mm  
- Objemová hmotnost min. 1900 kg/m3  
- Smykové parametry ?ef = min. 35°; cef = 0 kPa</t>
  </si>
  <si>
    <t>Zásyp z armované zeminy:10,5*155,0=1 627,500 [A]</t>
  </si>
  <si>
    <t>25</t>
  </si>
  <si>
    <t>18220</t>
  </si>
  <si>
    <t>ROZPROSTŘENÍ ORNICE VE SVAHU</t>
  </si>
  <si>
    <t>vč. dovozu a nákladů na  meziskládkování</t>
  </si>
  <si>
    <t>svahový kužel OP1 L (průměrný sklon svahu 1:1.5 - násobitel 1,2):0,15*113,0*1,2=20,340 [A] 
svahový kužel OP1 P (průměrný sklon svahu 1:1.5 - násobitel 1,2):0,15*56,0*1,2=10,080 [B] 
svahový kužel OP6 L (průměrný sklon svahu 1:1 - násobitel 1,4):0,15*87,0*1,4=18,270 [C] 
svahový kužel OP6 P (průměrný sklon svahu 1:1.5 - násobitel 1,2):0,15*70,0*1,2=12,600 [D] 
A+B+C+D=61,290 [E]</t>
  </si>
  <si>
    <t>26</t>
  </si>
  <si>
    <t>18242</t>
  </si>
  <si>
    <t>ZALOŽENÍ TRÁVNÍKU HYDROOSEVEM NA ORNICI</t>
  </si>
  <si>
    <t>vč. ošetření a odplevelení</t>
  </si>
  <si>
    <t>Plocha založení trávníku = objem rozprostření ornice (pol. 12573 / tloušťka ornice):121,29/0,15=808,600 [A]</t>
  </si>
  <si>
    <t>27</t>
  </si>
  <si>
    <t>184B12</t>
  </si>
  <si>
    <t>VYSAZOVÁNÍ STROMŮ LISTNATÝCH S BALEM OBVOD KMENE DO 10CM, VÝŠ DO 1,7M</t>
  </si>
  <si>
    <t>Vysazené dřeviny budou mít min. výšku 1,20m, budou opatřeny kůlem a řádně zabezpečeny proti okusu zvěří.   
Přesná lokalizaci a skladba stromů bude upřesněna spolu s Lesy ČR, obcí Bělá pod Bezdězem.</t>
  </si>
  <si>
    <t>základy</t>
  </si>
  <si>
    <t>28</t>
  </si>
  <si>
    <t>21263</t>
  </si>
  <si>
    <t>TRATIVODY KOMPLET Z TRUB Z PLAST HMOT DN DO 150MM</t>
  </si>
  <si>
    <t>M</t>
  </si>
  <si>
    <t>DRENÁŽNÍ POTRUBÍ NA RUBU NK + RUBU TVAROVEK VYZTUŽENÉ ZEMINY</t>
  </si>
  <si>
    <t>OP1 - NK:12,0=12,000 [A] 
OP2 - NK:12,0=12,000 [B] 
vyztužená zemina - nátok:35,6=35,600 [C] 
vyztužená zemina - výtok:35,6=35,600 [D] 
A+B+C+D=95,200 [E]</t>
  </si>
  <si>
    <t>29</t>
  </si>
  <si>
    <t>21331</t>
  </si>
  <si>
    <t>DRENÁŽNÍ VRSTVY Z BETONU MEZEROVITÉHO (DRENÁŽNÍHO)</t>
  </si>
  <si>
    <t>DRENÁŽNÍ BETON RUBU OPĚRY- obetonování  drenáže rubu opěry</t>
  </si>
  <si>
    <t>Opěra OP1:11,3*0,09=1,017 [A] 
Opěra OP6:11,3*0,09=1,017 [B] 
A+B=2,034 [C]</t>
  </si>
  <si>
    <t>30</t>
  </si>
  <si>
    <t>27152</t>
  </si>
  <si>
    <t>POLŠTÁŘE POD ZÁKLADY Z KAMENIVA DRCENÉHO</t>
  </si>
  <si>
    <t>(základovou spáru musí překontrolovat geolog stavby a společně s projektantem mostu zhodnotí,   
jestli je potřeba pro nový plošně založený most srovnat poměry základové spáry)</t>
  </si>
  <si>
    <t>ŠTĚRKOVÝ POLŠTÁŘ - VÝMĚNA PODLOŽÍ:7,8*1,0*13,3=103,740 [A]</t>
  </si>
  <si>
    <t>31</t>
  </si>
  <si>
    <t>28995</t>
  </si>
  <si>
    <t>a</t>
  </si>
  <si>
    <t>KOTEVNÍ SÍTĚ PRO GABIONY A ARMOVANÉ ZEMINY</t>
  </si>
  <si>
    <t>Výztužné geomříže armované zeminy - TYP 1  
- Materiál geomříže PET  
- Krátkodobá char. tahová pevnost  170 kN/m  
- Dlouhodobá návrhová tahová pevnost  50 kN/m</t>
  </si>
  <si>
    <t>Nátok (délka geomříže 8m):130,0*8,0=1 040,000 [A] 
Výtok (délka geomříže 8m):120,0*8,0=960,000 [B] 
A+B=2 000,000 [C]</t>
  </si>
  <si>
    <t>32</t>
  </si>
  <si>
    <t>b</t>
  </si>
  <si>
    <t>Výztužné geomříže armované zeminy - TYP 2  
- Materiál geomříže PET  
- Krátkodobá char. tahová pevnost  120 kN/m  
- Dlouhodobá návrhová tahová pevnost  35 kN/m</t>
  </si>
  <si>
    <t>Nátok (délka geomříže 6m):269,0*6,0=1 614,000 [A] 
Výtok (délka geomříže 6m):247,0*6,0=1 482,000 [B] 
A+B=3 096,000 [C]</t>
  </si>
  <si>
    <t>33</t>
  </si>
  <si>
    <t>28999</t>
  </si>
  <si>
    <t>OPLÁŠTĚNÍ (ZPEVNĚNÍ) Z FÓLIE</t>
  </si>
  <si>
    <t>těsnící PE fólie za rubem opěry</t>
  </si>
  <si>
    <t>Opěra OP1 - rub - těsnící PE fólie:1,0*10,0=10,000 [A] 
Opěra OP2 - rub - těsnící PE fólie:1,0*10,0=10,000 [B] 
A+B=20,000 [C]</t>
  </si>
  <si>
    <t>svislé konstrukce (a kompletní)</t>
  </si>
  <si>
    <t>34</t>
  </si>
  <si>
    <t>31111</t>
  </si>
  <si>
    <t>ZDI A STĚNY PODPĚR A VOLNÉ Z DÍLCŮ BETON</t>
  </si>
  <si>
    <t>LÍCNÍ TVAROVKY ARMOVANÉ ZEMINY</t>
  </si>
  <si>
    <t>nátok:0,3*130,0=39,000 [A] 
výtok:0,3*120,0=36,000 [B] 
A+B=75,000 [C]</t>
  </si>
  <si>
    <t>35</t>
  </si>
  <si>
    <t>317326</t>
  </si>
  <si>
    <t>ŘÍMSY ZE ŽELEZOBETONU DO C40/50</t>
  </si>
  <si>
    <t>vč. bednění, úpravy prac. spár, vč.  nátěrů dle dokumentace  
(stupně vlivu prostředí pro složení a vlastnosti betonu viz TZ - materiály)</t>
  </si>
  <si>
    <t>římsa - levá:30,0*1,47=44,100 [A] 
římsa - pravá:30,0*1,47=44,100 [B] 
A+B=88,200 [C]</t>
  </si>
  <si>
    <t>36</t>
  </si>
  <si>
    <t>317365</t>
  </si>
  <si>
    <t>VÝZTUŽ ŘÍMS Z OCELI 10505, B500B</t>
  </si>
  <si>
    <t>T</t>
  </si>
  <si>
    <t>160 kg/m3 (včetně ošetření betonářské výztuže epoxidovým nátěrem v místě pracovních spár viz VL4 - 402.22)</t>
  </si>
  <si>
    <t>římsa - levá:7,056=7,056 [A] 
římsa - pravá:7,056=7,056 [B] 
římsa - levá - vyčnívající výztuž z lícních tvarovek pro zakotvení římsy - B16:0,64=0,640 [C] 
římsa - pravá - vyčnívající výztuž z lícních tvarovek pro zakotvení římsy - B16:0,64=0,640 [D] 
A+B+C+D=15,392 [E]</t>
  </si>
  <si>
    <t>vodorovné konstrukce</t>
  </si>
  <si>
    <t>37</t>
  </si>
  <si>
    <t>421325</t>
  </si>
  <si>
    <t>MOSTNÍ NOSNÉ DESKOVÉ KONSTRUKCE ZE ŽELEZOBETONU C30/37</t>
  </si>
  <si>
    <t>NOSNÁ KONSTRUKCE C30/37  
(stupně vlivu prostředí pro složení a vlastnosti betonu viz TZ - materiály)</t>
  </si>
  <si>
    <t>NK - řez tubusem - typický:10,8*6,240=67,392 [A] 
NK - řez tubusem - límec - nátok:0,25*9,73=2,433 [B] 
NK - řez tubusem - límec - výtok:0,25*9,73=2,433 [C] 
ochrana izolace NK betonem na horní desce:3,6*0,1*11,3=4,068 [D] 
A+B+C+D=76,326 [E]</t>
  </si>
  <si>
    <t>38</t>
  </si>
  <si>
    <t>421365</t>
  </si>
  <si>
    <t>VÝZTUŽ MOSTNÍ DESKOVÉ KONSTRUKCE Z OCELI 10505, B500B</t>
  </si>
  <si>
    <t>250 kg/m3</t>
  </si>
  <si>
    <t>76,33*0,25=19,083 [A]</t>
  </si>
  <si>
    <t>39</t>
  </si>
  <si>
    <t>421366</t>
  </si>
  <si>
    <t>VÝZTUŽ MOSTNÍ DESKOVÉ KONSTRUKCE Z KARI SÍTÍ</t>
  </si>
  <si>
    <t>KARI síť 8/100/100mm = (7.9kg/m2) - bez přesahů</t>
  </si>
  <si>
    <t>ochrana izolace NK betonem na horní desce : 3,8*11,3*7,9/1000=0,339 [A]</t>
  </si>
  <si>
    <t>40</t>
  </si>
  <si>
    <t>434125</t>
  </si>
  <si>
    <t>SCHODIŠŤOVÉ STUPNĚ, Z DÍLCŮ ŽELEZOBETON DO C30/37</t>
  </si>
  <si>
    <t>vč. betonářské výztuže (odhad 60kg výztuže / m3 betonu)  
(stupně vlivu prostředí pro složení a vlastnosti betonu viz TZ - materiály)</t>
  </si>
  <si>
    <t>schodiště - nátok:37*0,5*0,18*0,75=2,498 [A] 
schodiště - výtok:42*0,5*0,18*0,75=2,835 [B] 
A+B=5,333 [C]</t>
  </si>
  <si>
    <t>41</t>
  </si>
  <si>
    <t>451314</t>
  </si>
  <si>
    <t>PODKLADNÍ A VÝPLŇOVÉ VRSTVY Z PROSTÉHO BETONU C25/30</t>
  </si>
  <si>
    <t>PODKLADNÍ BETON C25/30  
vč. bednění  
(stupně vlivu prostředí pro složení a vlastnosti betonu viz TZ - materiály)</t>
  </si>
  <si>
    <t>NK:4,8*0,2*11,67=11,203 [A] 
NK - drenáž rubu:2*0,3*2,3*11,3=15,594 [B] 
Schodiště - lože - nátok:1,5*3,93=5,895 [C] 
Schodiště - lože - výtok:1,5*3,38=5,070 [D] 
Zpevnění - betonový práh:0,5*0,8*33,5=13,400 [E] 
Podkladní beton pod lícní tvarovky armované zeminy:2*1,0*0,3*26,2=15,720 [F] 
Výplň lícních tvarovek (horních 5 řad tvarovek):2*0,2*1,0*30,0=12,000 [G] 
A+B+C+D+E+F+G=78,882 [H]</t>
  </si>
  <si>
    <t>42</t>
  </si>
  <si>
    <t>451315</t>
  </si>
  <si>
    <t>PODKLADNÍ A VÝPLŇOVÉ VRSTVY Z PROSTÉHO BETONU C30/37</t>
  </si>
  <si>
    <t>PODKLADNÍ BETON C30/37  
(stupně vlivu prostředí pro složení a vlastnosti betonu viz TZ - materiály)</t>
  </si>
  <si>
    <t>Zpevnění - za římsami:0,15*18,924=2,839 [A] 
Zpevnění - podél křídel (sklon svahu 1:1.5 - násobitel 1,2):0,15*17,979*1,2=3,236 [B] 
Zpevnění - koryto pod NK (profilace koryta = násobitel 1.25x):0,425*41,8*1,25=22,206 [C] 
Zpevnění - nátok (profilace koryta = násobitel 1.25x):0,15*16,9*1,25=3,169 [D] 
Zpevnění - výtok (profilace koryta = násobitel 1.25x):0,15*12,8*1,25=2,400 [E] 
Zpevnění - vývařiště:2*0,15*2,61=0,783 [F] 
Zpevnění - kužel svahovaný 1:1 (násobitel 1.41x):0,15*86,995*1,41=18,399 [G] 
A+B+C+D+E+F+G=53,032 [H]</t>
  </si>
  <si>
    <t>43</t>
  </si>
  <si>
    <t>45157</t>
  </si>
  <si>
    <t>PODKLADNÍ A VÝPLŇOVÉ VRSTVY Z KAMENIVA TĚŽENÉHO</t>
  </si>
  <si>
    <t>ŠP PODSYP POD PE FÓLII V PŘECHODOVÉ OBLASTI</t>
  </si>
  <si>
    <t>Opěra OP1:1,0*0,3*10,0=3,000 [A] 
Opěra OP2:1,0*0,3*10,0=3,000 [B] 
A+B=6,000 [C]</t>
  </si>
  <si>
    <t>44</t>
  </si>
  <si>
    <t>465512</t>
  </si>
  <si>
    <t>DLAŽBY Z LOMOVÉHO KAMENE NA MC</t>
  </si>
  <si>
    <t>(+ spárovací hmota s odolností XF4)</t>
  </si>
  <si>
    <t>Zpevnění - za římsami-pol. 451315:0,2*18,92=3,784 [A] 
Zpevnění - podél křídel (sklon svahu 1:1.5 - násobitel 1,2)-pol. 451315:0,2*17,98*1,2=4,315 [B] 
Zpevnění - koryto pod NK (profilace koryta = násobitel 1.25x)-pol. 451315:0,2*41,8*1,25=10,450 [C] 
Zpevnění - nátok (profilace koryta = násobitel 1.25x)- pol. 451315:0,2*16,9*1,25=4,225 [D] 
Zpevnění - výtok (profilace koryta = násobitel 1.25x)-pol. 451315:0,2*12,8*1,25=3,200 [E] 
Zpevnění - vývařiště-pol. 451315:2*0,2*2,61=1,044 [F] 
Zpevnění - kužel svahovaný 1:1 (násobitel 1.41x)-pol 451315:0,2*87,0*1,41=24,534 [G] 
A+B+C+D+E+F+G=51,552 [H]</t>
  </si>
  <si>
    <t>komunikace</t>
  </si>
  <si>
    <t>45</t>
  </si>
  <si>
    <t>56213</t>
  </si>
  <si>
    <t>VOZOVKOVÉ VRSTVY Z MATERIÁLŮ STABIL CEMENTEM TL DO 150MM</t>
  </si>
  <si>
    <t>Vrstva ze směsi stmelené cementem  SC C/8/10-130 mm:8,0*55,0=440,000 [A]</t>
  </si>
  <si>
    <t>46</t>
  </si>
  <si>
    <t>56333</t>
  </si>
  <si>
    <t>VOZOVKOVÉ VRSTVY ZE ŠTĚRKODRTI TL. DO 150MM</t>
  </si>
  <si>
    <t>Štěrkodrť (E/def2 90MPa) ŠD/A -150 mm: 8,0*55,0=440,000 [A]</t>
  </si>
  <si>
    <t>47</t>
  </si>
  <si>
    <t>572113</t>
  </si>
  <si>
    <t>INFILTRAČNÍ POSTŘIK Z EMULZE DO 0,5KG/M2</t>
  </si>
  <si>
    <t>postřik mezi podkladní vrstvou a vrstvou stmelenou cementem</t>
  </si>
  <si>
    <t>8,0*55,0=440,000 [A]</t>
  </si>
  <si>
    <t>48</t>
  </si>
  <si>
    <t>572214</t>
  </si>
  <si>
    <t>SPOJOVACÍ POSTŘIK Z MODIFIK EMULZE DO 0,5KG/M2</t>
  </si>
  <si>
    <t>postřik mezi obrusnou a ložnou vrstvou ;      
a mezi  ložnou a podkladní  vrstvou</t>
  </si>
  <si>
    <t>2*8,0*55,0=880,000 [A]</t>
  </si>
  <si>
    <t>49</t>
  </si>
  <si>
    <t>57476</t>
  </si>
  <si>
    <t>VOZOVKOVÉ VÝZTUŽNÉ VRSTVY Z GEOMŘÍŽOVINY S TKANINOU</t>
  </si>
  <si>
    <t>mezi vrstvou ložnou a podkladní</t>
  </si>
  <si>
    <t>Výztužné geosyntetikum (Td &gt; 50kN/m dle TP 97):8,0*40,0=320,000 [A]</t>
  </si>
  <si>
    <t>50</t>
  </si>
  <si>
    <t>574A34</t>
  </si>
  <si>
    <t>ASFALTOVÝ BETON PRO OBRUSNÉ VRSTVY ACO 11+, 11S TL. 40MM</t>
  </si>
  <si>
    <t>(vč. zatěsnění spár a jejich řezání, zálivek a předtěsnění spár dle VL)</t>
  </si>
  <si>
    <t>51</t>
  </si>
  <si>
    <t>574C56</t>
  </si>
  <si>
    <t>ASFALTOVÝ BETON PRO LOŽNÍ VRSTVY ACL 16+, 16S TL. 60MM</t>
  </si>
  <si>
    <t>52</t>
  </si>
  <si>
    <t>574E46</t>
  </si>
  <si>
    <t>ASFALTOVÝ BETON PRO PODKLADNÍ VRSTVY ACP 16+, 16S TL. 50MM</t>
  </si>
  <si>
    <t>přidružená stavební výroba</t>
  </si>
  <si>
    <t>53</t>
  </si>
  <si>
    <t>711112</t>
  </si>
  <si>
    <t>IZOLACE BĚŽNÝCH KONSTRUKCÍ PROTI ZEMNÍ VLHKOSTI ASFALTOVÝMI PÁSY</t>
  </si>
  <si>
    <t>NATAVOVANÝ ASFALTOVÝ IZOLAČNÍ PÁS (bez přesahů)  
vč. přípravy betonových povrchů pro instalaci (očištění, impregnace atd)</t>
  </si>
  <si>
    <t>NK - vnější:13,5*11,3=152,550 [A] 
NK - vnitřní:5,0*11,3=56,500 [B] 
A+B=209,050 [C]</t>
  </si>
  <si>
    <t>54</t>
  </si>
  <si>
    <t>711509</t>
  </si>
  <si>
    <t>OCHRANA IZOLACE NA POVRCHU TEXTILIÍ</t>
  </si>
  <si>
    <t>GEOTEXTÍLIE - OCHRANNÁ</t>
  </si>
  <si>
    <t>55</t>
  </si>
  <si>
    <t>OCHRANA IZOLACE NA POVRCHU TEXTILIÍ - DRENÁŽNÍ VRSTVY Z GEOTEXTILIE</t>
  </si>
  <si>
    <t>GEOTEXTÍLIE - OCHRANNÁ A DRENÁŽNÍ  
OCHRANA IZOLACE DLE TKP 21   
GEOTEXTILIE S OCHRANNOU A DRENÁŽNÍ FUNKCÍ; GRAMÁŽ 600g/m2, tl. min. 6mm, tažnost min. 70%</t>
  </si>
  <si>
    <t>NK - vnější (bez horní desky rámu):2*4,7*11,3=106,220 [A]</t>
  </si>
  <si>
    <t>56</t>
  </si>
  <si>
    <t>78382</t>
  </si>
  <si>
    <t>NÁTĚRY BETON KONSTR TYP S2 (OS-B)</t>
  </si>
  <si>
    <t>okapnička a ochranný nátěr konců NK (VL 4 - 306.01)</t>
  </si>
  <si>
    <t>NK - nátok:1,0*4,0=4,000 [A] 
NK - výtok:1,0*4,0=4,000 [B] 
A+B=8,000 [C]</t>
  </si>
  <si>
    <t>57</t>
  </si>
  <si>
    <t>78383</t>
  </si>
  <si>
    <t>NÁTĚRY BETON KONSTR TYP S4 (OS-C)</t>
  </si>
  <si>
    <t>Ochranný nátěr horního povrchu římsy (VL 4 - 401.01a)</t>
  </si>
  <si>
    <t>Římsa - levá:1,0*30,0=30,000 [A] 
Římsa - pravá:1,0*30,0=30,000 [B] 
A+B=60,000 [C]</t>
  </si>
  <si>
    <t>ostatní práce</t>
  </si>
  <si>
    <t>58</t>
  </si>
  <si>
    <t>9113C1</t>
  </si>
  <si>
    <t>SVODIDLO OCEL SILNIČ JEDNOSTR, ÚROVEŇ ZADRŽ H2 - DODÁVKA A MONTÁŽ</t>
  </si>
  <si>
    <t>Silniční svodidlo - za římsami - napojení na stávající svodidla (předpoklad 4x12.5m)</t>
  </si>
  <si>
    <t>59</t>
  </si>
  <si>
    <t>9117C1</t>
  </si>
  <si>
    <t>SVOD OCEL ZÁBRADEL ÚROVEŇ ZADRŽ H2 - DODÁVKA A MONTÁŽ</t>
  </si>
  <si>
    <t>SL DO 2M ŽÁR ZINK PONOR S NÁTĚREM  
vč. kotvení a spojovacích součástí, nástavců směr. sloupků, ukončujících a dilatačních přechodů elektroizolačních s povrch. ochranou dle TZ, TKP a ZTKP  
SVODIDLO SE SVISLOU VÝPLNÍ</t>
  </si>
  <si>
    <t>Mostní svodilo - římsa - levá:30,0=30,000 [A] 
Mostní svodilo - římsa - pravá:30,0=30,000 [B] 
A+B=60,000 [C]</t>
  </si>
  <si>
    <t>60</t>
  </si>
  <si>
    <t>9117C3</t>
  </si>
  <si>
    <t>SVOD OCEL ZÁBRADEL ÚROVEŇ ZADRŽ H2 - DEMONTÁŽ S PŘESUNEM</t>
  </si>
  <si>
    <t>Mostní svodilo - římsa - levá-viz 9117C1 :30,0=30,000 [A] 
Mostní svodilo - římsa - pravá-viz 9117C1 :30,0=30,000 [B] 
Silniční svodilo - za římsami - napojení na stávající svodidla (předpoklad 4x12.5m)-viz 9113C1 :50,0=50,000 [C] 
A+B+C=110,000 [D]</t>
  </si>
  <si>
    <t>61</t>
  </si>
  <si>
    <t>91238</t>
  </si>
  <si>
    <t>SMĚROVÉ SLOUPKY Z PLAST HMOT - NÁSTAVCE NA SVODIDLA VČETNĚ ODRAZNÉHO PÁSKU</t>
  </si>
  <si>
    <t>modré odrazky na svodidla, á 25m:6=6,000 [A]</t>
  </si>
  <si>
    <t>62</t>
  </si>
  <si>
    <t>91345</t>
  </si>
  <si>
    <t>NIVELAČNÍ ZNAČKY KOVOVÉ</t>
  </si>
  <si>
    <t>NK - nátok - (čepová značka):2=2,000 [A] 
NK - výtok - (čepová značka):2=2,000 [B] 
Římsa - levá - (hřebová značka):6=6,000 [C] 
Římsa - levá - (hřebová značka):6=6,000 [D] 
Lícní tvarovky armované zeminy - nátok - (čepová značka):4=4,000 [E] 
Lícní tvarovky armované zeminy - výtok - (čepová značka):4=4,000 [F] 
A+B+C+D+E+F=24,000 [G]</t>
  </si>
  <si>
    <t>63</t>
  </si>
  <si>
    <t>91355</t>
  </si>
  <si>
    <t>EVIDENČNÍ ČÍSLO MOSTU</t>
  </si>
  <si>
    <t>před mostem:1=1,000 [A] 
za mostem:1=1,000 [B] 
A+B=2,000 [C]</t>
  </si>
  <si>
    <t>64</t>
  </si>
  <si>
    <t>915111</t>
  </si>
  <si>
    <t>VODOROVNÉ DOPRAVNÍ ZNAČENÍ BARVOU HLADKÉ - DODÁVKA A POKLÁDKA</t>
  </si>
  <si>
    <t>krajní:2*0,25*55,0=27,500 [A] 
středové:1*0,125*55,0=6,875 [B] 
A+B=34,375 [C]</t>
  </si>
  <si>
    <t>65</t>
  </si>
  <si>
    <t>917223</t>
  </si>
  <si>
    <t>SILNIČNÍ A CHODNÍKOVÉ OBRUBY Z BETONOVÝCH OBRUBNÍKŮ ŠÍŘ 100MM</t>
  </si>
  <si>
    <t>PATNÍKY - UKONČENÍ ZPEVNĚNÍ (vyjma na styku s vozovkou)</t>
  </si>
  <si>
    <t>Zpevnění - za římsami:22,0=22,000 [A] 
Zpevnění - podél křídel:55,0=55,000 [B] 
Zpevnění - nátok:8,0=8,000 [C] 
Zpevnění - výtok:52,0=52,000 [D] 
A+B+C+D=137,000 [E]</t>
  </si>
  <si>
    <t>66</t>
  </si>
  <si>
    <t>917224</t>
  </si>
  <si>
    <t>SILNIČNÍ A CHODNÍKOVÉ OBRUBY Z BETONOVÝCH OBRUBNÍKŮ ŠÍŘ 150MM</t>
  </si>
  <si>
    <t>PATNÍKY - UKONČENÍ ZPEVNĚNÍ ZA KONCEM ŘÍMS PŘILEHLÉ K VOZOVCE</t>
  </si>
  <si>
    <t>Římsa - levá - začátek:2,0=2,000 [A] 
Římsa - levá - konec:2,0=2,000 [B] 
Římsa - pravá - začátek:2,0=2,000 [C] 
Římsa - pravá - konec:2,0=2,000 [D] 
A+B+C+D=8,000 [E]</t>
  </si>
  <si>
    <t>67</t>
  </si>
  <si>
    <t>919111</t>
  </si>
  <si>
    <t>ŘEZÁNÍ ASFALTOVÉHO KRYTU VOZOVEK TL DO 50MM</t>
  </si>
  <si>
    <t>ŘEZANÁ SPÁRA V OBRUSU VOZOVKY</t>
  </si>
  <si>
    <t>Vozovka - podélné naříznutí obrusné vrstvy nad koncem desky římsy-viz 93131:2*30,0=60,000 [A] 
Vozovka - příčné naříznutí za konci říms-viz 93131:2*8,0=16,000 [B] 
Vozovka - napojení staré a nové vozovky-viz 93131:2*8,0=16,000 [C] 
A+B+C=92,000 [D]</t>
  </si>
  <si>
    <t>68</t>
  </si>
  <si>
    <t>93131</t>
  </si>
  <si>
    <t>TĚSNĚNÍ DILATAČ SPAR ASF ZÁLIVKOU</t>
  </si>
  <si>
    <t>SPÁRA PODÉL ŘÍMSOVÝCH OBRUB</t>
  </si>
  <si>
    <t>Římsa - levá:2*0,015*0,040*30,0=0,036 [A] 
Římsa - pravá:2*0,015*0,040*30,0=0,036 [B] 
Vozovka - podélné naříznutí obrusné vrstvy nad koncem desky římsy:2*0,015*0,040*30,0=0,036 [C] 
Vozovka - příčné naříznutí za konci říms:2*0,015*0,040*8,0=0,010 [D] 
Vozovka - napojení staré a nové vozovky:2*0,015*0,040*8,0=0,010 [E] 
A+B+C+D+E=0,128 [F]</t>
  </si>
  <si>
    <t>69</t>
  </si>
  <si>
    <t>93135</t>
  </si>
  <si>
    <t>TĚSNĚNÍ DILATAČ SPAR PRYŽ PÁSKOU NEBO KRUH PROFILEM</t>
  </si>
  <si>
    <t>Římsa - levá:30,0=30,000 [A] 
Římsa - pravá:30,0=30,000 [B] 
A+B=60,000 [C]</t>
  </si>
  <si>
    <t>70</t>
  </si>
  <si>
    <t>935212</t>
  </si>
  <si>
    <t>PŘÍKOPOVÉ ŽLABY Z BETON TVÁRNIC ŠÍŘ DO 600MM DO BETONU TL 100MM</t>
  </si>
  <si>
    <t>začátek mostu (sklon svahu 1:1.5 - násobitel 1,2):8,5*1,2=10,200 [A] 
konec mostu (sklon svahu 1:1 - násobitel 1,4):6,95*1,41=9,800 [B] 
A+B=20,000 [C]</t>
  </si>
  <si>
    <t>71</t>
  </si>
  <si>
    <t>93639</t>
  </si>
  <si>
    <t>ZAÚSTĚNÍ SKLUZŮ (VČET DLAŽBY Z LOM KAMENE)</t>
  </si>
  <si>
    <t>VÝVAŘIŠTĚ (2m x 2m)</t>
  </si>
  <si>
    <t>72</t>
  </si>
  <si>
    <t>94890</t>
  </si>
  <si>
    <t>PODPĚRNÉ SKRUŽE - ZŘÍZENÍ A ODSTRANĚNÍ</t>
  </si>
  <si>
    <t>M3OP</t>
  </si>
  <si>
    <t>PEVNÁ SKRUŽ pro betonáž horní příčle</t>
  </si>
  <si>
    <t>obestavený prostor : 3,0*4,0*11,3=135,600 [A]</t>
  </si>
  <si>
    <t>73</t>
  </si>
  <si>
    <t>96613</t>
  </si>
  <si>
    <t>BOURÁNÍ KONSTRUKCÍ Z KAMENE NA MC</t>
  </si>
  <si>
    <t>DEMOLICE STÁVAJÍCÍ KAMENNÉ KLENBY  
kubatury jsou odhadnuty s ohledem na neexistující dokumentaci</t>
  </si>
  <si>
    <t>STĚNA - nátok:0,6*45,0*1,25=33,750 [A] 
STĚNA - výtok:0,6*107,0*1,25=80,250 [B] 
tubus:0,6*130,0*1,25=97,500 [C] 
příčel:1,25*0,6*25,0=18,750 [D] 
A+B+C+D=230,250 [E]</t>
  </si>
  <si>
    <t>74</t>
  </si>
  <si>
    <t>96616</t>
  </si>
  <si>
    <t>BOURÁNÍ KONSTRUKCÍ ZE ŽELEZOBETONU</t>
  </si>
  <si>
    <t>DEMOLICE STÁVAJÍCÍCH ŽB KCÍ. (ŘÍMSY, PRÁH)</t>
  </si>
  <si>
    <t>římsa - nátok:14,0*0,4*1,25=7,000 [A] 
římsa - výtok:26,0*0,4*1,25=13,000 [B] 
příčný práh - nátok:0,8*1,0*4,0*1,25=4,000 [C] 
A+B+C=24,000 [D]</t>
  </si>
  <si>
    <t>276-002</t>
  </si>
  <si>
    <t>II/276 Bělá pod Bezdězem, most ev.č. 276-002 přes rokli v obci Bělá pod Bezdězem</t>
  </si>
  <si>
    <t>SO 000</t>
  </si>
  <si>
    <t>Vedlejší a ostatní náklady</t>
  </si>
  <si>
    <t xml:space="preserve">  SO 000</t>
  </si>
  <si>
    <t>Všeobecné konstrukce a práce</t>
  </si>
  <si>
    <t>00410R</t>
  </si>
  <si>
    <t>Vedlejší náklady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</si>
  <si>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</si>
  <si>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</si>
  <si>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</si>
  <si>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</si>
  <si>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dle TKP, ZTKP</t>
  </si>
  <si>
    <t>02620</t>
  </si>
  <si>
    <t>ZKOUŠENÍ KONSTRUKCÍ A PRACÍ NEZÁVISLOU ZKUŠEBNOU</t>
  </si>
  <si>
    <t>dle TKP</t>
  </si>
  <si>
    <t>02710R</t>
  </si>
  <si>
    <t>A</t>
  </si>
  <si>
    <t>PASPORTIZACE OBJEKTŮ V OKOLÍ STAVBY</t>
  </si>
  <si>
    <t>pasporitzace a fotodokumentace všech objektů, které nejsou v majetku investora a jsou dotčeny nebo přímo souvisi se stavbou</t>
  </si>
  <si>
    <t>1=1,000 [A]</t>
  </si>
  <si>
    <t>B</t>
  </si>
  <si>
    <t>vytyčení hranice staveniště, vč.vyhotovení vytyčovacího protokolu stavby</t>
  </si>
  <si>
    <t>029113</t>
  </si>
  <si>
    <t>OSTATNÍ POŽADAVKY - GEODETICKÉ ZAMĚŘENÍ - CELKY</t>
  </si>
  <si>
    <t>Zaměření skutečného stavu po dokončení stavby vč.zákresu do katastrální mapy a její digitalizace</t>
  </si>
  <si>
    <t>2017_OTSKP-SPK</t>
  </si>
  <si>
    <t>geodetická zaměření nutná pro výstavbu 
komplet</t>
  </si>
  <si>
    <t>1=1,000 [A] 
Celkem: A=1,000 [B]</t>
  </si>
  <si>
    <t>029412</t>
  </si>
  <si>
    <t>OSTATNÍ POŽADAVKY - VYPRACOVÁNÍ MOSTNÍHO LISTU</t>
  </si>
  <si>
    <t>evidenční list propustu vč. zavedení do  centrální evidence propustků</t>
  </si>
  <si>
    <t>RDS-Z-PDS - pro celou stavbu</t>
  </si>
  <si>
    <t>OSTAT POŽADAVKY - DOKUMENTACE SKUTEČ PROVEDENÍ V DIGIT FORMĚ</t>
  </si>
  <si>
    <t>skutečného provedení stavby</t>
  </si>
  <si>
    <t>02945</t>
  </si>
  <si>
    <t>OSTAT POŽADAVKY - GEOMETRICKÝ PLÁN</t>
  </si>
  <si>
    <t>02950</t>
  </si>
  <si>
    <t>OSTATNÍ POŽADAVKY - POSUDKY, KONTROLY, REVIZNÍ ZPRÁVY</t>
  </si>
  <si>
    <t>výpočet zatížitelnosti vč.vyhodnocení</t>
  </si>
  <si>
    <t>02953</t>
  </si>
  <si>
    <t>OSTATNÍ POŽADAVKY - HLAVNÍ MOSTNÍ PROHLÍDKA</t>
  </si>
  <si>
    <t>hlavní prohlídka propustu</t>
  </si>
  <si>
    <t>Označení stavby dle směrnic investora</t>
  </si>
  <si>
    <t>2=2,000 [A]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</si>
  <si>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</si>
  <si>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</si>
  <si>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</si>
  <si>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</si>
  <si>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</t>
  </si>
  <si>
    <t xml:space="preserve">  SO 001</t>
  </si>
  <si>
    <t>015111</t>
  </si>
  <si>
    <t>POPLATKY ZA LIKVIDACI ODPADŮ NEKONTAMINOVANÝCH - 17 05 04  VYTĚŽENÉ ZEMINY A HORNINY -  I. TŘÍDA TĚŽITELNOSTI</t>
  </si>
  <si>
    <t>zemina 
objemová hmotnost 2000 kg/m3</t>
  </si>
  <si>
    <t>(dle pol. 17411- zemina pro zpětný zásyp SO201) 
2,0*(1511,0-438,880)=2 144,240 [A] 
Celkem: A=2 144,240 [B]</t>
  </si>
  <si>
    <t>015130</t>
  </si>
  <si>
    <t>POPLATKY ZA LIKVIDACI ODPADŮ NEKONTAMINOVANÝCH - 17 03 02  VYBOURANÝ ASFALTOVÝ BETON BEZ DEHTU</t>
  </si>
  <si>
    <t>živice bez obsahu nebezpečných látek - na základě zkoušek PAU 
objemová hmotnost 2400 kg/m3</t>
  </si>
  <si>
    <t>(dle pol. 11372) 
povinný odkup zhoovitele 
0=0,000 [A] 
(dle pol.113138) 
17,484*2,40=41,962 [B] 
Celkem: A+B=41,962 [C]</t>
  </si>
  <si>
    <t>015140</t>
  </si>
  <si>
    <t>POPLATKY ZA LIKVIDACI ODPADŮ NEKONTAMINOVANÝCH - 17 01 01  BETON Z DEMOLIC OBJEKTŮ, ZÁKLADŮ TV</t>
  </si>
  <si>
    <t>prostý beton 
objemová hmotnost 2300kg/m3</t>
  </si>
  <si>
    <t>(dle pol.966158) 
13,96*2,3=32,108 [B] 
(dle pol.113348) 
70,90*2,3=163,070 [A] 
Celkem: B+A=195,178 [C]</t>
  </si>
  <si>
    <t>žlb 
objemová hmotnost 2500kg/m3</t>
  </si>
  <si>
    <t>(dle pol.966168) 
14,88*2,50=37,200 [A] 
Celkem: A=37,200 [B]</t>
  </si>
  <si>
    <t>015330</t>
  </si>
  <si>
    <t>POPLATKY ZA LIKVIDACI ODPADŮ NEKONTAMINOVANÝCH - 17 05 04  KAMENNÁ SUŤ</t>
  </si>
  <si>
    <t>kámen, kamenivo 
objemová hmotnost 2600,1900 kg/m3</t>
  </si>
  <si>
    <t>(dle pol.113328) 
1,90*79,69=151,411 [A] 
(dle pol.966138) 
2,6*272,414=708,276 [B] 
Celkem: A+B=859,687 [C]</t>
  </si>
  <si>
    <t>015760</t>
  </si>
  <si>
    <t>POPLATKY ZA LIKVIDACI ODPADŮ NEBEZPEČNÝCH - 17 06 03*  IZOLAČNÍ MATERIÁLY OBSAHUJÍCÍ NEBEZPEČNÉ LÁTKY</t>
  </si>
  <si>
    <t>izolace 
objemová hmotnost 2400 kg/m3</t>
  </si>
  <si>
    <t>(dle pol. 97817) 
10,0*0,025*2,40=0,600 [A] 
Celkem: A=0,600 [B]</t>
  </si>
  <si>
    <t>Zemní práce</t>
  </si>
  <si>
    <t>11120</t>
  </si>
  <si>
    <t>ODSTRANĚNÍ KŘOVIN</t>
  </si>
  <si>
    <t>vč. ekologické likvidace - např. štěpkování</t>
  </si>
  <si>
    <t>na vtoku 
50,0*5,0=250,000 [A] 
Celkem: A=250,000 [B]</t>
  </si>
  <si>
    <t>113138</t>
  </si>
  <si>
    <t>ODSTRANĚNÍ KRYTU ZPEVNĚNÝCH PLOCH S ASFALT POJIVEM, ODVOZ DO 20KM</t>
  </si>
  <si>
    <t>odstranění podkladní živičné vrstvy   
vč. uložení na skládku 
odpad zatříděn dle výsledku zkoušek PAU ZAS T1</t>
  </si>
  <si>
    <t>Bourání podkladních živičných vrstev v úseku výkopu - předp. 50mm 
průměrná šířka stávající komunikace (7,50m-8,50m) 
(2*0,50+3,20+35,75+2,76+2*0,50)*(7,50+8,50)/2*0,05=17,484 [B] 
Celkem: B=17,484 [C]</t>
  </si>
  <si>
    <t>113328</t>
  </si>
  <si>
    <t>ODSTRAN PODKL ZPEVNĚNÝCH PLOCH Z KAMENIVA NESTMEL, ODVOZ DO 20KM</t>
  </si>
  <si>
    <t>vč. odvozu a uložení na skládku</t>
  </si>
  <si>
    <t>předpokládaná tl.230mm 
průměrná šířka stávající komunikace (7,50m-8,50m) 
(3,20+37,35+2,76)*(7,50+8,50)/2*0,230=79,690 [B] 
Celkem: B=79,690 [C]</t>
  </si>
  <si>
    <t>113348</t>
  </si>
  <si>
    <t>ODSTRAN PODKL ZPEVNĚNÝCH PLOCH S CEM POJIVEM, ODVOZ DO 20KM</t>
  </si>
  <si>
    <t>vč. odvozu a uložení na skládku  
odstranění podkladních vozovkových vrstev z cementové stabilizace</t>
  </si>
  <si>
    <t>předpokládaná tl.200mm 
průměrná šířka stávající komunikace (7,50m-8,50m) 
(1*0,50+3,20+37,35+2,76+1*0,50)*(7,50+8,50)/2*0,200=70,896 [B] 
Celkem: B=70,896 [C]</t>
  </si>
  <si>
    <t>obrusná vrstva 
povinný odkup zhotovitele 
odpad zatříděn dle výsledku zkoušek PAU ZAS T1</t>
  </si>
  <si>
    <t>frézování v úseku ZÚ2 (-27,0) až KÚ (118,0) 
průměrná šířka stávající komunikace (7,50m-8,50m) 
obrusná vrstva 40mm 
145,0*(7,50+8,50)/2*0,04=46,400 [A] 
Frézování v úseku výkopu - 80 mm 
(3*0,50+3,20+37,35+2,76+3*0,50)*(7,50+8,50)/2*0,08=29,638 [B] 
Celkem: A+B=76,038 [C]</t>
  </si>
  <si>
    <t>121108</t>
  </si>
  <si>
    <t>SEJMUTÍ ORNICE NEBO LESNÍ PŮDY S ODVOZEM DO 20KM</t>
  </si>
  <si>
    <t>sejmutí půdy v úseku dotčeném stavbou 
bude zpětně použito 
dočasně uloženo na skládku ornice, vč.event. poplatků</t>
  </si>
  <si>
    <t>výtoková strana 
40,0*(2,0+5,0)/2*0,15=21,000 [A] 
vtoková strana 
44,50*(3,0+6,50)/2*0,15=31,706 [B] 
Celkem: A+B=52,706 [C]</t>
  </si>
  <si>
    <t>12960</t>
  </si>
  <si>
    <t>ČIŠTĚNÍ VODOTEČÍ A MELIORAČ KANÁLŮ OD NÁNOSŮ</t>
  </si>
  <si>
    <t>pročištění vodoteče a 2,50m před a za 
předpokládaná prům.tl. odtěženého odpadu 0,25m 
Vč.odvozu a uložení na skládku - komunální odpad, vč. poplatků za skládku</t>
  </si>
  <si>
    <t>0,25*2,40*(10,50+2,50*2)=9,300 [A] 
Celkem: A=9,300 [B]</t>
  </si>
  <si>
    <t>131838</t>
  </si>
  <si>
    <t>HLOUBENÍ JAM ZAPAŽ I NEPAŽ TŘ. II, ODVOZ DO 20KM</t>
  </si>
  <si>
    <t>vč. odvozu na skládku 
zahrnuje i zásyp klenby</t>
  </si>
  <si>
    <t>výkop odměřen z modelu 3D 
1511,0=1 511,000 [A] 
Celkem: A=1 511,000 [B]</t>
  </si>
  <si>
    <t>na skládku a meziskládku</t>
  </si>
  <si>
    <t>dle pol. 131838 
1511,0=1 511,000 [A] 
dle pol. 121108 
52,706=52,706 [B] 
Celkem: A+B=1 563,706 [C]</t>
  </si>
  <si>
    <t>Základy</t>
  </si>
  <si>
    <t>226940R</t>
  </si>
  <si>
    <t>ZÁPOROVÉ PAŽENÍ Z KOVU DOČASNÉ</t>
  </si>
  <si>
    <t>záporové pažení podél výkopu na vtokové straně 
kompletní provedení vč. kotvení, převázek atd 
zřízení, odstranění a likvidace vzniklých odpadů 
měřena pohledová plocha</t>
  </si>
  <si>
    <t>77,7=77,700 [A]</t>
  </si>
  <si>
    <t>Ostatní konstrukce a práce</t>
  </si>
  <si>
    <t>9113B3</t>
  </si>
  <si>
    <t>SVODIDLO OCEL SILNIČ JEDNOSTR, ÚROVEŇ ZADRŽ H1 - DEMONTÁŽ S PŘESUNEM</t>
  </si>
  <si>
    <t>uložení dle pokynu investora nebo odvoz do kovošrotu,  
výzisk vč. výkupních lístků předán investorovi</t>
  </si>
  <si>
    <t>komunikace směr Bělá (výtok) 
stávající svodidlo sejmuto v rozsahu 8,0m za mostem a před mostem 
2*8,0=16,000 [A] 
komunikace směr Mladá Boleslav (vtok) 
(navázáno za koncem říms a zapuštěno) - sejmuto v celém rozsahu 
29,70-10,4=19,300 [B] 
Celkem: A+B=35,300 [C]</t>
  </si>
  <si>
    <t>zábradelní svodidlo s vodorovnou výplní 
uložení dle pokynu investora nebo odvoz do kovošrotu 
výzisk vč. výkupních lístků předán investorovi</t>
  </si>
  <si>
    <t>na římse nad vtokem 
10,40=10,400 [A] 
na římse nad výtokem 
32,30=32,300 [B] 
Celkem: A+B=42,700 [C]</t>
  </si>
  <si>
    <t>911CC3</t>
  </si>
  <si>
    <t>SVODIDLO BETON, ÚROVEŇ ZADRŽ H2 VÝŠ 0,8M - DEMONTÁŽ S PŘESUNEM</t>
  </si>
  <si>
    <t>odstranění stávajícího betonové svodidla - součást stávajícího DIO 
podél římsy nad výtokem 
uloženo dle pokynů investora</t>
  </si>
  <si>
    <t>34,0+2*2,0=38,000 [A] 
Celkem: A=38,000 [B]</t>
  </si>
  <si>
    <t>912152R</t>
  </si>
  <si>
    <t>SVODNICE SAMOSTATNÁ - DEMONTÁŽ A ZPĚTNÁ MONTÁŽ, PKO</t>
  </si>
  <si>
    <t>sejmutí svodnice, dočasné uskladnění, obnova PKO, náhrada spojovacích prostředků a poškozených částí 
(sloupky ponechány zaberaněné na místě) 
zpětné osazení</t>
  </si>
  <si>
    <t>komunikace směr Bělá  
stávající svodidlo sejmuto v úseku KÚ (-27,00)- KÚ2 (118,00) 
(vyjma ZS na mostě a svodidla v délce 2*8,0m na předpolích - viz sam.pol) 
150,20-32,30-2*8,0=101,900 [A]</t>
  </si>
  <si>
    <t>912283R</t>
  </si>
  <si>
    <t>SMĚROVÉ SLOUPKY Z PLAST HMOT - DEMONTÁŽ A ODVOZ</t>
  </si>
  <si>
    <t>demontáž stávajících směrových sloupků 
vč. uložení na skládku a skládkovného 
komplet v úseku úpravy</t>
  </si>
  <si>
    <t>914133</t>
  </si>
  <si>
    <t>DOPRAVNÍ ZNAČKY ZÁKLADNÍ VELIKOSTI OCELOVÉ FÓLIE TŘ 2 - DEMONTÁŽ</t>
  </si>
  <si>
    <t>odstranění stávající trvalého dopravního  značení 
vč. sloupku a založení 
vč. likvidace vzniklých odpadů a skládkovného</t>
  </si>
  <si>
    <t>(1x B13,1x E12, 1x ev.č. + 2x sloupek) 
(část značek nemá již ceduli, jen sloupek - vykázáno na počet sloupků) 
2,0=2,000 [A]</t>
  </si>
  <si>
    <t>916123</t>
  </si>
  <si>
    <t>DOPRAV SVĚTLO VÝSTRAŽ SOUPRAVA 3KS - DEMONTÁŽ</t>
  </si>
  <si>
    <t>odstranění stávajícího výstražného světla - součást stávajícího DIO 
osazeno na Z4 
uloženo dle pokynů investora</t>
  </si>
  <si>
    <t>1 souprava 
1=1,000 [A] 
Celkem: A=1,000 [B]</t>
  </si>
  <si>
    <t>916363</t>
  </si>
  <si>
    <t>SMĚROVACÍ DESKY Z4 OBOUSTR S FÓLIÍ TŘ 2 - DEMONTÁŽ</t>
  </si>
  <si>
    <t>odstranění stávajícího provizorního svislého značení Z4 - součást stávajícího DIO 
vč. uložení dle pokynu investora</t>
  </si>
  <si>
    <t>4=4,000 [A]</t>
  </si>
  <si>
    <t>966138</t>
  </si>
  <si>
    <t>BOURÁNÍ KONSTRUKCÍ Z KAMENE NA MC S ODVOZEM DO 20KM</t>
  </si>
  <si>
    <t>vč.odvozu na skládku a uložení na skládce</t>
  </si>
  <si>
    <t>základy opěr 
10,6*1,50*0,80*2=25,440 [A] 
základy zdí - vtok 
0,80*2,0*(2,02+2,35+2,65)=11,232 [B] 
základy zdí- výtok 
0,80*2,0*(1,65+4,10+2,97+3,71+6,40+2,35+0,80+1,70+2,0+3,60)=46,848 [C] 
opěry a rovnanina za rubem klenby 
2*2,70*10,30=55,620 [D] 
klenba 
4,75*10,30*(0,30+0,450)/2=18,347 [E] 
poprsní zídky 
4*((1,85+2,35)/2-0,35)*0,75*2,20=11,550 [F] 
dříky zdí - vtok 
(1,50+0,75)/2*(5,32-0,45)*(2,30+2,60)=26,846 [G] 
dříky zdí - výtok 
(0,75+0,92)/2*(1,20-0,35)*6,40=4,542 [H] 
(0,75+1,06)/2*(2,21-0,35)*3,71=6,245 [I] 
(0,75+1,21)/2*(3,25-0,35)*2,97=8,441 [J] 
(0,75+1,35)/2*(4,28-0,35)*4,10=16,919 [K] 
(0,75+1,50)/2*(5,32-0,35)*(1,92+2,58)=25,161 [L] 
(0,75+1,35)/2*(4,35-0,35)*0,8=3,360 [M] 
(0,75+1,20)/2*(3,32-0,35)*1,70=4,923 [N] 
(0,75+1,07)/2*(2,40-0,35)*1,99=3,712 [O] 
(0,75+0,94)/2*(1,42-0,35)*3,57=3,228 [P] 
Celkem: A+B+C+D+E+F+G+H+I+J+K+L+M+N+O+P=272,414 [Q]</t>
  </si>
  <si>
    <t>966158</t>
  </si>
  <si>
    <t>BOURÁNÍ KONSTRUKCÍ Z PROST BETONU S ODVOZEM DO 20KM</t>
  </si>
  <si>
    <t>torkret - odhad tl. 0,10 m 
vtok 
21,80 (m2)*0,10=2,180 [A] 
výtok 
43,20 (m2)*0,10=4,320 [B] 
opěry 
2*18,10*0,10=3,620 [C] 
klenba 
3,80*10,10*0,10=3,838 [D] 
Celkem: A+B+C+D=13,958 [E]</t>
  </si>
  <si>
    <t>966168</t>
  </si>
  <si>
    <t>BOURÁNÍ KONSTRUKCÍ ZE ŽELEZOBETONU S ODVOZEM DO 20KM</t>
  </si>
  <si>
    <t>římsy 
0,45*0,90*11,70=4,739 [A] 
0,35*0,85*34,10=10,145 [B] 
Celkem: A+B=14,884 [C]</t>
  </si>
  <si>
    <t>97817</t>
  </si>
  <si>
    <t>ODSTRANĚNÍ MOSTNÍ IZOLACE</t>
  </si>
  <si>
    <t>odstranění zbytků izolace</t>
  </si>
  <si>
    <t>odhad  
10,0=10,000 [A] 
Celkem: A=10,000 [B]</t>
  </si>
  <si>
    <t>SO 181</t>
  </si>
  <si>
    <t>DIO</t>
  </si>
  <si>
    <t xml:space="preserve">  SO 181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</si>
  <si>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</si>
  <si>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Komunikace</t>
  </si>
  <si>
    <t>5774AE</t>
  </si>
  <si>
    <t>VRSTVY PRO OBNOVU A OPRAVY Z ASF BETONU ACO 11+, 11S</t>
  </si>
  <si>
    <t>vyspravení objízdných tras 
položku možno čerpat jen se souhlasu TDI 
délka objízdných tras 13,60 km 
lokálně položeno ve více vrstvách</t>
  </si>
  <si>
    <t>odhad 4% plochy 
13600*6,50*0,05*4/100=176,800 [A] 
Celkem: A=176,800 [B]</t>
  </si>
  <si>
    <t>SO 201</t>
  </si>
  <si>
    <t>Propustek</t>
  </si>
  <si>
    <t xml:space="preserve">  SO 201</t>
  </si>
  <si>
    <t>014212</t>
  </si>
  <si>
    <t>POPLATKY ZA ZEMNÍK - ORNICE</t>
  </si>
  <si>
    <t>poplatky za zeminu - ornice</t>
  </si>
  <si>
    <t>75,0*0,15*2,0=22,500 [A]</t>
  </si>
  <si>
    <t>(dle pol.17120) 
2,0*19,52=39,040 [A] 
Celkem: A=39,040 [B]</t>
  </si>
  <si>
    <t>113765</t>
  </si>
  <si>
    <t>FRÉZOVÁNÍ DRÁŽKY PRŮŘEZU DO 600MM2 V ASFALTOVÉ VOZOVCE</t>
  </si>
  <si>
    <t>frézování drážky v místě napojení nové a stávající vozovky</t>
  </si>
  <si>
    <t>7,05+7,15=14,200 [A] 
Celkem: A=14,200 [B]</t>
  </si>
  <si>
    <t>vč. dopravy 
vykopávka zeminy uložené v SO 001 - pol.17120 
vykopávka ornice z meziskládky, vykopávka zemin pro zpětné zásypy</t>
  </si>
  <si>
    <t>zpětný zásyp ( pol.17481) 
438,88=438,880 [A] 
ornice (pol.18222) 
52,706+75,0*0,15=63,956 [B] 
Celkem: A+B=502,836 [C]</t>
  </si>
  <si>
    <t>12922</t>
  </si>
  <si>
    <t>ČIŠTĚNÍ KRAJNIC OD NÁNOSU TL. DO 100MM</t>
  </si>
  <si>
    <t>v úseku mezi mosty/propusty 
vč. likvidace vzniklých odpadů a skládkovného mimo most</t>
  </si>
  <si>
    <t>pravá strana komunikace 
KÚ km (-27,0)  118,00 
1,50*(145,0-34,10)=166,350 [A] 
levá strana komunikace 
KÚ km (-27,0) - km 118,00 
1,50*(145,0-11,70)=199,950 [B] 
Celkem: A+B=366,300 [C]</t>
  </si>
  <si>
    <t>132838</t>
  </si>
  <si>
    <t>HLOUBENÍ RÝH ŠÍŘ DO 2M PAŽ I NEPAŽ TŘ. II, ODVOZ DO 20KM</t>
  </si>
  <si>
    <t>hloubení rýhy pro odpadní potrubí</t>
  </si>
  <si>
    <t>(0,60+1,0)/2*0,80*30,50=19,520 [A] 
Celkem: A=19,520 [B]</t>
  </si>
  <si>
    <t>na skládku</t>
  </si>
  <si>
    <t>dle pol. 132838 
19,520=19,520 [A] 
Celkem: A=19,520 [B]</t>
  </si>
  <si>
    <t>17180</t>
  </si>
  <si>
    <t>ULOŽENÍ SYPANINY DO NÁSYPŮ Z NAKUPOVANÝCH MATERIÁLŮ</t>
  </si>
  <si>
    <t>dosypání svahů podél komunikace</t>
  </si>
  <si>
    <t>na vtoku 
1/3*3,14*(5,90*1,50)^2*(5,90)*1/2=241,834 [A] 
na výtoku 
1*3*3,14*(2,0*1,50)^2*(2,10)*1/20=8,902 [B] 
Celkem: A+B=250,736 [C]</t>
  </si>
  <si>
    <t>17380</t>
  </si>
  <si>
    <t>ZEMNÍ KRAJNICE A DOSYPÁVKY Z NAKUPOVANÝCH MATERIÁLŮ</t>
  </si>
  <si>
    <t>dosypání krajnic za koncem odláždění</t>
  </si>
  <si>
    <t>4*1,50*5,0*0,50=15,000 [A] 
Celkem: A=15,000 [B]</t>
  </si>
  <si>
    <t>zpětný zásyp zeminou z výkopu</t>
  </si>
  <si>
    <t>(objem výkopu dle pol 131838 zvětšený o objem bouraných zdí) 
1511,0+105=1 616,000 [A] 
zásyp pod odlážděním koryta uvnitř tubusu rámu 
7,00 (m2) *1,20=8,400 [K] 
odpočet pol. 17481  
-92,41=-92,410 [B]] 
odpočet pol.31111 
-47,1=-47,100 [C]] 
odpočet pol.327325 
-111,35=- 111,350 [D]] 
odpočet pol.451311 
-60,26=-60,260 [F]] 
odpočet pol.45152 
-49,60=-49,600 [G]] 
odpočet pol. 45852 
-46,7=-46,700 [H]] 
odpočet armované zeminy (pol.17980) 
-778,100=- 778,100 [I] 
Celkem: A+K+B+C+D+F+G+H+I=438,880 [L]</t>
  </si>
  <si>
    <t>17481</t>
  </si>
  <si>
    <t>ZÁSYP JAM A RÝH Z NAKUPOVANÝCH MATERIÁLŮ</t>
  </si>
  <si>
    <t>zásyp uvnitř zídek pod vozovkou 
zemina dle TZ</t>
  </si>
  <si>
    <t>úhlové zdi - oboustranné, uzařené 
v délce římsy na vtokové straně 
16,02*2,95 (m2)=47,259 [A] 
úhlové zdi - jednostranné 
(16,95+4,55)*2,10 (m2)=45,150 [B] 
Celkem: A+B=92,409 [C]</t>
  </si>
  <si>
    <t>17581</t>
  </si>
  <si>
    <t>OBSYP POTRUBÍ A OBJEKTŮ Z NAKUPOVANÝCH MATERIÁLŮ</t>
  </si>
  <si>
    <t>obsyp odpadního potrubí</t>
  </si>
  <si>
    <t>30,50*(0,60+1,0)/2*0,65=15,860 [A] 
Celkem: A=15,860 [B]</t>
  </si>
  <si>
    <t>armovaná zemina v plné šíři komunikace 
56,60 (m2) *((10,50-2*0,3)+(9,30-2*0,30))/2=526,380 [A] 
armovaná zemina podél výtokové strany 
(97,2-56,60) (m2) *(6,50-0,30)=251,720 [B] 
Celkem: A+B=778,100 [C]</t>
  </si>
  <si>
    <t>18222</t>
  </si>
  <si>
    <t>ROZPROSTŘENÍ ORNICE VE SVAHU V TL DO 0,15M</t>
  </si>
  <si>
    <t>rozprostření sejmuté ornice v SO 001 - pol.121108</t>
  </si>
  <si>
    <t>rozprostření sejmuté ornice 
výměra dle SO 001 - pol.121108 
52,706/0,15=351,373 [A] 
rozprostření nově pořízené ornice 
75,00=75,000 [B] 
Celkem: A+B=426,373 [C]</t>
  </si>
  <si>
    <t>18241</t>
  </si>
  <si>
    <t>ZALOŽENÍ TRÁVNÍKU RUČNÍM VÝSEVEM</t>
  </si>
  <si>
    <t>osetí ohumusovaných ploch</t>
  </si>
  <si>
    <t>426,373=426,373 [A] 
Celkem: A=426,373 [B]</t>
  </si>
  <si>
    <t>drenážní beton okolo drenáže</t>
  </si>
  <si>
    <t>okolo drenáže za opěrou 
(2*10,50)*0,40*0,40=3,360 [A] 
okolo drenáže pod vozovkou 
(37,5+5,0)*0,40*0,30=5,100 [B] 
Celkem: A+B=8,460 [C]</t>
  </si>
  <si>
    <t>21452</t>
  </si>
  <si>
    <t>SANAČNÍ VRSTVY Z KAMENIVA DRCENÉHO</t>
  </si>
  <si>
    <t>štěrkopísková výměna podloží pod tubusem rámu na výtoku 
rozsah výměny bude upřesněn po odhalení ZS dle doporučení geotechnického dozoru 
položka bude čerpána se souhlasem TDI 
štěrkodrť fr 0-63mm, Id=0,85-0,90 
dle PD</t>
  </si>
  <si>
    <t>(3,50+5,50)/2*(8,95+10,95)/2*1,50=67,163 [A]</t>
  </si>
  <si>
    <t>272315</t>
  </si>
  <si>
    <t>ZÁKLADY Z PROSTÉHO BETONU DO C30/37</t>
  </si>
  <si>
    <t>základ pod lícní tvarovky</t>
  </si>
  <si>
    <t>vtok 
(0,30*1,0)*(1,80+1,80+1,0+1,0+2,50+2,50)=3,180 [A] 
(0,10*1,0)*(1,01+2,61)=0,362 [B] 
výtok 
(0,30*1,0)*(6,86+3,70+3,0+2,25+2,25+4,0)=6,618 [C] 
(0,30*1,0)*(2,40+2,0+2,0+1,05+5,44)=3,867 [D] 
Celkem: A+B+C+D=14,027 [E]</t>
  </si>
  <si>
    <t>272325</t>
  </si>
  <si>
    <t>ZÁKLADY ZE ŽELEZOBETONU DO C30/37</t>
  </si>
  <si>
    <t>C30/37</t>
  </si>
  <si>
    <t>základová deska 
22,035*0,40=8,814 [A] 
stěna mezi úrovněmi založení 
0,40*0,36*2,0=0,288 [B] 
Celkem: A+B=9,102 [C]</t>
  </si>
  <si>
    <t>272365</t>
  </si>
  <si>
    <t>VÝZTUŽ ZÁKLADŮ Z OCELI 10505, B500B</t>
  </si>
  <si>
    <t>odhad vyztužení 180 kg/m3 
vč. pko přes pracovní, dilatační a smršťovací spáry</t>
  </si>
  <si>
    <t>(pol. 272325) 
9,102*0,18=1,638 [A] 
Celkem: A=1,638 [B]</t>
  </si>
  <si>
    <t>kotevní sítě dle PD a TZ</t>
  </si>
  <si>
    <t>výtok 
1*6,0*15,0=90,000 [A] 
2*6,0*37,50=450,000 [B] 
1*6,0*25,0=150,000 [C] 
3*6,0*15,5=279,000 [D] 
3*6,0*11,5=207,000 [E] 
3*6,0*8,5=153,000 [F] 
3*6,0*5,0=90,000 [G] 
3*6,0*3,5=63,000 [H] 
3*6,0*8,0=144,000 [I] 
3*6,0*7,0=126,000 [J] 
3*6,0*5,0=90,000 [K] 
3*6,0*3,0=54,000 [L] 
vtok 
3*6,0*18,0=324,000 [M] 
2*6,0*8,0=96,000 [N] 
7*6,0*5,0=210,000 [O] 
6*6,0*2,0=72,000 [P] 
2*6,0*8,0=96,000 [Q] 
7*6,0*5,0=210,000 [R] 
6*6,0*2,0=72,000 [S] 
Celkem: A+B+C+D+E+F+G+H+I+J+K+L+M+N+O+P+Q+R+S=2 976,000 [T]</t>
  </si>
  <si>
    <t>těsnící vrstva - fólie 
za rubem opěry</t>
  </si>
  <si>
    <t>9,50*(10,50-2*0,30)=94,050 [A] 
7,0*(10,50-2*0,30)=69,300 [B] 
Celkem: A+B=163,350 [C]</t>
  </si>
  <si>
    <t>Svislé konstrukce</t>
  </si>
  <si>
    <t>Lícní tvarovky armované zeminy</t>
  </si>
  <si>
    <t>sklon líce 10:1=1,005 
odměřeno z acad 
vtok  
1,005*45,02*0,30=13,574 [A] 
výtok 
1,005*111,50*0,30=33,617 [B] 
Celkem: A+B=47,191 [C]</t>
  </si>
  <si>
    <t>31717</t>
  </si>
  <si>
    <t>KOVOVÉ KONSTRUKCE PRO KOTVENÍ ŘÍMSY</t>
  </si>
  <si>
    <t>KG</t>
  </si>
  <si>
    <t>kotvy říms na zídkách. po 1,0m 
(na křídlech římsa kotvena výztuží vytaženou z horní plochy křídel) 
hmotnost - 6kg/kotva</t>
  </si>
  <si>
    <t>na vtokem 
16,0*6,0=96,000 [A] 
nad výtokem 
37,0*6,0=222,000 [B] 
Celkem: A+B=318,000 [C]</t>
  </si>
  <si>
    <t>317325</t>
  </si>
  <si>
    <t>ŘÍMSY ZE ŽELEZOBETONU DO C30/37</t>
  </si>
  <si>
    <t>C30/37  
vč. letopočtu výstavby vlisem  
vč. veškerých dilatačních, smršťovacích a pracovních spar</t>
  </si>
  <si>
    <t>na vtokem 
(0,70*0,25+0,55*0,25)*16,02=5,006 [A] 
nad výtokem 
(0,70*0,25+0,55*0,25)*36,95=11,547 [B] 
Celkem: A+B=16,553 [C]</t>
  </si>
  <si>
    <t>0,18*16,55=2,979 [A] 
Celkem: A=2,979 [B]</t>
  </si>
  <si>
    <t>327325</t>
  </si>
  <si>
    <t>ZDI OPĚRNÉ, ZÁRUBNÍ, NÁBŘEŽNÍ ZE ŽELEZOVÉHO BETONU DO C30/37</t>
  </si>
  <si>
    <t>úhlové zdi nad armovanou zeminou - dřík+základ 
vč. veškerých dilatačních, smršťovacích a pracovních spar 
C 30/37</t>
  </si>
  <si>
    <t>úhlové zdi - oboustranné, uzařené 
v délce římsy na vtokové straně 
16,02*4,20 (m2)=67,284 [A] 
úhlové zdi - jednostranné 
(16,95+4,55)*2,05 (m2)=44,075 [B] 
Celkem: A+B=111,359 [C]</t>
  </si>
  <si>
    <t>327365</t>
  </si>
  <si>
    <t>VÝZTUŽ ZDÍ OPĚRNÝCH, ZÁRUBNÍCH, NÁBŘEŽNÍCH Z OCELI 10505, B500B</t>
  </si>
  <si>
    <t>180 kg/m3 
vč. pko přes pracovní, dilatační a smršťovací spáry</t>
  </si>
  <si>
    <t>0,18*111,36=20,045 [A] 
Celkem: A=20,045 [B]</t>
  </si>
  <si>
    <t>389325</t>
  </si>
  <si>
    <t>MOSTNÍ RÁMOVÉ KONSTRUKCE ZE ŽELEZOBETONU C30/37</t>
  </si>
  <si>
    <t>C30/37   
vč. skruže - kpl 
vč. úprav dilatačních, pracovních a smršťovacích a jejich přelepení asfaltovvým pásem z rubu</t>
  </si>
  <si>
    <t>stojky 
2*34,15 (m2)*0,40=27,320 [A] 
příčle 
2,0*9,66*0,35=6,762 [B] 
0,05/2*2,0*9,66=0,483 [C] 
Celkem: A+B+C=34,565 [D]</t>
  </si>
  <si>
    <t>389365</t>
  </si>
  <si>
    <t>VÝZTUŽ MOSTNÍ RÁMOVÉ KONSTRUKCE Z OCELI 10505, B500B</t>
  </si>
  <si>
    <t>odhad vyztužení 200 kg/m3 
vč. pko přes pracovní, dilatační a smršťovací spáry</t>
  </si>
  <si>
    <t>(pol. 389325) 
0,20*34,565=6,913 [A] 
Celkem: A=6,913 [B]</t>
  </si>
  <si>
    <t>Vodorovné konstrukce</t>
  </si>
  <si>
    <t>431125</t>
  </si>
  <si>
    <t>SCHODIŠŤ KONSTR Z DÍLCŮ ŽELEZOBETON DO C30/37 (B37)</t>
  </si>
  <si>
    <t>služební schodiště na vtoku</t>
  </si>
  <si>
    <t>0,75*0,50*0,18*30=2,025 [A]</t>
  </si>
  <si>
    <t>451311</t>
  </si>
  <si>
    <t>PODKL A VÝPLŇ VRSTVY Z PROST BET DO C8/10</t>
  </si>
  <si>
    <t>C8/10</t>
  </si>
  <si>
    <t>podkladní beton pod základy 
26,03*0,15=3,905 [A] 
podkladní beton pod úhlové zdi 
255,55*0,15=38,333 [B] 
podkladní beton ve spádu drenáže 
za rubem rámu 
2*0,40*19,10 (m2)=15,280 [C] 
podkladní beton pod odpadní potrubí 
0,60*0,15*30,50=2,745 [D] 
Celkem: A+B+C+D=60,263 [E]</t>
  </si>
  <si>
    <t>betonové prahy dlažby a pod schodištěm 
C30/37</t>
  </si>
  <si>
    <t>na vtoku 
(0,60+1,0)/2*0,50*0,75*3=0,900 [A] 
(0,60+1,0)*2*0,50*(0,75+0,50)*3=6,000 [B] 
na výtoku 
(0,60+1,0)/2*0,50*0,75*(5+4)=2,700 [C] 
příčný práh na vtoku a výtoku 
2*0,80*0,40*3,0=1,920 [D] 
Celkem: A+B+C+D=11,520 [E]</t>
  </si>
  <si>
    <t>45131A</t>
  </si>
  <si>
    <t>PODKLADNÍ A VÝPLŇOVÉ VRSTVY Z PROSTÉHO BETONU C20/25</t>
  </si>
  <si>
    <t>lože z betonu C20/25n 
tl. 0,150m</t>
  </si>
  <si>
    <t>POD DLAŽBU 
na vtoku 
před nátokem do rámu 
1,50*2,0*0,15=0,450 [G] 
za koncem zdí 
((1,30+0,80)/2*5,0)*0,15=0,788 [A] 
podél zdí 
(0,55+6,75)*0,75*0,15=0,821 [B] 
(1,76+8,15)*0,50*0,15=0,743 [C] 
na výtoku 
na výtoku z rámu 
1,50*3,80*0,15=0,855 [H] 
za koncem zdí 
((1,30+0,50)/2*5,0+(1,30+0,60)/2*5,0)*0,15=1,388 [D] 
podél zdí 
(0,55+20,26)*0,75*0,15=2,341 [E] 
(0,82+13,55)*0,75*0,15=1,617 [F] 
uvnitř tubusu rámu 
10,30*1,20*0,15=1,854 [I] 
POD SCHODIŠTĚ 
0,15*(1,76+8,15)*0,75=1,115 [J] 
Celkem: A+B+C+H+D+E+F+I+J=11,522 [K]</t>
  </si>
  <si>
    <t>45152</t>
  </si>
  <si>
    <t>PODKLADNÍ A VÝPLŇOVÉ VRSTVY Z KAMENIVA DRCENÉHO</t>
  </si>
  <si>
    <t>vrstva štěrkopísku (okolo těsnící folie) za rubem opěr - 2*0,15m</t>
  </si>
  <si>
    <t>(dle pl. 28999) 
2*0,15*165,35=49,605 [A] 
Celkem: A=49,605 [B]</t>
  </si>
  <si>
    <t>45852</t>
  </si>
  <si>
    <t>VÝPLŇ ZA OPĚRAMI A ZDMI Z KAMENIVA DRCENÉHO</t>
  </si>
  <si>
    <t>ochranný obsyp rámu s drenážní funkcí</t>
  </si>
  <si>
    <t>obsyp rubu opěr do úrovně drenáže 
2*((3,15+1,65)/2+0,60)*9,95*0,60=35,820 [A] 
zásyp horní příčle 
2,0*0,60*(9,66-2*0,30)=10,872 [B] 
Celkem: A+B=46,692 [C]</t>
  </si>
  <si>
    <t>dlažba okolo propustu a zdí 
vč. spárování dlažby  
tl. 0,20m</t>
  </si>
  <si>
    <t>před nátokem do rámu 
1,50*2,0*0,20=0,600 [G] 
za koncem zdí 
((1,30+0,80)/2*5,0)*0,20=1,050 [A] 
podél zdí 
(0,55+6,75)*0,75*0,20=1,095 [B] 
(1,76+8,15)*0,50*0,20=0,991 [C] 
na výtoku z rámu 
1,50*3,80*0,20=1,140 [H] 
za koncem zdí 
((1,30+0,50)/2*5,0+(1,30+0,60)/2*5,0)*0,20=1,850 [D] 
podél zdí 
(0,55+20,26)*0,75*0,20=3,122 [E] 
(0,82+13,55)*0,75*0,20=2,156 [F] 
uvnitř tubusu rámu 
10,30*1,20*0,20=2,472 [I] 
Celkem: G+A+B+C+H+D+E+F+I=14,476 [J]</t>
  </si>
  <si>
    <t>56214</t>
  </si>
  <si>
    <t>VOZOVKOVÉ VRSTVY Z MATERIÁLŮ STABIL CEMENTEM TL DO 200MM</t>
  </si>
  <si>
    <t>cementová stabilizace Sc C8/10, tl.170 
vozovkové vrstvy napojeny odstupňovaně</t>
  </si>
  <si>
    <t>nad výkopem 
odměřeno z acad 
355,20=355,200 [A] 
Celkem: A=355,200 [B]</t>
  </si>
  <si>
    <t>56336</t>
  </si>
  <si>
    <t>VOZOVKOVÉ VRSTVY ZE ŠTĚRKODRTI TL. DO 300MM</t>
  </si>
  <si>
    <t>štěrkodrť ŠDa 0-32 
tl.250mm 
vozovkové vrstvy napojeny odstupňovaně</t>
  </si>
  <si>
    <t>nad výkopem 
odměřeno z acad 
348,0=348,000 [A] 
Celkem: A=348,000 [B]</t>
  </si>
  <si>
    <t>572111</t>
  </si>
  <si>
    <t>INFILTRAČNÍ POSTŘIK ASFALTOVÝ DO 0,5KG/M2</t>
  </si>
  <si>
    <t>(dle pol. 56214) 
355,20=355,200 [A] 
Celkem: A=355,200 [B]</t>
  </si>
  <si>
    <t>PS-EP    min. 0,35 kg/m2</t>
  </si>
  <si>
    <t>(dle pol. 574B34) 
1057,00=1 057,000 [A] 
(dle pol. 574D58) 
370,50=370,500 [B] 
Celkem: A+B=1 427,500 [C]</t>
  </si>
  <si>
    <t>574B34</t>
  </si>
  <si>
    <t>ASFALTOVÝ BETON PRO OBRUSNÉ VRSTVY MODIFIK ACO 11+, 11S TL. 40MM</t>
  </si>
  <si>
    <t>ACO11+   tl. 40mm 
vozovkové vrstvy napojeny odstupňovaně</t>
  </si>
  <si>
    <t>obrusná vrstva v délce úpravy 
odměřeno z acad 
587,20+470,50=1 057,700 [A] 
Celkem: A=1 057,700 [B]</t>
  </si>
  <si>
    <t>574D58</t>
  </si>
  <si>
    <t>ASFALTOVÝ BETON PRO LOŽNÍ VRSTVY MODIFIK ACL 22+, 22S TL. 60MM</t>
  </si>
  <si>
    <t>ACL 22+ 70mm 
vozovkové vrstvy napojeny odstupňovaně</t>
  </si>
  <si>
    <t>nad výkopem 
odměřeno z acad 
370,50=370,500 [A] 
Celkem: A=370,500 [B]</t>
  </si>
  <si>
    <t>574F58</t>
  </si>
  <si>
    <t>ASFALTOVÝ BETON PRO PODKLADNÍ VRSTVY MODIFIK ACP 22+, 22S TL. 60MM</t>
  </si>
  <si>
    <t>ACP 22+    tl. 60mm 
vozovkové vrstvy napojeny odstupňovaně</t>
  </si>
  <si>
    <t>nad výkopem 
odměřeno z acad 
362,75=362,750 [A] 
Celkem: A=362,750 [B]</t>
  </si>
  <si>
    <t>Přidružená stavební výroba</t>
  </si>
  <si>
    <t>711132</t>
  </si>
  <si>
    <t>IZOLACE BĚŽNÝCH KONSTRUKCÍ PROTI VOLNĚ STÉKAJÍCÍ VODĚ ASFALTOVÝMI PÁSY</t>
  </si>
  <si>
    <t>izolace rubu rámu zataženo 0,50m pod drenáž</t>
  </si>
  <si>
    <t>2*(2,50+0,50)*10,15=60,900 [A] 
Celkem: A=60,900 [B]</t>
  </si>
  <si>
    <t>711442</t>
  </si>
  <si>
    <t>IZOLACE MOSTOVEK CELOPLOŠNÁ ASFALTOVÝMI PÁSY S PEČETÍCÍ VRSTVOU</t>
  </si>
  <si>
    <t>na nosné konstrukci - celoplošně natavená na kotevně impregnční nátěr</t>
  </si>
  <si>
    <t>izolace rámu 
horní plocha NK 
2,0*9,66=19,320 [A] 
přetaženo na svislé plochy 
2*9,66*0,50=9,660 [B] 
izolace zídek 
úhlové zdi - oboustranné, uzařené 
v délce římsy na vtokové straně 
16,02*9,90=158,598 [D] 
úhlové zdi - jednostranné 
(16,95+4,55)*4,95=106,425 [E] 
Celkem: A+B+D+E=294,003 [F]</t>
  </si>
  <si>
    <t>711502</t>
  </si>
  <si>
    <t>OCHRANA IZOLACE NA POVRCHU ASFALTOVÝMI PÁSY</t>
  </si>
  <si>
    <t>ochrana izolace pod římsami - izolační asfaltový pás s kovovou vložkou celoplošně přilepeno</t>
  </si>
  <si>
    <t>(0,55+0,15)*36,95=25,865 [A] 
(0,55+0,15)*16,02=11,214 [B] 
Celkem: A+B=37,079 [C]</t>
  </si>
  <si>
    <t>ochrana izolace z natavovacích pásů</t>
  </si>
  <si>
    <t>dle pol.711132 
60,90=60,900 [A] 
dle pol.711442 
294,003=294,003 [B] 
Celkem: A+B=354,903 [C]</t>
  </si>
  <si>
    <t>čelo rámu a zídky pod římsou</t>
  </si>
  <si>
    <t>zídky pod římsami 
(0,35+0,15)*16,02=8,010 [A] 
(0,35+0,15)*36,95=18,475 [B] 
čelo rámu 
2*(0,40+0,15)*2,0=2,200 [C] 
Celkem: A+B+C=28,685 [D]</t>
  </si>
  <si>
    <t>Horní plocha římsy a hrana římsy k vozovce</t>
  </si>
  <si>
    <t>(0,15+0,15)*16,02=4,806 [A] 
(0,15+0,15)*36,95=11,085 [B] 
Celkem: A+B=15,891 [C]</t>
  </si>
  <si>
    <t>Potrubí</t>
  </si>
  <si>
    <t>87445</t>
  </si>
  <si>
    <t>POTRUBÍ Z TRUB PLASTOVÝCH ODPADNÍCH DN DO 300MM</t>
  </si>
  <si>
    <t>potrubí mezi horskou vpustí a vsakovací jímkou</t>
  </si>
  <si>
    <t>30,50=30,500 [A] 
Celkem: A=30,500 [B]</t>
  </si>
  <si>
    <t>87533</t>
  </si>
  <si>
    <t>POTRUBÍ DREN Z TRUB PLAST DN DO 150MM</t>
  </si>
  <si>
    <t>drenáž za rubem opěr 
vyústěno skrz opěru 
vč. vyústění dle VL 4</t>
  </si>
  <si>
    <t>2*10,50+2*0,75=22,500 [A] 
Celkem: A=22,500 [B]</t>
  </si>
  <si>
    <t>drenáž v úžlabí zídek - pod vozovkou, vč. napojení na horskou vpusť</t>
  </si>
  <si>
    <t>37,50+5,0=42,500 [A] 
Celkem: A=42,500 [B]</t>
  </si>
  <si>
    <t>89510R</t>
  </si>
  <si>
    <t>VSAKOVACÍ JÍMKA</t>
  </si>
  <si>
    <t>BET. VSAKOVACÍ JÍMKA  
VYPLNĚNÁ KAMENEM 0.2-0.4 m,  
AŽ 0.5 m POD HORNÍ HRANU 
vč. zemních prací, likvidace vzniklého odpadu a skládkovného 
vč. napojení na odpadní potrubí 
vč. zjištění polohy blízkých konstrukcí - op. zídka, sklep - jejich vytýčení a ochrana</t>
  </si>
  <si>
    <t>89722</t>
  </si>
  <si>
    <t>VPUSŤ KANALIZAČNÍ HORSKÁ KOMPLETNÍ Z BETON DÍLCŮ</t>
  </si>
  <si>
    <t>vč. napojení na vstupní a výstupní potrubí</t>
  </si>
  <si>
    <t>9114B1</t>
  </si>
  <si>
    <t>SVODIDLO OCEL SILNIČ OBOUSTR, ÚROVEŇ ZADRŽ H1 - DODÁVKA A MONTÁŽ</t>
  </si>
  <si>
    <t>na výtokové straně včetně náběhů, v soupise předpokládaná délka dle PD, bude upraveno dle použitého svodidla</t>
  </si>
  <si>
    <t>na vtoku 
(zbývající část viz SO 001, pol. 912152R) 
2*8,0=16,000 [A] 
na výtoku 
(výměna v celé délce) 
28,0+12,0=40,000 [B] 
náběhy 
8,8+4,80=13,600 [C] 
rezerva na výměnu poškozeného svodidla - sejmuté v SO 001 - pol.912152R 
10,0=10,000 [D] 
Celkem: A+B+C+D=79,600 [E]</t>
  </si>
  <si>
    <t>zábradelní svodidlo stupeň zadržení H2 
se svislou výplní 
vč. kotvení a podlití plastebtonem</t>
  </si>
  <si>
    <t>na vtoku 
37,0=37,000 [A] 
na výtoku 
16,0=16,000 [B] 
Celkem: A+B=53,000 [C]</t>
  </si>
  <si>
    <t>91228</t>
  </si>
  <si>
    <t>SMĚROVÉ SLOUPKY Z PLAST HMOT VČETNĚ ODRAZNÉHO PÁSKU</t>
  </si>
  <si>
    <t>vč. ukotvení 
po 25m 
bílé</t>
  </si>
  <si>
    <t>pravá strana komunikace 
0,0=0,000 [A] 
levá strana komunikace 
KÚ km (-27,0) - km 40,00 
4=4,000 [B] 
Celkem: A+B=4,000 [C]</t>
  </si>
  <si>
    <t>v úseku úpravy po 25m 
bílé, modré</t>
  </si>
  <si>
    <t>pravá strana komunikace 
KÚ km (-27,0) - km 118,00 
7=7,000 [A] 
levá strana komunikace 
km 40,0 - km 118,00 
4=4,000 [B] 
Celkem: A+B=11,000 [C]</t>
  </si>
  <si>
    <t>provedeno dle přílohy detail -č.14 
umístěny v římsách</t>
  </si>
  <si>
    <t>na konci a ve středu říms 
2*3=6,000 [A] 
Celkem: A=6,000 [B]</t>
  </si>
  <si>
    <t>evidenční číslo propustku</t>
  </si>
  <si>
    <t>předznačení 
v úseku úpravy a 25m za úsekem úpravy 
obnova ve stávajím rozsahu - jen postranní čáry, středová neznačená</t>
  </si>
  <si>
    <t>podélné postranní čáry  
pravá strana komunikace 
KÚ km (-27,0) - km 118,00 
0,25*(145,0+25,0)=42,500 [A] 
levá strana komunikace 
KÚ km (-27,0) - km 118,00 
0,25*(145,0+25,0)=42,500 [B] 
Celkem: A+B=85,000 [C]</t>
  </si>
  <si>
    <t>915211</t>
  </si>
  <si>
    <t>VODOROVNÉ DOPRAVNÍ ZNAČENÍ PLASTEM HLADKÉ - DODÁVKA A POKLÁDKA</t>
  </si>
  <si>
    <t>definitivní, provedeno po 1 sezóně</t>
  </si>
  <si>
    <t>podél dlažeb a schodiště</t>
  </si>
  <si>
    <t>na vtoku 
za koncem zdí 
5,0+0,50=5,500 [A] 
podél zdí 
(0,55+6,75)=7,300 [B] 
(1,76+8,15)*2=19,820 [C] 
na výtoku 
za koncem zdí 
(5,0+0,80)*2=11,600 [D]] 
podél zdí 
(0,55+20,26)=20,810 [E]] 
(0,82+13,55)=14,370 [F]] 
Celkem: A+B+C+D+E+F=79,400 [G]</t>
  </si>
  <si>
    <t>Silniční obrubník vč. lože - dle TZ 
podél odláždění za koncem říms 
vč. zapuštění</t>
  </si>
  <si>
    <t>3*5,0=15,000 [A]</t>
  </si>
  <si>
    <t>řezaná spára v místě napojení na stávající stav 
7,05+7,15=14,150 [A] 
nad koncem zídek 
4,0+17,0+4,0=25,000 [B] 
4,0+4,50+4,0=12,500 [C] 
Celkem: A+B+C=51,650 [D]</t>
  </si>
  <si>
    <t>931315</t>
  </si>
  <si>
    <t>TĚSNĚNÍ DILATAČ SPAR ASF ZÁLIVKOU PRŮŘ DO 600MM2</t>
  </si>
  <si>
    <t>s předtěsněním 
podél říms</t>
  </si>
  <si>
    <t>těsnění spáry v spodní vrstvě podél římsy 
36,96+16,02=52,980 [B] 
Celkem: B=52,980 [C]</t>
  </si>
  <si>
    <t>ve vozovce</t>
  </si>
  <si>
    <t>v místě napojení na stávající stav 
7,05+7,15=14,200 [A] 
těsnění spáry v spodní vrstvě podél římsy 
36,96+16,02=52,980 [B] 
nad koncem zídek 
4,0+17,0+4,0=25,000 [E] 
4,0+4,50+4,0=12,500 [C] 
Celkem: A+B+C=79,680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</si>
</sst>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</f>
      </c>
      <c s="1"/>
      <c s="1"/>
    </row>
    <row r="7" spans="1:5" ht="12.75" customHeight="1">
      <c r="A7" s="1"/>
      <c s="4" t="s">
        <v>5</v>
      </c>
      <c s="7">
        <f>0+E10+E12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49</v>
      </c>
      <c s="21" t="s">
        <v>29</v>
      </c>
      <c s="22">
        <f>'276-001_SO 276-001'!I3</f>
      </c>
      <c s="22">
        <f>'276-001_SO 276-001'!O2</f>
      </c>
      <c s="22">
        <f>C11+D11</f>
      </c>
    </row>
    <row r="12" spans="1:5" ht="12.75" customHeight="1">
      <c r="A12" s="19" t="s">
        <v>398</v>
      </c>
      <c s="19" t="s">
        <v>399</v>
      </c>
      <c s="20">
        <f>0+C13+C14+C15+C16</f>
      </c>
      <c s="20">
        <f>0+D13+D14+D15+D16</f>
      </c>
      <c s="20">
        <f>0+E13+E14+E15+E16</f>
      </c>
    </row>
    <row r="13" spans="1:5" ht="12.75" customHeight="1">
      <c r="A13" s="21" t="s">
        <v>402</v>
      </c>
      <c s="21" t="s">
        <v>401</v>
      </c>
      <c s="22">
        <f>'276-002_SO 000'!I3</f>
      </c>
      <c s="22">
        <f>'276-002_SO 000'!O2</f>
      </c>
      <c s="22">
        <f>C13+D13</f>
      </c>
    </row>
    <row r="14" spans="1:5" ht="12.75" customHeight="1">
      <c r="A14" s="21" t="s">
        <v>448</v>
      </c>
      <c s="21" t="s">
        <v>447</v>
      </c>
      <c s="22">
        <f>'276-002_SO 001'!I3</f>
      </c>
      <c s="22">
        <f>'276-002_SO 001'!O2</f>
      </c>
      <c s="22">
        <f>C14+D14</f>
      </c>
    </row>
    <row r="15" spans="1:5" ht="12.75" customHeight="1">
      <c r="A15" s="21" t="s">
        <v>555</v>
      </c>
      <c s="21" t="s">
        <v>554</v>
      </c>
      <c s="22">
        <f>'276-002_SO 181'!I3</f>
      </c>
      <c s="22">
        <f>'276-002_SO 181'!O2</f>
      </c>
      <c s="22">
        <f>C15+D15</f>
      </c>
    </row>
    <row r="16" spans="1:5" ht="12.75" customHeight="1">
      <c r="A16" s="21" t="s">
        <v>564</v>
      </c>
      <c s="21" t="s">
        <v>563</v>
      </c>
      <c s="22">
        <f>'276-002_SO 201'!I3</f>
      </c>
      <c s="22">
        <f>'276-002_SO 201'!O2</f>
      </c>
      <c s="22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0+O9+O43+O92+O111+O121+O146+O171+O187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4">
        <f>0+I9+I43+I92+I111+I121+I146+I171+I187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31</v>
      </c>
      <c s="27"/>
      <c s="29" t="s">
        <v>51</v>
      </c>
      <c s="27"/>
      <c s="27"/>
      <c s="27"/>
      <c s="30">
        <f>0+Q9</f>
      </c>
      <c s="27"/>
      <c r="O9">
        <f>0+R9</f>
      </c>
      <c r="Q9">
        <f>0+I10+I13+I16+I19+I22+I25+I28+I31+I34+I37+I40</f>
      </c>
      <c>
        <f>0+O10+O13+O16+O19+O22+O25+O28+O31+O34+O37+O40</f>
      </c>
    </row>
    <row r="10" spans="1:16" ht="12.75">
      <c r="A10" s="26" t="s">
        <v>52</v>
      </c>
      <c s="31" t="s">
        <v>33</v>
      </c>
      <c s="31" t="s">
        <v>53</v>
      </c>
      <c s="26" t="s">
        <v>54</v>
      </c>
      <c s="32" t="s">
        <v>55</v>
      </c>
      <c s="33" t="s">
        <v>56</v>
      </c>
      <c s="34">
        <v>3267.99</v>
      </c>
      <c s="35">
        <v>0</v>
      </c>
      <c s="35">
        <f>ROUND(ROUND(H10,2)*ROUND(G10,3),2)</f>
      </c>
      <c s="33" t="s">
        <v>57</v>
      </c>
      <c r="O10">
        <f>(I10*21)/100</f>
      </c>
      <c t="s">
        <v>27</v>
      </c>
    </row>
    <row r="11" spans="1:5" ht="12.75">
      <c r="A11" s="36" t="s">
        <v>58</v>
      </c>
      <c r="E11" s="37" t="s">
        <v>54</v>
      </c>
    </row>
    <row r="12" spans="1:5" ht="76.5">
      <c r="A12" s="40" t="s">
        <v>59</v>
      </c>
      <c r="E12" s="39" t="s">
        <v>60</v>
      </c>
    </row>
    <row r="13" spans="1:16" ht="12.75">
      <c r="A13" s="26" t="s">
        <v>52</v>
      </c>
      <c s="31" t="s">
        <v>27</v>
      </c>
      <c s="31" t="s">
        <v>61</v>
      </c>
      <c s="26" t="s">
        <v>54</v>
      </c>
      <c s="32" t="s">
        <v>62</v>
      </c>
      <c s="33" t="s">
        <v>63</v>
      </c>
      <c s="34">
        <v>1</v>
      </c>
      <c s="35">
        <v>0</v>
      </c>
      <c s="35">
        <f>ROUND(ROUND(H13,2)*ROUND(G13,3),2)</f>
      </c>
      <c s="33" t="s">
        <v>57</v>
      </c>
      <c r="O13">
        <f>(I13*21)/100</f>
      </c>
      <c t="s">
        <v>27</v>
      </c>
    </row>
    <row r="14" spans="1:5" ht="12.75">
      <c r="A14" s="36" t="s">
        <v>58</v>
      </c>
      <c r="E14" s="37" t="s">
        <v>64</v>
      </c>
    </row>
    <row r="15" spans="1:5" ht="12.75">
      <c r="A15" s="40" t="s">
        <v>59</v>
      </c>
      <c r="E15" s="39" t="s">
        <v>54</v>
      </c>
    </row>
    <row r="16" spans="1:16" ht="12.75">
      <c r="A16" s="26" t="s">
        <v>52</v>
      </c>
      <c s="31" t="s">
        <v>26</v>
      </c>
      <c s="31" t="s">
        <v>65</v>
      </c>
      <c s="26" t="s">
        <v>54</v>
      </c>
      <c s="32" t="s">
        <v>66</v>
      </c>
      <c s="33" t="s">
        <v>63</v>
      </c>
      <c s="34">
        <v>1</v>
      </c>
      <c s="35">
        <v>0</v>
      </c>
      <c s="35">
        <f>ROUND(ROUND(H16,2)*ROUND(G16,3),2)</f>
      </c>
      <c s="33" t="s">
        <v>57</v>
      </c>
      <c r="O16">
        <f>(I16*21)/100</f>
      </c>
      <c t="s">
        <v>27</v>
      </c>
    </row>
    <row r="17" spans="1:5" ht="51">
      <c r="A17" s="36" t="s">
        <v>58</v>
      </c>
      <c r="E17" s="37" t="s">
        <v>67</v>
      </c>
    </row>
    <row r="18" spans="1:5" ht="12.75">
      <c r="A18" s="40" t="s">
        <v>59</v>
      </c>
      <c r="E18" s="39" t="s">
        <v>54</v>
      </c>
    </row>
    <row r="19" spans="1:16" ht="12.75">
      <c r="A19" s="26" t="s">
        <v>52</v>
      </c>
      <c s="31" t="s">
        <v>37</v>
      </c>
      <c s="31" t="s">
        <v>68</v>
      </c>
      <c s="26" t="s">
        <v>54</v>
      </c>
      <c s="32" t="s">
        <v>69</v>
      </c>
      <c s="33" t="s">
        <v>63</v>
      </c>
      <c s="34">
        <v>1</v>
      </c>
      <c s="35">
        <v>0</v>
      </c>
      <c s="35">
        <f>ROUND(ROUND(H19,2)*ROUND(G19,3),2)</f>
      </c>
      <c s="33" t="s">
        <v>57</v>
      </c>
      <c r="O19">
        <f>(I19*21)/100</f>
      </c>
      <c t="s">
        <v>27</v>
      </c>
    </row>
    <row r="20" spans="1:5" ht="12.75">
      <c r="A20" s="36" t="s">
        <v>58</v>
      </c>
      <c r="E20" s="37" t="s">
        <v>70</v>
      </c>
    </row>
    <row r="21" spans="1:5" ht="12.75">
      <c r="A21" s="40" t="s">
        <v>59</v>
      </c>
      <c r="E21" s="39" t="s">
        <v>54</v>
      </c>
    </row>
    <row r="22" spans="1:16" ht="12.75">
      <c r="A22" s="26" t="s">
        <v>52</v>
      </c>
      <c s="31" t="s">
        <v>39</v>
      </c>
      <c s="31" t="s">
        <v>71</v>
      </c>
      <c s="26" t="s">
        <v>54</v>
      </c>
      <c s="32" t="s">
        <v>72</v>
      </c>
      <c s="33" t="s">
        <v>63</v>
      </c>
      <c s="34">
        <v>1</v>
      </c>
      <c s="35">
        <v>0</v>
      </c>
      <c s="35">
        <f>ROUND(ROUND(H22,2)*ROUND(G22,3),2)</f>
      </c>
      <c s="33" t="s">
        <v>57</v>
      </c>
      <c r="O22">
        <f>(I22*21)/100</f>
      </c>
      <c t="s">
        <v>27</v>
      </c>
    </row>
    <row r="23" spans="1:5" ht="12.75">
      <c r="A23" s="36" t="s">
        <v>58</v>
      </c>
      <c r="E23" s="37" t="s">
        <v>73</v>
      </c>
    </row>
    <row r="24" spans="1:5" ht="12.75">
      <c r="A24" s="40" t="s">
        <v>59</v>
      </c>
      <c r="E24" s="39" t="s">
        <v>54</v>
      </c>
    </row>
    <row r="25" spans="1:16" ht="12.75">
      <c r="A25" s="26" t="s">
        <v>52</v>
      </c>
      <c s="31" t="s">
        <v>41</v>
      </c>
      <c s="31" t="s">
        <v>74</v>
      </c>
      <c s="26" t="s">
        <v>54</v>
      </c>
      <c s="32" t="s">
        <v>75</v>
      </c>
      <c s="33" t="s">
        <v>63</v>
      </c>
      <c s="34">
        <v>1</v>
      </c>
      <c s="35">
        <v>0</v>
      </c>
      <c s="35">
        <f>ROUND(ROUND(H25,2)*ROUND(G25,3),2)</f>
      </c>
      <c s="33" t="s">
        <v>57</v>
      </c>
      <c r="O25">
        <f>(I25*21)/100</f>
      </c>
      <c t="s">
        <v>27</v>
      </c>
    </row>
    <row r="26" spans="1:5" ht="25.5">
      <c r="A26" s="36" t="s">
        <v>58</v>
      </c>
      <c r="E26" s="37" t="s">
        <v>76</v>
      </c>
    </row>
    <row r="27" spans="1:5" ht="12.75">
      <c r="A27" s="40" t="s">
        <v>59</v>
      </c>
      <c r="E27" s="39" t="s">
        <v>54</v>
      </c>
    </row>
    <row r="28" spans="1:16" ht="12.75">
      <c r="A28" s="26" t="s">
        <v>52</v>
      </c>
      <c s="31" t="s">
        <v>77</v>
      </c>
      <c s="31" t="s">
        <v>78</v>
      </c>
      <c s="26" t="s">
        <v>54</v>
      </c>
      <c s="32" t="s">
        <v>79</v>
      </c>
      <c s="33" t="s">
        <v>80</v>
      </c>
      <c s="34">
        <v>2</v>
      </c>
      <c s="35">
        <v>0</v>
      </c>
      <c s="35">
        <f>ROUND(ROUND(H28,2)*ROUND(G28,3),2)</f>
      </c>
      <c s="33" t="s">
        <v>57</v>
      </c>
      <c r="O28">
        <f>(I28*21)/100</f>
      </c>
      <c t="s">
        <v>27</v>
      </c>
    </row>
    <row r="29" spans="1:5" ht="12.75">
      <c r="A29" s="36" t="s">
        <v>58</v>
      </c>
      <c r="E29" s="37" t="s">
        <v>81</v>
      </c>
    </row>
    <row r="30" spans="1:5" ht="12.75">
      <c r="A30" s="40" t="s">
        <v>59</v>
      </c>
      <c r="E30" s="39" t="s">
        <v>54</v>
      </c>
    </row>
    <row r="31" spans="1:16" ht="12.75">
      <c r="A31" s="26" t="s">
        <v>52</v>
      </c>
      <c s="31" t="s">
        <v>82</v>
      </c>
      <c s="31" t="s">
        <v>83</v>
      </c>
      <c s="26" t="s">
        <v>54</v>
      </c>
      <c s="32" t="s">
        <v>84</v>
      </c>
      <c s="33" t="s">
        <v>63</v>
      </c>
      <c s="34">
        <v>1</v>
      </c>
      <c s="35">
        <v>0</v>
      </c>
      <c s="35">
        <f>ROUND(ROUND(H31,2)*ROUND(G31,3),2)</f>
      </c>
      <c s="33" t="s">
        <v>57</v>
      </c>
      <c r="O31">
        <f>(I31*21)/100</f>
      </c>
      <c t="s">
        <v>27</v>
      </c>
    </row>
    <row r="32" spans="1:5" ht="38.25">
      <c r="A32" s="36" t="s">
        <v>58</v>
      </c>
      <c r="E32" s="37" t="s">
        <v>85</v>
      </c>
    </row>
    <row r="33" spans="1:5" ht="12.75">
      <c r="A33" s="40" t="s">
        <v>59</v>
      </c>
      <c r="E33" s="39" t="s">
        <v>54</v>
      </c>
    </row>
    <row r="34" spans="1:16" ht="12.75">
      <c r="A34" s="26" t="s">
        <v>52</v>
      </c>
      <c s="31" t="s">
        <v>44</v>
      </c>
      <c s="31" t="s">
        <v>86</v>
      </c>
      <c s="26" t="s">
        <v>54</v>
      </c>
      <c s="32" t="s">
        <v>87</v>
      </c>
      <c s="33" t="s">
        <v>63</v>
      </c>
      <c s="34">
        <v>1</v>
      </c>
      <c s="35">
        <v>0</v>
      </c>
      <c s="35">
        <f>ROUND(ROUND(H34,2)*ROUND(G34,3),2)</f>
      </c>
      <c s="33" t="s">
        <v>57</v>
      </c>
      <c r="O34">
        <f>(I34*21)/100</f>
      </c>
      <c t="s">
        <v>27</v>
      </c>
    </row>
    <row r="35" spans="1:5" ht="38.25">
      <c r="A35" s="36" t="s">
        <v>58</v>
      </c>
      <c r="E35" s="37" t="s">
        <v>88</v>
      </c>
    </row>
    <row r="36" spans="1:5" ht="12.75">
      <c r="A36" s="40" t="s">
        <v>59</v>
      </c>
      <c r="E36" s="39" t="s">
        <v>54</v>
      </c>
    </row>
    <row r="37" spans="1:16" ht="12.75">
      <c r="A37" s="26" t="s">
        <v>52</v>
      </c>
      <c s="31" t="s">
        <v>46</v>
      </c>
      <c s="31" t="s">
        <v>89</v>
      </c>
      <c s="26" t="s">
        <v>54</v>
      </c>
      <c s="32" t="s">
        <v>90</v>
      </c>
      <c s="33" t="s">
        <v>63</v>
      </c>
      <c s="34">
        <v>1</v>
      </c>
      <c s="35">
        <v>0</v>
      </c>
      <c s="35">
        <f>ROUND(ROUND(H37,2)*ROUND(G37,3),2)</f>
      </c>
      <c s="33" t="s">
        <v>57</v>
      </c>
      <c r="O37">
        <f>(I37*21)/100</f>
      </c>
      <c t="s">
        <v>27</v>
      </c>
    </row>
    <row r="38" spans="1:5" ht="12.75">
      <c r="A38" s="36" t="s">
        <v>58</v>
      </c>
      <c r="E38" s="37" t="s">
        <v>91</v>
      </c>
    </row>
    <row r="39" spans="1:5" ht="12.75">
      <c r="A39" s="40" t="s">
        <v>59</v>
      </c>
      <c r="E39" s="39" t="s">
        <v>54</v>
      </c>
    </row>
    <row r="40" spans="1:16" ht="12.75">
      <c r="A40" s="26" t="s">
        <v>52</v>
      </c>
      <c s="31" t="s">
        <v>48</v>
      </c>
      <c s="31" t="s">
        <v>92</v>
      </c>
      <c s="26" t="s">
        <v>54</v>
      </c>
      <c s="32" t="s">
        <v>93</v>
      </c>
      <c s="33" t="s">
        <v>80</v>
      </c>
      <c s="34">
        <v>2</v>
      </c>
      <c s="35">
        <v>0</v>
      </c>
      <c s="35">
        <f>ROUND(ROUND(H40,2)*ROUND(G40,3),2)</f>
      </c>
      <c s="33" t="s">
        <v>57</v>
      </c>
      <c r="O40">
        <f>(I40*21)/100</f>
      </c>
      <c t="s">
        <v>27</v>
      </c>
    </row>
    <row r="41" spans="1:5" ht="12.75">
      <c r="A41" s="36" t="s">
        <v>58</v>
      </c>
      <c r="E41" s="37" t="s">
        <v>54</v>
      </c>
    </row>
    <row r="42" spans="1:5" ht="12.75">
      <c r="A42" s="38" t="s">
        <v>59</v>
      </c>
      <c r="E42" s="39" t="s">
        <v>54</v>
      </c>
    </row>
    <row r="43" spans="1:18" ht="12.75" customHeight="1">
      <c r="A43" s="6" t="s">
        <v>50</v>
      </c>
      <c s="6"/>
      <c s="42" t="s">
        <v>33</v>
      </c>
      <c s="6"/>
      <c s="29" t="s">
        <v>94</v>
      </c>
      <c s="6"/>
      <c s="6"/>
      <c s="6"/>
      <c s="43">
        <f>0+Q43</f>
      </c>
      <c s="6"/>
      <c r="O43">
        <f>0+R43</f>
      </c>
      <c r="Q43">
        <f>0+I44+I47+I50+I53+I56+I59+I62+I65+I68+I71+I74+I77+I80+I83+I86+I89</f>
      </c>
      <c>
        <f>0+O44+O47+O50+O53+O56+O59+O62+O65+O68+O71+O74+O77+O80+O83+O86+O89</f>
      </c>
    </row>
    <row r="44" spans="1:16" ht="12.75">
      <c r="A44" s="26" t="s">
        <v>52</v>
      </c>
      <c s="31" t="s">
        <v>95</v>
      </c>
      <c s="31" t="s">
        <v>96</v>
      </c>
      <c s="26" t="s">
        <v>54</v>
      </c>
      <c s="32" t="s">
        <v>97</v>
      </c>
      <c s="33" t="s">
        <v>98</v>
      </c>
      <c s="34">
        <v>400</v>
      </c>
      <c s="35">
        <v>0</v>
      </c>
      <c s="35">
        <f>ROUND(ROUND(H44,2)*ROUND(G44,3),2)</f>
      </c>
      <c s="33" t="s">
        <v>57</v>
      </c>
      <c r="O44">
        <f>(I44*21)/100</f>
      </c>
      <c t="s">
        <v>27</v>
      </c>
    </row>
    <row r="45" spans="1:5" ht="25.5">
      <c r="A45" s="36" t="s">
        <v>58</v>
      </c>
      <c r="E45" s="37" t="s">
        <v>99</v>
      </c>
    </row>
    <row r="46" spans="1:5" ht="12.75">
      <c r="A46" s="40" t="s">
        <v>59</v>
      </c>
      <c r="E46" s="39" t="s">
        <v>54</v>
      </c>
    </row>
    <row r="47" spans="1:16" ht="25.5">
      <c r="A47" s="26" t="s">
        <v>52</v>
      </c>
      <c s="31" t="s">
        <v>100</v>
      </c>
      <c s="31" t="s">
        <v>101</v>
      </c>
      <c s="26" t="s">
        <v>54</v>
      </c>
      <c s="32" t="s">
        <v>102</v>
      </c>
      <c s="33" t="s">
        <v>80</v>
      </c>
      <c s="34">
        <v>1</v>
      </c>
      <c s="35">
        <v>0</v>
      </c>
      <c s="35">
        <f>ROUND(ROUND(H47,2)*ROUND(G47,3),2)</f>
      </c>
      <c s="33" t="s">
        <v>57</v>
      </c>
      <c r="O47">
        <f>(I47*21)/100</f>
      </c>
      <c t="s">
        <v>27</v>
      </c>
    </row>
    <row r="48" spans="1:5" ht="38.25">
      <c r="A48" s="36" t="s">
        <v>58</v>
      </c>
      <c r="E48" s="37" t="s">
        <v>103</v>
      </c>
    </row>
    <row r="49" spans="1:5" ht="12.75">
      <c r="A49" s="40" t="s">
        <v>59</v>
      </c>
      <c r="E49" s="39" t="s">
        <v>54</v>
      </c>
    </row>
    <row r="50" spans="1:16" ht="12.75">
      <c r="A50" s="26" t="s">
        <v>52</v>
      </c>
      <c s="31" t="s">
        <v>104</v>
      </c>
      <c s="31" t="s">
        <v>105</v>
      </c>
      <c s="26" t="s">
        <v>54</v>
      </c>
      <c s="32" t="s">
        <v>106</v>
      </c>
      <c s="33" t="s">
        <v>98</v>
      </c>
      <c s="34">
        <v>8.4</v>
      </c>
      <c s="35">
        <v>0</v>
      </c>
      <c s="35">
        <f>ROUND(ROUND(H50,2)*ROUND(G50,3),2)</f>
      </c>
      <c s="33" t="s">
        <v>57</v>
      </c>
      <c r="O50">
        <f>(I50*21)/100</f>
      </c>
      <c t="s">
        <v>27</v>
      </c>
    </row>
    <row r="51" spans="1:5" ht="12.75">
      <c r="A51" s="36" t="s">
        <v>58</v>
      </c>
      <c r="E51" s="37" t="s">
        <v>107</v>
      </c>
    </row>
    <row r="52" spans="1:5" ht="12.75">
      <c r="A52" s="40" t="s">
        <v>59</v>
      </c>
      <c r="E52" s="39" t="s">
        <v>108</v>
      </c>
    </row>
    <row r="53" spans="1:16" ht="25.5">
      <c r="A53" s="26" t="s">
        <v>52</v>
      </c>
      <c s="31" t="s">
        <v>109</v>
      </c>
      <c s="31" t="s">
        <v>110</v>
      </c>
      <c s="26" t="s">
        <v>54</v>
      </c>
      <c s="32" t="s">
        <v>111</v>
      </c>
      <c s="33" t="s">
        <v>56</v>
      </c>
      <c s="34">
        <v>176</v>
      </c>
      <c s="35">
        <v>0</v>
      </c>
      <c s="35">
        <f>ROUND(ROUND(H53,2)*ROUND(G53,3),2)</f>
      </c>
      <c s="33" t="s">
        <v>57</v>
      </c>
      <c r="O53">
        <f>(I53*21)/100</f>
      </c>
      <c t="s">
        <v>27</v>
      </c>
    </row>
    <row r="54" spans="1:5" ht="12.75">
      <c r="A54" s="36" t="s">
        <v>58</v>
      </c>
      <c r="E54" s="37" t="s">
        <v>112</v>
      </c>
    </row>
    <row r="55" spans="1:5" ht="12.75">
      <c r="A55" s="40" t="s">
        <v>59</v>
      </c>
      <c r="E55" s="39" t="s">
        <v>113</v>
      </c>
    </row>
    <row r="56" spans="1:16" ht="12.75">
      <c r="A56" s="26" t="s">
        <v>52</v>
      </c>
      <c s="31" t="s">
        <v>114</v>
      </c>
      <c s="31" t="s">
        <v>115</v>
      </c>
      <c s="26" t="s">
        <v>54</v>
      </c>
      <c s="32" t="s">
        <v>116</v>
      </c>
      <c s="33" t="s">
        <v>56</v>
      </c>
      <c s="34">
        <v>37.74</v>
      </c>
      <c s="35">
        <v>0</v>
      </c>
      <c s="35">
        <f>ROUND(ROUND(H56,2)*ROUND(G56,3),2)</f>
      </c>
      <c s="33" t="s">
        <v>57</v>
      </c>
      <c r="O56">
        <f>(I56*21)/100</f>
      </c>
      <c t="s">
        <v>27</v>
      </c>
    </row>
    <row r="57" spans="1:5" ht="12.75">
      <c r="A57" s="36" t="s">
        <v>58</v>
      </c>
      <c r="E57" s="37" t="s">
        <v>117</v>
      </c>
    </row>
    <row r="58" spans="1:5" ht="51">
      <c r="A58" s="40" t="s">
        <v>59</v>
      </c>
      <c r="E58" s="39" t="s">
        <v>118</v>
      </c>
    </row>
    <row r="59" spans="1:16" ht="12.75">
      <c r="A59" s="26" t="s">
        <v>52</v>
      </c>
      <c s="31" t="s">
        <v>119</v>
      </c>
      <c s="31" t="s">
        <v>120</v>
      </c>
      <c s="26" t="s">
        <v>54</v>
      </c>
      <c s="32" t="s">
        <v>121</v>
      </c>
      <c s="33" t="s">
        <v>56</v>
      </c>
      <c s="34">
        <v>43.56</v>
      </c>
      <c s="35">
        <v>0</v>
      </c>
      <c s="35">
        <f>ROUND(ROUND(H59,2)*ROUND(G59,3),2)</f>
      </c>
      <c s="33" t="s">
        <v>57</v>
      </c>
      <c r="O59">
        <f>(I59*21)/100</f>
      </c>
      <c t="s">
        <v>27</v>
      </c>
    </row>
    <row r="60" spans="1:5" ht="63.75">
      <c r="A60" s="36" t="s">
        <v>58</v>
      </c>
      <c r="E60" s="37" t="s">
        <v>122</v>
      </c>
    </row>
    <row r="61" spans="1:5" ht="12.75">
      <c r="A61" s="40" t="s">
        <v>59</v>
      </c>
      <c r="E61" s="39" t="s">
        <v>123</v>
      </c>
    </row>
    <row r="62" spans="1:16" ht="12.75">
      <c r="A62" s="26" t="s">
        <v>52</v>
      </c>
      <c s="31" t="s">
        <v>124</v>
      </c>
      <c s="31" t="s">
        <v>125</v>
      </c>
      <c s="26" t="s">
        <v>54</v>
      </c>
      <c s="32" t="s">
        <v>126</v>
      </c>
      <c s="33" t="s">
        <v>56</v>
      </c>
      <c s="34">
        <v>60</v>
      </c>
      <c s="35">
        <v>0</v>
      </c>
      <c s="35">
        <f>ROUND(ROUND(H62,2)*ROUND(G62,3),2)</f>
      </c>
      <c s="33" t="s">
        <v>57</v>
      </c>
      <c r="O62">
        <f>(I62*21)/100</f>
      </c>
      <c t="s">
        <v>27</v>
      </c>
    </row>
    <row r="63" spans="1:5" ht="12.75">
      <c r="A63" s="36" t="s">
        <v>58</v>
      </c>
      <c r="E63" s="37" t="s">
        <v>127</v>
      </c>
    </row>
    <row r="64" spans="1:5" ht="12.75">
      <c r="A64" s="40" t="s">
        <v>59</v>
      </c>
      <c r="E64" s="39" t="s">
        <v>128</v>
      </c>
    </row>
    <row r="65" spans="1:16" ht="12.75">
      <c r="A65" s="26" t="s">
        <v>52</v>
      </c>
      <c s="31" t="s">
        <v>129</v>
      </c>
      <c s="31" t="s">
        <v>130</v>
      </c>
      <c s="26" t="s">
        <v>54</v>
      </c>
      <c s="32" t="s">
        <v>131</v>
      </c>
      <c s="33" t="s">
        <v>56</v>
      </c>
      <c s="34">
        <v>121.29</v>
      </c>
      <c s="35">
        <v>0</v>
      </c>
      <c s="35">
        <f>ROUND(ROUND(H65,2)*ROUND(G65,3),2)</f>
      </c>
      <c s="33" t="s">
        <v>57</v>
      </c>
      <c r="O65">
        <f>(I65*21)/100</f>
      </c>
      <c t="s">
        <v>27</v>
      </c>
    </row>
    <row r="66" spans="1:5" ht="12.75">
      <c r="A66" s="36" t="s">
        <v>58</v>
      </c>
      <c r="E66" s="37" t="s">
        <v>132</v>
      </c>
    </row>
    <row r="67" spans="1:5" ht="38.25">
      <c r="A67" s="40" t="s">
        <v>59</v>
      </c>
      <c r="E67" s="39" t="s">
        <v>133</v>
      </c>
    </row>
    <row r="68" spans="1:16" ht="12.75">
      <c r="A68" s="26" t="s">
        <v>52</v>
      </c>
      <c s="31" t="s">
        <v>134</v>
      </c>
      <c s="31" t="s">
        <v>135</v>
      </c>
      <c s="26" t="s">
        <v>54</v>
      </c>
      <c s="32" t="s">
        <v>136</v>
      </c>
      <c s="33" t="s">
        <v>56</v>
      </c>
      <c s="34">
        <v>2800</v>
      </c>
      <c s="35">
        <v>0</v>
      </c>
      <c s="35">
        <f>ROUND(ROUND(H68,2)*ROUND(G68,3),2)</f>
      </c>
      <c s="33" t="s">
        <v>57</v>
      </c>
      <c r="O68">
        <f>(I68*21)/100</f>
      </c>
      <c t="s">
        <v>27</v>
      </c>
    </row>
    <row r="69" spans="1:5" ht="12.75">
      <c r="A69" s="36" t="s">
        <v>58</v>
      </c>
      <c r="E69" s="37" t="s">
        <v>137</v>
      </c>
    </row>
    <row r="70" spans="1:5" ht="25.5">
      <c r="A70" s="40" t="s">
        <v>59</v>
      </c>
      <c r="E70" s="39" t="s">
        <v>138</v>
      </c>
    </row>
    <row r="71" spans="1:16" ht="12.75">
      <c r="A71" s="26" t="s">
        <v>52</v>
      </c>
      <c s="31" t="s">
        <v>139</v>
      </c>
      <c s="31" t="s">
        <v>140</v>
      </c>
      <c s="26" t="s">
        <v>54</v>
      </c>
      <c s="32" t="s">
        <v>141</v>
      </c>
      <c s="33" t="s">
        <v>56</v>
      </c>
      <c s="34">
        <v>2800</v>
      </c>
      <c s="35">
        <v>0</v>
      </c>
      <c s="35">
        <f>ROUND(ROUND(H71,2)*ROUND(G71,3),2)</f>
      </c>
      <c s="33" t="s">
        <v>57</v>
      </c>
      <c r="O71">
        <f>(I71*21)/100</f>
      </c>
      <c t="s">
        <v>27</v>
      </c>
    </row>
    <row r="72" spans="1:5" ht="12.75">
      <c r="A72" s="36" t="s">
        <v>58</v>
      </c>
      <c r="E72" s="37" t="s">
        <v>142</v>
      </c>
    </row>
    <row r="73" spans="1:5" ht="12.75">
      <c r="A73" s="40" t="s">
        <v>59</v>
      </c>
      <c r="E73" s="39" t="s">
        <v>54</v>
      </c>
    </row>
    <row r="74" spans="1:16" ht="12.75">
      <c r="A74" s="26" t="s">
        <v>52</v>
      </c>
      <c s="31" t="s">
        <v>143</v>
      </c>
      <c s="31" t="s">
        <v>144</v>
      </c>
      <c s="26" t="s">
        <v>54</v>
      </c>
      <c s="32" t="s">
        <v>145</v>
      </c>
      <c s="33" t="s">
        <v>56</v>
      </c>
      <c s="34">
        <v>621.62</v>
      </c>
      <c s="35">
        <v>0</v>
      </c>
      <c s="35">
        <f>ROUND(ROUND(H74,2)*ROUND(G74,3),2)</f>
      </c>
      <c s="33" t="s">
        <v>57</v>
      </c>
      <c r="O74">
        <f>(I74*21)/100</f>
      </c>
      <c t="s">
        <v>27</v>
      </c>
    </row>
    <row r="75" spans="1:5" ht="25.5">
      <c r="A75" s="36" t="s">
        <v>58</v>
      </c>
      <c r="E75" s="37" t="s">
        <v>146</v>
      </c>
    </row>
    <row r="76" spans="1:5" ht="204">
      <c r="A76" s="40" t="s">
        <v>59</v>
      </c>
      <c r="E76" s="39" t="s">
        <v>147</v>
      </c>
    </row>
    <row r="77" spans="1:16" ht="12.75">
      <c r="A77" s="26" t="s">
        <v>52</v>
      </c>
      <c s="31" t="s">
        <v>148</v>
      </c>
      <c s="31" t="s">
        <v>149</v>
      </c>
      <c s="26" t="s">
        <v>54</v>
      </c>
      <c s="32" t="s">
        <v>150</v>
      </c>
      <c s="33" t="s">
        <v>56</v>
      </c>
      <c s="34">
        <v>1154</v>
      </c>
      <c s="35">
        <v>0</v>
      </c>
      <c s="35">
        <f>ROUND(ROUND(H77,2)*ROUND(G77,3),2)</f>
      </c>
      <c s="33" t="s">
        <v>57</v>
      </c>
      <c r="O77">
        <f>(I77*21)/100</f>
      </c>
      <c t="s">
        <v>27</v>
      </c>
    </row>
    <row r="78" spans="1:5" ht="38.25">
      <c r="A78" s="36" t="s">
        <v>58</v>
      </c>
      <c r="E78" s="37" t="s">
        <v>151</v>
      </c>
    </row>
    <row r="79" spans="1:5" ht="63.75">
      <c r="A79" s="40" t="s">
        <v>59</v>
      </c>
      <c r="E79" s="39" t="s">
        <v>152</v>
      </c>
    </row>
    <row r="80" spans="1:16" ht="12.75">
      <c r="A80" s="26" t="s">
        <v>52</v>
      </c>
      <c s="31" t="s">
        <v>153</v>
      </c>
      <c s="31" t="s">
        <v>154</v>
      </c>
      <c s="26" t="s">
        <v>54</v>
      </c>
      <c s="32" t="s">
        <v>155</v>
      </c>
      <c s="33" t="s">
        <v>56</v>
      </c>
      <c s="34">
        <v>1627.5</v>
      </c>
      <c s="35">
        <v>0</v>
      </c>
      <c s="35">
        <f>ROUND(ROUND(H80,2)*ROUND(G80,3),2)</f>
      </c>
      <c s="33" t="s">
        <v>57</v>
      </c>
      <c r="O80">
        <f>(I80*21)/100</f>
      </c>
      <c t="s">
        <v>27</v>
      </c>
    </row>
    <row r="81" spans="1:5" ht="51">
      <c r="A81" s="36" t="s">
        <v>58</v>
      </c>
      <c r="E81" s="37" t="s">
        <v>156</v>
      </c>
    </row>
    <row r="82" spans="1:5" ht="12.75">
      <c r="A82" s="40" t="s">
        <v>59</v>
      </c>
      <c r="E82" s="39" t="s">
        <v>157</v>
      </c>
    </row>
    <row r="83" spans="1:16" ht="12.75">
      <c r="A83" s="26" t="s">
        <v>52</v>
      </c>
      <c s="31" t="s">
        <v>158</v>
      </c>
      <c s="31" t="s">
        <v>159</v>
      </c>
      <c s="26" t="s">
        <v>54</v>
      </c>
      <c s="32" t="s">
        <v>160</v>
      </c>
      <c s="33" t="s">
        <v>56</v>
      </c>
      <c s="34">
        <v>61.29</v>
      </c>
      <c s="35">
        <v>0</v>
      </c>
      <c s="35">
        <f>ROUND(ROUND(H83,2)*ROUND(G83,3),2)</f>
      </c>
      <c s="33" t="s">
        <v>57</v>
      </c>
      <c r="O83">
        <f>(I83*21)/100</f>
      </c>
      <c t="s">
        <v>27</v>
      </c>
    </row>
    <row r="84" spans="1:5" ht="12.75">
      <c r="A84" s="36" t="s">
        <v>58</v>
      </c>
      <c r="E84" s="37" t="s">
        <v>161</v>
      </c>
    </row>
    <row r="85" spans="1:5" ht="114.75">
      <c r="A85" s="40" t="s">
        <v>59</v>
      </c>
      <c r="E85" s="39" t="s">
        <v>162</v>
      </c>
    </row>
    <row r="86" spans="1:16" ht="12.75">
      <c r="A86" s="26" t="s">
        <v>52</v>
      </c>
      <c s="31" t="s">
        <v>163</v>
      </c>
      <c s="31" t="s">
        <v>164</v>
      </c>
      <c s="26" t="s">
        <v>54</v>
      </c>
      <c s="32" t="s">
        <v>165</v>
      </c>
      <c s="33" t="s">
        <v>98</v>
      </c>
      <c s="34">
        <v>808.6</v>
      </c>
      <c s="35">
        <v>0</v>
      </c>
      <c s="35">
        <f>ROUND(ROUND(H86,2)*ROUND(G86,3),2)</f>
      </c>
      <c s="33" t="s">
        <v>57</v>
      </c>
      <c r="O86">
        <f>(I86*21)/100</f>
      </c>
      <c t="s">
        <v>27</v>
      </c>
    </row>
    <row r="87" spans="1:5" ht="12.75">
      <c r="A87" s="36" t="s">
        <v>58</v>
      </c>
      <c r="E87" s="37" t="s">
        <v>166</v>
      </c>
    </row>
    <row r="88" spans="1:5" ht="25.5">
      <c r="A88" s="40" t="s">
        <v>59</v>
      </c>
      <c r="E88" s="39" t="s">
        <v>167</v>
      </c>
    </row>
    <row r="89" spans="1:16" ht="25.5">
      <c r="A89" s="26" t="s">
        <v>52</v>
      </c>
      <c s="31" t="s">
        <v>168</v>
      </c>
      <c s="31" t="s">
        <v>169</v>
      </c>
      <c s="26" t="s">
        <v>54</v>
      </c>
      <c s="32" t="s">
        <v>170</v>
      </c>
      <c s="33" t="s">
        <v>80</v>
      </c>
      <c s="34">
        <v>50</v>
      </c>
      <c s="35">
        <v>0</v>
      </c>
      <c s="35">
        <f>ROUND(ROUND(H89,2)*ROUND(G89,3),2)</f>
      </c>
      <c s="33" t="s">
        <v>57</v>
      </c>
      <c r="O89">
        <f>(I89*21)/100</f>
      </c>
      <c t="s">
        <v>27</v>
      </c>
    </row>
    <row r="90" spans="1:5" ht="51">
      <c r="A90" s="36" t="s">
        <v>58</v>
      </c>
      <c r="E90" s="37" t="s">
        <v>171</v>
      </c>
    </row>
    <row r="91" spans="1:5" ht="12.75">
      <c r="A91" s="38" t="s">
        <v>59</v>
      </c>
      <c r="E91" s="39" t="s">
        <v>54</v>
      </c>
    </row>
    <row r="92" spans="1:18" ht="12.75" customHeight="1">
      <c r="A92" s="6" t="s">
        <v>50</v>
      </c>
      <c s="6"/>
      <c s="42" t="s">
        <v>27</v>
      </c>
      <c s="6"/>
      <c s="29" t="s">
        <v>172</v>
      </c>
      <c s="6"/>
      <c s="6"/>
      <c s="6"/>
      <c s="43">
        <f>0+Q92</f>
      </c>
      <c s="6"/>
      <c r="O92">
        <f>0+R92</f>
      </c>
      <c r="Q92">
        <f>0+I93+I96+I99+I102+I105+I108</f>
      </c>
      <c>
        <f>0+O93+O96+O99+O102+O105+O108</f>
      </c>
    </row>
    <row r="93" spans="1:16" ht="12.75">
      <c r="A93" s="26" t="s">
        <v>52</v>
      </c>
      <c s="31" t="s">
        <v>173</v>
      </c>
      <c s="31" t="s">
        <v>174</v>
      </c>
      <c s="26" t="s">
        <v>54</v>
      </c>
      <c s="32" t="s">
        <v>175</v>
      </c>
      <c s="33" t="s">
        <v>176</v>
      </c>
      <c s="34">
        <v>95.2</v>
      </c>
      <c s="35">
        <v>0</v>
      </c>
      <c s="35">
        <f>ROUND(ROUND(H93,2)*ROUND(G93,3),2)</f>
      </c>
      <c s="33" t="s">
        <v>57</v>
      </c>
      <c r="O93">
        <f>(I93*21)/100</f>
      </c>
      <c t="s">
        <v>27</v>
      </c>
    </row>
    <row r="94" spans="1:5" ht="12.75">
      <c r="A94" s="36" t="s">
        <v>58</v>
      </c>
      <c r="E94" s="37" t="s">
        <v>177</v>
      </c>
    </row>
    <row r="95" spans="1:5" ht="63.75">
      <c r="A95" s="40" t="s">
        <v>59</v>
      </c>
      <c r="E95" s="39" t="s">
        <v>178</v>
      </c>
    </row>
    <row r="96" spans="1:16" ht="12.75">
      <c r="A96" s="26" t="s">
        <v>52</v>
      </c>
      <c s="31" t="s">
        <v>179</v>
      </c>
      <c s="31" t="s">
        <v>180</v>
      </c>
      <c s="26" t="s">
        <v>54</v>
      </c>
      <c s="32" t="s">
        <v>181</v>
      </c>
      <c s="33" t="s">
        <v>56</v>
      </c>
      <c s="34">
        <v>2.04</v>
      </c>
      <c s="35">
        <v>0</v>
      </c>
      <c s="35">
        <f>ROUND(ROUND(H96,2)*ROUND(G96,3),2)</f>
      </c>
      <c s="33" t="s">
        <v>57</v>
      </c>
      <c r="O96">
        <f>(I96*21)/100</f>
      </c>
      <c t="s">
        <v>27</v>
      </c>
    </row>
    <row r="97" spans="1:5" ht="12.75">
      <c r="A97" s="36" t="s">
        <v>58</v>
      </c>
      <c r="E97" s="37" t="s">
        <v>182</v>
      </c>
    </row>
    <row r="98" spans="1:5" ht="38.25">
      <c r="A98" s="40" t="s">
        <v>59</v>
      </c>
      <c r="E98" s="39" t="s">
        <v>183</v>
      </c>
    </row>
    <row r="99" spans="1:16" ht="12.75">
      <c r="A99" s="26" t="s">
        <v>52</v>
      </c>
      <c s="31" t="s">
        <v>184</v>
      </c>
      <c s="31" t="s">
        <v>185</v>
      </c>
      <c s="26" t="s">
        <v>54</v>
      </c>
      <c s="32" t="s">
        <v>186</v>
      </c>
      <c s="33" t="s">
        <v>56</v>
      </c>
      <c s="34">
        <v>103.74</v>
      </c>
      <c s="35">
        <v>0</v>
      </c>
      <c s="35">
        <f>ROUND(ROUND(H99,2)*ROUND(G99,3),2)</f>
      </c>
      <c s="33" t="s">
        <v>57</v>
      </c>
      <c r="O99">
        <f>(I99*21)/100</f>
      </c>
      <c t="s">
        <v>27</v>
      </c>
    </row>
    <row r="100" spans="1:5" ht="38.25">
      <c r="A100" s="36" t="s">
        <v>58</v>
      </c>
      <c r="E100" s="37" t="s">
        <v>187</v>
      </c>
    </row>
    <row r="101" spans="1:5" ht="12.75">
      <c r="A101" s="40" t="s">
        <v>59</v>
      </c>
      <c r="E101" s="39" t="s">
        <v>188</v>
      </c>
    </row>
    <row r="102" spans="1:16" ht="12.75">
      <c r="A102" s="26" t="s">
        <v>52</v>
      </c>
      <c s="31" t="s">
        <v>189</v>
      </c>
      <c s="31" t="s">
        <v>190</v>
      </c>
      <c s="26" t="s">
        <v>191</v>
      </c>
      <c s="32" t="s">
        <v>192</v>
      </c>
      <c s="33" t="s">
        <v>98</v>
      </c>
      <c s="34">
        <v>2000</v>
      </c>
      <c s="35">
        <v>0</v>
      </c>
      <c s="35">
        <f>ROUND(ROUND(H102,2)*ROUND(G102,3),2)</f>
      </c>
      <c s="33" t="s">
        <v>57</v>
      </c>
      <c r="O102">
        <f>(I102*21)/100</f>
      </c>
      <c t="s">
        <v>27</v>
      </c>
    </row>
    <row r="103" spans="1:5" ht="51">
      <c r="A103" s="36" t="s">
        <v>58</v>
      </c>
      <c r="E103" s="37" t="s">
        <v>193</v>
      </c>
    </row>
    <row r="104" spans="1:5" ht="38.25">
      <c r="A104" s="40" t="s">
        <v>59</v>
      </c>
      <c r="E104" s="39" t="s">
        <v>194</v>
      </c>
    </row>
    <row r="105" spans="1:16" ht="12.75">
      <c r="A105" s="26" t="s">
        <v>52</v>
      </c>
      <c s="31" t="s">
        <v>195</v>
      </c>
      <c s="31" t="s">
        <v>190</v>
      </c>
      <c s="26" t="s">
        <v>196</v>
      </c>
      <c s="32" t="s">
        <v>192</v>
      </c>
      <c s="33" t="s">
        <v>98</v>
      </c>
      <c s="34">
        <v>3096</v>
      </c>
      <c s="35">
        <v>0</v>
      </c>
      <c s="35">
        <f>ROUND(ROUND(H105,2)*ROUND(G105,3),2)</f>
      </c>
      <c s="33" t="s">
        <v>57</v>
      </c>
      <c r="O105">
        <f>(I105*21)/100</f>
      </c>
      <c t="s">
        <v>27</v>
      </c>
    </row>
    <row r="106" spans="1:5" ht="51">
      <c r="A106" s="36" t="s">
        <v>58</v>
      </c>
      <c r="E106" s="37" t="s">
        <v>197</v>
      </c>
    </row>
    <row r="107" spans="1:5" ht="38.25">
      <c r="A107" s="40" t="s">
        <v>59</v>
      </c>
      <c r="E107" s="39" t="s">
        <v>198</v>
      </c>
    </row>
    <row r="108" spans="1:16" ht="12.75">
      <c r="A108" s="26" t="s">
        <v>52</v>
      </c>
      <c s="31" t="s">
        <v>199</v>
      </c>
      <c s="31" t="s">
        <v>200</v>
      </c>
      <c s="26" t="s">
        <v>54</v>
      </c>
      <c s="32" t="s">
        <v>201</v>
      </c>
      <c s="33" t="s">
        <v>98</v>
      </c>
      <c s="34">
        <v>20</v>
      </c>
      <c s="35">
        <v>0</v>
      </c>
      <c s="35">
        <f>ROUND(ROUND(H108,2)*ROUND(G108,3),2)</f>
      </c>
      <c s="33" t="s">
        <v>57</v>
      </c>
      <c r="O108">
        <f>(I108*21)/100</f>
      </c>
      <c t="s">
        <v>27</v>
      </c>
    </row>
    <row r="109" spans="1:5" ht="12.75">
      <c r="A109" s="36" t="s">
        <v>58</v>
      </c>
      <c r="E109" s="37" t="s">
        <v>202</v>
      </c>
    </row>
    <row r="110" spans="1:5" ht="38.25">
      <c r="A110" s="38" t="s">
        <v>59</v>
      </c>
      <c r="E110" s="39" t="s">
        <v>203</v>
      </c>
    </row>
    <row r="111" spans="1:18" ht="12.75" customHeight="1">
      <c r="A111" s="6" t="s">
        <v>50</v>
      </c>
      <c s="6"/>
      <c s="42" t="s">
        <v>26</v>
      </c>
      <c s="6"/>
      <c s="29" t="s">
        <v>204</v>
      </c>
      <c s="6"/>
      <c s="6"/>
      <c s="6"/>
      <c s="43">
        <f>0+Q111</f>
      </c>
      <c s="6"/>
      <c r="O111">
        <f>0+R111</f>
      </c>
      <c r="Q111">
        <f>0+I112+I115+I118</f>
      </c>
      <c>
        <f>0+O112+O115+O118</f>
      </c>
    </row>
    <row r="112" spans="1:16" ht="12.75">
      <c r="A112" s="26" t="s">
        <v>52</v>
      </c>
      <c s="31" t="s">
        <v>205</v>
      </c>
      <c s="31" t="s">
        <v>206</v>
      </c>
      <c s="26" t="s">
        <v>54</v>
      </c>
      <c s="32" t="s">
        <v>207</v>
      </c>
      <c s="33" t="s">
        <v>56</v>
      </c>
      <c s="34">
        <v>75</v>
      </c>
      <c s="35">
        <v>0</v>
      </c>
      <c s="35">
        <f>ROUND(ROUND(H112,2)*ROUND(G112,3),2)</f>
      </c>
      <c s="33" t="s">
        <v>57</v>
      </c>
      <c r="O112">
        <f>(I112*21)/100</f>
      </c>
      <c t="s">
        <v>27</v>
      </c>
    </row>
    <row r="113" spans="1:5" ht="12.75">
      <c r="A113" s="36" t="s">
        <v>58</v>
      </c>
      <c r="E113" s="37" t="s">
        <v>208</v>
      </c>
    </row>
    <row r="114" spans="1:5" ht="38.25">
      <c r="A114" s="40" t="s">
        <v>59</v>
      </c>
      <c r="E114" s="39" t="s">
        <v>209</v>
      </c>
    </row>
    <row r="115" spans="1:16" ht="12.75">
      <c r="A115" s="26" t="s">
        <v>52</v>
      </c>
      <c s="31" t="s">
        <v>210</v>
      </c>
      <c s="31" t="s">
        <v>211</v>
      </c>
      <c s="26" t="s">
        <v>54</v>
      </c>
      <c s="32" t="s">
        <v>212</v>
      </c>
      <c s="33" t="s">
        <v>56</v>
      </c>
      <c s="34">
        <v>88.2</v>
      </c>
      <c s="35">
        <v>0</v>
      </c>
      <c s="35">
        <f>ROUND(ROUND(H115,2)*ROUND(G115,3),2)</f>
      </c>
      <c s="33" t="s">
        <v>57</v>
      </c>
      <c r="O115">
        <f>(I115*21)/100</f>
      </c>
      <c t="s">
        <v>27</v>
      </c>
    </row>
    <row r="116" spans="1:5" ht="25.5">
      <c r="A116" s="36" t="s">
        <v>58</v>
      </c>
      <c r="E116" s="37" t="s">
        <v>213</v>
      </c>
    </row>
    <row r="117" spans="1:5" ht="38.25">
      <c r="A117" s="40" t="s">
        <v>59</v>
      </c>
      <c r="E117" s="39" t="s">
        <v>214</v>
      </c>
    </row>
    <row r="118" spans="1:16" ht="12.75">
      <c r="A118" s="26" t="s">
        <v>52</v>
      </c>
      <c s="31" t="s">
        <v>215</v>
      </c>
      <c s="31" t="s">
        <v>216</v>
      </c>
      <c s="26" t="s">
        <v>54</v>
      </c>
      <c s="32" t="s">
        <v>217</v>
      </c>
      <c s="33" t="s">
        <v>218</v>
      </c>
      <c s="34">
        <v>15.4</v>
      </c>
      <c s="35">
        <v>0</v>
      </c>
      <c s="35">
        <f>ROUND(ROUND(H118,2)*ROUND(G118,3),2)</f>
      </c>
      <c s="33" t="s">
        <v>57</v>
      </c>
      <c r="O118">
        <f>(I118*21)/100</f>
      </c>
      <c t="s">
        <v>27</v>
      </c>
    </row>
    <row r="119" spans="1:5" ht="25.5">
      <c r="A119" s="36" t="s">
        <v>58</v>
      </c>
      <c r="E119" s="37" t="s">
        <v>219</v>
      </c>
    </row>
    <row r="120" spans="1:5" ht="89.25">
      <c r="A120" s="38" t="s">
        <v>59</v>
      </c>
      <c r="E120" s="39" t="s">
        <v>220</v>
      </c>
    </row>
    <row r="121" spans="1:18" ht="12.75" customHeight="1">
      <c r="A121" s="6" t="s">
        <v>50</v>
      </c>
      <c s="6"/>
      <c s="42" t="s">
        <v>37</v>
      </c>
      <c s="6"/>
      <c s="29" t="s">
        <v>221</v>
      </c>
      <c s="6"/>
      <c s="6"/>
      <c s="6"/>
      <c s="43">
        <f>0+Q121</f>
      </c>
      <c s="6"/>
      <c r="O121">
        <f>0+R121</f>
      </c>
      <c r="Q121">
        <f>0+I122+I125+I128+I131+I134+I137+I140+I143</f>
      </c>
      <c>
        <f>0+O122+O125+O128+O131+O134+O137+O140+O143</f>
      </c>
    </row>
    <row r="122" spans="1:16" ht="12.75">
      <c r="A122" s="26" t="s">
        <v>52</v>
      </c>
      <c s="31" t="s">
        <v>222</v>
      </c>
      <c s="31" t="s">
        <v>223</v>
      </c>
      <c s="26" t="s">
        <v>54</v>
      </c>
      <c s="32" t="s">
        <v>224</v>
      </c>
      <c s="33" t="s">
        <v>56</v>
      </c>
      <c s="34">
        <v>76.32</v>
      </c>
      <c s="35">
        <v>0</v>
      </c>
      <c s="35">
        <f>ROUND(ROUND(H122,2)*ROUND(G122,3),2)</f>
      </c>
      <c s="33" t="s">
        <v>57</v>
      </c>
      <c r="O122">
        <f>(I122*21)/100</f>
      </c>
      <c t="s">
        <v>27</v>
      </c>
    </row>
    <row r="123" spans="1:5" ht="25.5">
      <c r="A123" s="36" t="s">
        <v>58</v>
      </c>
      <c r="E123" s="37" t="s">
        <v>225</v>
      </c>
    </row>
    <row r="124" spans="1:5" ht="63.75">
      <c r="A124" s="40" t="s">
        <v>59</v>
      </c>
      <c r="E124" s="39" t="s">
        <v>226</v>
      </c>
    </row>
    <row r="125" spans="1:16" ht="12.75">
      <c r="A125" s="26" t="s">
        <v>52</v>
      </c>
      <c s="31" t="s">
        <v>227</v>
      </c>
      <c s="31" t="s">
        <v>228</v>
      </c>
      <c s="26" t="s">
        <v>54</v>
      </c>
      <c s="32" t="s">
        <v>229</v>
      </c>
      <c s="33" t="s">
        <v>218</v>
      </c>
      <c s="34">
        <v>19.08</v>
      </c>
      <c s="35">
        <v>0</v>
      </c>
      <c s="35">
        <f>ROUND(ROUND(H125,2)*ROUND(G125,3),2)</f>
      </c>
      <c s="33" t="s">
        <v>57</v>
      </c>
      <c r="O125">
        <f>(I125*21)/100</f>
      </c>
      <c t="s">
        <v>27</v>
      </c>
    </row>
    <row r="126" spans="1:5" ht="12.75">
      <c r="A126" s="36" t="s">
        <v>58</v>
      </c>
      <c r="E126" s="37" t="s">
        <v>230</v>
      </c>
    </row>
    <row r="127" spans="1:5" ht="12.75">
      <c r="A127" s="40" t="s">
        <v>59</v>
      </c>
      <c r="E127" s="39" t="s">
        <v>231</v>
      </c>
    </row>
    <row r="128" spans="1:16" ht="12.75">
      <c r="A128" s="26" t="s">
        <v>52</v>
      </c>
      <c s="31" t="s">
        <v>232</v>
      </c>
      <c s="31" t="s">
        <v>233</v>
      </c>
      <c s="26" t="s">
        <v>54</v>
      </c>
      <c s="32" t="s">
        <v>234</v>
      </c>
      <c s="33" t="s">
        <v>218</v>
      </c>
      <c s="34">
        <v>0.34</v>
      </c>
      <c s="35">
        <v>0</v>
      </c>
      <c s="35">
        <f>ROUND(ROUND(H128,2)*ROUND(G128,3),2)</f>
      </c>
      <c s="33" t="s">
        <v>57</v>
      </c>
      <c r="O128">
        <f>(I128*21)/100</f>
      </c>
      <c t="s">
        <v>27</v>
      </c>
    </row>
    <row r="129" spans="1:5" ht="12.75">
      <c r="A129" s="36" t="s">
        <v>58</v>
      </c>
      <c r="E129" s="37" t="s">
        <v>235</v>
      </c>
    </row>
    <row r="130" spans="1:5" ht="12.75">
      <c r="A130" s="40" t="s">
        <v>59</v>
      </c>
      <c r="E130" s="39" t="s">
        <v>236</v>
      </c>
    </row>
    <row r="131" spans="1:16" ht="12.75">
      <c r="A131" s="26" t="s">
        <v>52</v>
      </c>
      <c s="31" t="s">
        <v>237</v>
      </c>
      <c s="31" t="s">
        <v>238</v>
      </c>
      <c s="26" t="s">
        <v>54</v>
      </c>
      <c s="32" t="s">
        <v>239</v>
      </c>
      <c s="33" t="s">
        <v>56</v>
      </c>
      <c s="34">
        <v>5.34</v>
      </c>
      <c s="35">
        <v>0</v>
      </c>
      <c s="35">
        <f>ROUND(ROUND(H131,2)*ROUND(G131,3),2)</f>
      </c>
      <c s="33" t="s">
        <v>57</v>
      </c>
      <c r="O131">
        <f>(I131*21)/100</f>
      </c>
      <c t="s">
        <v>27</v>
      </c>
    </row>
    <row r="132" spans="1:5" ht="25.5">
      <c r="A132" s="36" t="s">
        <v>58</v>
      </c>
      <c r="E132" s="37" t="s">
        <v>240</v>
      </c>
    </row>
    <row r="133" spans="1:5" ht="38.25">
      <c r="A133" s="40" t="s">
        <v>59</v>
      </c>
      <c r="E133" s="39" t="s">
        <v>241</v>
      </c>
    </row>
    <row r="134" spans="1:16" ht="12.75">
      <c r="A134" s="26" t="s">
        <v>52</v>
      </c>
      <c s="31" t="s">
        <v>242</v>
      </c>
      <c s="31" t="s">
        <v>243</v>
      </c>
      <c s="26" t="s">
        <v>54</v>
      </c>
      <c s="32" t="s">
        <v>244</v>
      </c>
      <c s="33" t="s">
        <v>56</v>
      </c>
      <c s="34">
        <v>78.88</v>
      </c>
      <c s="35">
        <v>0</v>
      </c>
      <c s="35">
        <f>ROUND(ROUND(H134,2)*ROUND(G134,3),2)</f>
      </c>
      <c s="33" t="s">
        <v>57</v>
      </c>
      <c r="O134">
        <f>(I134*21)/100</f>
      </c>
      <c t="s">
        <v>27</v>
      </c>
    </row>
    <row r="135" spans="1:5" ht="38.25">
      <c r="A135" s="36" t="s">
        <v>58</v>
      </c>
      <c r="E135" s="37" t="s">
        <v>245</v>
      </c>
    </row>
    <row r="136" spans="1:5" ht="102">
      <c r="A136" s="40" t="s">
        <v>59</v>
      </c>
      <c r="E136" s="39" t="s">
        <v>246</v>
      </c>
    </row>
    <row r="137" spans="1:16" ht="12.75">
      <c r="A137" s="26" t="s">
        <v>52</v>
      </c>
      <c s="31" t="s">
        <v>247</v>
      </c>
      <c s="31" t="s">
        <v>248</v>
      </c>
      <c s="26" t="s">
        <v>54</v>
      </c>
      <c s="32" t="s">
        <v>249</v>
      </c>
      <c s="33" t="s">
        <v>56</v>
      </c>
      <c s="34">
        <v>53.04</v>
      </c>
      <c s="35">
        <v>0</v>
      </c>
      <c s="35">
        <f>ROUND(ROUND(H137,2)*ROUND(G137,3),2)</f>
      </c>
      <c s="33" t="s">
        <v>57</v>
      </c>
      <c r="O137">
        <f>(I137*21)/100</f>
      </c>
      <c t="s">
        <v>27</v>
      </c>
    </row>
    <row r="138" spans="1:5" ht="25.5">
      <c r="A138" s="36" t="s">
        <v>58</v>
      </c>
      <c r="E138" s="37" t="s">
        <v>250</v>
      </c>
    </row>
    <row r="139" spans="1:5" ht="127.5">
      <c r="A139" s="40" t="s">
        <v>59</v>
      </c>
      <c r="E139" s="39" t="s">
        <v>251</v>
      </c>
    </row>
    <row r="140" spans="1:16" ht="12.75">
      <c r="A140" s="26" t="s">
        <v>52</v>
      </c>
      <c s="31" t="s">
        <v>252</v>
      </c>
      <c s="31" t="s">
        <v>253</v>
      </c>
      <c s="26" t="s">
        <v>54</v>
      </c>
      <c s="32" t="s">
        <v>254</v>
      </c>
      <c s="33" t="s">
        <v>56</v>
      </c>
      <c s="34">
        <v>6</v>
      </c>
      <c s="35">
        <v>0</v>
      </c>
      <c s="35">
        <f>ROUND(ROUND(H140,2)*ROUND(G140,3),2)</f>
      </c>
      <c s="33" t="s">
        <v>57</v>
      </c>
      <c r="O140">
        <f>(I140*21)/100</f>
      </c>
      <c t="s">
        <v>27</v>
      </c>
    </row>
    <row r="141" spans="1:5" ht="12.75">
      <c r="A141" s="36" t="s">
        <v>58</v>
      </c>
      <c r="E141" s="37" t="s">
        <v>255</v>
      </c>
    </row>
    <row r="142" spans="1:5" ht="38.25">
      <c r="A142" s="40" t="s">
        <v>59</v>
      </c>
      <c r="E142" s="39" t="s">
        <v>256</v>
      </c>
    </row>
    <row r="143" spans="1:16" ht="12.75">
      <c r="A143" s="26" t="s">
        <v>52</v>
      </c>
      <c s="31" t="s">
        <v>257</v>
      </c>
      <c s="31" t="s">
        <v>258</v>
      </c>
      <c s="26" t="s">
        <v>54</v>
      </c>
      <c s="32" t="s">
        <v>259</v>
      </c>
      <c s="33" t="s">
        <v>56</v>
      </c>
      <c s="34">
        <v>51.55</v>
      </c>
      <c s="35">
        <v>0</v>
      </c>
      <c s="35">
        <f>ROUND(ROUND(H143,2)*ROUND(G143,3),2)</f>
      </c>
      <c s="33" t="s">
        <v>57</v>
      </c>
      <c r="O143">
        <f>(I143*21)/100</f>
      </c>
      <c t="s">
        <v>27</v>
      </c>
    </row>
    <row r="144" spans="1:5" ht="12.75">
      <c r="A144" s="36" t="s">
        <v>58</v>
      </c>
      <c r="E144" s="37" t="s">
        <v>260</v>
      </c>
    </row>
    <row r="145" spans="1:5" ht="165.75">
      <c r="A145" s="38" t="s">
        <v>59</v>
      </c>
      <c r="E145" s="39" t="s">
        <v>261</v>
      </c>
    </row>
    <row r="146" spans="1:18" ht="12.75" customHeight="1">
      <c r="A146" s="6" t="s">
        <v>50</v>
      </c>
      <c s="6"/>
      <c s="42" t="s">
        <v>39</v>
      </c>
      <c s="6"/>
      <c s="29" t="s">
        <v>262</v>
      </c>
      <c s="6"/>
      <c s="6"/>
      <c s="6"/>
      <c s="43">
        <f>0+Q146</f>
      </c>
      <c s="6"/>
      <c r="O146">
        <f>0+R146</f>
      </c>
      <c r="Q146">
        <f>0+I147+I150+I153+I156+I159+I162+I165+I168</f>
      </c>
      <c>
        <f>0+O147+O150+O153+O156+O159+O162+O165+O168</f>
      </c>
    </row>
    <row r="147" spans="1:16" ht="12.75">
      <c r="A147" s="26" t="s">
        <v>52</v>
      </c>
      <c s="31" t="s">
        <v>263</v>
      </c>
      <c s="31" t="s">
        <v>264</v>
      </c>
      <c s="26" t="s">
        <v>54</v>
      </c>
      <c s="32" t="s">
        <v>265</v>
      </c>
      <c s="33" t="s">
        <v>98</v>
      </c>
      <c s="34">
        <v>440</v>
      </c>
      <c s="35">
        <v>0</v>
      </c>
      <c s="35">
        <f>ROUND(ROUND(H147,2)*ROUND(G147,3),2)</f>
      </c>
      <c s="33" t="s">
        <v>57</v>
      </c>
      <c r="O147">
        <f>(I147*21)/100</f>
      </c>
      <c t="s">
        <v>27</v>
      </c>
    </row>
    <row r="148" spans="1:5" ht="12.75">
      <c r="A148" s="36" t="s">
        <v>58</v>
      </c>
      <c r="E148" s="37" t="s">
        <v>54</v>
      </c>
    </row>
    <row r="149" spans="1:5" ht="12.75">
      <c r="A149" s="40" t="s">
        <v>59</v>
      </c>
      <c r="E149" s="39" t="s">
        <v>266</v>
      </c>
    </row>
    <row r="150" spans="1:16" ht="12.75">
      <c r="A150" s="26" t="s">
        <v>52</v>
      </c>
      <c s="31" t="s">
        <v>267</v>
      </c>
      <c s="31" t="s">
        <v>268</v>
      </c>
      <c s="26" t="s">
        <v>54</v>
      </c>
      <c s="32" t="s">
        <v>269</v>
      </c>
      <c s="33" t="s">
        <v>98</v>
      </c>
      <c s="34">
        <v>440</v>
      </c>
      <c s="35">
        <v>0</v>
      </c>
      <c s="35">
        <f>ROUND(ROUND(H150,2)*ROUND(G150,3),2)</f>
      </c>
      <c s="33" t="s">
        <v>57</v>
      </c>
      <c r="O150">
        <f>(I150*21)/100</f>
      </c>
      <c t="s">
        <v>27</v>
      </c>
    </row>
    <row r="151" spans="1:5" ht="12.75">
      <c r="A151" s="36" t="s">
        <v>58</v>
      </c>
      <c r="E151" s="37" t="s">
        <v>54</v>
      </c>
    </row>
    <row r="152" spans="1:5" ht="12.75">
      <c r="A152" s="40" t="s">
        <v>59</v>
      </c>
      <c r="E152" s="39" t="s">
        <v>270</v>
      </c>
    </row>
    <row r="153" spans="1:16" ht="12.75">
      <c r="A153" s="26" t="s">
        <v>52</v>
      </c>
      <c s="31" t="s">
        <v>271</v>
      </c>
      <c s="31" t="s">
        <v>272</v>
      </c>
      <c s="26" t="s">
        <v>54</v>
      </c>
      <c s="32" t="s">
        <v>273</v>
      </c>
      <c s="33" t="s">
        <v>98</v>
      </c>
      <c s="34">
        <v>440</v>
      </c>
      <c s="35">
        <v>0</v>
      </c>
      <c s="35">
        <f>ROUND(ROUND(H153,2)*ROUND(G153,3),2)</f>
      </c>
      <c s="33" t="s">
        <v>57</v>
      </c>
      <c r="O153">
        <f>(I153*21)/100</f>
      </c>
      <c t="s">
        <v>27</v>
      </c>
    </row>
    <row r="154" spans="1:5" ht="12.75">
      <c r="A154" s="36" t="s">
        <v>58</v>
      </c>
      <c r="E154" s="37" t="s">
        <v>274</v>
      </c>
    </row>
    <row r="155" spans="1:5" ht="12.75">
      <c r="A155" s="40" t="s">
        <v>59</v>
      </c>
      <c r="E155" s="39" t="s">
        <v>275</v>
      </c>
    </row>
    <row r="156" spans="1:16" ht="12.75">
      <c r="A156" s="26" t="s">
        <v>52</v>
      </c>
      <c s="31" t="s">
        <v>276</v>
      </c>
      <c s="31" t="s">
        <v>277</v>
      </c>
      <c s="26" t="s">
        <v>54</v>
      </c>
      <c s="32" t="s">
        <v>278</v>
      </c>
      <c s="33" t="s">
        <v>98</v>
      </c>
      <c s="34">
        <v>880</v>
      </c>
      <c s="35">
        <v>0</v>
      </c>
      <c s="35">
        <f>ROUND(ROUND(H156,2)*ROUND(G156,3),2)</f>
      </c>
      <c s="33" t="s">
        <v>57</v>
      </c>
      <c r="O156">
        <f>(I156*21)/100</f>
      </c>
      <c t="s">
        <v>27</v>
      </c>
    </row>
    <row r="157" spans="1:5" ht="25.5">
      <c r="A157" s="36" t="s">
        <v>58</v>
      </c>
      <c r="E157" s="37" t="s">
        <v>279</v>
      </c>
    </row>
    <row r="158" spans="1:5" ht="12.75">
      <c r="A158" s="40" t="s">
        <v>59</v>
      </c>
      <c r="E158" s="39" t="s">
        <v>280</v>
      </c>
    </row>
    <row r="159" spans="1:16" ht="12.75">
      <c r="A159" s="26" t="s">
        <v>52</v>
      </c>
      <c s="31" t="s">
        <v>281</v>
      </c>
      <c s="31" t="s">
        <v>282</v>
      </c>
      <c s="26" t="s">
        <v>54</v>
      </c>
      <c s="32" t="s">
        <v>283</v>
      </c>
      <c s="33" t="s">
        <v>98</v>
      </c>
      <c s="34">
        <v>320</v>
      </c>
      <c s="35">
        <v>0</v>
      </c>
      <c s="35">
        <f>ROUND(ROUND(H159,2)*ROUND(G159,3),2)</f>
      </c>
      <c s="33" t="s">
        <v>57</v>
      </c>
      <c r="O159">
        <f>(I159*21)/100</f>
      </c>
      <c t="s">
        <v>27</v>
      </c>
    </row>
    <row r="160" spans="1:5" ht="12.75">
      <c r="A160" s="36" t="s">
        <v>58</v>
      </c>
      <c r="E160" s="37" t="s">
        <v>284</v>
      </c>
    </row>
    <row r="161" spans="1:5" ht="12.75">
      <c r="A161" s="40" t="s">
        <v>59</v>
      </c>
      <c r="E161" s="39" t="s">
        <v>285</v>
      </c>
    </row>
    <row r="162" spans="1:16" ht="12.75">
      <c r="A162" s="26" t="s">
        <v>52</v>
      </c>
      <c s="31" t="s">
        <v>286</v>
      </c>
      <c s="31" t="s">
        <v>287</v>
      </c>
      <c s="26" t="s">
        <v>54</v>
      </c>
      <c s="32" t="s">
        <v>288</v>
      </c>
      <c s="33" t="s">
        <v>98</v>
      </c>
      <c s="34">
        <v>440</v>
      </c>
      <c s="35">
        <v>0</v>
      </c>
      <c s="35">
        <f>ROUND(ROUND(H162,2)*ROUND(G162,3),2)</f>
      </c>
      <c s="33" t="s">
        <v>57</v>
      </c>
      <c r="O162">
        <f>(I162*21)/100</f>
      </c>
      <c t="s">
        <v>27</v>
      </c>
    </row>
    <row r="163" spans="1:5" ht="12.75">
      <c r="A163" s="36" t="s">
        <v>58</v>
      </c>
      <c r="E163" s="37" t="s">
        <v>289</v>
      </c>
    </row>
    <row r="164" spans="1:5" ht="12.75">
      <c r="A164" s="40" t="s">
        <v>59</v>
      </c>
      <c r="E164" s="39" t="s">
        <v>275</v>
      </c>
    </row>
    <row r="165" spans="1:16" ht="12.75">
      <c r="A165" s="26" t="s">
        <v>52</v>
      </c>
      <c s="31" t="s">
        <v>290</v>
      </c>
      <c s="31" t="s">
        <v>291</v>
      </c>
      <c s="26" t="s">
        <v>54</v>
      </c>
      <c s="32" t="s">
        <v>292</v>
      </c>
      <c s="33" t="s">
        <v>98</v>
      </c>
      <c s="34">
        <v>440</v>
      </c>
      <c s="35">
        <v>0</v>
      </c>
      <c s="35">
        <f>ROUND(ROUND(H165,2)*ROUND(G165,3),2)</f>
      </c>
      <c s="33" t="s">
        <v>57</v>
      </c>
      <c r="O165">
        <f>(I165*21)/100</f>
      </c>
      <c t="s">
        <v>27</v>
      </c>
    </row>
    <row r="166" spans="1:5" ht="12.75">
      <c r="A166" s="36" t="s">
        <v>58</v>
      </c>
      <c r="E166" s="37" t="s">
        <v>289</v>
      </c>
    </row>
    <row r="167" spans="1:5" ht="12.75">
      <c r="A167" s="40" t="s">
        <v>59</v>
      </c>
      <c r="E167" s="39" t="s">
        <v>275</v>
      </c>
    </row>
    <row r="168" spans="1:16" ht="12.75">
      <c r="A168" s="26" t="s">
        <v>52</v>
      </c>
      <c s="31" t="s">
        <v>293</v>
      </c>
      <c s="31" t="s">
        <v>294</v>
      </c>
      <c s="26" t="s">
        <v>54</v>
      </c>
      <c s="32" t="s">
        <v>295</v>
      </c>
      <c s="33" t="s">
        <v>98</v>
      </c>
      <c s="34">
        <v>440</v>
      </c>
      <c s="35">
        <v>0</v>
      </c>
      <c s="35">
        <f>ROUND(ROUND(H168,2)*ROUND(G168,3),2)</f>
      </c>
      <c s="33" t="s">
        <v>57</v>
      </c>
      <c r="O168">
        <f>(I168*21)/100</f>
      </c>
      <c t="s">
        <v>27</v>
      </c>
    </row>
    <row r="169" spans="1:5" ht="12.75">
      <c r="A169" s="36" t="s">
        <v>58</v>
      </c>
      <c r="E169" s="37" t="s">
        <v>54</v>
      </c>
    </row>
    <row r="170" spans="1:5" ht="12.75">
      <c r="A170" s="38" t="s">
        <v>59</v>
      </c>
      <c r="E170" s="39" t="s">
        <v>275</v>
      </c>
    </row>
    <row r="171" spans="1:18" ht="12.75" customHeight="1">
      <c r="A171" s="6" t="s">
        <v>50</v>
      </c>
      <c s="6"/>
      <c s="42" t="s">
        <v>77</v>
      </c>
      <c s="6"/>
      <c s="29" t="s">
        <v>296</v>
      </c>
      <c s="6"/>
      <c s="6"/>
      <c s="6"/>
      <c s="43">
        <f>0+Q171</f>
      </c>
      <c s="6"/>
      <c r="O171">
        <f>0+R171</f>
      </c>
      <c r="Q171">
        <f>0+I172+I175+I178+I181+I184</f>
      </c>
      <c>
        <f>0+O172+O175+O178+O181+O184</f>
      </c>
    </row>
    <row r="172" spans="1:16" ht="25.5">
      <c r="A172" s="26" t="s">
        <v>52</v>
      </c>
      <c s="31" t="s">
        <v>297</v>
      </c>
      <c s="31" t="s">
        <v>298</v>
      </c>
      <c s="26" t="s">
        <v>54</v>
      </c>
      <c s="32" t="s">
        <v>299</v>
      </c>
      <c s="33" t="s">
        <v>98</v>
      </c>
      <c s="34">
        <v>209.05</v>
      </c>
      <c s="35">
        <v>0</v>
      </c>
      <c s="35">
        <f>ROUND(ROUND(H172,2)*ROUND(G172,3),2)</f>
      </c>
      <c s="33" t="s">
        <v>57</v>
      </c>
      <c r="O172">
        <f>(I172*21)/100</f>
      </c>
      <c t="s">
        <v>27</v>
      </c>
    </row>
    <row r="173" spans="1:5" ht="25.5">
      <c r="A173" s="36" t="s">
        <v>58</v>
      </c>
      <c r="E173" s="37" t="s">
        <v>300</v>
      </c>
    </row>
    <row r="174" spans="1:5" ht="38.25">
      <c r="A174" s="40" t="s">
        <v>59</v>
      </c>
      <c r="E174" s="39" t="s">
        <v>301</v>
      </c>
    </row>
    <row r="175" spans="1:16" ht="12.75">
      <c r="A175" s="26" t="s">
        <v>52</v>
      </c>
      <c s="31" t="s">
        <v>302</v>
      </c>
      <c s="31" t="s">
        <v>303</v>
      </c>
      <c s="26" t="s">
        <v>191</v>
      </c>
      <c s="32" t="s">
        <v>304</v>
      </c>
      <c s="33" t="s">
        <v>98</v>
      </c>
      <c s="34">
        <v>209.05</v>
      </c>
      <c s="35">
        <v>0</v>
      </c>
      <c s="35">
        <f>ROUND(ROUND(H175,2)*ROUND(G175,3),2)</f>
      </c>
      <c s="33" t="s">
        <v>57</v>
      </c>
      <c r="O175">
        <f>(I175*21)/100</f>
      </c>
      <c t="s">
        <v>27</v>
      </c>
    </row>
    <row r="176" spans="1:5" ht="12.75">
      <c r="A176" s="36" t="s">
        <v>58</v>
      </c>
      <c r="E176" s="37" t="s">
        <v>305</v>
      </c>
    </row>
    <row r="177" spans="1:5" ht="38.25">
      <c r="A177" s="40" t="s">
        <v>59</v>
      </c>
      <c r="E177" s="39" t="s">
        <v>301</v>
      </c>
    </row>
    <row r="178" spans="1:16" ht="12.75">
      <c r="A178" s="26" t="s">
        <v>52</v>
      </c>
      <c s="31" t="s">
        <v>306</v>
      </c>
      <c s="31" t="s">
        <v>303</v>
      </c>
      <c s="26" t="s">
        <v>196</v>
      </c>
      <c s="32" t="s">
        <v>307</v>
      </c>
      <c s="33" t="s">
        <v>98</v>
      </c>
      <c s="34">
        <v>106.22</v>
      </c>
      <c s="35">
        <v>0</v>
      </c>
      <c s="35">
        <f>ROUND(ROUND(H178,2)*ROUND(G178,3),2)</f>
      </c>
      <c s="33" t="s">
        <v>57</v>
      </c>
      <c r="O178">
        <f>(I178*21)/100</f>
      </c>
      <c t="s">
        <v>27</v>
      </c>
    </row>
    <row r="179" spans="1:5" ht="51">
      <c r="A179" s="36" t="s">
        <v>58</v>
      </c>
      <c r="E179" s="37" t="s">
        <v>308</v>
      </c>
    </row>
    <row r="180" spans="1:5" ht="12.75">
      <c r="A180" s="40" t="s">
        <v>59</v>
      </c>
      <c r="E180" s="39" t="s">
        <v>309</v>
      </c>
    </row>
    <row r="181" spans="1:16" ht="12.75">
      <c r="A181" s="26" t="s">
        <v>52</v>
      </c>
      <c s="31" t="s">
        <v>310</v>
      </c>
      <c s="31" t="s">
        <v>311</v>
      </c>
      <c s="26" t="s">
        <v>54</v>
      </c>
      <c s="32" t="s">
        <v>312</v>
      </c>
      <c s="33" t="s">
        <v>98</v>
      </c>
      <c s="34">
        <v>8</v>
      </c>
      <c s="35">
        <v>0</v>
      </c>
      <c s="35">
        <f>ROUND(ROUND(H181,2)*ROUND(G181,3),2)</f>
      </c>
      <c s="33" t="s">
        <v>57</v>
      </c>
      <c r="O181">
        <f>(I181*21)/100</f>
      </c>
      <c t="s">
        <v>27</v>
      </c>
    </row>
    <row r="182" spans="1:5" ht="12.75">
      <c r="A182" s="36" t="s">
        <v>58</v>
      </c>
      <c r="E182" s="37" t="s">
        <v>313</v>
      </c>
    </row>
    <row r="183" spans="1:5" ht="38.25">
      <c r="A183" s="40" t="s">
        <v>59</v>
      </c>
      <c r="E183" s="39" t="s">
        <v>314</v>
      </c>
    </row>
    <row r="184" spans="1:16" ht="12.75">
      <c r="A184" s="26" t="s">
        <v>52</v>
      </c>
      <c s="31" t="s">
        <v>315</v>
      </c>
      <c s="31" t="s">
        <v>316</v>
      </c>
      <c s="26" t="s">
        <v>54</v>
      </c>
      <c s="32" t="s">
        <v>317</v>
      </c>
      <c s="33" t="s">
        <v>98</v>
      </c>
      <c s="34">
        <v>60</v>
      </c>
      <c s="35">
        <v>0</v>
      </c>
      <c s="35">
        <f>ROUND(ROUND(H184,2)*ROUND(G184,3),2)</f>
      </c>
      <c s="33" t="s">
        <v>57</v>
      </c>
      <c r="O184">
        <f>(I184*21)/100</f>
      </c>
      <c t="s">
        <v>27</v>
      </c>
    </row>
    <row r="185" spans="1:5" ht="12.75">
      <c r="A185" s="36" t="s">
        <v>58</v>
      </c>
      <c r="E185" s="37" t="s">
        <v>318</v>
      </c>
    </row>
    <row r="186" spans="1:5" ht="38.25">
      <c r="A186" s="38" t="s">
        <v>59</v>
      </c>
      <c r="E186" s="39" t="s">
        <v>319</v>
      </c>
    </row>
    <row r="187" spans="1:18" ht="12.75" customHeight="1">
      <c r="A187" s="6" t="s">
        <v>50</v>
      </c>
      <c s="6"/>
      <c s="42" t="s">
        <v>44</v>
      </c>
      <c s="6"/>
      <c s="29" t="s">
        <v>320</v>
      </c>
      <c s="6"/>
      <c s="6"/>
      <c s="6"/>
      <c s="43">
        <f>0+Q187</f>
      </c>
      <c s="6"/>
      <c r="O187">
        <f>0+R187</f>
      </c>
      <c r="Q187">
        <f>0+I188+I191+I194+I197+I200+I203+I206+I209+I212+I215+I218+I221+I224+I227+I230+I233+I236</f>
      </c>
      <c>
        <f>0+O188+O191+O194+O197+O200+O203+O206+O209+O212+O215+O218+O221+O224+O227+O230+O233+O236</f>
      </c>
    </row>
    <row r="188" spans="1:16" ht="25.5">
      <c r="A188" s="26" t="s">
        <v>52</v>
      </c>
      <c s="31" t="s">
        <v>321</v>
      </c>
      <c s="31" t="s">
        <v>322</v>
      </c>
      <c s="26" t="s">
        <v>54</v>
      </c>
      <c s="32" t="s">
        <v>323</v>
      </c>
      <c s="33" t="s">
        <v>176</v>
      </c>
      <c s="34">
        <v>50</v>
      </c>
      <c s="35">
        <v>0</v>
      </c>
      <c s="35">
        <f>ROUND(ROUND(H188,2)*ROUND(G188,3),2)</f>
      </c>
      <c s="33" t="s">
        <v>57</v>
      </c>
      <c r="O188">
        <f>(I188*21)/100</f>
      </c>
      <c t="s">
        <v>27</v>
      </c>
    </row>
    <row r="189" spans="1:5" ht="12.75">
      <c r="A189" s="36" t="s">
        <v>58</v>
      </c>
      <c r="E189" s="37" t="s">
        <v>324</v>
      </c>
    </row>
    <row r="190" spans="1:5" ht="12.75">
      <c r="A190" s="40" t="s">
        <v>59</v>
      </c>
      <c r="E190" s="39" t="s">
        <v>54</v>
      </c>
    </row>
    <row r="191" spans="1:16" ht="12.75">
      <c r="A191" s="26" t="s">
        <v>52</v>
      </c>
      <c s="31" t="s">
        <v>325</v>
      </c>
      <c s="31" t="s">
        <v>326</v>
      </c>
      <c s="26" t="s">
        <v>54</v>
      </c>
      <c s="32" t="s">
        <v>327</v>
      </c>
      <c s="33" t="s">
        <v>176</v>
      </c>
      <c s="34">
        <v>60</v>
      </c>
      <c s="35">
        <v>0</v>
      </c>
      <c s="35">
        <f>ROUND(ROUND(H191,2)*ROUND(G191,3),2)</f>
      </c>
      <c s="33" t="s">
        <v>57</v>
      </c>
      <c r="O191">
        <f>(I191*21)/100</f>
      </c>
      <c t="s">
        <v>27</v>
      </c>
    </row>
    <row r="192" spans="1:5" ht="51">
      <c r="A192" s="36" t="s">
        <v>58</v>
      </c>
      <c r="E192" s="37" t="s">
        <v>328</v>
      </c>
    </row>
    <row r="193" spans="1:5" ht="38.25">
      <c r="A193" s="40" t="s">
        <v>59</v>
      </c>
      <c r="E193" s="39" t="s">
        <v>329</v>
      </c>
    </row>
    <row r="194" spans="1:16" ht="12.75">
      <c r="A194" s="26" t="s">
        <v>52</v>
      </c>
      <c s="31" t="s">
        <v>330</v>
      </c>
      <c s="31" t="s">
        <v>331</v>
      </c>
      <c s="26" t="s">
        <v>54</v>
      </c>
      <c s="32" t="s">
        <v>332</v>
      </c>
      <c s="33" t="s">
        <v>176</v>
      </c>
      <c s="34">
        <v>110</v>
      </c>
      <c s="35">
        <v>0</v>
      </c>
      <c s="35">
        <f>ROUND(ROUND(H194,2)*ROUND(G194,3),2)</f>
      </c>
      <c s="33" t="s">
        <v>57</v>
      </c>
      <c r="O194">
        <f>(I194*21)/100</f>
      </c>
      <c t="s">
        <v>27</v>
      </c>
    </row>
    <row r="195" spans="1:5" ht="12.75">
      <c r="A195" s="36" t="s">
        <v>58</v>
      </c>
      <c r="E195" s="37" t="s">
        <v>54</v>
      </c>
    </row>
    <row r="196" spans="1:5" ht="63.75">
      <c r="A196" s="40" t="s">
        <v>59</v>
      </c>
      <c r="E196" s="39" t="s">
        <v>333</v>
      </c>
    </row>
    <row r="197" spans="1:16" ht="25.5">
      <c r="A197" s="26" t="s">
        <v>52</v>
      </c>
      <c s="31" t="s">
        <v>334</v>
      </c>
      <c s="31" t="s">
        <v>335</v>
      </c>
      <c s="26" t="s">
        <v>54</v>
      </c>
      <c s="32" t="s">
        <v>336</v>
      </c>
      <c s="33" t="s">
        <v>80</v>
      </c>
      <c s="34">
        <v>6</v>
      </c>
      <c s="35">
        <v>0</v>
      </c>
      <c s="35">
        <f>ROUND(ROUND(H197,2)*ROUND(G197,3),2)</f>
      </c>
      <c s="33" t="s">
        <v>57</v>
      </c>
      <c r="O197">
        <f>(I197*21)/100</f>
      </c>
      <c t="s">
        <v>27</v>
      </c>
    </row>
    <row r="198" spans="1:5" ht="12.75">
      <c r="A198" s="36" t="s">
        <v>58</v>
      </c>
      <c r="E198" s="37" t="s">
        <v>54</v>
      </c>
    </row>
    <row r="199" spans="1:5" ht="12.75">
      <c r="A199" s="40" t="s">
        <v>59</v>
      </c>
      <c r="E199" s="39" t="s">
        <v>337</v>
      </c>
    </row>
    <row r="200" spans="1:16" ht="12.75">
      <c r="A200" s="26" t="s">
        <v>52</v>
      </c>
      <c s="31" t="s">
        <v>338</v>
      </c>
      <c s="31" t="s">
        <v>339</v>
      </c>
      <c s="26" t="s">
        <v>54</v>
      </c>
      <c s="32" t="s">
        <v>340</v>
      </c>
      <c s="33" t="s">
        <v>80</v>
      </c>
      <c s="34">
        <v>24</v>
      </c>
      <c s="35">
        <v>0</v>
      </c>
      <c s="35">
        <f>ROUND(ROUND(H200,2)*ROUND(G200,3),2)</f>
      </c>
      <c s="33" t="s">
        <v>57</v>
      </c>
      <c r="O200">
        <f>(I200*21)/100</f>
      </c>
      <c t="s">
        <v>27</v>
      </c>
    </row>
    <row r="201" spans="1:5" ht="12.75">
      <c r="A201" s="36" t="s">
        <v>58</v>
      </c>
      <c r="E201" s="37" t="s">
        <v>54</v>
      </c>
    </row>
    <row r="202" spans="1:5" ht="89.25">
      <c r="A202" s="40" t="s">
        <v>59</v>
      </c>
      <c r="E202" s="39" t="s">
        <v>341</v>
      </c>
    </row>
    <row r="203" spans="1:16" ht="12.75">
      <c r="A203" s="26" t="s">
        <v>52</v>
      </c>
      <c s="31" t="s">
        <v>342</v>
      </c>
      <c s="31" t="s">
        <v>343</v>
      </c>
      <c s="26" t="s">
        <v>54</v>
      </c>
      <c s="32" t="s">
        <v>344</v>
      </c>
      <c s="33" t="s">
        <v>80</v>
      </c>
      <c s="34">
        <v>2</v>
      </c>
      <c s="35">
        <v>0</v>
      </c>
      <c s="35">
        <f>ROUND(ROUND(H203,2)*ROUND(G203,3),2)</f>
      </c>
      <c s="33" t="s">
        <v>57</v>
      </c>
      <c r="O203">
        <f>(I203*21)/100</f>
      </c>
      <c t="s">
        <v>27</v>
      </c>
    </row>
    <row r="204" spans="1:5" ht="12.75">
      <c r="A204" s="36" t="s">
        <v>58</v>
      </c>
      <c r="E204" s="37" t="s">
        <v>54</v>
      </c>
    </row>
    <row r="205" spans="1:5" ht="38.25">
      <c r="A205" s="40" t="s">
        <v>59</v>
      </c>
      <c r="E205" s="39" t="s">
        <v>345</v>
      </c>
    </row>
    <row r="206" spans="1:16" ht="25.5">
      <c r="A206" s="26" t="s">
        <v>52</v>
      </c>
      <c s="31" t="s">
        <v>346</v>
      </c>
      <c s="31" t="s">
        <v>347</v>
      </c>
      <c s="26" t="s">
        <v>54</v>
      </c>
      <c s="32" t="s">
        <v>348</v>
      </c>
      <c s="33" t="s">
        <v>98</v>
      </c>
      <c s="34">
        <v>34.38</v>
      </c>
      <c s="35">
        <v>0</v>
      </c>
      <c s="35">
        <f>ROUND(ROUND(H206,2)*ROUND(G206,3),2)</f>
      </c>
      <c s="33" t="s">
        <v>57</v>
      </c>
      <c r="O206">
        <f>(I206*21)/100</f>
      </c>
      <c t="s">
        <v>27</v>
      </c>
    </row>
    <row r="207" spans="1:5" ht="12.75">
      <c r="A207" s="36" t="s">
        <v>58</v>
      </c>
      <c r="E207" s="37" t="s">
        <v>54</v>
      </c>
    </row>
    <row r="208" spans="1:5" ht="38.25">
      <c r="A208" s="40" t="s">
        <v>59</v>
      </c>
      <c r="E208" s="39" t="s">
        <v>349</v>
      </c>
    </row>
    <row r="209" spans="1:16" ht="12.75">
      <c r="A209" s="26" t="s">
        <v>52</v>
      </c>
      <c s="31" t="s">
        <v>350</v>
      </c>
      <c s="31" t="s">
        <v>351</v>
      </c>
      <c s="26" t="s">
        <v>54</v>
      </c>
      <c s="32" t="s">
        <v>352</v>
      </c>
      <c s="33" t="s">
        <v>176</v>
      </c>
      <c s="34">
        <v>137</v>
      </c>
      <c s="35">
        <v>0</v>
      </c>
      <c s="35">
        <f>ROUND(ROUND(H209,2)*ROUND(G209,3),2)</f>
      </c>
      <c s="33" t="s">
        <v>57</v>
      </c>
      <c r="O209">
        <f>(I209*21)/100</f>
      </c>
      <c t="s">
        <v>27</v>
      </c>
    </row>
    <row r="210" spans="1:5" ht="12.75">
      <c r="A210" s="36" t="s">
        <v>58</v>
      </c>
      <c r="E210" s="37" t="s">
        <v>353</v>
      </c>
    </row>
    <row r="211" spans="1:5" ht="63.75">
      <c r="A211" s="40" t="s">
        <v>59</v>
      </c>
      <c r="E211" s="39" t="s">
        <v>354</v>
      </c>
    </row>
    <row r="212" spans="1:16" ht="12.75">
      <c r="A212" s="26" t="s">
        <v>52</v>
      </c>
      <c s="31" t="s">
        <v>355</v>
      </c>
      <c s="31" t="s">
        <v>356</v>
      </c>
      <c s="26" t="s">
        <v>54</v>
      </c>
      <c s="32" t="s">
        <v>357</v>
      </c>
      <c s="33" t="s">
        <v>176</v>
      </c>
      <c s="34">
        <v>8</v>
      </c>
      <c s="35">
        <v>0</v>
      </c>
      <c s="35">
        <f>ROUND(ROUND(H212,2)*ROUND(G212,3),2)</f>
      </c>
      <c s="33" t="s">
        <v>57</v>
      </c>
      <c r="O212">
        <f>(I212*21)/100</f>
      </c>
      <c t="s">
        <v>27</v>
      </c>
    </row>
    <row r="213" spans="1:5" ht="12.75">
      <c r="A213" s="36" t="s">
        <v>58</v>
      </c>
      <c r="E213" s="37" t="s">
        <v>358</v>
      </c>
    </row>
    <row r="214" spans="1:5" ht="63.75">
      <c r="A214" s="40" t="s">
        <v>59</v>
      </c>
      <c r="E214" s="39" t="s">
        <v>359</v>
      </c>
    </row>
    <row r="215" spans="1:16" ht="12.75">
      <c r="A215" s="26" t="s">
        <v>52</v>
      </c>
      <c s="31" t="s">
        <v>360</v>
      </c>
      <c s="31" t="s">
        <v>361</v>
      </c>
      <c s="26" t="s">
        <v>54</v>
      </c>
      <c s="32" t="s">
        <v>362</v>
      </c>
      <c s="33" t="s">
        <v>176</v>
      </c>
      <c s="34">
        <v>92</v>
      </c>
      <c s="35">
        <v>0</v>
      </c>
      <c s="35">
        <f>ROUND(ROUND(H215,2)*ROUND(G215,3),2)</f>
      </c>
      <c s="33" t="s">
        <v>57</v>
      </c>
      <c r="O215">
        <f>(I215*21)/100</f>
      </c>
      <c t="s">
        <v>27</v>
      </c>
    </row>
    <row r="216" spans="1:5" ht="12.75">
      <c r="A216" s="36" t="s">
        <v>58</v>
      </c>
      <c r="E216" s="37" t="s">
        <v>363</v>
      </c>
    </row>
    <row r="217" spans="1:5" ht="63.75">
      <c r="A217" s="40" t="s">
        <v>59</v>
      </c>
      <c r="E217" s="39" t="s">
        <v>364</v>
      </c>
    </row>
    <row r="218" spans="1:16" ht="12.75">
      <c r="A218" s="26" t="s">
        <v>52</v>
      </c>
      <c s="31" t="s">
        <v>365</v>
      </c>
      <c s="31" t="s">
        <v>366</v>
      </c>
      <c s="26" t="s">
        <v>54</v>
      </c>
      <c s="32" t="s">
        <v>367</v>
      </c>
      <c s="33" t="s">
        <v>56</v>
      </c>
      <c s="34">
        <v>0.14</v>
      </c>
      <c s="35">
        <v>0</v>
      </c>
      <c s="35">
        <f>ROUND(ROUND(H218,2)*ROUND(G218,3),2)</f>
      </c>
      <c s="33" t="s">
        <v>57</v>
      </c>
      <c r="O218">
        <f>(I218*21)/100</f>
      </c>
      <c t="s">
        <v>27</v>
      </c>
    </row>
    <row r="219" spans="1:5" ht="12.75">
      <c r="A219" s="36" t="s">
        <v>58</v>
      </c>
      <c r="E219" s="37" t="s">
        <v>368</v>
      </c>
    </row>
    <row r="220" spans="1:5" ht="89.25">
      <c r="A220" s="40" t="s">
        <v>59</v>
      </c>
      <c r="E220" s="39" t="s">
        <v>369</v>
      </c>
    </row>
    <row r="221" spans="1:16" ht="12.75">
      <c r="A221" s="26" t="s">
        <v>52</v>
      </c>
      <c s="31" t="s">
        <v>370</v>
      </c>
      <c s="31" t="s">
        <v>371</v>
      </c>
      <c s="26" t="s">
        <v>54</v>
      </c>
      <c s="32" t="s">
        <v>372</v>
      </c>
      <c s="33" t="s">
        <v>176</v>
      </c>
      <c s="34">
        <v>60</v>
      </c>
      <c s="35">
        <v>0</v>
      </c>
      <c s="35">
        <f>ROUND(ROUND(H221,2)*ROUND(G221,3),2)</f>
      </c>
      <c s="33" t="s">
        <v>57</v>
      </c>
      <c r="O221">
        <f>(I221*21)/100</f>
      </c>
      <c t="s">
        <v>27</v>
      </c>
    </row>
    <row r="222" spans="1:5" ht="12.75">
      <c r="A222" s="36" t="s">
        <v>58</v>
      </c>
      <c r="E222" s="37" t="s">
        <v>368</v>
      </c>
    </row>
    <row r="223" spans="1:5" ht="38.25">
      <c r="A223" s="40" t="s">
        <v>59</v>
      </c>
      <c r="E223" s="39" t="s">
        <v>373</v>
      </c>
    </row>
    <row r="224" spans="1:16" ht="12.75">
      <c r="A224" s="26" t="s">
        <v>52</v>
      </c>
      <c s="31" t="s">
        <v>374</v>
      </c>
      <c s="31" t="s">
        <v>375</v>
      </c>
      <c s="26" t="s">
        <v>54</v>
      </c>
      <c s="32" t="s">
        <v>376</v>
      </c>
      <c s="33" t="s">
        <v>176</v>
      </c>
      <c s="34">
        <v>20</v>
      </c>
      <c s="35">
        <v>0</v>
      </c>
      <c s="35">
        <f>ROUND(ROUND(H224,2)*ROUND(G224,3),2)</f>
      </c>
      <c s="33" t="s">
        <v>57</v>
      </c>
      <c r="O224">
        <f>(I224*21)/100</f>
      </c>
      <c t="s">
        <v>27</v>
      </c>
    </row>
    <row r="225" spans="1:5" ht="12.75">
      <c r="A225" s="36" t="s">
        <v>58</v>
      </c>
      <c r="E225" s="37" t="s">
        <v>54</v>
      </c>
    </row>
    <row r="226" spans="1:5" ht="38.25">
      <c r="A226" s="40" t="s">
        <v>59</v>
      </c>
      <c r="E226" s="39" t="s">
        <v>377</v>
      </c>
    </row>
    <row r="227" spans="1:16" ht="12.75">
      <c r="A227" s="26" t="s">
        <v>52</v>
      </c>
      <c s="31" t="s">
        <v>378</v>
      </c>
      <c s="31" t="s">
        <v>379</v>
      </c>
      <c s="26" t="s">
        <v>54</v>
      </c>
      <c s="32" t="s">
        <v>380</v>
      </c>
      <c s="33" t="s">
        <v>80</v>
      </c>
      <c s="34">
        <v>2</v>
      </c>
      <c s="35">
        <v>0</v>
      </c>
      <c s="35">
        <f>ROUND(ROUND(H227,2)*ROUND(G227,3),2)</f>
      </c>
      <c s="33" t="s">
        <v>57</v>
      </c>
      <c r="O227">
        <f>(I227*21)/100</f>
      </c>
      <c t="s">
        <v>27</v>
      </c>
    </row>
    <row r="228" spans="1:5" ht="12.75">
      <c r="A228" s="36" t="s">
        <v>58</v>
      </c>
      <c r="E228" s="37" t="s">
        <v>381</v>
      </c>
    </row>
    <row r="229" spans="1:5" ht="12.75">
      <c r="A229" s="40" t="s">
        <v>59</v>
      </c>
      <c r="E229" s="39" t="s">
        <v>54</v>
      </c>
    </row>
    <row r="230" spans="1:16" ht="12.75">
      <c r="A230" s="26" t="s">
        <v>52</v>
      </c>
      <c s="31" t="s">
        <v>382</v>
      </c>
      <c s="31" t="s">
        <v>383</v>
      </c>
      <c s="26" t="s">
        <v>54</v>
      </c>
      <c s="32" t="s">
        <v>384</v>
      </c>
      <c s="33" t="s">
        <v>385</v>
      </c>
      <c s="34">
        <v>135.6</v>
      </c>
      <c s="35">
        <v>0</v>
      </c>
      <c s="35">
        <f>ROUND(ROUND(H230,2)*ROUND(G230,3),2)</f>
      </c>
      <c s="33" t="s">
        <v>57</v>
      </c>
      <c r="O230">
        <f>(I230*21)/100</f>
      </c>
      <c t="s">
        <v>27</v>
      </c>
    </row>
    <row r="231" spans="1:5" ht="12.75">
      <c r="A231" s="36" t="s">
        <v>58</v>
      </c>
      <c r="E231" s="37" t="s">
        <v>386</v>
      </c>
    </row>
    <row r="232" spans="1:5" ht="12.75">
      <c r="A232" s="40" t="s">
        <v>59</v>
      </c>
      <c r="E232" s="39" t="s">
        <v>387</v>
      </c>
    </row>
    <row r="233" spans="1:16" ht="12.75">
      <c r="A233" s="26" t="s">
        <v>52</v>
      </c>
      <c s="31" t="s">
        <v>388</v>
      </c>
      <c s="31" t="s">
        <v>389</v>
      </c>
      <c s="26" t="s">
        <v>54</v>
      </c>
      <c s="32" t="s">
        <v>390</v>
      </c>
      <c s="33" t="s">
        <v>56</v>
      </c>
      <c s="34">
        <v>230.25</v>
      </c>
      <c s="35">
        <v>0</v>
      </c>
      <c s="35">
        <f>ROUND(ROUND(H233,2)*ROUND(G233,3),2)</f>
      </c>
      <c s="33" t="s">
        <v>57</v>
      </c>
      <c r="O233">
        <f>(I233*21)/100</f>
      </c>
      <c t="s">
        <v>27</v>
      </c>
    </row>
    <row r="234" spans="1:5" ht="25.5">
      <c r="A234" s="36" t="s">
        <v>58</v>
      </c>
      <c r="E234" s="37" t="s">
        <v>391</v>
      </c>
    </row>
    <row r="235" spans="1:5" ht="63.75">
      <c r="A235" s="40" t="s">
        <v>59</v>
      </c>
      <c r="E235" s="39" t="s">
        <v>392</v>
      </c>
    </row>
    <row r="236" spans="1:16" ht="12.75">
      <c r="A236" s="26" t="s">
        <v>52</v>
      </c>
      <c s="31" t="s">
        <v>393</v>
      </c>
      <c s="31" t="s">
        <v>394</v>
      </c>
      <c s="26" t="s">
        <v>54</v>
      </c>
      <c s="32" t="s">
        <v>395</v>
      </c>
      <c s="33" t="s">
        <v>56</v>
      </c>
      <c s="34">
        <v>24</v>
      </c>
      <c s="35">
        <v>0</v>
      </c>
      <c s="35">
        <f>ROUND(ROUND(H236,2)*ROUND(G236,3),2)</f>
      </c>
      <c s="33" t="s">
        <v>57</v>
      </c>
      <c r="O236">
        <f>(I236*21)/100</f>
      </c>
      <c t="s">
        <v>27</v>
      </c>
    </row>
    <row r="237" spans="1:5" ht="12.75">
      <c r="A237" s="36" t="s">
        <v>58</v>
      </c>
      <c r="E237" s="37" t="s">
        <v>396</v>
      </c>
    </row>
    <row r="238" spans="1:5" ht="51">
      <c r="A238" s="38" t="s">
        <v>59</v>
      </c>
      <c r="E238" s="39" t="s">
        <v>397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400</v>
      </c>
      <c s="44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398</v>
      </c>
      <c s="1"/>
      <c s="14" t="s">
        <v>399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400</v>
      </c>
      <c s="6"/>
      <c s="18" t="s">
        <v>401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31</v>
      </c>
      <c s="27"/>
      <c s="29" t="s">
        <v>403</v>
      </c>
      <c s="27"/>
      <c s="27"/>
      <c s="27"/>
      <c s="30">
        <f>0+Q9</f>
      </c>
      <c s="27"/>
      <c r="O9">
        <f>0+R9</f>
      </c>
      <c r="Q9">
        <f>0+I10+I13+I16+I19+I22+I25+I28+I31+I34+I37+I40+I43+I46+I49+I52+I55</f>
      </c>
      <c>
        <f>0+O10+O13+O16+O19+O22+O25+O28+O31+O34+O37+O40+O43+O46+O49+O52+O55</f>
      </c>
    </row>
    <row r="10" spans="1:16" ht="12.75">
      <c r="A10" s="26" t="s">
        <v>52</v>
      </c>
      <c s="31" t="s">
        <v>33</v>
      </c>
      <c s="31" t="s">
        <v>404</v>
      </c>
      <c s="26" t="s">
        <v>54</v>
      </c>
      <c s="32" t="s">
        <v>405</v>
      </c>
      <c s="33" t="s">
        <v>63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58</v>
      </c>
      <c r="E11" s="37" t="s">
        <v>406</v>
      </c>
    </row>
    <row r="12" spans="1:5" ht="12.75">
      <c r="A12" s="40" t="s">
        <v>59</v>
      </c>
      <c r="E12" s="39" t="s">
        <v>54</v>
      </c>
    </row>
    <row r="13" spans="1:16" ht="12.75">
      <c r="A13" s="26" t="s">
        <v>52</v>
      </c>
      <c s="31" t="s">
        <v>27</v>
      </c>
      <c s="31" t="s">
        <v>407</v>
      </c>
      <c s="26" t="s">
        <v>54</v>
      </c>
      <c s="32" t="s">
        <v>408</v>
      </c>
      <c s="33" t="s">
        <v>63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58</v>
      </c>
      <c r="E14" s="37" t="s">
        <v>409</v>
      </c>
    </row>
    <row r="15" spans="1:5" ht="12.75">
      <c r="A15" s="40" t="s">
        <v>59</v>
      </c>
      <c r="E15" s="39" t="s">
        <v>54</v>
      </c>
    </row>
    <row r="16" spans="1:16" ht="12.75">
      <c r="A16" s="26" t="s">
        <v>52</v>
      </c>
      <c s="31" t="s">
        <v>26</v>
      </c>
      <c s="31" t="s">
        <v>61</v>
      </c>
      <c s="26" t="s">
        <v>54</v>
      </c>
      <c s="32" t="s">
        <v>62</v>
      </c>
      <c s="33" t="s">
        <v>63</v>
      </c>
      <c s="34">
        <v>1</v>
      </c>
      <c s="35">
        <v>0</v>
      </c>
      <c s="35">
        <f>ROUND(ROUND(H16,2)*ROUND(G16,3),2)</f>
      </c>
      <c s="33" t="s">
        <v>57</v>
      </c>
      <c r="O16">
        <f>(I16*21)/100</f>
      </c>
      <c t="s">
        <v>27</v>
      </c>
    </row>
    <row r="17" spans="1:5" ht="12.75">
      <c r="A17" s="36" t="s">
        <v>58</v>
      </c>
      <c r="E17" s="37" t="s">
        <v>410</v>
      </c>
    </row>
    <row r="18" spans="1:5" ht="12.75">
      <c r="A18" s="40" t="s">
        <v>59</v>
      </c>
      <c r="E18" s="39" t="s">
        <v>54</v>
      </c>
    </row>
    <row r="19" spans="1:16" ht="12.75">
      <c r="A19" s="26" t="s">
        <v>52</v>
      </c>
      <c s="31" t="s">
        <v>37</v>
      </c>
      <c s="31" t="s">
        <v>411</v>
      </c>
      <c s="26" t="s">
        <v>54</v>
      </c>
      <c s="32" t="s">
        <v>412</v>
      </c>
      <c s="33" t="s">
        <v>63</v>
      </c>
      <c s="34">
        <v>1</v>
      </c>
      <c s="35">
        <v>0</v>
      </c>
      <c s="35">
        <f>ROUND(ROUND(H19,2)*ROUND(G19,3),2)</f>
      </c>
      <c s="33" t="s">
        <v>57</v>
      </c>
      <c r="O19">
        <f>(I19*21)/100</f>
      </c>
      <c t="s">
        <v>27</v>
      </c>
    </row>
    <row r="20" spans="1:5" ht="12.75">
      <c r="A20" s="36" t="s">
        <v>58</v>
      </c>
      <c r="E20" s="37" t="s">
        <v>413</v>
      </c>
    </row>
    <row r="21" spans="1:5" ht="12.75">
      <c r="A21" s="40" t="s">
        <v>59</v>
      </c>
      <c r="E21" s="39" t="s">
        <v>54</v>
      </c>
    </row>
    <row r="22" spans="1:16" ht="12.75">
      <c r="A22" s="26" t="s">
        <v>52</v>
      </c>
      <c s="31" t="s">
        <v>39</v>
      </c>
      <c s="31" t="s">
        <v>414</v>
      </c>
      <c s="26" t="s">
        <v>415</v>
      </c>
      <c s="32" t="s">
        <v>416</v>
      </c>
      <c s="33" t="s">
        <v>63</v>
      </c>
      <c s="34">
        <v>1</v>
      </c>
      <c s="35">
        <v>0</v>
      </c>
      <c s="35">
        <f>ROUND(ROUND(H22,2)*ROUND(G22,3),2)</f>
      </c>
      <c s="33"/>
      <c r="O22">
        <f>(I22*21)/100</f>
      </c>
      <c t="s">
        <v>27</v>
      </c>
    </row>
    <row r="23" spans="1:5" ht="25.5">
      <c r="A23" s="36" t="s">
        <v>58</v>
      </c>
      <c r="E23" s="37" t="s">
        <v>417</v>
      </c>
    </row>
    <row r="24" spans="1:5" ht="12.75">
      <c r="A24" s="40" t="s">
        <v>59</v>
      </c>
      <c r="E24" s="39" t="s">
        <v>418</v>
      </c>
    </row>
    <row r="25" spans="1:16" ht="12.75">
      <c r="A25" s="26" t="s">
        <v>52</v>
      </c>
      <c s="31" t="s">
        <v>41</v>
      </c>
      <c s="31" t="s">
        <v>74</v>
      </c>
      <c s="26" t="s">
        <v>419</v>
      </c>
      <c s="32" t="s">
        <v>75</v>
      </c>
      <c s="33" t="s">
        <v>63</v>
      </c>
      <c s="34">
        <v>1</v>
      </c>
      <c s="35">
        <v>0</v>
      </c>
      <c s="35">
        <f>ROUND(ROUND(H25,2)*ROUND(G25,3),2)</f>
      </c>
      <c s="33" t="s">
        <v>57</v>
      </c>
      <c r="O25">
        <f>(I25*21)/100</f>
      </c>
      <c t="s">
        <v>27</v>
      </c>
    </row>
    <row r="26" spans="1:5" ht="12.75">
      <c r="A26" s="36" t="s">
        <v>58</v>
      </c>
      <c r="E26" s="37" t="s">
        <v>420</v>
      </c>
    </row>
    <row r="27" spans="1:5" ht="12.75">
      <c r="A27" s="40" t="s">
        <v>59</v>
      </c>
      <c r="E27" s="39" t="s">
        <v>418</v>
      </c>
    </row>
    <row r="28" spans="1:16" ht="12.75">
      <c r="A28" s="26" t="s">
        <v>52</v>
      </c>
      <c s="31" t="s">
        <v>77</v>
      </c>
      <c s="31" t="s">
        <v>421</v>
      </c>
      <c s="26" t="s">
        <v>415</v>
      </c>
      <c s="32" t="s">
        <v>422</v>
      </c>
      <c s="33" t="s">
        <v>80</v>
      </c>
      <c s="34">
        <v>1</v>
      </c>
      <c s="35">
        <v>0</v>
      </c>
      <c s="35">
        <f>ROUND(ROUND(H28,2)*ROUND(G28,3),2)</f>
      </c>
      <c s="33" t="s">
        <v>57</v>
      </c>
      <c r="O28">
        <f>(I28*21)/100</f>
      </c>
      <c t="s">
        <v>27</v>
      </c>
    </row>
    <row r="29" spans="1:5" ht="25.5">
      <c r="A29" s="36" t="s">
        <v>58</v>
      </c>
      <c r="E29" s="37" t="s">
        <v>423</v>
      </c>
    </row>
    <row r="30" spans="1:5" ht="12.75">
      <c r="A30" s="40" t="s">
        <v>59</v>
      </c>
      <c r="E30" s="39" t="s">
        <v>418</v>
      </c>
    </row>
    <row r="31" spans="1:16" ht="12.75">
      <c r="A31" s="26" t="s">
        <v>52</v>
      </c>
      <c s="31" t="s">
        <v>82</v>
      </c>
      <c s="31" t="s">
        <v>421</v>
      </c>
      <c s="26" t="s">
        <v>196</v>
      </c>
      <c s="32" t="s">
        <v>422</v>
      </c>
      <c s="33" t="s">
        <v>80</v>
      </c>
      <c s="34">
        <v>1</v>
      </c>
      <c s="35">
        <v>0</v>
      </c>
      <c s="35">
        <f>ROUND(ROUND(H31,2)*ROUND(G31,3),2)</f>
      </c>
      <c s="33" t="s">
        <v>424</v>
      </c>
      <c r="O31">
        <f>(I31*21)/100</f>
      </c>
      <c t="s">
        <v>27</v>
      </c>
    </row>
    <row r="32" spans="1:5" ht="25.5">
      <c r="A32" s="36" t="s">
        <v>58</v>
      </c>
      <c r="E32" s="37" t="s">
        <v>425</v>
      </c>
    </row>
    <row r="33" spans="1:5" ht="25.5">
      <c r="A33" s="40" t="s">
        <v>59</v>
      </c>
      <c r="E33" s="39" t="s">
        <v>426</v>
      </c>
    </row>
    <row r="34" spans="1:16" ht="12.75">
      <c r="A34" s="26" t="s">
        <v>52</v>
      </c>
      <c s="31" t="s">
        <v>44</v>
      </c>
      <c s="31" t="s">
        <v>427</v>
      </c>
      <c s="26" t="s">
        <v>54</v>
      </c>
      <c s="32" t="s">
        <v>428</v>
      </c>
      <c s="33" t="s">
        <v>80</v>
      </c>
      <c s="34">
        <v>1</v>
      </c>
      <c s="35">
        <v>0</v>
      </c>
      <c s="35">
        <f>ROUND(ROUND(H34,2)*ROUND(G34,3),2)</f>
      </c>
      <c s="33" t="s">
        <v>424</v>
      </c>
      <c r="O34">
        <f>(I34*21)/100</f>
      </c>
      <c t="s">
        <v>27</v>
      </c>
    </row>
    <row r="35" spans="1:5" ht="12.75">
      <c r="A35" s="36" t="s">
        <v>58</v>
      </c>
      <c r="E35" s="37" t="s">
        <v>429</v>
      </c>
    </row>
    <row r="36" spans="1:5" ht="25.5">
      <c r="A36" s="40" t="s">
        <v>59</v>
      </c>
      <c r="E36" s="39" t="s">
        <v>426</v>
      </c>
    </row>
    <row r="37" spans="1:16" ht="12.75">
      <c r="A37" s="26" t="s">
        <v>52</v>
      </c>
      <c s="31" t="s">
        <v>46</v>
      </c>
      <c s="31" t="s">
        <v>83</v>
      </c>
      <c s="26" t="s">
        <v>54</v>
      </c>
      <c s="32" t="s">
        <v>84</v>
      </c>
      <c s="33" t="s">
        <v>63</v>
      </c>
      <c s="34">
        <v>1</v>
      </c>
      <c s="35">
        <v>0</v>
      </c>
      <c s="35">
        <f>ROUND(ROUND(H37,2)*ROUND(G37,3),2)</f>
      </c>
      <c s="33" t="s">
        <v>57</v>
      </c>
      <c r="O37">
        <f>(I37*21)/100</f>
      </c>
      <c t="s">
        <v>27</v>
      </c>
    </row>
    <row r="38" spans="1:5" ht="12.75">
      <c r="A38" s="36" t="s">
        <v>58</v>
      </c>
      <c r="E38" s="37" t="s">
        <v>430</v>
      </c>
    </row>
    <row r="39" spans="1:5" ht="12.75">
      <c r="A39" s="40" t="s">
        <v>59</v>
      </c>
      <c r="E39" s="39" t="s">
        <v>418</v>
      </c>
    </row>
    <row r="40" spans="1:16" ht="12.75">
      <c r="A40" s="26" t="s">
        <v>52</v>
      </c>
      <c s="31" t="s">
        <v>48</v>
      </c>
      <c s="31" t="s">
        <v>86</v>
      </c>
      <c s="26" t="s">
        <v>54</v>
      </c>
      <c s="32" t="s">
        <v>431</v>
      </c>
      <c s="33" t="s">
        <v>63</v>
      </c>
      <c s="34">
        <v>1</v>
      </c>
      <c s="35">
        <v>0</v>
      </c>
      <c s="35">
        <f>ROUND(ROUND(H40,2)*ROUND(G40,3),2)</f>
      </c>
      <c s="33" t="s">
        <v>57</v>
      </c>
      <c r="O40">
        <f>(I40*21)/100</f>
      </c>
      <c t="s">
        <v>27</v>
      </c>
    </row>
    <row r="41" spans="1:5" ht="12.75">
      <c r="A41" s="36" t="s">
        <v>58</v>
      </c>
      <c r="E41" s="37" t="s">
        <v>432</v>
      </c>
    </row>
    <row r="42" spans="1:5" ht="12.75">
      <c r="A42" s="40" t="s">
        <v>59</v>
      </c>
      <c r="E42" s="39" t="s">
        <v>54</v>
      </c>
    </row>
    <row r="43" spans="1:16" ht="12.75">
      <c r="A43" s="26" t="s">
        <v>52</v>
      </c>
      <c s="31" t="s">
        <v>95</v>
      </c>
      <c s="31" t="s">
        <v>433</v>
      </c>
      <c s="26" t="s">
        <v>54</v>
      </c>
      <c s="32" t="s">
        <v>434</v>
      </c>
      <c s="33" t="s">
        <v>63</v>
      </c>
      <c s="34">
        <v>1</v>
      </c>
      <c s="35">
        <v>0</v>
      </c>
      <c s="35">
        <f>ROUND(ROUND(H43,2)*ROUND(G43,3),2)</f>
      </c>
      <c s="33" t="s">
        <v>57</v>
      </c>
      <c r="O43">
        <f>(I43*21)/100</f>
      </c>
      <c t="s">
        <v>27</v>
      </c>
    </row>
    <row r="44" spans="1:5" ht="12.75">
      <c r="A44" s="36" t="s">
        <v>58</v>
      </c>
      <c r="E44" s="37" t="s">
        <v>54</v>
      </c>
    </row>
    <row r="45" spans="1:5" ht="12.75">
      <c r="A45" s="40" t="s">
        <v>59</v>
      </c>
      <c r="E45" s="39" t="s">
        <v>418</v>
      </c>
    </row>
    <row r="46" spans="1:16" ht="12.75">
      <c r="A46" s="26" t="s">
        <v>52</v>
      </c>
      <c s="31" t="s">
        <v>100</v>
      </c>
      <c s="31" t="s">
        <v>435</v>
      </c>
      <c s="26" t="s">
        <v>415</v>
      </c>
      <c s="32" t="s">
        <v>436</v>
      </c>
      <c s="33" t="s">
        <v>63</v>
      </c>
      <c s="34">
        <v>1</v>
      </c>
      <c s="35">
        <v>0</v>
      </c>
      <c s="35">
        <f>ROUND(ROUND(H46,2)*ROUND(G46,3),2)</f>
      </c>
      <c s="33" t="s">
        <v>57</v>
      </c>
      <c r="O46">
        <f>(I46*21)/100</f>
      </c>
      <c t="s">
        <v>27</v>
      </c>
    </row>
    <row r="47" spans="1:5" ht="12.75">
      <c r="A47" s="36" t="s">
        <v>58</v>
      </c>
      <c r="E47" s="37" t="s">
        <v>437</v>
      </c>
    </row>
    <row r="48" spans="1:5" ht="12.75">
      <c r="A48" s="40" t="s">
        <v>59</v>
      </c>
      <c r="E48" s="39" t="s">
        <v>54</v>
      </c>
    </row>
    <row r="49" spans="1:16" ht="12.75">
      <c r="A49" s="26" t="s">
        <v>52</v>
      </c>
      <c s="31" t="s">
        <v>104</v>
      </c>
      <c s="31" t="s">
        <v>438</v>
      </c>
      <c s="26" t="s">
        <v>54</v>
      </c>
      <c s="32" t="s">
        <v>439</v>
      </c>
      <c s="33" t="s">
        <v>80</v>
      </c>
      <c s="34">
        <v>1</v>
      </c>
      <c s="35">
        <v>0</v>
      </c>
      <c s="35">
        <f>ROUND(ROUND(H49,2)*ROUND(G49,3),2)</f>
      </c>
      <c s="33" t="s">
        <v>424</v>
      </c>
      <c r="O49">
        <f>(I49*21)/100</f>
      </c>
      <c t="s">
        <v>27</v>
      </c>
    </row>
    <row r="50" spans="1:5" ht="12.75">
      <c r="A50" s="36" t="s">
        <v>58</v>
      </c>
      <c r="E50" s="37" t="s">
        <v>440</v>
      </c>
    </row>
    <row r="51" spans="1:5" ht="25.5">
      <c r="A51" s="40" t="s">
        <v>59</v>
      </c>
      <c r="E51" s="39" t="s">
        <v>426</v>
      </c>
    </row>
    <row r="52" spans="1:16" ht="12.75">
      <c r="A52" s="26" t="s">
        <v>52</v>
      </c>
      <c s="31" t="s">
        <v>109</v>
      </c>
      <c s="31" t="s">
        <v>92</v>
      </c>
      <c s="26" t="s">
        <v>54</v>
      </c>
      <c s="32" t="s">
        <v>93</v>
      </c>
      <c s="33" t="s">
        <v>80</v>
      </c>
      <c s="34">
        <v>2</v>
      </c>
      <c s="35">
        <v>0</v>
      </c>
      <c s="35">
        <f>ROUND(ROUND(H52,2)*ROUND(G52,3),2)</f>
      </c>
      <c s="33" t="s">
        <v>57</v>
      </c>
      <c r="O52">
        <f>(I52*21)/100</f>
      </c>
      <c t="s">
        <v>27</v>
      </c>
    </row>
    <row r="53" spans="1:5" ht="12.75">
      <c r="A53" s="36" t="s">
        <v>58</v>
      </c>
      <c r="E53" s="37" t="s">
        <v>441</v>
      </c>
    </row>
    <row r="54" spans="1:5" ht="12.75">
      <c r="A54" s="40" t="s">
        <v>59</v>
      </c>
      <c r="E54" s="39" t="s">
        <v>442</v>
      </c>
    </row>
    <row r="55" spans="1:16" ht="12.75">
      <c r="A55" s="26" t="s">
        <v>52</v>
      </c>
      <c s="31" t="s">
        <v>114</v>
      </c>
      <c s="31" t="s">
        <v>443</v>
      </c>
      <c s="26" t="s">
        <v>54</v>
      </c>
      <c s="32" t="s">
        <v>444</v>
      </c>
      <c s="33" t="s">
        <v>63</v>
      </c>
      <c s="34">
        <v>1</v>
      </c>
      <c s="35">
        <v>0</v>
      </c>
      <c s="35">
        <f>ROUND(ROUND(H55,2)*ROUND(G55,3),2)</f>
      </c>
      <c s="33" t="s">
        <v>57</v>
      </c>
      <c r="O55">
        <f>(I55*21)/100</f>
      </c>
      <c t="s">
        <v>27</v>
      </c>
    </row>
    <row r="56" spans="1:5" ht="51">
      <c r="A56" s="36" t="s">
        <v>58</v>
      </c>
      <c r="E56" s="37" t="s">
        <v>445</v>
      </c>
    </row>
    <row r="57" spans="1:5" ht="12.75">
      <c r="A57" s="38" t="s">
        <v>59</v>
      </c>
      <c r="E57" s="39" t="s">
        <v>418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0+O9+O28+O56+O60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4">
        <f>0+I9+I28+I56+I60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398</v>
      </c>
      <c s="1"/>
      <c s="14" t="s">
        <v>399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446</v>
      </c>
      <c s="6"/>
      <c s="18" t="s">
        <v>447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31</v>
      </c>
      <c s="27"/>
      <c s="29" t="s">
        <v>403</v>
      </c>
      <c s="27"/>
      <c s="27"/>
      <c s="27"/>
      <c s="30">
        <f>0+Q9</f>
      </c>
      <c s="27"/>
      <c r="O9">
        <f>0+R9</f>
      </c>
      <c r="Q9">
        <f>0+I10+I13+I16+I19+I22+I25</f>
      </c>
      <c>
        <f>0+O10+O13+O16+O19+O22+O25</f>
      </c>
    </row>
    <row r="10" spans="1:16" ht="25.5">
      <c r="A10" s="26" t="s">
        <v>52</v>
      </c>
      <c s="31" t="s">
        <v>33</v>
      </c>
      <c s="31" t="s">
        <v>449</v>
      </c>
      <c s="26" t="s">
        <v>54</v>
      </c>
      <c s="32" t="s">
        <v>450</v>
      </c>
      <c s="33" t="s">
        <v>218</v>
      </c>
      <c s="34">
        <v>2144.24</v>
      </c>
      <c s="35">
        <v>0</v>
      </c>
      <c s="35">
        <f>ROUND(ROUND(H10,2)*ROUND(G10,3),2)</f>
      </c>
      <c s="33" t="s">
        <v>57</v>
      </c>
      <c r="O10">
        <f>(I10*21)/100</f>
      </c>
      <c t="s">
        <v>27</v>
      </c>
    </row>
    <row r="11" spans="1:5" ht="25.5">
      <c r="A11" s="36" t="s">
        <v>58</v>
      </c>
      <c r="E11" s="37" t="s">
        <v>451</v>
      </c>
    </row>
    <row r="12" spans="1:5" ht="38.25">
      <c r="A12" s="40" t="s">
        <v>59</v>
      </c>
      <c r="E12" s="39" t="s">
        <v>452</v>
      </c>
    </row>
    <row r="13" spans="1:16" ht="25.5">
      <c r="A13" s="26" t="s">
        <v>52</v>
      </c>
      <c s="31" t="s">
        <v>27</v>
      </c>
      <c s="31" t="s">
        <v>453</v>
      </c>
      <c s="26" t="s">
        <v>54</v>
      </c>
      <c s="32" t="s">
        <v>454</v>
      </c>
      <c s="33" t="s">
        <v>218</v>
      </c>
      <c s="34">
        <v>41.962</v>
      </c>
      <c s="35">
        <v>0</v>
      </c>
      <c s="35">
        <f>ROUND(ROUND(H13,2)*ROUND(G13,3),2)</f>
      </c>
      <c s="33" t="s">
        <v>57</v>
      </c>
      <c r="O13">
        <f>(I13*21)/100</f>
      </c>
      <c t="s">
        <v>27</v>
      </c>
    </row>
    <row r="14" spans="1:5" ht="25.5">
      <c r="A14" s="36" t="s">
        <v>58</v>
      </c>
      <c r="E14" s="37" t="s">
        <v>455</v>
      </c>
    </row>
    <row r="15" spans="1:5" ht="76.5">
      <c r="A15" s="40" t="s">
        <v>59</v>
      </c>
      <c r="E15" s="39" t="s">
        <v>456</v>
      </c>
    </row>
    <row r="16" spans="1:16" ht="25.5">
      <c r="A16" s="26" t="s">
        <v>52</v>
      </c>
      <c s="31" t="s">
        <v>26</v>
      </c>
      <c s="31" t="s">
        <v>457</v>
      </c>
      <c s="26" t="s">
        <v>191</v>
      </c>
      <c s="32" t="s">
        <v>458</v>
      </c>
      <c s="33" t="s">
        <v>218</v>
      </c>
      <c s="34">
        <v>195.178</v>
      </c>
      <c s="35">
        <v>0</v>
      </c>
      <c s="35">
        <f>ROUND(ROUND(H16,2)*ROUND(G16,3),2)</f>
      </c>
      <c s="33" t="s">
        <v>57</v>
      </c>
      <c r="O16">
        <f>(I16*21)/100</f>
      </c>
      <c t="s">
        <v>27</v>
      </c>
    </row>
    <row r="17" spans="1:5" ht="25.5">
      <c r="A17" s="36" t="s">
        <v>58</v>
      </c>
      <c r="E17" s="37" t="s">
        <v>459</v>
      </c>
    </row>
    <row r="18" spans="1:5" ht="63.75">
      <c r="A18" s="40" t="s">
        <v>59</v>
      </c>
      <c r="E18" s="39" t="s">
        <v>460</v>
      </c>
    </row>
    <row r="19" spans="1:16" ht="25.5">
      <c r="A19" s="26" t="s">
        <v>52</v>
      </c>
      <c s="31" t="s">
        <v>37</v>
      </c>
      <c s="31" t="s">
        <v>457</v>
      </c>
      <c s="26" t="s">
        <v>196</v>
      </c>
      <c s="32" t="s">
        <v>458</v>
      </c>
      <c s="33" t="s">
        <v>218</v>
      </c>
      <c s="34">
        <v>37.2</v>
      </c>
      <c s="35">
        <v>0</v>
      </c>
      <c s="35">
        <f>ROUND(ROUND(H19,2)*ROUND(G19,3),2)</f>
      </c>
      <c s="33" t="s">
        <v>57</v>
      </c>
      <c r="O19">
        <f>(I19*21)/100</f>
      </c>
      <c t="s">
        <v>27</v>
      </c>
    </row>
    <row r="20" spans="1:5" ht="25.5">
      <c r="A20" s="36" t="s">
        <v>58</v>
      </c>
      <c r="E20" s="37" t="s">
        <v>461</v>
      </c>
    </row>
    <row r="21" spans="1:5" ht="38.25">
      <c r="A21" s="40" t="s">
        <v>59</v>
      </c>
      <c r="E21" s="39" t="s">
        <v>462</v>
      </c>
    </row>
    <row r="22" spans="1:16" ht="25.5">
      <c r="A22" s="26" t="s">
        <v>52</v>
      </c>
      <c s="31" t="s">
        <v>39</v>
      </c>
      <c s="31" t="s">
        <v>463</v>
      </c>
      <c s="26" t="s">
        <v>54</v>
      </c>
      <c s="32" t="s">
        <v>464</v>
      </c>
      <c s="33" t="s">
        <v>218</v>
      </c>
      <c s="34">
        <v>859.687</v>
      </c>
      <c s="35">
        <v>0</v>
      </c>
      <c s="35">
        <f>ROUND(ROUND(H22,2)*ROUND(G22,3),2)</f>
      </c>
      <c s="33" t="s">
        <v>57</v>
      </c>
      <c r="O22">
        <f>(I22*21)/100</f>
      </c>
      <c t="s">
        <v>27</v>
      </c>
    </row>
    <row r="23" spans="1:5" ht="25.5">
      <c r="A23" s="36" t="s">
        <v>58</v>
      </c>
      <c r="E23" s="37" t="s">
        <v>465</v>
      </c>
    </row>
    <row r="24" spans="1:5" ht="63.75">
      <c r="A24" s="40" t="s">
        <v>59</v>
      </c>
      <c r="E24" s="39" t="s">
        <v>466</v>
      </c>
    </row>
    <row r="25" spans="1:16" ht="25.5">
      <c r="A25" s="26" t="s">
        <v>52</v>
      </c>
      <c s="31" t="s">
        <v>41</v>
      </c>
      <c s="31" t="s">
        <v>467</v>
      </c>
      <c s="26" t="s">
        <v>196</v>
      </c>
      <c s="32" t="s">
        <v>468</v>
      </c>
      <c s="33" t="s">
        <v>218</v>
      </c>
      <c s="34">
        <v>0.6</v>
      </c>
      <c s="35">
        <v>0</v>
      </c>
      <c s="35">
        <f>ROUND(ROUND(H25,2)*ROUND(G25,3),2)</f>
      </c>
      <c s="33" t="s">
        <v>57</v>
      </c>
      <c r="O25">
        <f>(I25*21)/100</f>
      </c>
      <c t="s">
        <v>27</v>
      </c>
    </row>
    <row r="26" spans="1:5" ht="25.5">
      <c r="A26" s="36" t="s">
        <v>58</v>
      </c>
      <c r="E26" s="37" t="s">
        <v>469</v>
      </c>
    </row>
    <row r="27" spans="1:5" ht="38.25">
      <c r="A27" s="38" t="s">
        <v>59</v>
      </c>
      <c r="E27" s="39" t="s">
        <v>470</v>
      </c>
    </row>
    <row r="28" spans="1:18" ht="12.75" customHeight="1">
      <c r="A28" s="6" t="s">
        <v>50</v>
      </c>
      <c s="6"/>
      <c s="42" t="s">
        <v>33</v>
      </c>
      <c s="6"/>
      <c s="29" t="s">
        <v>471</v>
      </c>
      <c s="6"/>
      <c s="6"/>
      <c s="6"/>
      <c s="43">
        <f>0+Q28</f>
      </c>
      <c s="6"/>
      <c r="O28">
        <f>0+R28</f>
      </c>
      <c r="Q28">
        <f>0+I29+I32+I35+I38+I41+I44+I47+I50+I53</f>
      </c>
      <c>
        <f>0+O29+O32+O35+O38+O41+O44+O47+O50+O53</f>
      </c>
    </row>
    <row r="29" spans="1:16" ht="12.75">
      <c r="A29" s="26" t="s">
        <v>52</v>
      </c>
      <c s="31" t="s">
        <v>77</v>
      </c>
      <c s="31" t="s">
        <v>472</v>
      </c>
      <c s="26" t="s">
        <v>54</v>
      </c>
      <c s="32" t="s">
        <v>473</v>
      </c>
      <c s="33" t="s">
        <v>98</v>
      </c>
      <c s="34">
        <v>250</v>
      </c>
      <c s="35">
        <v>0</v>
      </c>
      <c s="35">
        <f>ROUND(ROUND(H29,2)*ROUND(G29,3),2)</f>
      </c>
      <c s="33" t="s">
        <v>57</v>
      </c>
      <c r="O29">
        <f>(I29*21)/100</f>
      </c>
      <c t="s">
        <v>27</v>
      </c>
    </row>
    <row r="30" spans="1:5" ht="12.75">
      <c r="A30" s="36" t="s">
        <v>58</v>
      </c>
      <c r="E30" s="37" t="s">
        <v>474</v>
      </c>
    </row>
    <row r="31" spans="1:5" ht="38.25">
      <c r="A31" s="40" t="s">
        <v>59</v>
      </c>
      <c r="E31" s="39" t="s">
        <v>475</v>
      </c>
    </row>
    <row r="32" spans="1:16" ht="25.5">
      <c r="A32" s="26" t="s">
        <v>52</v>
      </c>
      <c s="31" t="s">
        <v>82</v>
      </c>
      <c s="31" t="s">
        <v>476</v>
      </c>
      <c s="26" t="s">
        <v>54</v>
      </c>
      <c s="32" t="s">
        <v>477</v>
      </c>
      <c s="33" t="s">
        <v>56</v>
      </c>
      <c s="34">
        <v>17.484</v>
      </c>
      <c s="35">
        <v>0</v>
      </c>
      <c s="35">
        <f>ROUND(ROUND(H32,2)*ROUND(G32,3),2)</f>
      </c>
      <c s="33" t="s">
        <v>57</v>
      </c>
      <c r="O32">
        <f>(I32*21)/100</f>
      </c>
      <c t="s">
        <v>27</v>
      </c>
    </row>
    <row r="33" spans="1:5" ht="38.25">
      <c r="A33" s="36" t="s">
        <v>58</v>
      </c>
      <c r="E33" s="37" t="s">
        <v>478</v>
      </c>
    </row>
    <row r="34" spans="1:5" ht="51">
      <c r="A34" s="40" t="s">
        <v>59</v>
      </c>
      <c r="E34" s="39" t="s">
        <v>479</v>
      </c>
    </row>
    <row r="35" spans="1:16" ht="25.5">
      <c r="A35" s="26" t="s">
        <v>52</v>
      </c>
      <c s="31" t="s">
        <v>44</v>
      </c>
      <c s="31" t="s">
        <v>480</v>
      </c>
      <c s="26" t="s">
        <v>54</v>
      </c>
      <c s="32" t="s">
        <v>481</v>
      </c>
      <c s="33" t="s">
        <v>56</v>
      </c>
      <c s="34">
        <v>79.69</v>
      </c>
      <c s="35">
        <v>0</v>
      </c>
      <c s="35">
        <f>ROUND(ROUND(H35,2)*ROUND(G35,3),2)</f>
      </c>
      <c s="33" t="s">
        <v>57</v>
      </c>
      <c r="O35">
        <f>(I35*21)/100</f>
      </c>
      <c t="s">
        <v>27</v>
      </c>
    </row>
    <row r="36" spans="1:5" ht="12.75">
      <c r="A36" s="36" t="s">
        <v>58</v>
      </c>
      <c r="E36" s="37" t="s">
        <v>482</v>
      </c>
    </row>
    <row r="37" spans="1:5" ht="51">
      <c r="A37" s="40" t="s">
        <v>59</v>
      </c>
      <c r="E37" s="39" t="s">
        <v>483</v>
      </c>
    </row>
    <row r="38" spans="1:16" ht="12.75">
      <c r="A38" s="26" t="s">
        <v>52</v>
      </c>
      <c s="31" t="s">
        <v>46</v>
      </c>
      <c s="31" t="s">
        <v>484</v>
      </c>
      <c s="26" t="s">
        <v>54</v>
      </c>
      <c s="32" t="s">
        <v>485</v>
      </c>
      <c s="33" t="s">
        <v>56</v>
      </c>
      <c s="34">
        <v>70.896</v>
      </c>
      <c s="35">
        <v>0</v>
      </c>
      <c s="35">
        <f>ROUND(ROUND(H38,2)*ROUND(G38,3),2)</f>
      </c>
      <c s="33" t="s">
        <v>57</v>
      </c>
      <c r="O38">
        <f>(I38*21)/100</f>
      </c>
      <c t="s">
        <v>27</v>
      </c>
    </row>
    <row r="39" spans="1:5" ht="25.5">
      <c r="A39" s="36" t="s">
        <v>58</v>
      </c>
      <c r="E39" s="37" t="s">
        <v>486</v>
      </c>
    </row>
    <row r="40" spans="1:5" ht="51">
      <c r="A40" s="40" t="s">
        <v>59</v>
      </c>
      <c r="E40" s="39" t="s">
        <v>487</v>
      </c>
    </row>
    <row r="41" spans="1:16" ht="12.75">
      <c r="A41" s="26" t="s">
        <v>52</v>
      </c>
      <c s="31" t="s">
        <v>48</v>
      </c>
      <c s="31" t="s">
        <v>120</v>
      </c>
      <c s="26" t="s">
        <v>54</v>
      </c>
      <c s="32" t="s">
        <v>121</v>
      </c>
      <c s="33" t="s">
        <v>56</v>
      </c>
      <c s="34">
        <v>76.038</v>
      </c>
      <c s="35">
        <v>0</v>
      </c>
      <c s="35">
        <f>ROUND(ROUND(H41,2)*ROUND(G41,3),2)</f>
      </c>
      <c s="33" t="s">
        <v>57</v>
      </c>
      <c r="O41">
        <f>(I41*21)/100</f>
      </c>
      <c t="s">
        <v>27</v>
      </c>
    </row>
    <row r="42" spans="1:5" ht="38.25">
      <c r="A42" s="36" t="s">
        <v>58</v>
      </c>
      <c r="E42" s="37" t="s">
        <v>488</v>
      </c>
    </row>
    <row r="43" spans="1:5" ht="89.25">
      <c r="A43" s="40" t="s">
        <v>59</v>
      </c>
      <c r="E43" s="39" t="s">
        <v>489</v>
      </c>
    </row>
    <row r="44" spans="1:16" ht="12.75">
      <c r="A44" s="26" t="s">
        <v>52</v>
      </c>
      <c s="31" t="s">
        <v>95</v>
      </c>
      <c s="31" t="s">
        <v>490</v>
      </c>
      <c s="26" t="s">
        <v>54</v>
      </c>
      <c s="32" t="s">
        <v>491</v>
      </c>
      <c s="33" t="s">
        <v>56</v>
      </c>
      <c s="34">
        <v>52.706</v>
      </c>
      <c s="35">
        <v>0</v>
      </c>
      <c s="35">
        <f>ROUND(ROUND(H44,2)*ROUND(G44,3),2)</f>
      </c>
      <c s="33" t="s">
        <v>57</v>
      </c>
      <c r="O44">
        <f>(I44*21)/100</f>
      </c>
      <c t="s">
        <v>27</v>
      </c>
    </row>
    <row r="45" spans="1:5" ht="38.25">
      <c r="A45" s="36" t="s">
        <v>58</v>
      </c>
      <c r="E45" s="37" t="s">
        <v>492</v>
      </c>
    </row>
    <row r="46" spans="1:5" ht="63.75">
      <c r="A46" s="40" t="s">
        <v>59</v>
      </c>
      <c r="E46" s="39" t="s">
        <v>493</v>
      </c>
    </row>
    <row r="47" spans="1:16" ht="12.75">
      <c r="A47" s="26" t="s">
        <v>52</v>
      </c>
      <c s="31" t="s">
        <v>100</v>
      </c>
      <c s="31" t="s">
        <v>494</v>
      </c>
      <c s="26" t="s">
        <v>54</v>
      </c>
      <c s="32" t="s">
        <v>495</v>
      </c>
      <c s="33" t="s">
        <v>56</v>
      </c>
      <c s="34">
        <v>9.3</v>
      </c>
      <c s="35">
        <v>0</v>
      </c>
      <c s="35">
        <f>ROUND(ROUND(H47,2)*ROUND(G47,3),2)</f>
      </c>
      <c s="33" t="s">
        <v>57</v>
      </c>
      <c r="O47">
        <f>(I47*21)/100</f>
      </c>
      <c t="s">
        <v>27</v>
      </c>
    </row>
    <row r="48" spans="1:5" ht="38.25">
      <c r="A48" s="36" t="s">
        <v>58</v>
      </c>
      <c r="E48" s="37" t="s">
        <v>496</v>
      </c>
    </row>
    <row r="49" spans="1:5" ht="25.5">
      <c r="A49" s="40" t="s">
        <v>59</v>
      </c>
      <c r="E49" s="39" t="s">
        <v>497</v>
      </c>
    </row>
    <row r="50" spans="1:16" ht="12.75">
      <c r="A50" s="26" t="s">
        <v>52</v>
      </c>
      <c s="31" t="s">
        <v>104</v>
      </c>
      <c s="31" t="s">
        <v>498</v>
      </c>
      <c s="26" t="s">
        <v>54</v>
      </c>
      <c s="32" t="s">
        <v>499</v>
      </c>
      <c s="33" t="s">
        <v>56</v>
      </c>
      <c s="34">
        <v>1511</v>
      </c>
      <c s="35">
        <v>0</v>
      </c>
      <c s="35">
        <f>ROUND(ROUND(H50,2)*ROUND(G50,3),2)</f>
      </c>
      <c s="33" t="s">
        <v>57</v>
      </c>
      <c r="O50">
        <f>(I50*21)/100</f>
      </c>
      <c t="s">
        <v>27</v>
      </c>
    </row>
    <row r="51" spans="1:5" ht="25.5">
      <c r="A51" s="36" t="s">
        <v>58</v>
      </c>
      <c r="E51" s="37" t="s">
        <v>500</v>
      </c>
    </row>
    <row r="52" spans="1:5" ht="38.25">
      <c r="A52" s="40" t="s">
        <v>59</v>
      </c>
      <c r="E52" s="39" t="s">
        <v>501</v>
      </c>
    </row>
    <row r="53" spans="1:16" ht="12.75">
      <c r="A53" s="26" t="s">
        <v>52</v>
      </c>
      <c s="31" t="s">
        <v>109</v>
      </c>
      <c s="31" t="s">
        <v>140</v>
      </c>
      <c s="26" t="s">
        <v>54</v>
      </c>
      <c s="32" t="s">
        <v>141</v>
      </c>
      <c s="33" t="s">
        <v>56</v>
      </c>
      <c s="34">
        <v>1563.706</v>
      </c>
      <c s="35">
        <v>0</v>
      </c>
      <c s="35">
        <f>ROUND(ROUND(H53,2)*ROUND(G53,3),2)</f>
      </c>
      <c s="33" t="s">
        <v>57</v>
      </c>
      <c r="O53">
        <f>(I53*21)/100</f>
      </c>
      <c t="s">
        <v>27</v>
      </c>
    </row>
    <row r="54" spans="1:5" ht="12.75">
      <c r="A54" s="36" t="s">
        <v>58</v>
      </c>
      <c r="E54" s="37" t="s">
        <v>502</v>
      </c>
    </row>
    <row r="55" spans="1:5" ht="63.75">
      <c r="A55" s="38" t="s">
        <v>59</v>
      </c>
      <c r="E55" s="39" t="s">
        <v>503</v>
      </c>
    </row>
    <row r="56" spans="1:18" ht="12.75" customHeight="1">
      <c r="A56" s="6" t="s">
        <v>50</v>
      </c>
      <c s="6"/>
      <c s="42" t="s">
        <v>27</v>
      </c>
      <c s="6"/>
      <c s="29" t="s">
        <v>504</v>
      </c>
      <c s="6"/>
      <c s="6"/>
      <c s="6"/>
      <c s="43">
        <f>0+Q56</f>
      </c>
      <c s="6"/>
      <c r="O56">
        <f>0+R56</f>
      </c>
      <c r="Q56">
        <f>0+I57</f>
      </c>
      <c>
        <f>0+O57</f>
      </c>
    </row>
    <row r="57" spans="1:16" ht="12.75">
      <c r="A57" s="26" t="s">
        <v>52</v>
      </c>
      <c s="31" t="s">
        <v>114</v>
      </c>
      <c s="31" t="s">
        <v>505</v>
      </c>
      <c s="26" t="s">
        <v>54</v>
      </c>
      <c s="32" t="s">
        <v>506</v>
      </c>
      <c s="33" t="s">
        <v>98</v>
      </c>
      <c s="34">
        <v>77.7</v>
      </c>
      <c s="35">
        <v>0</v>
      </c>
      <c s="35">
        <f>ROUND(ROUND(H57,2)*ROUND(G57,3),2)</f>
      </c>
      <c s="33" t="s">
        <v>57</v>
      </c>
      <c r="O57">
        <f>(I57*21)/100</f>
      </c>
      <c t="s">
        <v>27</v>
      </c>
    </row>
    <row r="58" spans="1:5" ht="51">
      <c r="A58" s="36" t="s">
        <v>58</v>
      </c>
      <c r="E58" s="37" t="s">
        <v>507</v>
      </c>
    </row>
    <row r="59" spans="1:5" ht="12.75">
      <c r="A59" s="38" t="s">
        <v>59</v>
      </c>
      <c r="E59" s="39" t="s">
        <v>508</v>
      </c>
    </row>
    <row r="60" spans="1:18" ht="12.75" customHeight="1">
      <c r="A60" s="6" t="s">
        <v>50</v>
      </c>
      <c s="6"/>
      <c s="42" t="s">
        <v>44</v>
      </c>
      <c s="6"/>
      <c s="29" t="s">
        <v>509</v>
      </c>
      <c s="6"/>
      <c s="6"/>
      <c s="6"/>
      <c s="43">
        <f>0+Q60</f>
      </c>
      <c s="6"/>
      <c r="O60">
        <f>0+R60</f>
      </c>
      <c r="Q60">
        <f>0+I61+I64+I67+I70+I73+I76+I79+I82+I85+I88+I91+I94</f>
      </c>
      <c>
        <f>0+O61+O64+O67+O70+O73+O76+O79+O82+O85+O88+O91+O94</f>
      </c>
    </row>
    <row r="61" spans="1:16" ht="25.5">
      <c r="A61" s="26" t="s">
        <v>52</v>
      </c>
      <c s="31" t="s">
        <v>119</v>
      </c>
      <c s="31" t="s">
        <v>510</v>
      </c>
      <c s="26" t="s">
        <v>54</v>
      </c>
      <c s="32" t="s">
        <v>511</v>
      </c>
      <c s="33" t="s">
        <v>176</v>
      </c>
      <c s="34">
        <v>35.3</v>
      </c>
      <c s="35">
        <v>0</v>
      </c>
      <c s="35">
        <f>ROUND(ROUND(H61,2)*ROUND(G61,3),2)</f>
      </c>
      <c s="33" t="s">
        <v>57</v>
      </c>
      <c r="O61">
        <f>(I61*21)/100</f>
      </c>
      <c t="s">
        <v>27</v>
      </c>
    </row>
    <row r="62" spans="1:5" ht="25.5">
      <c r="A62" s="36" t="s">
        <v>58</v>
      </c>
      <c r="E62" s="37" t="s">
        <v>512</v>
      </c>
    </row>
    <row r="63" spans="1:5" ht="89.25">
      <c r="A63" s="40" t="s">
        <v>59</v>
      </c>
      <c r="E63" s="39" t="s">
        <v>513</v>
      </c>
    </row>
    <row r="64" spans="1:16" ht="12.75">
      <c r="A64" s="26" t="s">
        <v>52</v>
      </c>
      <c s="31" t="s">
        <v>124</v>
      </c>
      <c s="31" t="s">
        <v>331</v>
      </c>
      <c s="26" t="s">
        <v>54</v>
      </c>
      <c s="32" t="s">
        <v>332</v>
      </c>
      <c s="33" t="s">
        <v>176</v>
      </c>
      <c s="34">
        <v>42.7</v>
      </c>
      <c s="35">
        <v>0</v>
      </c>
      <c s="35">
        <f>ROUND(ROUND(H64,2)*ROUND(G64,3),2)</f>
      </c>
      <c s="33" t="s">
        <v>57</v>
      </c>
      <c r="O64">
        <f>(I64*21)/100</f>
      </c>
      <c t="s">
        <v>27</v>
      </c>
    </row>
    <row r="65" spans="1:5" ht="38.25">
      <c r="A65" s="36" t="s">
        <v>58</v>
      </c>
      <c r="E65" s="37" t="s">
        <v>514</v>
      </c>
    </row>
    <row r="66" spans="1:5" ht="63.75">
      <c r="A66" s="40" t="s">
        <v>59</v>
      </c>
      <c r="E66" s="39" t="s">
        <v>515</v>
      </c>
    </row>
    <row r="67" spans="1:16" ht="12.75">
      <c r="A67" s="26" t="s">
        <v>52</v>
      </c>
      <c s="31" t="s">
        <v>129</v>
      </c>
      <c s="31" t="s">
        <v>516</v>
      </c>
      <c s="26" t="s">
        <v>54</v>
      </c>
      <c s="32" t="s">
        <v>517</v>
      </c>
      <c s="33" t="s">
        <v>176</v>
      </c>
      <c s="34">
        <v>38</v>
      </c>
      <c s="35">
        <v>0</v>
      </c>
      <c s="35">
        <f>ROUND(ROUND(H67,2)*ROUND(G67,3),2)</f>
      </c>
      <c s="33" t="s">
        <v>57</v>
      </c>
      <c r="O67">
        <f>(I67*21)/100</f>
      </c>
      <c t="s">
        <v>27</v>
      </c>
    </row>
    <row r="68" spans="1:5" ht="38.25">
      <c r="A68" s="36" t="s">
        <v>58</v>
      </c>
      <c r="E68" s="37" t="s">
        <v>518</v>
      </c>
    </row>
    <row r="69" spans="1:5" ht="25.5">
      <c r="A69" s="40" t="s">
        <v>59</v>
      </c>
      <c r="E69" s="39" t="s">
        <v>519</v>
      </c>
    </row>
    <row r="70" spans="1:16" ht="12.75">
      <c r="A70" s="26" t="s">
        <v>52</v>
      </c>
      <c s="31" t="s">
        <v>134</v>
      </c>
      <c s="31" t="s">
        <v>520</v>
      </c>
      <c s="26" t="s">
        <v>54</v>
      </c>
      <c s="32" t="s">
        <v>521</v>
      </c>
      <c s="33" t="s">
        <v>80</v>
      </c>
      <c s="34">
        <v>101.9</v>
      </c>
      <c s="35">
        <v>0</v>
      </c>
      <c s="35">
        <f>ROUND(ROUND(H70,2)*ROUND(G70,3),2)</f>
      </c>
      <c s="33"/>
      <c r="O70">
        <f>(I70*21)/100</f>
      </c>
      <c t="s">
        <v>27</v>
      </c>
    </row>
    <row r="71" spans="1:5" ht="51">
      <c r="A71" s="36" t="s">
        <v>58</v>
      </c>
      <c r="E71" s="37" t="s">
        <v>522</v>
      </c>
    </row>
    <row r="72" spans="1:5" ht="51">
      <c r="A72" s="40" t="s">
        <v>59</v>
      </c>
      <c r="E72" s="39" t="s">
        <v>523</v>
      </c>
    </row>
    <row r="73" spans="1:16" ht="12.75">
      <c r="A73" s="26" t="s">
        <v>52</v>
      </c>
      <c s="31" t="s">
        <v>139</v>
      </c>
      <c s="31" t="s">
        <v>524</v>
      </c>
      <c s="26" t="s">
        <v>54</v>
      </c>
      <c s="32" t="s">
        <v>525</v>
      </c>
      <c s="33" t="s">
        <v>80</v>
      </c>
      <c s="34">
        <v>1</v>
      </c>
      <c s="35">
        <v>0</v>
      </c>
      <c s="35">
        <f>ROUND(ROUND(H73,2)*ROUND(G73,3),2)</f>
      </c>
      <c s="33"/>
      <c r="O73">
        <f>(I73*21)/100</f>
      </c>
      <c t="s">
        <v>27</v>
      </c>
    </row>
    <row r="74" spans="1:5" ht="38.25">
      <c r="A74" s="36" t="s">
        <v>58</v>
      </c>
      <c r="E74" s="37" t="s">
        <v>526</v>
      </c>
    </row>
    <row r="75" spans="1:5" ht="12.75">
      <c r="A75" s="40" t="s">
        <v>59</v>
      </c>
      <c r="E75" s="39" t="s">
        <v>418</v>
      </c>
    </row>
    <row r="76" spans="1:16" ht="12.75">
      <c r="A76" s="26" t="s">
        <v>52</v>
      </c>
      <c s="31" t="s">
        <v>143</v>
      </c>
      <c s="31" t="s">
        <v>527</v>
      </c>
      <c s="26" t="s">
        <v>191</v>
      </c>
      <c s="32" t="s">
        <v>528</v>
      </c>
      <c s="33" t="s">
        <v>80</v>
      </c>
      <c s="34">
        <v>2</v>
      </c>
      <c s="35">
        <v>0</v>
      </c>
      <c s="35">
        <f>ROUND(ROUND(H76,2)*ROUND(G76,3),2)</f>
      </c>
      <c s="33" t="s">
        <v>57</v>
      </c>
      <c r="O76">
        <f>(I76*21)/100</f>
      </c>
      <c t="s">
        <v>27</v>
      </c>
    </row>
    <row r="77" spans="1:5" ht="38.25">
      <c r="A77" s="36" t="s">
        <v>58</v>
      </c>
      <c r="E77" s="37" t="s">
        <v>529</v>
      </c>
    </row>
    <row r="78" spans="1:5" ht="38.25">
      <c r="A78" s="40" t="s">
        <v>59</v>
      </c>
      <c r="E78" s="39" t="s">
        <v>530</v>
      </c>
    </row>
    <row r="79" spans="1:16" ht="12.75">
      <c r="A79" s="26" t="s">
        <v>52</v>
      </c>
      <c s="31" t="s">
        <v>148</v>
      </c>
      <c s="31" t="s">
        <v>531</v>
      </c>
      <c s="26" t="s">
        <v>54</v>
      </c>
      <c s="32" t="s">
        <v>532</v>
      </c>
      <c s="33" t="s">
        <v>80</v>
      </c>
      <c s="34">
        <v>1</v>
      </c>
      <c s="35">
        <v>0</v>
      </c>
      <c s="35">
        <f>ROUND(ROUND(H79,2)*ROUND(G79,3),2)</f>
      </c>
      <c s="33" t="s">
        <v>57</v>
      </c>
      <c r="O79">
        <f>(I79*21)/100</f>
      </c>
      <c t="s">
        <v>27</v>
      </c>
    </row>
    <row r="80" spans="1:5" ht="38.25">
      <c r="A80" s="36" t="s">
        <v>58</v>
      </c>
      <c r="E80" s="37" t="s">
        <v>533</v>
      </c>
    </row>
    <row r="81" spans="1:5" ht="38.25">
      <c r="A81" s="40" t="s">
        <v>59</v>
      </c>
      <c r="E81" s="39" t="s">
        <v>534</v>
      </c>
    </row>
    <row r="82" spans="1:16" ht="12.75">
      <c r="A82" s="26" t="s">
        <v>52</v>
      </c>
      <c s="31" t="s">
        <v>153</v>
      </c>
      <c s="31" t="s">
        <v>535</v>
      </c>
      <c s="26" t="s">
        <v>54</v>
      </c>
      <c s="32" t="s">
        <v>536</v>
      </c>
      <c s="33" t="s">
        <v>80</v>
      </c>
      <c s="34">
        <v>4</v>
      </c>
      <c s="35">
        <v>0</v>
      </c>
      <c s="35">
        <f>ROUND(ROUND(H82,2)*ROUND(G82,3),2)</f>
      </c>
      <c s="33" t="s">
        <v>57</v>
      </c>
      <c r="O82">
        <f>(I82*21)/100</f>
      </c>
      <c t="s">
        <v>27</v>
      </c>
    </row>
    <row r="83" spans="1:5" ht="25.5">
      <c r="A83" s="36" t="s">
        <v>58</v>
      </c>
      <c r="E83" s="37" t="s">
        <v>537</v>
      </c>
    </row>
    <row r="84" spans="1:5" ht="12.75">
      <c r="A84" s="40" t="s">
        <v>59</v>
      </c>
      <c r="E84" s="39" t="s">
        <v>538</v>
      </c>
    </row>
    <row r="85" spans="1:16" ht="12.75">
      <c r="A85" s="26" t="s">
        <v>52</v>
      </c>
      <c s="31" t="s">
        <v>158</v>
      </c>
      <c s="31" t="s">
        <v>539</v>
      </c>
      <c s="26" t="s">
        <v>54</v>
      </c>
      <c s="32" t="s">
        <v>540</v>
      </c>
      <c s="33" t="s">
        <v>56</v>
      </c>
      <c s="34">
        <v>272.414</v>
      </c>
      <c s="35">
        <v>0</v>
      </c>
      <c s="35">
        <f>ROUND(ROUND(H85,2)*ROUND(G85,3),2)</f>
      </c>
      <c s="33" t="s">
        <v>57</v>
      </c>
      <c r="O85">
        <f>(I85*21)/100</f>
      </c>
      <c t="s">
        <v>27</v>
      </c>
    </row>
    <row r="86" spans="1:5" ht="12.75">
      <c r="A86" s="36" t="s">
        <v>58</v>
      </c>
      <c r="E86" s="37" t="s">
        <v>541</v>
      </c>
    </row>
    <row r="87" spans="1:5" ht="344.25">
      <c r="A87" s="40" t="s">
        <v>59</v>
      </c>
      <c r="E87" s="39" t="s">
        <v>542</v>
      </c>
    </row>
    <row r="88" spans="1:16" ht="12.75">
      <c r="A88" s="26" t="s">
        <v>52</v>
      </c>
      <c s="31" t="s">
        <v>163</v>
      </c>
      <c s="31" t="s">
        <v>543</v>
      </c>
      <c s="26" t="s">
        <v>54</v>
      </c>
      <c s="32" t="s">
        <v>544</v>
      </c>
      <c s="33" t="s">
        <v>56</v>
      </c>
      <c s="34">
        <v>13.958</v>
      </c>
      <c s="35">
        <v>0</v>
      </c>
      <c s="35">
        <f>ROUND(ROUND(H88,2)*ROUND(G88,3),2)</f>
      </c>
      <c s="33" t="s">
        <v>57</v>
      </c>
      <c r="O88">
        <f>(I88*21)/100</f>
      </c>
      <c t="s">
        <v>27</v>
      </c>
    </row>
    <row r="89" spans="1:5" ht="12.75">
      <c r="A89" s="36" t="s">
        <v>58</v>
      </c>
      <c r="E89" s="37" t="s">
        <v>541</v>
      </c>
    </row>
    <row r="90" spans="1:5" ht="127.5">
      <c r="A90" s="40" t="s">
        <v>59</v>
      </c>
      <c r="E90" s="39" t="s">
        <v>545</v>
      </c>
    </row>
    <row r="91" spans="1:16" ht="12.75">
      <c r="A91" s="26" t="s">
        <v>52</v>
      </c>
      <c s="31" t="s">
        <v>168</v>
      </c>
      <c s="31" t="s">
        <v>546</v>
      </c>
      <c s="26" t="s">
        <v>54</v>
      </c>
      <c s="32" t="s">
        <v>547</v>
      </c>
      <c s="33" t="s">
        <v>56</v>
      </c>
      <c s="34">
        <v>14.884</v>
      </c>
      <c s="35">
        <v>0</v>
      </c>
      <c s="35">
        <f>ROUND(ROUND(H91,2)*ROUND(G91,3),2)</f>
      </c>
      <c s="33" t="s">
        <v>57</v>
      </c>
      <c r="O91">
        <f>(I91*21)/100</f>
      </c>
      <c t="s">
        <v>27</v>
      </c>
    </row>
    <row r="92" spans="1:5" ht="12.75">
      <c r="A92" s="36" t="s">
        <v>58</v>
      </c>
      <c r="E92" s="37" t="s">
        <v>541</v>
      </c>
    </row>
    <row r="93" spans="1:5" ht="51">
      <c r="A93" s="40" t="s">
        <v>59</v>
      </c>
      <c r="E93" s="39" t="s">
        <v>548</v>
      </c>
    </row>
    <row r="94" spans="1:16" ht="12.75">
      <c r="A94" s="26" t="s">
        <v>52</v>
      </c>
      <c s="31" t="s">
        <v>173</v>
      </c>
      <c s="31" t="s">
        <v>549</v>
      </c>
      <c s="26" t="s">
        <v>54</v>
      </c>
      <c s="32" t="s">
        <v>550</v>
      </c>
      <c s="33" t="s">
        <v>98</v>
      </c>
      <c s="34">
        <v>10</v>
      </c>
      <c s="35">
        <v>0</v>
      </c>
      <c s="35">
        <f>ROUND(ROUND(H94,2)*ROUND(G94,3),2)</f>
      </c>
      <c s="33" t="s">
        <v>424</v>
      </c>
      <c r="O94">
        <f>(I94*21)/100</f>
      </c>
      <c t="s">
        <v>27</v>
      </c>
    </row>
    <row r="95" spans="1:5" ht="12.75">
      <c r="A95" s="36" t="s">
        <v>58</v>
      </c>
      <c r="E95" s="37" t="s">
        <v>551</v>
      </c>
    </row>
    <row r="96" spans="1:5" ht="38.25">
      <c r="A96" s="38" t="s">
        <v>59</v>
      </c>
      <c r="E96" s="39" t="s">
        <v>552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553</v>
      </c>
      <c s="44">
        <f>0+I9+I13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398</v>
      </c>
      <c s="1"/>
      <c s="14" t="s">
        <v>399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553</v>
      </c>
      <c s="6"/>
      <c s="18" t="s">
        <v>554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31</v>
      </c>
      <c s="27"/>
      <c s="29" t="s">
        <v>403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52</v>
      </c>
      <c s="31" t="s">
        <v>33</v>
      </c>
      <c s="31" t="s">
        <v>71</v>
      </c>
      <c s="26" t="s">
        <v>54</v>
      </c>
      <c s="32" t="s">
        <v>72</v>
      </c>
      <c s="33" t="s">
        <v>63</v>
      </c>
      <c s="34">
        <v>1</v>
      </c>
      <c s="35">
        <v>0</v>
      </c>
      <c s="35">
        <f>ROUND(ROUND(H10,2)*ROUND(G10,3),2)</f>
      </c>
      <c s="33" t="s">
        <v>57</v>
      </c>
      <c r="O10">
        <f>(I10*21)/100</f>
      </c>
      <c t="s">
        <v>27</v>
      </c>
    </row>
    <row r="11" spans="1:5" ht="140.25">
      <c r="A11" s="36" t="s">
        <v>58</v>
      </c>
      <c r="E11" s="37" t="s">
        <v>556</v>
      </c>
    </row>
    <row r="12" spans="1:5" ht="25.5">
      <c r="A12" s="38" t="s">
        <v>59</v>
      </c>
      <c r="E12" s="39" t="s">
        <v>426</v>
      </c>
    </row>
    <row r="13" spans="1:18" ht="12.75" customHeight="1">
      <c r="A13" s="6" t="s">
        <v>50</v>
      </c>
      <c s="6"/>
      <c s="42" t="s">
        <v>39</v>
      </c>
      <c s="6"/>
      <c s="29" t="s">
        <v>557</v>
      </c>
      <c s="6"/>
      <c s="6"/>
      <c s="6"/>
      <c s="43">
        <f>0+Q13</f>
      </c>
      <c s="6"/>
      <c r="O13">
        <f>0+R13</f>
      </c>
      <c r="Q13">
        <f>0+I14</f>
      </c>
      <c>
        <f>0+O14</f>
      </c>
    </row>
    <row r="14" spans="1:16" ht="12.75">
      <c r="A14" s="26" t="s">
        <v>52</v>
      </c>
      <c s="31" t="s">
        <v>27</v>
      </c>
      <c s="31" t="s">
        <v>558</v>
      </c>
      <c s="26" t="s">
        <v>54</v>
      </c>
      <c s="32" t="s">
        <v>559</v>
      </c>
      <c s="33" t="s">
        <v>56</v>
      </c>
      <c s="34">
        <v>176.8</v>
      </c>
      <c s="35">
        <v>0</v>
      </c>
      <c s="35">
        <f>ROUND(ROUND(H14,2)*ROUND(G14,3),2)</f>
      </c>
      <c s="33" t="s">
        <v>57</v>
      </c>
      <c r="O14">
        <f>(I14*21)/100</f>
      </c>
      <c t="s">
        <v>27</v>
      </c>
    </row>
    <row r="15" spans="1:5" ht="51">
      <c r="A15" s="36" t="s">
        <v>58</v>
      </c>
      <c r="E15" s="37" t="s">
        <v>560</v>
      </c>
    </row>
    <row r="16" spans="1:5" ht="38.25">
      <c r="A16" s="38" t="s">
        <v>59</v>
      </c>
      <c r="E16" s="39" t="s">
        <v>561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0+O9+O16+O56+O78+O103+O125+O147+O166+O182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562</v>
      </c>
      <c s="44">
        <f>0+I9+I16+I56+I78+I103+I125+I147+I166+I182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398</v>
      </c>
      <c s="1"/>
      <c s="14" t="s">
        <v>399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562</v>
      </c>
      <c s="6"/>
      <c s="18" t="s">
        <v>563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31</v>
      </c>
      <c s="27"/>
      <c s="29" t="s">
        <v>403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12.75">
      <c r="A10" s="26" t="s">
        <v>52</v>
      </c>
      <c s="31" t="s">
        <v>33</v>
      </c>
      <c s="31" t="s">
        <v>565</v>
      </c>
      <c s="26" t="s">
        <v>54</v>
      </c>
      <c s="32" t="s">
        <v>566</v>
      </c>
      <c s="33" t="s">
        <v>218</v>
      </c>
      <c s="34">
        <v>22.5</v>
      </c>
      <c s="35">
        <v>0</v>
      </c>
      <c s="35">
        <f>ROUND(ROUND(H10,2)*ROUND(G10,3),2)</f>
      </c>
      <c s="33" t="s">
        <v>57</v>
      </c>
      <c r="O10">
        <f>(I10*21)/100</f>
      </c>
      <c t="s">
        <v>27</v>
      </c>
    </row>
    <row r="11" spans="1:5" ht="12.75">
      <c r="A11" s="36" t="s">
        <v>58</v>
      </c>
      <c r="E11" s="37" t="s">
        <v>567</v>
      </c>
    </row>
    <row r="12" spans="1:5" ht="12.75">
      <c r="A12" s="40" t="s">
        <v>59</v>
      </c>
      <c r="E12" s="39" t="s">
        <v>568</v>
      </c>
    </row>
    <row r="13" spans="1:16" ht="25.5">
      <c r="A13" s="26" t="s">
        <v>52</v>
      </c>
      <c s="31" t="s">
        <v>27</v>
      </c>
      <c s="31" t="s">
        <v>449</v>
      </c>
      <c s="26" t="s">
        <v>54</v>
      </c>
      <c s="32" t="s">
        <v>450</v>
      </c>
      <c s="33" t="s">
        <v>218</v>
      </c>
      <c s="34">
        <v>39.04</v>
      </c>
      <c s="35">
        <v>0</v>
      </c>
      <c s="35">
        <f>ROUND(ROUND(H13,2)*ROUND(G13,3),2)</f>
      </c>
      <c s="33" t="s">
        <v>57</v>
      </c>
      <c r="O13">
        <f>(I13*21)/100</f>
      </c>
      <c t="s">
        <v>27</v>
      </c>
    </row>
    <row r="14" spans="1:5" ht="25.5">
      <c r="A14" s="36" t="s">
        <v>58</v>
      </c>
      <c r="E14" s="37" t="s">
        <v>451</v>
      </c>
    </row>
    <row r="15" spans="1:5" ht="38.25">
      <c r="A15" s="38" t="s">
        <v>59</v>
      </c>
      <c r="E15" s="39" t="s">
        <v>569</v>
      </c>
    </row>
    <row r="16" spans="1:18" ht="12.75" customHeight="1">
      <c r="A16" s="6" t="s">
        <v>50</v>
      </c>
      <c s="6"/>
      <c s="42" t="s">
        <v>33</v>
      </c>
      <c s="6"/>
      <c s="29" t="s">
        <v>471</v>
      </c>
      <c s="6"/>
      <c s="6"/>
      <c s="6"/>
      <c s="43">
        <f>0+Q16</f>
      </c>
      <c s="6"/>
      <c r="O16">
        <f>0+R16</f>
      </c>
      <c r="Q16">
        <f>0+I17+I20+I23+I26+I29+I32+I35+I38+I41+I44+I47+I50+I53</f>
      </c>
      <c>
        <f>0+O17+O20+O23+O26+O29+O32+O35+O38+O41+O44+O47+O50+O53</f>
      </c>
    </row>
    <row r="17" spans="1:16" ht="12.75">
      <c r="A17" s="26" t="s">
        <v>52</v>
      </c>
      <c s="31" t="s">
        <v>26</v>
      </c>
      <c s="31" t="s">
        <v>570</v>
      </c>
      <c s="26" t="s">
        <v>54</v>
      </c>
      <c s="32" t="s">
        <v>571</v>
      </c>
      <c s="33" t="s">
        <v>176</v>
      </c>
      <c s="34">
        <v>14.2</v>
      </c>
      <c s="35">
        <v>0</v>
      </c>
      <c s="35">
        <f>ROUND(ROUND(H17,2)*ROUND(G17,3),2)</f>
      </c>
      <c s="33" t="s">
        <v>57</v>
      </c>
      <c r="O17">
        <f>(I17*21)/100</f>
      </c>
      <c t="s">
        <v>27</v>
      </c>
    </row>
    <row r="18" spans="1:5" ht="12.75">
      <c r="A18" s="36" t="s">
        <v>58</v>
      </c>
      <c r="E18" s="37" t="s">
        <v>572</v>
      </c>
    </row>
    <row r="19" spans="1:5" ht="25.5">
      <c r="A19" s="40" t="s">
        <v>59</v>
      </c>
      <c r="E19" s="39" t="s">
        <v>573</v>
      </c>
    </row>
    <row r="20" spans="1:16" ht="12.75">
      <c r="A20" s="26" t="s">
        <v>52</v>
      </c>
      <c s="31" t="s">
        <v>37</v>
      </c>
      <c s="31" t="s">
        <v>130</v>
      </c>
      <c s="26" t="s">
        <v>54</v>
      </c>
      <c s="32" t="s">
        <v>131</v>
      </c>
      <c s="33" t="s">
        <v>56</v>
      </c>
      <c s="34">
        <v>502.836</v>
      </c>
      <c s="35">
        <v>0</v>
      </c>
      <c s="35">
        <f>ROUND(ROUND(H20,2)*ROUND(G20,3),2)</f>
      </c>
      <c s="33" t="s">
        <v>57</v>
      </c>
      <c r="O20">
        <f>(I20*21)/100</f>
      </c>
      <c t="s">
        <v>27</v>
      </c>
    </row>
    <row r="21" spans="1:5" ht="38.25">
      <c r="A21" s="36" t="s">
        <v>58</v>
      </c>
      <c r="E21" s="37" t="s">
        <v>574</v>
      </c>
    </row>
    <row r="22" spans="1:5" ht="63.75">
      <c r="A22" s="40" t="s">
        <v>59</v>
      </c>
      <c r="E22" s="39" t="s">
        <v>575</v>
      </c>
    </row>
    <row r="23" spans="1:16" ht="12.75">
      <c r="A23" s="26" t="s">
        <v>52</v>
      </c>
      <c s="31" t="s">
        <v>39</v>
      </c>
      <c s="31" t="s">
        <v>576</v>
      </c>
      <c s="26" t="s">
        <v>54</v>
      </c>
      <c s="32" t="s">
        <v>577</v>
      </c>
      <c s="33" t="s">
        <v>98</v>
      </c>
      <c s="34">
        <v>366.3</v>
      </c>
      <c s="35">
        <v>0</v>
      </c>
      <c s="35">
        <f>ROUND(ROUND(H23,2)*ROUND(G23,3),2)</f>
      </c>
      <c s="33" t="s">
        <v>57</v>
      </c>
      <c r="O23">
        <f>(I23*21)/100</f>
      </c>
      <c t="s">
        <v>27</v>
      </c>
    </row>
    <row r="24" spans="1:5" ht="25.5">
      <c r="A24" s="36" t="s">
        <v>58</v>
      </c>
      <c r="E24" s="37" t="s">
        <v>578</v>
      </c>
    </row>
    <row r="25" spans="1:5" ht="89.25">
      <c r="A25" s="40" t="s">
        <v>59</v>
      </c>
      <c r="E25" s="39" t="s">
        <v>579</v>
      </c>
    </row>
    <row r="26" spans="1:16" ht="12.75">
      <c r="A26" s="26" t="s">
        <v>52</v>
      </c>
      <c s="31" t="s">
        <v>41</v>
      </c>
      <c s="31" t="s">
        <v>580</v>
      </c>
      <c s="26" t="s">
        <v>54</v>
      </c>
      <c s="32" t="s">
        <v>581</v>
      </c>
      <c s="33" t="s">
        <v>56</v>
      </c>
      <c s="34">
        <v>19.52</v>
      </c>
      <c s="35">
        <v>0</v>
      </c>
      <c s="35">
        <f>ROUND(ROUND(H26,2)*ROUND(G26,3),2)</f>
      </c>
      <c s="33" t="s">
        <v>57</v>
      </c>
      <c r="O26">
        <f>(I26*21)/100</f>
      </c>
      <c t="s">
        <v>27</v>
      </c>
    </row>
    <row r="27" spans="1:5" ht="12.75">
      <c r="A27" s="36" t="s">
        <v>58</v>
      </c>
      <c r="E27" s="37" t="s">
        <v>582</v>
      </c>
    </row>
    <row r="28" spans="1:5" ht="25.5">
      <c r="A28" s="40" t="s">
        <v>59</v>
      </c>
      <c r="E28" s="39" t="s">
        <v>583</v>
      </c>
    </row>
    <row r="29" spans="1:16" ht="12.75">
      <c r="A29" s="26" t="s">
        <v>52</v>
      </c>
      <c s="31" t="s">
        <v>77</v>
      </c>
      <c s="31" t="s">
        <v>140</v>
      </c>
      <c s="26" t="s">
        <v>54</v>
      </c>
      <c s="32" t="s">
        <v>141</v>
      </c>
      <c s="33" t="s">
        <v>56</v>
      </c>
      <c s="34">
        <v>19.52</v>
      </c>
      <c s="35">
        <v>0</v>
      </c>
      <c s="35">
        <f>ROUND(ROUND(H29,2)*ROUND(G29,3),2)</f>
      </c>
      <c s="33" t="s">
        <v>57</v>
      </c>
      <c r="O29">
        <f>(I29*21)/100</f>
      </c>
      <c t="s">
        <v>27</v>
      </c>
    </row>
    <row r="30" spans="1:5" ht="12.75">
      <c r="A30" s="36" t="s">
        <v>58</v>
      </c>
      <c r="E30" s="37" t="s">
        <v>584</v>
      </c>
    </row>
    <row r="31" spans="1:5" ht="38.25">
      <c r="A31" s="40" t="s">
        <v>59</v>
      </c>
      <c r="E31" s="39" t="s">
        <v>585</v>
      </c>
    </row>
    <row r="32" spans="1:16" ht="12.75">
      <c r="A32" s="26" t="s">
        <v>52</v>
      </c>
      <c s="31" t="s">
        <v>82</v>
      </c>
      <c s="31" t="s">
        <v>586</v>
      </c>
      <c s="26" t="s">
        <v>54</v>
      </c>
      <c s="32" t="s">
        <v>587</v>
      </c>
      <c s="33" t="s">
        <v>56</v>
      </c>
      <c s="34">
        <v>250.736</v>
      </c>
      <c s="35">
        <v>0</v>
      </c>
      <c s="35">
        <f>ROUND(ROUND(H32,2)*ROUND(G32,3),2)</f>
      </c>
      <c s="33" t="s">
        <v>57</v>
      </c>
      <c r="O32">
        <f>(I32*21)/100</f>
      </c>
      <c t="s">
        <v>27</v>
      </c>
    </row>
    <row r="33" spans="1:5" ht="12.75">
      <c r="A33" s="36" t="s">
        <v>58</v>
      </c>
      <c r="E33" s="37" t="s">
        <v>588</v>
      </c>
    </row>
    <row r="34" spans="1:5" ht="63.75">
      <c r="A34" s="40" t="s">
        <v>59</v>
      </c>
      <c r="E34" s="39" t="s">
        <v>589</v>
      </c>
    </row>
    <row r="35" spans="1:16" ht="12.75">
      <c r="A35" s="26" t="s">
        <v>52</v>
      </c>
      <c s="31" t="s">
        <v>44</v>
      </c>
      <c s="31" t="s">
        <v>590</v>
      </c>
      <c s="26" t="s">
        <v>54</v>
      </c>
      <c s="32" t="s">
        <v>591</v>
      </c>
      <c s="33" t="s">
        <v>56</v>
      </c>
      <c s="34">
        <v>15</v>
      </c>
      <c s="35">
        <v>0</v>
      </c>
      <c s="35">
        <f>ROUND(ROUND(H35,2)*ROUND(G35,3),2)</f>
      </c>
      <c s="33" t="s">
        <v>57</v>
      </c>
      <c r="O35">
        <f>(I35*21)/100</f>
      </c>
      <c t="s">
        <v>27</v>
      </c>
    </row>
    <row r="36" spans="1:5" ht="12.75">
      <c r="A36" s="36" t="s">
        <v>58</v>
      </c>
      <c r="E36" s="37" t="s">
        <v>592</v>
      </c>
    </row>
    <row r="37" spans="1:5" ht="25.5">
      <c r="A37" s="40" t="s">
        <v>59</v>
      </c>
      <c r="E37" s="39" t="s">
        <v>593</v>
      </c>
    </row>
    <row r="38" spans="1:16" ht="12.75">
      <c r="A38" s="26" t="s">
        <v>52</v>
      </c>
      <c s="31" t="s">
        <v>46</v>
      </c>
      <c s="31" t="s">
        <v>144</v>
      </c>
      <c s="26" t="s">
        <v>54</v>
      </c>
      <c s="32" t="s">
        <v>145</v>
      </c>
      <c s="33" t="s">
        <v>56</v>
      </c>
      <c s="34">
        <v>438.88</v>
      </c>
      <c s="35">
        <v>0</v>
      </c>
      <c s="35">
        <f>ROUND(ROUND(H38,2)*ROUND(G38,3),2)</f>
      </c>
      <c s="33" t="s">
        <v>57</v>
      </c>
      <c r="O38">
        <f>(I38*21)/100</f>
      </c>
      <c t="s">
        <v>27</v>
      </c>
    </row>
    <row r="39" spans="1:5" ht="12.75">
      <c r="A39" s="36" t="s">
        <v>58</v>
      </c>
      <c r="E39" s="37" t="s">
        <v>594</v>
      </c>
    </row>
    <row r="40" spans="1:5" ht="267.75">
      <c r="A40" s="40" t="s">
        <v>59</v>
      </c>
      <c r="E40" s="39" t="s">
        <v>595</v>
      </c>
    </row>
    <row r="41" spans="1:16" ht="12.75">
      <c r="A41" s="26" t="s">
        <v>52</v>
      </c>
      <c s="31" t="s">
        <v>48</v>
      </c>
      <c s="31" t="s">
        <v>596</v>
      </c>
      <c s="26" t="s">
        <v>54</v>
      </c>
      <c s="32" t="s">
        <v>597</v>
      </c>
      <c s="33" t="s">
        <v>56</v>
      </c>
      <c s="34">
        <v>92.409</v>
      </c>
      <c s="35">
        <v>0</v>
      </c>
      <c s="35">
        <f>ROUND(ROUND(H41,2)*ROUND(G41,3),2)</f>
      </c>
      <c s="33" t="s">
        <v>57</v>
      </c>
      <c r="O41">
        <f>(I41*21)/100</f>
      </c>
      <c t="s">
        <v>27</v>
      </c>
    </row>
    <row r="42" spans="1:5" ht="25.5">
      <c r="A42" s="36" t="s">
        <v>58</v>
      </c>
      <c r="E42" s="37" t="s">
        <v>598</v>
      </c>
    </row>
    <row r="43" spans="1:5" ht="76.5">
      <c r="A43" s="40" t="s">
        <v>59</v>
      </c>
      <c r="E43" s="39" t="s">
        <v>599</v>
      </c>
    </row>
    <row r="44" spans="1:16" ht="12.75">
      <c r="A44" s="26" t="s">
        <v>52</v>
      </c>
      <c s="31" t="s">
        <v>95</v>
      </c>
      <c s="31" t="s">
        <v>600</v>
      </c>
      <c s="26" t="s">
        <v>54</v>
      </c>
      <c s="32" t="s">
        <v>601</v>
      </c>
      <c s="33" t="s">
        <v>56</v>
      </c>
      <c s="34">
        <v>15.86</v>
      </c>
      <c s="35">
        <v>0</v>
      </c>
      <c s="35">
        <f>ROUND(ROUND(H44,2)*ROUND(G44,3),2)</f>
      </c>
      <c s="33" t="s">
        <v>57</v>
      </c>
      <c r="O44">
        <f>(I44*21)/100</f>
      </c>
      <c t="s">
        <v>27</v>
      </c>
    </row>
    <row r="45" spans="1:5" ht="12.75">
      <c r="A45" s="36" t="s">
        <v>58</v>
      </c>
      <c r="E45" s="37" t="s">
        <v>602</v>
      </c>
    </row>
    <row r="46" spans="1:5" ht="25.5">
      <c r="A46" s="40" t="s">
        <v>59</v>
      </c>
      <c r="E46" s="39" t="s">
        <v>603</v>
      </c>
    </row>
    <row r="47" spans="1:16" ht="12.75">
      <c r="A47" s="26" t="s">
        <v>52</v>
      </c>
      <c s="31" t="s">
        <v>100</v>
      </c>
      <c s="31" t="s">
        <v>154</v>
      </c>
      <c s="26" t="s">
        <v>54</v>
      </c>
      <c s="32" t="s">
        <v>155</v>
      </c>
      <c s="33" t="s">
        <v>56</v>
      </c>
      <c s="34">
        <v>778.1</v>
      </c>
      <c s="35">
        <v>0</v>
      </c>
      <c s="35">
        <f>ROUND(ROUND(H47,2)*ROUND(G47,3),2)</f>
      </c>
      <c s="33" t="s">
        <v>57</v>
      </c>
      <c r="O47">
        <f>(I47*21)/100</f>
      </c>
      <c t="s">
        <v>27</v>
      </c>
    </row>
    <row r="48" spans="1:5" ht="12.75">
      <c r="A48" s="36" t="s">
        <v>58</v>
      </c>
      <c r="E48" s="37" t="s">
        <v>54</v>
      </c>
    </row>
    <row r="49" spans="1:5" ht="63.75">
      <c r="A49" s="40" t="s">
        <v>59</v>
      </c>
      <c r="E49" s="39" t="s">
        <v>604</v>
      </c>
    </row>
    <row r="50" spans="1:16" ht="12.75">
      <c r="A50" s="26" t="s">
        <v>52</v>
      </c>
      <c s="31" t="s">
        <v>104</v>
      </c>
      <c s="31" t="s">
        <v>605</v>
      </c>
      <c s="26" t="s">
        <v>54</v>
      </c>
      <c s="32" t="s">
        <v>606</v>
      </c>
      <c s="33" t="s">
        <v>98</v>
      </c>
      <c s="34">
        <v>426.373</v>
      </c>
      <c s="35">
        <v>0</v>
      </c>
      <c s="35">
        <f>ROUND(ROUND(H50,2)*ROUND(G50,3),2)</f>
      </c>
      <c s="33" t="s">
        <v>57</v>
      </c>
      <c r="O50">
        <f>(I50*21)/100</f>
      </c>
      <c t="s">
        <v>27</v>
      </c>
    </row>
    <row r="51" spans="1:5" ht="12.75">
      <c r="A51" s="36" t="s">
        <v>58</v>
      </c>
      <c r="E51" s="37" t="s">
        <v>607</v>
      </c>
    </row>
    <row r="52" spans="1:5" ht="89.25">
      <c r="A52" s="40" t="s">
        <v>59</v>
      </c>
      <c r="E52" s="39" t="s">
        <v>608</v>
      </c>
    </row>
    <row r="53" spans="1:16" ht="12.75">
      <c r="A53" s="26" t="s">
        <v>52</v>
      </c>
      <c s="31" t="s">
        <v>109</v>
      </c>
      <c s="31" t="s">
        <v>609</v>
      </c>
      <c s="26" t="s">
        <v>54</v>
      </c>
      <c s="32" t="s">
        <v>610</v>
      </c>
      <c s="33" t="s">
        <v>98</v>
      </c>
      <c s="34">
        <v>426.373</v>
      </c>
      <c s="35">
        <v>0</v>
      </c>
      <c s="35">
        <f>ROUND(ROUND(H53,2)*ROUND(G53,3),2)</f>
      </c>
      <c s="33" t="s">
        <v>57</v>
      </c>
      <c r="O53">
        <f>(I53*21)/100</f>
      </c>
      <c t="s">
        <v>27</v>
      </c>
    </row>
    <row r="54" spans="1:5" ht="12.75">
      <c r="A54" s="36" t="s">
        <v>58</v>
      </c>
      <c r="E54" s="37" t="s">
        <v>611</v>
      </c>
    </row>
    <row r="55" spans="1:5" ht="25.5">
      <c r="A55" s="38" t="s">
        <v>59</v>
      </c>
      <c r="E55" s="39" t="s">
        <v>612</v>
      </c>
    </row>
    <row r="56" spans="1:18" ht="12.75" customHeight="1">
      <c r="A56" s="6" t="s">
        <v>50</v>
      </c>
      <c s="6"/>
      <c s="42" t="s">
        <v>27</v>
      </c>
      <c s="6"/>
      <c s="29" t="s">
        <v>504</v>
      </c>
      <c s="6"/>
      <c s="6"/>
      <c s="6"/>
      <c s="43">
        <f>0+Q56</f>
      </c>
      <c s="6"/>
      <c r="O56">
        <f>0+R56</f>
      </c>
      <c r="Q56">
        <f>0+I57+I60+I63+I66+I69+I72+I75</f>
      </c>
      <c>
        <f>0+O57+O60+O63+O66+O69+O72+O75</f>
      </c>
    </row>
    <row r="57" spans="1:16" ht="12.75">
      <c r="A57" s="26" t="s">
        <v>52</v>
      </c>
      <c s="31" t="s">
        <v>114</v>
      </c>
      <c s="31" t="s">
        <v>180</v>
      </c>
      <c s="26" t="s">
        <v>54</v>
      </c>
      <c s="32" t="s">
        <v>181</v>
      </c>
      <c s="33" t="s">
        <v>56</v>
      </c>
      <c s="34">
        <v>8.46</v>
      </c>
      <c s="35">
        <v>0</v>
      </c>
      <c s="35">
        <f>ROUND(ROUND(H57,2)*ROUND(G57,3),2)</f>
      </c>
      <c s="33" t="s">
        <v>57</v>
      </c>
      <c r="O57">
        <f>(I57*21)/100</f>
      </c>
      <c t="s">
        <v>27</v>
      </c>
    </row>
    <row r="58" spans="1:5" ht="12.75">
      <c r="A58" s="36" t="s">
        <v>58</v>
      </c>
      <c r="E58" s="37" t="s">
        <v>613</v>
      </c>
    </row>
    <row r="59" spans="1:5" ht="63.75">
      <c r="A59" s="40" t="s">
        <v>59</v>
      </c>
      <c r="E59" s="39" t="s">
        <v>614</v>
      </c>
    </row>
    <row r="60" spans="1:16" ht="12.75">
      <c r="A60" s="26" t="s">
        <v>52</v>
      </c>
      <c s="31" t="s">
        <v>119</v>
      </c>
      <c s="31" t="s">
        <v>615</v>
      </c>
      <c s="26" t="s">
        <v>54</v>
      </c>
      <c s="32" t="s">
        <v>616</v>
      </c>
      <c s="33" t="s">
        <v>56</v>
      </c>
      <c s="34">
        <v>67.163</v>
      </c>
      <c s="35">
        <v>0</v>
      </c>
      <c s="35">
        <f>ROUND(ROUND(H60,2)*ROUND(G60,3),2)</f>
      </c>
      <c s="33" t="s">
        <v>57</v>
      </c>
      <c r="O60">
        <f>(I60*21)/100</f>
      </c>
      <c t="s">
        <v>27</v>
      </c>
    </row>
    <row r="61" spans="1:5" ht="76.5">
      <c r="A61" s="36" t="s">
        <v>58</v>
      </c>
      <c r="E61" s="37" t="s">
        <v>617</v>
      </c>
    </row>
    <row r="62" spans="1:5" ht="12.75">
      <c r="A62" s="40" t="s">
        <v>59</v>
      </c>
      <c r="E62" s="39" t="s">
        <v>618</v>
      </c>
    </row>
    <row r="63" spans="1:16" ht="12.75">
      <c r="A63" s="26" t="s">
        <v>52</v>
      </c>
      <c s="31" t="s">
        <v>124</v>
      </c>
      <c s="31" t="s">
        <v>619</v>
      </c>
      <c s="26" t="s">
        <v>54</v>
      </c>
      <c s="32" t="s">
        <v>620</v>
      </c>
      <c s="33" t="s">
        <v>56</v>
      </c>
      <c s="34">
        <v>14.027</v>
      </c>
      <c s="35">
        <v>0</v>
      </c>
      <c s="35">
        <f>ROUND(ROUND(H63,2)*ROUND(G63,3),2)</f>
      </c>
      <c s="33" t="s">
        <v>57</v>
      </c>
      <c r="O63">
        <f>(I63*21)/100</f>
      </c>
      <c t="s">
        <v>27</v>
      </c>
    </row>
    <row r="64" spans="1:5" ht="12.75">
      <c r="A64" s="36" t="s">
        <v>58</v>
      </c>
      <c r="E64" s="37" t="s">
        <v>621</v>
      </c>
    </row>
    <row r="65" spans="1:5" ht="89.25">
      <c r="A65" s="40" t="s">
        <v>59</v>
      </c>
      <c r="E65" s="39" t="s">
        <v>622</v>
      </c>
    </row>
    <row r="66" spans="1:16" ht="12.75">
      <c r="A66" s="26" t="s">
        <v>52</v>
      </c>
      <c s="31" t="s">
        <v>129</v>
      </c>
      <c s="31" t="s">
        <v>623</v>
      </c>
      <c s="26" t="s">
        <v>54</v>
      </c>
      <c s="32" t="s">
        <v>624</v>
      </c>
      <c s="33" t="s">
        <v>56</v>
      </c>
      <c s="34">
        <v>9.102</v>
      </c>
      <c s="35">
        <v>0</v>
      </c>
      <c s="35">
        <f>ROUND(ROUND(H66,2)*ROUND(G66,3),2)</f>
      </c>
      <c s="33" t="s">
        <v>57</v>
      </c>
      <c r="O66">
        <f>(I66*21)/100</f>
      </c>
      <c t="s">
        <v>27</v>
      </c>
    </row>
    <row r="67" spans="1:5" ht="12.75">
      <c r="A67" s="36" t="s">
        <v>58</v>
      </c>
      <c r="E67" s="37" t="s">
        <v>625</v>
      </c>
    </row>
    <row r="68" spans="1:5" ht="63.75">
      <c r="A68" s="40" t="s">
        <v>59</v>
      </c>
      <c r="E68" s="39" t="s">
        <v>626</v>
      </c>
    </row>
    <row r="69" spans="1:16" ht="12.75">
      <c r="A69" s="26" t="s">
        <v>52</v>
      </c>
      <c s="31" t="s">
        <v>134</v>
      </c>
      <c s="31" t="s">
        <v>627</v>
      </c>
      <c s="26" t="s">
        <v>54</v>
      </c>
      <c s="32" t="s">
        <v>628</v>
      </c>
      <c s="33" t="s">
        <v>218</v>
      </c>
      <c s="34">
        <v>1.638</v>
      </c>
      <c s="35">
        <v>0</v>
      </c>
      <c s="35">
        <f>ROUND(ROUND(H69,2)*ROUND(G69,3),2)</f>
      </c>
      <c s="33" t="s">
        <v>57</v>
      </c>
      <c r="O69">
        <f>(I69*21)/100</f>
      </c>
      <c t="s">
        <v>27</v>
      </c>
    </row>
    <row r="70" spans="1:5" ht="25.5">
      <c r="A70" s="36" t="s">
        <v>58</v>
      </c>
      <c r="E70" s="37" t="s">
        <v>629</v>
      </c>
    </row>
    <row r="71" spans="1:5" ht="38.25">
      <c r="A71" s="40" t="s">
        <v>59</v>
      </c>
      <c r="E71" s="39" t="s">
        <v>630</v>
      </c>
    </row>
    <row r="72" spans="1:16" ht="12.75">
      <c r="A72" s="26" t="s">
        <v>52</v>
      </c>
      <c s="31" t="s">
        <v>139</v>
      </c>
      <c s="31" t="s">
        <v>190</v>
      </c>
      <c s="26" t="s">
        <v>54</v>
      </c>
      <c s="32" t="s">
        <v>192</v>
      </c>
      <c s="33" t="s">
        <v>98</v>
      </c>
      <c s="34">
        <v>2976</v>
      </c>
      <c s="35">
        <v>0</v>
      </c>
      <c s="35">
        <f>ROUND(ROUND(H72,2)*ROUND(G72,3),2)</f>
      </c>
      <c s="33" t="s">
        <v>57</v>
      </c>
      <c r="O72">
        <f>(I72*21)/100</f>
      </c>
      <c t="s">
        <v>27</v>
      </c>
    </row>
    <row r="73" spans="1:5" ht="12.75">
      <c r="A73" s="36" t="s">
        <v>58</v>
      </c>
      <c r="E73" s="37" t="s">
        <v>631</v>
      </c>
    </row>
    <row r="74" spans="1:5" ht="293.25">
      <c r="A74" s="40" t="s">
        <v>59</v>
      </c>
      <c r="E74" s="39" t="s">
        <v>632</v>
      </c>
    </row>
    <row r="75" spans="1:16" ht="12.75">
      <c r="A75" s="26" t="s">
        <v>52</v>
      </c>
      <c s="31" t="s">
        <v>143</v>
      </c>
      <c s="31" t="s">
        <v>200</v>
      </c>
      <c s="26" t="s">
        <v>54</v>
      </c>
      <c s="32" t="s">
        <v>201</v>
      </c>
      <c s="33" t="s">
        <v>98</v>
      </c>
      <c s="34">
        <v>163.35</v>
      </c>
      <c s="35">
        <v>0</v>
      </c>
      <c s="35">
        <f>ROUND(ROUND(H75,2)*ROUND(G75,3),2)</f>
      </c>
      <c s="33" t="s">
        <v>57</v>
      </c>
      <c r="O75">
        <f>(I75*21)/100</f>
      </c>
      <c t="s">
        <v>27</v>
      </c>
    </row>
    <row r="76" spans="1:5" ht="25.5">
      <c r="A76" s="36" t="s">
        <v>58</v>
      </c>
      <c r="E76" s="37" t="s">
        <v>633</v>
      </c>
    </row>
    <row r="77" spans="1:5" ht="38.25">
      <c r="A77" s="38" t="s">
        <v>59</v>
      </c>
      <c r="E77" s="39" t="s">
        <v>634</v>
      </c>
    </row>
    <row r="78" spans="1:18" ht="12.75" customHeight="1">
      <c r="A78" s="6" t="s">
        <v>50</v>
      </c>
      <c s="6"/>
      <c s="42" t="s">
        <v>26</v>
      </c>
      <c s="6"/>
      <c s="29" t="s">
        <v>635</v>
      </c>
      <c s="6"/>
      <c s="6"/>
      <c s="6"/>
      <c s="43">
        <f>0+Q78</f>
      </c>
      <c s="6"/>
      <c r="O78">
        <f>0+R78</f>
      </c>
      <c r="Q78">
        <f>0+I79+I82+I85+I88+I91+I94+I97+I100</f>
      </c>
      <c>
        <f>0+O79+O82+O85+O88+O91+O94+O97+O100</f>
      </c>
    </row>
    <row r="79" spans="1:16" ht="12.75">
      <c r="A79" s="26" t="s">
        <v>52</v>
      </c>
      <c s="31" t="s">
        <v>148</v>
      </c>
      <c s="31" t="s">
        <v>206</v>
      </c>
      <c s="26" t="s">
        <v>54</v>
      </c>
      <c s="32" t="s">
        <v>207</v>
      </c>
      <c s="33" t="s">
        <v>56</v>
      </c>
      <c s="34">
        <v>47.191</v>
      </c>
      <c s="35">
        <v>0</v>
      </c>
      <c s="35">
        <f>ROUND(ROUND(H79,2)*ROUND(G79,3),2)</f>
      </c>
      <c s="33" t="s">
        <v>57</v>
      </c>
      <c r="O79">
        <f>(I79*21)/100</f>
      </c>
      <c t="s">
        <v>27</v>
      </c>
    </row>
    <row r="80" spans="1:5" ht="12.75">
      <c r="A80" s="36" t="s">
        <v>58</v>
      </c>
      <c r="E80" s="37" t="s">
        <v>636</v>
      </c>
    </row>
    <row r="81" spans="1:5" ht="89.25">
      <c r="A81" s="40" t="s">
        <v>59</v>
      </c>
      <c r="E81" s="39" t="s">
        <v>637</v>
      </c>
    </row>
    <row r="82" spans="1:16" ht="12.75">
      <c r="A82" s="26" t="s">
        <v>52</v>
      </c>
      <c s="31" t="s">
        <v>153</v>
      </c>
      <c s="31" t="s">
        <v>638</v>
      </c>
      <c s="26" t="s">
        <v>54</v>
      </c>
      <c s="32" t="s">
        <v>639</v>
      </c>
      <c s="33" t="s">
        <v>640</v>
      </c>
      <c s="34">
        <v>318</v>
      </c>
      <c s="35">
        <v>0</v>
      </c>
      <c s="35">
        <f>ROUND(ROUND(H82,2)*ROUND(G82,3),2)</f>
      </c>
      <c s="33" t="s">
        <v>57</v>
      </c>
      <c r="O82">
        <f>(I82*21)/100</f>
      </c>
      <c t="s">
        <v>27</v>
      </c>
    </row>
    <row r="83" spans="1:5" ht="38.25">
      <c r="A83" s="36" t="s">
        <v>58</v>
      </c>
      <c r="E83" s="37" t="s">
        <v>641</v>
      </c>
    </row>
    <row r="84" spans="1:5" ht="63.75">
      <c r="A84" s="40" t="s">
        <v>59</v>
      </c>
      <c r="E84" s="39" t="s">
        <v>642</v>
      </c>
    </row>
    <row r="85" spans="1:16" ht="12.75">
      <c r="A85" s="26" t="s">
        <v>52</v>
      </c>
      <c s="31" t="s">
        <v>158</v>
      </c>
      <c s="31" t="s">
        <v>643</v>
      </c>
      <c s="26" t="s">
        <v>54</v>
      </c>
      <c s="32" t="s">
        <v>644</v>
      </c>
      <c s="33" t="s">
        <v>56</v>
      </c>
      <c s="34">
        <v>16.553</v>
      </c>
      <c s="35">
        <v>0</v>
      </c>
      <c s="35">
        <f>ROUND(ROUND(H85,2)*ROUND(G85,3),2)</f>
      </c>
      <c s="33" t="s">
        <v>57</v>
      </c>
      <c r="O85">
        <f>(I85*21)/100</f>
      </c>
      <c t="s">
        <v>27</v>
      </c>
    </row>
    <row r="86" spans="1:5" ht="38.25">
      <c r="A86" s="36" t="s">
        <v>58</v>
      </c>
      <c r="E86" s="37" t="s">
        <v>645</v>
      </c>
    </row>
    <row r="87" spans="1:5" ht="63.75">
      <c r="A87" s="40" t="s">
        <v>59</v>
      </c>
      <c r="E87" s="39" t="s">
        <v>646</v>
      </c>
    </row>
    <row r="88" spans="1:16" ht="12.75">
      <c r="A88" s="26" t="s">
        <v>52</v>
      </c>
      <c s="31" t="s">
        <v>163</v>
      </c>
      <c s="31" t="s">
        <v>216</v>
      </c>
      <c s="26" t="s">
        <v>54</v>
      </c>
      <c s="32" t="s">
        <v>217</v>
      </c>
      <c s="33" t="s">
        <v>218</v>
      </c>
      <c s="34">
        <v>2.979</v>
      </c>
      <c s="35">
        <v>0</v>
      </c>
      <c s="35">
        <f>ROUND(ROUND(H88,2)*ROUND(G88,3),2)</f>
      </c>
      <c s="33" t="s">
        <v>57</v>
      </c>
      <c r="O88">
        <f>(I88*21)/100</f>
      </c>
      <c t="s">
        <v>27</v>
      </c>
    </row>
    <row r="89" spans="1:5" ht="25.5">
      <c r="A89" s="36" t="s">
        <v>58</v>
      </c>
      <c r="E89" s="37" t="s">
        <v>629</v>
      </c>
    </row>
    <row r="90" spans="1:5" ht="25.5">
      <c r="A90" s="40" t="s">
        <v>59</v>
      </c>
      <c r="E90" s="39" t="s">
        <v>647</v>
      </c>
    </row>
    <row r="91" spans="1:16" ht="12.75">
      <c r="A91" s="26" t="s">
        <v>52</v>
      </c>
      <c s="31" t="s">
        <v>168</v>
      </c>
      <c s="31" t="s">
        <v>648</v>
      </c>
      <c s="26" t="s">
        <v>54</v>
      </c>
      <c s="32" t="s">
        <v>649</v>
      </c>
      <c s="33" t="s">
        <v>56</v>
      </c>
      <c s="34">
        <v>111.359</v>
      </c>
      <c s="35">
        <v>0</v>
      </c>
      <c s="35">
        <f>ROUND(ROUND(H91,2)*ROUND(G91,3),2)</f>
      </c>
      <c s="33" t="s">
        <v>57</v>
      </c>
      <c r="O91">
        <f>(I91*21)/100</f>
      </c>
      <c t="s">
        <v>27</v>
      </c>
    </row>
    <row r="92" spans="1:5" ht="38.25">
      <c r="A92" s="36" t="s">
        <v>58</v>
      </c>
      <c r="E92" s="37" t="s">
        <v>650</v>
      </c>
    </row>
    <row r="93" spans="1:5" ht="76.5">
      <c r="A93" s="40" t="s">
        <v>59</v>
      </c>
      <c r="E93" s="39" t="s">
        <v>651</v>
      </c>
    </row>
    <row r="94" spans="1:16" ht="12.75">
      <c r="A94" s="26" t="s">
        <v>52</v>
      </c>
      <c s="31" t="s">
        <v>173</v>
      </c>
      <c s="31" t="s">
        <v>652</v>
      </c>
      <c s="26" t="s">
        <v>54</v>
      </c>
      <c s="32" t="s">
        <v>653</v>
      </c>
      <c s="33" t="s">
        <v>218</v>
      </c>
      <c s="34">
        <v>20.045</v>
      </c>
      <c s="35">
        <v>0</v>
      </c>
      <c s="35">
        <f>ROUND(ROUND(H94,2)*ROUND(G94,3),2)</f>
      </c>
      <c s="33" t="s">
        <v>57</v>
      </c>
      <c r="O94">
        <f>(I94*21)/100</f>
      </c>
      <c t="s">
        <v>27</v>
      </c>
    </row>
    <row r="95" spans="1:5" ht="25.5">
      <c r="A95" s="36" t="s">
        <v>58</v>
      </c>
      <c r="E95" s="37" t="s">
        <v>654</v>
      </c>
    </row>
    <row r="96" spans="1:5" ht="25.5">
      <c r="A96" s="40" t="s">
        <v>59</v>
      </c>
      <c r="E96" s="39" t="s">
        <v>655</v>
      </c>
    </row>
    <row r="97" spans="1:16" ht="12.75">
      <c r="A97" s="26" t="s">
        <v>52</v>
      </c>
      <c s="31" t="s">
        <v>179</v>
      </c>
      <c s="31" t="s">
        <v>656</v>
      </c>
      <c s="26" t="s">
        <v>54</v>
      </c>
      <c s="32" t="s">
        <v>657</v>
      </c>
      <c s="33" t="s">
        <v>56</v>
      </c>
      <c s="34">
        <v>34.565</v>
      </c>
      <c s="35">
        <v>0</v>
      </c>
      <c s="35">
        <f>ROUND(ROUND(H97,2)*ROUND(G97,3),2)</f>
      </c>
      <c s="33" t="s">
        <v>57</v>
      </c>
      <c r="O97">
        <f>(I97*21)/100</f>
      </c>
      <c t="s">
        <v>27</v>
      </c>
    </row>
    <row r="98" spans="1:5" ht="51">
      <c r="A98" s="36" t="s">
        <v>58</v>
      </c>
      <c r="E98" s="37" t="s">
        <v>658</v>
      </c>
    </row>
    <row r="99" spans="1:5" ht="76.5">
      <c r="A99" s="40" t="s">
        <v>59</v>
      </c>
      <c r="E99" s="39" t="s">
        <v>659</v>
      </c>
    </row>
    <row r="100" spans="1:16" ht="12.75">
      <c r="A100" s="26" t="s">
        <v>52</v>
      </c>
      <c s="31" t="s">
        <v>184</v>
      </c>
      <c s="31" t="s">
        <v>660</v>
      </c>
      <c s="26" t="s">
        <v>54</v>
      </c>
      <c s="32" t="s">
        <v>661</v>
      </c>
      <c s="33" t="s">
        <v>218</v>
      </c>
      <c s="34">
        <v>6.913</v>
      </c>
      <c s="35">
        <v>0</v>
      </c>
      <c s="35">
        <f>ROUND(ROUND(H100,2)*ROUND(G100,3),2)</f>
      </c>
      <c s="33" t="s">
        <v>57</v>
      </c>
      <c r="O100">
        <f>(I100*21)/100</f>
      </c>
      <c t="s">
        <v>27</v>
      </c>
    </row>
    <row r="101" spans="1:5" ht="25.5">
      <c r="A101" s="36" t="s">
        <v>58</v>
      </c>
      <c r="E101" s="37" t="s">
        <v>662</v>
      </c>
    </row>
    <row r="102" spans="1:5" ht="38.25">
      <c r="A102" s="38" t="s">
        <v>59</v>
      </c>
      <c r="E102" s="39" t="s">
        <v>663</v>
      </c>
    </row>
    <row r="103" spans="1:18" ht="12.75" customHeight="1">
      <c r="A103" s="6" t="s">
        <v>50</v>
      </c>
      <c s="6"/>
      <c s="42" t="s">
        <v>37</v>
      </c>
      <c s="6"/>
      <c s="29" t="s">
        <v>664</v>
      </c>
      <c s="6"/>
      <c s="6"/>
      <c s="6"/>
      <c s="43">
        <f>0+Q103</f>
      </c>
      <c s="6"/>
      <c r="O103">
        <f>0+R103</f>
      </c>
      <c r="Q103">
        <f>0+I104+I107+I110+I113+I116+I119+I122</f>
      </c>
      <c>
        <f>0+O104+O107+O110+O113+O116+O119+O122</f>
      </c>
    </row>
    <row r="104" spans="1:16" ht="12.75">
      <c r="A104" s="26" t="s">
        <v>52</v>
      </c>
      <c s="31" t="s">
        <v>189</v>
      </c>
      <c s="31" t="s">
        <v>665</v>
      </c>
      <c s="26" t="s">
        <v>54</v>
      </c>
      <c s="32" t="s">
        <v>666</v>
      </c>
      <c s="33" t="s">
        <v>56</v>
      </c>
      <c s="34">
        <v>2.025</v>
      </c>
      <c s="35">
        <v>0</v>
      </c>
      <c s="35">
        <f>ROUND(ROUND(H104,2)*ROUND(G104,3),2)</f>
      </c>
      <c s="33" t="s">
        <v>57</v>
      </c>
      <c r="O104">
        <f>(I104*21)/100</f>
      </c>
      <c t="s">
        <v>27</v>
      </c>
    </row>
    <row r="105" spans="1:5" ht="12.75">
      <c r="A105" s="36" t="s">
        <v>58</v>
      </c>
      <c r="E105" s="37" t="s">
        <v>667</v>
      </c>
    </row>
    <row r="106" spans="1:5" ht="12.75">
      <c r="A106" s="40" t="s">
        <v>59</v>
      </c>
      <c r="E106" s="39" t="s">
        <v>668</v>
      </c>
    </row>
    <row r="107" spans="1:16" ht="12.75">
      <c r="A107" s="26" t="s">
        <v>52</v>
      </c>
      <c s="31" t="s">
        <v>195</v>
      </c>
      <c s="31" t="s">
        <v>669</v>
      </c>
      <c s="26" t="s">
        <v>54</v>
      </c>
      <c s="32" t="s">
        <v>670</v>
      </c>
      <c s="33" t="s">
        <v>56</v>
      </c>
      <c s="34">
        <v>60.263</v>
      </c>
      <c s="35">
        <v>0</v>
      </c>
      <c s="35">
        <f>ROUND(ROUND(H107,2)*ROUND(G107,3),2)</f>
      </c>
      <c s="33" t="s">
        <v>57</v>
      </c>
      <c r="O107">
        <f>(I107*21)/100</f>
      </c>
      <c t="s">
        <v>27</v>
      </c>
    </row>
    <row r="108" spans="1:5" ht="12.75">
      <c r="A108" s="36" t="s">
        <v>58</v>
      </c>
      <c r="E108" s="37" t="s">
        <v>671</v>
      </c>
    </row>
    <row r="109" spans="1:5" ht="127.5">
      <c r="A109" s="40" t="s">
        <v>59</v>
      </c>
      <c r="E109" s="39" t="s">
        <v>672</v>
      </c>
    </row>
    <row r="110" spans="1:16" ht="12.75">
      <c r="A110" s="26" t="s">
        <v>52</v>
      </c>
      <c s="31" t="s">
        <v>199</v>
      </c>
      <c s="31" t="s">
        <v>248</v>
      </c>
      <c s="26" t="s">
        <v>54</v>
      </c>
      <c s="32" t="s">
        <v>249</v>
      </c>
      <c s="33" t="s">
        <v>56</v>
      </c>
      <c s="34">
        <v>11.52</v>
      </c>
      <c s="35">
        <v>0</v>
      </c>
      <c s="35">
        <f>ROUND(ROUND(H110,2)*ROUND(G110,3),2)</f>
      </c>
      <c s="33" t="s">
        <v>57</v>
      </c>
      <c r="O110">
        <f>(I110*21)/100</f>
      </c>
      <c t="s">
        <v>27</v>
      </c>
    </row>
    <row r="111" spans="1:5" ht="25.5">
      <c r="A111" s="36" t="s">
        <v>58</v>
      </c>
      <c r="E111" s="37" t="s">
        <v>673</v>
      </c>
    </row>
    <row r="112" spans="1:5" ht="102">
      <c r="A112" s="40" t="s">
        <v>59</v>
      </c>
      <c r="E112" s="39" t="s">
        <v>674</v>
      </c>
    </row>
    <row r="113" spans="1:16" ht="12.75">
      <c r="A113" s="26" t="s">
        <v>52</v>
      </c>
      <c s="31" t="s">
        <v>205</v>
      </c>
      <c s="31" t="s">
        <v>675</v>
      </c>
      <c s="26" t="s">
        <v>54</v>
      </c>
      <c s="32" t="s">
        <v>676</v>
      </c>
      <c s="33" t="s">
        <v>56</v>
      </c>
      <c s="34">
        <v>11.522</v>
      </c>
      <c s="35">
        <v>0</v>
      </c>
      <c s="35">
        <f>ROUND(ROUND(H113,2)*ROUND(G113,3),2)</f>
      </c>
      <c s="33" t="s">
        <v>57</v>
      </c>
      <c r="O113">
        <f>(I113*21)/100</f>
      </c>
      <c t="s">
        <v>27</v>
      </c>
    </row>
    <row r="114" spans="1:5" ht="25.5">
      <c r="A114" s="36" t="s">
        <v>58</v>
      </c>
      <c r="E114" s="37" t="s">
        <v>677</v>
      </c>
    </row>
    <row r="115" spans="1:5" ht="318.75">
      <c r="A115" s="40" t="s">
        <v>59</v>
      </c>
      <c r="E115" s="39" t="s">
        <v>678</v>
      </c>
    </row>
    <row r="116" spans="1:16" ht="12.75">
      <c r="A116" s="26" t="s">
        <v>52</v>
      </c>
      <c s="31" t="s">
        <v>210</v>
      </c>
      <c s="31" t="s">
        <v>679</v>
      </c>
      <c s="26" t="s">
        <v>54</v>
      </c>
      <c s="32" t="s">
        <v>680</v>
      </c>
      <c s="33" t="s">
        <v>56</v>
      </c>
      <c s="34">
        <v>49.605</v>
      </c>
      <c s="35">
        <v>0</v>
      </c>
      <c s="35">
        <f>ROUND(ROUND(H116,2)*ROUND(G116,3),2)</f>
      </c>
      <c s="33" t="s">
        <v>57</v>
      </c>
      <c r="O116">
        <f>(I116*21)/100</f>
      </c>
      <c t="s">
        <v>27</v>
      </c>
    </row>
    <row r="117" spans="1:5" ht="12.75">
      <c r="A117" s="36" t="s">
        <v>58</v>
      </c>
      <c r="E117" s="37" t="s">
        <v>681</v>
      </c>
    </row>
    <row r="118" spans="1:5" ht="38.25">
      <c r="A118" s="40" t="s">
        <v>59</v>
      </c>
      <c r="E118" s="39" t="s">
        <v>682</v>
      </c>
    </row>
    <row r="119" spans="1:16" ht="12.75">
      <c r="A119" s="26" t="s">
        <v>52</v>
      </c>
      <c s="31" t="s">
        <v>215</v>
      </c>
      <c s="31" t="s">
        <v>683</v>
      </c>
      <c s="26" t="s">
        <v>54</v>
      </c>
      <c s="32" t="s">
        <v>684</v>
      </c>
      <c s="33" t="s">
        <v>56</v>
      </c>
      <c s="34">
        <v>46.692</v>
      </c>
      <c s="35">
        <v>0</v>
      </c>
      <c s="35">
        <f>ROUND(ROUND(H119,2)*ROUND(G119,3),2)</f>
      </c>
      <c s="33" t="s">
        <v>57</v>
      </c>
      <c r="O119">
        <f>(I119*21)/100</f>
      </c>
      <c t="s">
        <v>27</v>
      </c>
    </row>
    <row r="120" spans="1:5" ht="12.75">
      <c r="A120" s="36" t="s">
        <v>58</v>
      </c>
      <c r="E120" s="37" t="s">
        <v>685</v>
      </c>
    </row>
    <row r="121" spans="1:5" ht="63.75">
      <c r="A121" s="40" t="s">
        <v>59</v>
      </c>
      <c r="E121" s="39" t="s">
        <v>686</v>
      </c>
    </row>
    <row r="122" spans="1:16" ht="12.75">
      <c r="A122" s="26" t="s">
        <v>52</v>
      </c>
      <c s="31" t="s">
        <v>222</v>
      </c>
      <c s="31" t="s">
        <v>258</v>
      </c>
      <c s="26" t="s">
        <v>54</v>
      </c>
      <c s="32" t="s">
        <v>259</v>
      </c>
      <c s="33" t="s">
        <v>56</v>
      </c>
      <c s="34">
        <v>14.476</v>
      </c>
      <c s="35">
        <v>0</v>
      </c>
      <c s="35">
        <f>ROUND(ROUND(H122,2)*ROUND(G122,3),2)</f>
      </c>
      <c s="33" t="s">
        <v>57</v>
      </c>
      <c r="O122">
        <f>(I122*21)/100</f>
      </c>
      <c t="s">
        <v>27</v>
      </c>
    </row>
    <row r="123" spans="1:5" ht="38.25">
      <c r="A123" s="36" t="s">
        <v>58</v>
      </c>
      <c r="E123" s="37" t="s">
        <v>687</v>
      </c>
    </row>
    <row r="124" spans="1:5" ht="255">
      <c r="A124" s="38" t="s">
        <v>59</v>
      </c>
      <c r="E124" s="39" t="s">
        <v>688</v>
      </c>
    </row>
    <row r="125" spans="1:18" ht="12.75" customHeight="1">
      <c r="A125" s="6" t="s">
        <v>50</v>
      </c>
      <c s="6"/>
      <c s="42" t="s">
        <v>39</v>
      </c>
      <c s="6"/>
      <c s="29" t="s">
        <v>557</v>
      </c>
      <c s="6"/>
      <c s="6"/>
      <c s="6"/>
      <c s="43">
        <f>0+Q125</f>
      </c>
      <c s="6"/>
      <c r="O125">
        <f>0+R125</f>
      </c>
      <c r="Q125">
        <f>0+I126+I129+I132+I135+I138+I141+I144</f>
      </c>
      <c>
        <f>0+O126+O129+O132+O135+O138+O141+O144</f>
      </c>
    </row>
    <row r="126" spans="1:16" ht="12.75">
      <c r="A126" s="26" t="s">
        <v>52</v>
      </c>
      <c s="31" t="s">
        <v>227</v>
      </c>
      <c s="31" t="s">
        <v>689</v>
      </c>
      <c s="26" t="s">
        <v>54</v>
      </c>
      <c s="32" t="s">
        <v>690</v>
      </c>
      <c s="33" t="s">
        <v>98</v>
      </c>
      <c s="34">
        <v>355.2</v>
      </c>
      <c s="35">
        <v>0</v>
      </c>
      <c s="35">
        <f>ROUND(ROUND(H126,2)*ROUND(G126,3),2)</f>
      </c>
      <c s="33" t="s">
        <v>57</v>
      </c>
      <c r="O126">
        <f>(I126*21)/100</f>
      </c>
      <c t="s">
        <v>27</v>
      </c>
    </row>
    <row r="127" spans="1:5" ht="25.5">
      <c r="A127" s="36" t="s">
        <v>58</v>
      </c>
      <c r="E127" s="37" t="s">
        <v>691</v>
      </c>
    </row>
    <row r="128" spans="1:5" ht="51">
      <c r="A128" s="40" t="s">
        <v>59</v>
      </c>
      <c r="E128" s="39" t="s">
        <v>692</v>
      </c>
    </row>
    <row r="129" spans="1:16" ht="12.75">
      <c r="A129" s="26" t="s">
        <v>52</v>
      </c>
      <c s="31" t="s">
        <v>232</v>
      </c>
      <c s="31" t="s">
        <v>693</v>
      </c>
      <c s="26" t="s">
        <v>54</v>
      </c>
      <c s="32" t="s">
        <v>694</v>
      </c>
      <c s="33" t="s">
        <v>98</v>
      </c>
      <c s="34">
        <v>348</v>
      </c>
      <c s="35">
        <v>0</v>
      </c>
      <c s="35">
        <f>ROUND(ROUND(H129,2)*ROUND(G129,3),2)</f>
      </c>
      <c s="33" t="s">
        <v>57</v>
      </c>
      <c r="O129">
        <f>(I129*21)/100</f>
      </c>
      <c t="s">
        <v>27</v>
      </c>
    </row>
    <row r="130" spans="1:5" ht="38.25">
      <c r="A130" s="36" t="s">
        <v>58</v>
      </c>
      <c r="E130" s="37" t="s">
        <v>695</v>
      </c>
    </row>
    <row r="131" spans="1:5" ht="51">
      <c r="A131" s="40" t="s">
        <v>59</v>
      </c>
      <c r="E131" s="39" t="s">
        <v>696</v>
      </c>
    </row>
    <row r="132" spans="1:16" ht="12.75">
      <c r="A132" s="26" t="s">
        <v>52</v>
      </c>
      <c s="31" t="s">
        <v>237</v>
      </c>
      <c s="31" t="s">
        <v>697</v>
      </c>
      <c s="26" t="s">
        <v>54</v>
      </c>
      <c s="32" t="s">
        <v>698</v>
      </c>
      <c s="33" t="s">
        <v>98</v>
      </c>
      <c s="34">
        <v>355.2</v>
      </c>
      <c s="35">
        <v>0</v>
      </c>
      <c s="35">
        <f>ROUND(ROUND(H132,2)*ROUND(G132,3),2)</f>
      </c>
      <c s="33" t="s">
        <v>57</v>
      </c>
      <c r="O132">
        <f>(I132*21)/100</f>
      </c>
      <c t="s">
        <v>27</v>
      </c>
    </row>
    <row r="133" spans="1:5" ht="12.75">
      <c r="A133" s="36" t="s">
        <v>58</v>
      </c>
      <c r="E133" s="37" t="s">
        <v>54</v>
      </c>
    </row>
    <row r="134" spans="1:5" ht="38.25">
      <c r="A134" s="40" t="s">
        <v>59</v>
      </c>
      <c r="E134" s="39" t="s">
        <v>699</v>
      </c>
    </row>
    <row r="135" spans="1:16" ht="12.75">
      <c r="A135" s="26" t="s">
        <v>52</v>
      </c>
      <c s="31" t="s">
        <v>242</v>
      </c>
      <c s="31" t="s">
        <v>277</v>
      </c>
      <c s="26" t="s">
        <v>54</v>
      </c>
      <c s="32" t="s">
        <v>278</v>
      </c>
      <c s="33" t="s">
        <v>98</v>
      </c>
      <c s="34">
        <v>1427.5</v>
      </c>
      <c s="35">
        <v>0</v>
      </c>
      <c s="35">
        <f>ROUND(ROUND(H135,2)*ROUND(G135,3),2)</f>
      </c>
      <c s="33" t="s">
        <v>57</v>
      </c>
      <c r="O135">
        <f>(I135*21)/100</f>
      </c>
      <c t="s">
        <v>27</v>
      </c>
    </row>
    <row r="136" spans="1:5" ht="12.75">
      <c r="A136" s="36" t="s">
        <v>58</v>
      </c>
      <c r="E136" s="37" t="s">
        <v>700</v>
      </c>
    </row>
    <row r="137" spans="1:5" ht="63.75">
      <c r="A137" s="40" t="s">
        <v>59</v>
      </c>
      <c r="E137" s="39" t="s">
        <v>701</v>
      </c>
    </row>
    <row r="138" spans="1:16" ht="12.75">
      <c r="A138" s="26" t="s">
        <v>52</v>
      </c>
      <c s="31" t="s">
        <v>247</v>
      </c>
      <c s="31" t="s">
        <v>702</v>
      </c>
      <c s="26" t="s">
        <v>54</v>
      </c>
      <c s="32" t="s">
        <v>703</v>
      </c>
      <c s="33" t="s">
        <v>98</v>
      </c>
      <c s="34">
        <v>1057.7</v>
      </c>
      <c s="35">
        <v>0</v>
      </c>
      <c s="35">
        <f>ROUND(ROUND(H138,2)*ROUND(G138,3),2)</f>
      </c>
      <c s="33" t="s">
        <v>57</v>
      </c>
      <c r="O138">
        <f>(I138*21)/100</f>
      </c>
      <c t="s">
        <v>27</v>
      </c>
    </row>
    <row r="139" spans="1:5" ht="25.5">
      <c r="A139" s="36" t="s">
        <v>58</v>
      </c>
      <c r="E139" s="37" t="s">
        <v>704</v>
      </c>
    </row>
    <row r="140" spans="1:5" ht="51">
      <c r="A140" s="40" t="s">
        <v>59</v>
      </c>
      <c r="E140" s="39" t="s">
        <v>705</v>
      </c>
    </row>
    <row r="141" spans="1:16" ht="12.75">
      <c r="A141" s="26" t="s">
        <v>52</v>
      </c>
      <c s="31" t="s">
        <v>252</v>
      </c>
      <c s="31" t="s">
        <v>706</v>
      </c>
      <c s="26" t="s">
        <v>54</v>
      </c>
      <c s="32" t="s">
        <v>707</v>
      </c>
      <c s="33" t="s">
        <v>98</v>
      </c>
      <c s="34">
        <v>370.5</v>
      </c>
      <c s="35">
        <v>0</v>
      </c>
      <c s="35">
        <f>ROUND(ROUND(H141,2)*ROUND(G141,3),2)</f>
      </c>
      <c s="33" t="s">
        <v>57</v>
      </c>
      <c r="O141">
        <f>(I141*21)/100</f>
      </c>
      <c t="s">
        <v>27</v>
      </c>
    </row>
    <row r="142" spans="1:5" ht="25.5">
      <c r="A142" s="36" t="s">
        <v>58</v>
      </c>
      <c r="E142" s="37" t="s">
        <v>708</v>
      </c>
    </row>
    <row r="143" spans="1:5" ht="51">
      <c r="A143" s="40" t="s">
        <v>59</v>
      </c>
      <c r="E143" s="39" t="s">
        <v>709</v>
      </c>
    </row>
    <row r="144" spans="1:16" ht="25.5">
      <c r="A144" s="26" t="s">
        <v>52</v>
      </c>
      <c s="31" t="s">
        <v>257</v>
      </c>
      <c s="31" t="s">
        <v>710</v>
      </c>
      <c s="26" t="s">
        <v>54</v>
      </c>
      <c s="32" t="s">
        <v>711</v>
      </c>
      <c s="33" t="s">
        <v>98</v>
      </c>
      <c s="34">
        <v>362.75</v>
      </c>
      <c s="35">
        <v>0</v>
      </c>
      <c s="35">
        <f>ROUND(ROUND(H144,2)*ROUND(G144,3),2)</f>
      </c>
      <c s="33" t="s">
        <v>57</v>
      </c>
      <c r="O144">
        <f>(I144*21)/100</f>
      </c>
      <c t="s">
        <v>27</v>
      </c>
    </row>
    <row r="145" spans="1:5" ht="25.5">
      <c r="A145" s="36" t="s">
        <v>58</v>
      </c>
      <c r="E145" s="37" t="s">
        <v>712</v>
      </c>
    </row>
    <row r="146" spans="1:5" ht="51">
      <c r="A146" s="38" t="s">
        <v>59</v>
      </c>
      <c r="E146" s="39" t="s">
        <v>713</v>
      </c>
    </row>
    <row r="147" spans="1:18" ht="12.75" customHeight="1">
      <c r="A147" s="6" t="s">
        <v>50</v>
      </c>
      <c s="6"/>
      <c s="42" t="s">
        <v>77</v>
      </c>
      <c s="6"/>
      <c s="29" t="s">
        <v>714</v>
      </c>
      <c s="6"/>
      <c s="6"/>
      <c s="6"/>
      <c s="43">
        <f>0+Q147</f>
      </c>
      <c s="6"/>
      <c r="O147">
        <f>0+R147</f>
      </c>
      <c r="Q147">
        <f>0+I148+I151+I154+I157+I160+I163</f>
      </c>
      <c>
        <f>0+O148+O151+O154+O157+O160+O163</f>
      </c>
    </row>
    <row r="148" spans="1:16" ht="25.5">
      <c r="A148" s="26" t="s">
        <v>52</v>
      </c>
      <c s="31" t="s">
        <v>263</v>
      </c>
      <c s="31" t="s">
        <v>715</v>
      </c>
      <c s="26" t="s">
        <v>54</v>
      </c>
      <c s="32" t="s">
        <v>716</v>
      </c>
      <c s="33" t="s">
        <v>98</v>
      </c>
      <c s="34">
        <v>60.9</v>
      </c>
      <c s="35">
        <v>0</v>
      </c>
      <c s="35">
        <f>ROUND(ROUND(H148,2)*ROUND(G148,3),2)</f>
      </c>
      <c s="33" t="s">
        <v>57</v>
      </c>
      <c r="O148">
        <f>(I148*21)/100</f>
      </c>
      <c t="s">
        <v>27</v>
      </c>
    </row>
    <row r="149" spans="1:5" ht="12.75">
      <c r="A149" s="36" t="s">
        <v>58</v>
      </c>
      <c r="E149" s="37" t="s">
        <v>717</v>
      </c>
    </row>
    <row r="150" spans="1:5" ht="25.5">
      <c r="A150" s="40" t="s">
        <v>59</v>
      </c>
      <c r="E150" s="39" t="s">
        <v>718</v>
      </c>
    </row>
    <row r="151" spans="1:16" ht="25.5">
      <c r="A151" s="26" t="s">
        <v>52</v>
      </c>
      <c s="31" t="s">
        <v>267</v>
      </c>
      <c s="31" t="s">
        <v>719</v>
      </c>
      <c s="26" t="s">
        <v>54</v>
      </c>
      <c s="32" t="s">
        <v>720</v>
      </c>
      <c s="33" t="s">
        <v>98</v>
      </c>
      <c s="34">
        <v>294.003</v>
      </c>
      <c s="35">
        <v>0</v>
      </c>
      <c s="35">
        <f>ROUND(ROUND(H151,2)*ROUND(G151,3),2)</f>
      </c>
      <c s="33" t="s">
        <v>57</v>
      </c>
      <c r="O151">
        <f>(I151*21)/100</f>
      </c>
      <c t="s">
        <v>27</v>
      </c>
    </row>
    <row r="152" spans="1:5" ht="12.75">
      <c r="A152" s="36" t="s">
        <v>58</v>
      </c>
      <c r="E152" s="37" t="s">
        <v>721</v>
      </c>
    </row>
    <row r="153" spans="1:5" ht="165.75">
      <c r="A153" s="40" t="s">
        <v>59</v>
      </c>
      <c r="E153" s="39" t="s">
        <v>722</v>
      </c>
    </row>
    <row r="154" spans="1:16" ht="12.75">
      <c r="A154" s="26" t="s">
        <v>52</v>
      </c>
      <c s="31" t="s">
        <v>271</v>
      </c>
      <c s="31" t="s">
        <v>723</v>
      </c>
      <c s="26" t="s">
        <v>54</v>
      </c>
      <c s="32" t="s">
        <v>724</v>
      </c>
      <c s="33" t="s">
        <v>98</v>
      </c>
      <c s="34">
        <v>37.079</v>
      </c>
      <c s="35">
        <v>0</v>
      </c>
      <c s="35">
        <f>ROUND(ROUND(H154,2)*ROUND(G154,3),2)</f>
      </c>
      <c s="33" t="s">
        <v>57</v>
      </c>
      <c r="O154">
        <f>(I154*21)/100</f>
      </c>
      <c t="s">
        <v>27</v>
      </c>
    </row>
    <row r="155" spans="1:5" ht="25.5">
      <c r="A155" s="36" t="s">
        <v>58</v>
      </c>
      <c r="E155" s="37" t="s">
        <v>725</v>
      </c>
    </row>
    <row r="156" spans="1:5" ht="38.25">
      <c r="A156" s="40" t="s">
        <v>59</v>
      </c>
      <c r="E156" s="39" t="s">
        <v>726</v>
      </c>
    </row>
    <row r="157" spans="1:16" ht="12.75">
      <c r="A157" s="26" t="s">
        <v>52</v>
      </c>
      <c s="31" t="s">
        <v>276</v>
      </c>
      <c s="31" t="s">
        <v>303</v>
      </c>
      <c s="26" t="s">
        <v>54</v>
      </c>
      <c s="32" t="s">
        <v>304</v>
      </c>
      <c s="33" t="s">
        <v>98</v>
      </c>
      <c s="34">
        <v>354.903</v>
      </c>
      <c s="35">
        <v>0</v>
      </c>
      <c s="35">
        <f>ROUND(ROUND(H157,2)*ROUND(G157,3),2)</f>
      </c>
      <c s="33" t="s">
        <v>57</v>
      </c>
      <c r="O157">
        <f>(I157*21)/100</f>
      </c>
      <c t="s">
        <v>27</v>
      </c>
    </row>
    <row r="158" spans="1:5" ht="12.75">
      <c r="A158" s="36" t="s">
        <v>58</v>
      </c>
      <c r="E158" s="37" t="s">
        <v>727</v>
      </c>
    </row>
    <row r="159" spans="1:5" ht="63.75">
      <c r="A159" s="40" t="s">
        <v>59</v>
      </c>
      <c r="E159" s="39" t="s">
        <v>728</v>
      </c>
    </row>
    <row r="160" spans="1:16" ht="12.75">
      <c r="A160" s="26" t="s">
        <v>52</v>
      </c>
      <c s="31" t="s">
        <v>281</v>
      </c>
      <c s="31" t="s">
        <v>311</v>
      </c>
      <c s="26" t="s">
        <v>54</v>
      </c>
      <c s="32" t="s">
        <v>312</v>
      </c>
      <c s="33" t="s">
        <v>98</v>
      </c>
      <c s="34">
        <v>28.685</v>
      </c>
      <c s="35">
        <v>0</v>
      </c>
      <c s="35">
        <f>ROUND(ROUND(H160,2)*ROUND(G160,3),2)</f>
      </c>
      <c s="33" t="s">
        <v>57</v>
      </c>
      <c r="O160">
        <f>(I160*21)/100</f>
      </c>
      <c t="s">
        <v>27</v>
      </c>
    </row>
    <row r="161" spans="1:5" ht="12.75">
      <c r="A161" s="36" t="s">
        <v>58</v>
      </c>
      <c r="E161" s="37" t="s">
        <v>729</v>
      </c>
    </row>
    <row r="162" spans="1:5" ht="76.5">
      <c r="A162" s="40" t="s">
        <v>59</v>
      </c>
      <c r="E162" s="39" t="s">
        <v>730</v>
      </c>
    </row>
    <row r="163" spans="1:16" ht="12.75">
      <c r="A163" s="26" t="s">
        <v>52</v>
      </c>
      <c s="31" t="s">
        <v>286</v>
      </c>
      <c s="31" t="s">
        <v>316</v>
      </c>
      <c s="26" t="s">
        <v>54</v>
      </c>
      <c s="32" t="s">
        <v>317</v>
      </c>
      <c s="33" t="s">
        <v>98</v>
      </c>
      <c s="34">
        <v>15.891</v>
      </c>
      <c s="35">
        <v>0</v>
      </c>
      <c s="35">
        <f>ROUND(ROUND(H163,2)*ROUND(G163,3),2)</f>
      </c>
      <c s="33" t="s">
        <v>57</v>
      </c>
      <c r="O163">
        <f>(I163*21)/100</f>
      </c>
      <c t="s">
        <v>27</v>
      </c>
    </row>
    <row r="164" spans="1:5" ht="12.75">
      <c r="A164" s="36" t="s">
        <v>58</v>
      </c>
      <c r="E164" s="37" t="s">
        <v>731</v>
      </c>
    </row>
    <row r="165" spans="1:5" ht="38.25">
      <c r="A165" s="38" t="s">
        <v>59</v>
      </c>
      <c r="E165" s="39" t="s">
        <v>732</v>
      </c>
    </row>
    <row r="166" spans="1:18" ht="12.75" customHeight="1">
      <c r="A166" s="6" t="s">
        <v>50</v>
      </c>
      <c s="6"/>
      <c s="42" t="s">
        <v>82</v>
      </c>
      <c s="6"/>
      <c s="29" t="s">
        <v>733</v>
      </c>
      <c s="6"/>
      <c s="6"/>
      <c s="6"/>
      <c s="43">
        <f>0+Q166</f>
      </c>
      <c s="6"/>
      <c r="O166">
        <f>0+R166</f>
      </c>
      <c r="Q166">
        <f>0+I167+I170+I173+I176+I179</f>
      </c>
      <c>
        <f>0+O167+O170+O173+O176+O179</f>
      </c>
    </row>
    <row r="167" spans="1:16" ht="12.75">
      <c r="A167" s="26" t="s">
        <v>52</v>
      </c>
      <c s="31" t="s">
        <v>290</v>
      </c>
      <c s="31" t="s">
        <v>734</v>
      </c>
      <c s="26" t="s">
        <v>54</v>
      </c>
      <c s="32" t="s">
        <v>735</v>
      </c>
      <c s="33" t="s">
        <v>176</v>
      </c>
      <c s="34">
        <v>30.5</v>
      </c>
      <c s="35">
        <v>0</v>
      </c>
      <c s="35">
        <f>ROUND(ROUND(H167,2)*ROUND(G167,3),2)</f>
      </c>
      <c s="33" t="s">
        <v>57</v>
      </c>
      <c r="O167">
        <f>(I167*21)/100</f>
      </c>
      <c t="s">
        <v>27</v>
      </c>
    </row>
    <row r="168" spans="1:5" ht="12.75">
      <c r="A168" s="36" t="s">
        <v>58</v>
      </c>
      <c r="E168" s="37" t="s">
        <v>736</v>
      </c>
    </row>
    <row r="169" spans="1:5" ht="25.5">
      <c r="A169" s="40" t="s">
        <v>59</v>
      </c>
      <c r="E169" s="39" t="s">
        <v>737</v>
      </c>
    </row>
    <row r="170" spans="1:16" ht="12.75">
      <c r="A170" s="26" t="s">
        <v>52</v>
      </c>
      <c s="31" t="s">
        <v>293</v>
      </c>
      <c s="31" t="s">
        <v>738</v>
      </c>
      <c s="26" t="s">
        <v>191</v>
      </c>
      <c s="32" t="s">
        <v>739</v>
      </c>
      <c s="33" t="s">
        <v>176</v>
      </c>
      <c s="34">
        <v>22.5</v>
      </c>
      <c s="35">
        <v>0</v>
      </c>
      <c s="35">
        <f>ROUND(ROUND(H170,2)*ROUND(G170,3),2)</f>
      </c>
      <c s="33" t="s">
        <v>57</v>
      </c>
      <c r="O170">
        <f>(I170*21)/100</f>
      </c>
      <c t="s">
        <v>27</v>
      </c>
    </row>
    <row r="171" spans="1:5" ht="38.25">
      <c r="A171" s="36" t="s">
        <v>58</v>
      </c>
      <c r="E171" s="37" t="s">
        <v>740</v>
      </c>
    </row>
    <row r="172" spans="1:5" ht="25.5">
      <c r="A172" s="40" t="s">
        <v>59</v>
      </c>
      <c r="E172" s="39" t="s">
        <v>741</v>
      </c>
    </row>
    <row r="173" spans="1:16" ht="12.75">
      <c r="A173" s="26" t="s">
        <v>52</v>
      </c>
      <c s="31" t="s">
        <v>297</v>
      </c>
      <c s="31" t="s">
        <v>738</v>
      </c>
      <c s="26" t="s">
        <v>196</v>
      </c>
      <c s="32" t="s">
        <v>739</v>
      </c>
      <c s="33" t="s">
        <v>176</v>
      </c>
      <c s="34">
        <v>42.5</v>
      </c>
      <c s="35">
        <v>0</v>
      </c>
      <c s="35">
        <f>ROUND(ROUND(H173,2)*ROUND(G173,3),2)</f>
      </c>
      <c s="33" t="s">
        <v>57</v>
      </c>
      <c r="O173">
        <f>(I173*21)/100</f>
      </c>
      <c t="s">
        <v>27</v>
      </c>
    </row>
    <row r="174" spans="1:5" ht="12.75">
      <c r="A174" s="36" t="s">
        <v>58</v>
      </c>
      <c r="E174" s="37" t="s">
        <v>742</v>
      </c>
    </row>
    <row r="175" spans="1:5" ht="25.5">
      <c r="A175" s="40" t="s">
        <v>59</v>
      </c>
      <c r="E175" s="39" t="s">
        <v>743</v>
      </c>
    </row>
    <row r="176" spans="1:16" ht="12.75">
      <c r="A176" s="26" t="s">
        <v>52</v>
      </c>
      <c s="31" t="s">
        <v>302</v>
      </c>
      <c s="31" t="s">
        <v>744</v>
      </c>
      <c s="26" t="s">
        <v>54</v>
      </c>
      <c s="32" t="s">
        <v>745</v>
      </c>
      <c s="33" t="s">
        <v>63</v>
      </c>
      <c s="34">
        <v>1</v>
      </c>
      <c s="35">
        <v>0</v>
      </c>
      <c s="35">
        <f>ROUND(ROUND(H176,2)*ROUND(G176,3),2)</f>
      </c>
      <c s="33" t="s">
        <v>57</v>
      </c>
      <c r="O176">
        <f>(I176*21)/100</f>
      </c>
      <c t="s">
        <v>27</v>
      </c>
    </row>
    <row r="177" spans="1:5" ht="76.5">
      <c r="A177" s="36" t="s">
        <v>58</v>
      </c>
      <c r="E177" s="37" t="s">
        <v>746</v>
      </c>
    </row>
    <row r="178" spans="1:5" ht="25.5">
      <c r="A178" s="40" t="s">
        <v>59</v>
      </c>
      <c r="E178" s="39" t="s">
        <v>426</v>
      </c>
    </row>
    <row r="179" spans="1:16" ht="12.75">
      <c r="A179" s="26" t="s">
        <v>52</v>
      </c>
      <c s="31" t="s">
        <v>306</v>
      </c>
      <c s="31" t="s">
        <v>747</v>
      </c>
      <c s="26" t="s">
        <v>54</v>
      </c>
      <c s="32" t="s">
        <v>748</v>
      </c>
      <c s="33" t="s">
        <v>80</v>
      </c>
      <c s="34">
        <v>1</v>
      </c>
      <c s="35">
        <v>0</v>
      </c>
      <c s="35">
        <f>ROUND(ROUND(H179,2)*ROUND(G179,3),2)</f>
      </c>
      <c s="33" t="s">
        <v>57</v>
      </c>
      <c r="O179">
        <f>(I179*21)/100</f>
      </c>
      <c t="s">
        <v>27</v>
      </c>
    </row>
    <row r="180" spans="1:5" ht="12.75">
      <c r="A180" s="36" t="s">
        <v>58</v>
      </c>
      <c r="E180" s="37" t="s">
        <v>749</v>
      </c>
    </row>
    <row r="181" spans="1:5" ht="12.75">
      <c r="A181" s="38" t="s">
        <v>59</v>
      </c>
      <c r="E181" s="39" t="s">
        <v>418</v>
      </c>
    </row>
    <row r="182" spans="1:18" ht="12.75" customHeight="1">
      <c r="A182" s="6" t="s">
        <v>50</v>
      </c>
      <c s="6"/>
      <c s="42" t="s">
        <v>44</v>
      </c>
      <c s="6"/>
      <c s="29" t="s">
        <v>509</v>
      </c>
      <c s="6"/>
      <c s="6"/>
      <c s="6"/>
      <c s="43">
        <f>0+Q182</f>
      </c>
      <c s="6"/>
      <c r="O182">
        <f>0+R182</f>
      </c>
      <c r="Q182">
        <f>0+I183+I186+I189+I192+I195+I198+I201+I204+I207+I210+I213+I216+I219</f>
      </c>
      <c>
        <f>0+O183+O186+O189+O192+O195+O198+O201+O204+O207+O210+O213+O216+O219</f>
      </c>
    </row>
    <row r="183" spans="1:16" ht="12.75">
      <c r="A183" s="26" t="s">
        <v>52</v>
      </c>
      <c s="31" t="s">
        <v>310</v>
      </c>
      <c s="31" t="s">
        <v>750</v>
      </c>
      <c s="26" t="s">
        <v>54</v>
      </c>
      <c s="32" t="s">
        <v>751</v>
      </c>
      <c s="33" t="s">
        <v>176</v>
      </c>
      <c s="34">
        <v>79.6</v>
      </c>
      <c s="35">
        <v>0</v>
      </c>
      <c s="35">
        <f>ROUND(ROUND(H183,2)*ROUND(G183,3),2)</f>
      </c>
      <c s="33" t="s">
        <v>57</v>
      </c>
      <c r="O183">
        <f>(I183*21)/100</f>
      </c>
      <c t="s">
        <v>27</v>
      </c>
    </row>
    <row r="184" spans="1:5" ht="25.5">
      <c r="A184" s="36" t="s">
        <v>58</v>
      </c>
      <c r="E184" s="37" t="s">
        <v>752</v>
      </c>
    </row>
    <row r="185" spans="1:5" ht="140.25">
      <c r="A185" s="40" t="s">
        <v>59</v>
      </c>
      <c r="E185" s="39" t="s">
        <v>753</v>
      </c>
    </row>
    <row r="186" spans="1:16" ht="12.75">
      <c r="A186" s="26" t="s">
        <v>52</v>
      </c>
      <c s="31" t="s">
        <v>315</v>
      </c>
      <c s="31" t="s">
        <v>326</v>
      </c>
      <c s="26" t="s">
        <v>54</v>
      </c>
      <c s="32" t="s">
        <v>327</v>
      </c>
      <c s="33" t="s">
        <v>176</v>
      </c>
      <c s="34">
        <v>53</v>
      </c>
      <c s="35">
        <v>0</v>
      </c>
      <c s="35">
        <f>ROUND(ROUND(H186,2)*ROUND(G186,3),2)</f>
      </c>
      <c s="33" t="s">
        <v>57</v>
      </c>
      <c r="O186">
        <f>(I186*21)/100</f>
      </c>
      <c t="s">
        <v>27</v>
      </c>
    </row>
    <row r="187" spans="1:5" ht="38.25">
      <c r="A187" s="36" t="s">
        <v>58</v>
      </c>
      <c r="E187" s="37" t="s">
        <v>754</v>
      </c>
    </row>
    <row r="188" spans="1:5" ht="63.75">
      <c r="A188" s="40" t="s">
        <v>59</v>
      </c>
      <c r="E188" s="39" t="s">
        <v>755</v>
      </c>
    </row>
    <row r="189" spans="1:16" ht="12.75">
      <c r="A189" s="26" t="s">
        <v>52</v>
      </c>
      <c s="31" t="s">
        <v>321</v>
      </c>
      <c s="31" t="s">
        <v>756</v>
      </c>
      <c s="26" t="s">
        <v>54</v>
      </c>
      <c s="32" t="s">
        <v>757</v>
      </c>
      <c s="33" t="s">
        <v>80</v>
      </c>
      <c s="34">
        <v>4</v>
      </c>
      <c s="35">
        <v>0</v>
      </c>
      <c s="35">
        <f>ROUND(ROUND(H189,2)*ROUND(G189,3),2)</f>
      </c>
      <c s="33" t="s">
        <v>57</v>
      </c>
      <c r="O189">
        <f>(I189*21)/100</f>
      </c>
      <c t="s">
        <v>27</v>
      </c>
    </row>
    <row r="190" spans="1:5" ht="38.25">
      <c r="A190" s="36" t="s">
        <v>58</v>
      </c>
      <c r="E190" s="37" t="s">
        <v>758</v>
      </c>
    </row>
    <row r="191" spans="1:5" ht="76.5">
      <c r="A191" s="40" t="s">
        <v>59</v>
      </c>
      <c r="E191" s="39" t="s">
        <v>759</v>
      </c>
    </row>
    <row r="192" spans="1:16" ht="25.5">
      <c r="A192" s="26" t="s">
        <v>52</v>
      </c>
      <c s="31" t="s">
        <v>325</v>
      </c>
      <c s="31" t="s">
        <v>335</v>
      </c>
      <c s="26" t="s">
        <v>54</v>
      </c>
      <c s="32" t="s">
        <v>336</v>
      </c>
      <c s="33" t="s">
        <v>80</v>
      </c>
      <c s="34">
        <v>11</v>
      </c>
      <c s="35">
        <v>0</v>
      </c>
      <c s="35">
        <f>ROUND(ROUND(H192,2)*ROUND(G192,3),2)</f>
      </c>
      <c s="33" t="s">
        <v>57</v>
      </c>
      <c r="O192">
        <f>(I192*21)/100</f>
      </c>
      <c t="s">
        <v>27</v>
      </c>
    </row>
    <row r="193" spans="1:5" ht="25.5">
      <c r="A193" s="36" t="s">
        <v>58</v>
      </c>
      <c r="E193" s="37" t="s">
        <v>760</v>
      </c>
    </row>
    <row r="194" spans="1:5" ht="89.25">
      <c r="A194" s="40" t="s">
        <v>59</v>
      </c>
      <c r="E194" s="39" t="s">
        <v>761</v>
      </c>
    </row>
    <row r="195" spans="1:16" ht="12.75">
      <c r="A195" s="26" t="s">
        <v>52</v>
      </c>
      <c s="31" t="s">
        <v>330</v>
      </c>
      <c s="31" t="s">
        <v>339</v>
      </c>
      <c s="26" t="s">
        <v>54</v>
      </c>
      <c s="32" t="s">
        <v>340</v>
      </c>
      <c s="33" t="s">
        <v>80</v>
      </c>
      <c s="34">
        <v>6</v>
      </c>
      <c s="35">
        <v>0</v>
      </c>
      <c s="35">
        <f>ROUND(ROUND(H195,2)*ROUND(G195,3),2)</f>
      </c>
      <c s="33" t="s">
        <v>57</v>
      </c>
      <c r="O195">
        <f>(I195*21)/100</f>
      </c>
      <c t="s">
        <v>27</v>
      </c>
    </row>
    <row r="196" spans="1:5" ht="25.5">
      <c r="A196" s="36" t="s">
        <v>58</v>
      </c>
      <c r="E196" s="37" t="s">
        <v>762</v>
      </c>
    </row>
    <row r="197" spans="1:5" ht="38.25">
      <c r="A197" s="40" t="s">
        <v>59</v>
      </c>
      <c r="E197" s="39" t="s">
        <v>763</v>
      </c>
    </row>
    <row r="198" spans="1:16" ht="12.75">
      <c r="A198" s="26" t="s">
        <v>52</v>
      </c>
      <c s="31" t="s">
        <v>334</v>
      </c>
      <c s="31" t="s">
        <v>343</v>
      </c>
      <c s="26" t="s">
        <v>54</v>
      </c>
      <c s="32" t="s">
        <v>344</v>
      </c>
      <c s="33" t="s">
        <v>80</v>
      </c>
      <c s="34">
        <v>2</v>
      </c>
      <c s="35">
        <v>0</v>
      </c>
      <c s="35">
        <f>ROUND(ROUND(H198,2)*ROUND(G198,3),2)</f>
      </c>
      <c s="33" t="s">
        <v>57</v>
      </c>
      <c r="O198">
        <f>(I198*21)/100</f>
      </c>
      <c t="s">
        <v>27</v>
      </c>
    </row>
    <row r="199" spans="1:5" ht="12.75">
      <c r="A199" s="36" t="s">
        <v>58</v>
      </c>
      <c r="E199" s="37" t="s">
        <v>764</v>
      </c>
    </row>
    <row r="200" spans="1:5" ht="12.75">
      <c r="A200" s="40" t="s">
        <v>59</v>
      </c>
      <c r="E200" s="39" t="s">
        <v>442</v>
      </c>
    </row>
    <row r="201" spans="1:16" ht="25.5">
      <c r="A201" s="26" t="s">
        <v>52</v>
      </c>
      <c s="31" t="s">
        <v>338</v>
      </c>
      <c s="31" t="s">
        <v>347</v>
      </c>
      <c s="26" t="s">
        <v>54</v>
      </c>
      <c s="32" t="s">
        <v>348</v>
      </c>
      <c s="33" t="s">
        <v>98</v>
      </c>
      <c s="34">
        <v>85</v>
      </c>
      <c s="35">
        <v>0</v>
      </c>
      <c s="35">
        <f>ROUND(ROUND(H201,2)*ROUND(G201,3),2)</f>
      </c>
      <c s="33" t="s">
        <v>57</v>
      </c>
      <c r="O201">
        <f>(I201*21)/100</f>
      </c>
      <c t="s">
        <v>27</v>
      </c>
    </row>
    <row r="202" spans="1:5" ht="38.25">
      <c r="A202" s="36" t="s">
        <v>58</v>
      </c>
      <c r="E202" s="37" t="s">
        <v>765</v>
      </c>
    </row>
    <row r="203" spans="1:5" ht="102">
      <c r="A203" s="40" t="s">
        <v>59</v>
      </c>
      <c r="E203" s="39" t="s">
        <v>766</v>
      </c>
    </row>
    <row r="204" spans="1:16" ht="25.5">
      <c r="A204" s="26" t="s">
        <v>52</v>
      </c>
      <c s="31" t="s">
        <v>342</v>
      </c>
      <c s="31" t="s">
        <v>767</v>
      </c>
      <c s="26" t="s">
        <v>54</v>
      </c>
      <c s="32" t="s">
        <v>768</v>
      </c>
      <c s="33" t="s">
        <v>98</v>
      </c>
      <c s="34">
        <v>85</v>
      </c>
      <c s="35">
        <v>0</v>
      </c>
      <c s="35">
        <f>ROUND(ROUND(H204,2)*ROUND(G204,3),2)</f>
      </c>
      <c s="33" t="s">
        <v>57</v>
      </c>
      <c r="O204">
        <f>(I204*21)/100</f>
      </c>
      <c t="s">
        <v>27</v>
      </c>
    </row>
    <row r="205" spans="1:5" ht="12.75">
      <c r="A205" s="36" t="s">
        <v>58</v>
      </c>
      <c r="E205" s="37" t="s">
        <v>769</v>
      </c>
    </row>
    <row r="206" spans="1:5" ht="102">
      <c r="A206" s="40" t="s">
        <v>59</v>
      </c>
      <c r="E206" s="39" t="s">
        <v>766</v>
      </c>
    </row>
    <row r="207" spans="1:16" ht="12.75">
      <c r="A207" s="26" t="s">
        <v>52</v>
      </c>
      <c s="31" t="s">
        <v>346</v>
      </c>
      <c s="31" t="s">
        <v>351</v>
      </c>
      <c s="26" t="s">
        <v>54</v>
      </c>
      <c s="32" t="s">
        <v>352</v>
      </c>
      <c s="33" t="s">
        <v>176</v>
      </c>
      <c s="34">
        <v>79.4</v>
      </c>
      <c s="35">
        <v>0</v>
      </c>
      <c s="35">
        <f>ROUND(ROUND(H207,2)*ROUND(G207,3),2)</f>
      </c>
      <c s="33" t="s">
        <v>57</v>
      </c>
      <c r="O207">
        <f>(I207*21)/100</f>
      </c>
      <c t="s">
        <v>27</v>
      </c>
    </row>
    <row r="208" spans="1:5" ht="12.75">
      <c r="A208" s="36" t="s">
        <v>58</v>
      </c>
      <c r="E208" s="37" t="s">
        <v>770</v>
      </c>
    </row>
    <row r="209" spans="1:5" ht="191.25">
      <c r="A209" s="40" t="s">
        <v>59</v>
      </c>
      <c r="E209" s="39" t="s">
        <v>771</v>
      </c>
    </row>
    <row r="210" spans="1:16" ht="12.75">
      <c r="A210" s="26" t="s">
        <v>52</v>
      </c>
      <c s="31" t="s">
        <v>350</v>
      </c>
      <c s="31" t="s">
        <v>356</v>
      </c>
      <c s="26" t="s">
        <v>54</v>
      </c>
      <c s="32" t="s">
        <v>357</v>
      </c>
      <c s="33" t="s">
        <v>176</v>
      </c>
      <c s="34">
        <v>15</v>
      </c>
      <c s="35">
        <v>0</v>
      </c>
      <c s="35">
        <f>ROUND(ROUND(H210,2)*ROUND(G210,3),2)</f>
      </c>
      <c s="33" t="s">
        <v>57</v>
      </c>
      <c r="O210">
        <f>(I210*21)/100</f>
      </c>
      <c t="s">
        <v>27</v>
      </c>
    </row>
    <row r="211" spans="1:5" ht="38.25">
      <c r="A211" s="36" t="s">
        <v>58</v>
      </c>
      <c r="E211" s="37" t="s">
        <v>772</v>
      </c>
    </row>
    <row r="212" spans="1:5" ht="12.75">
      <c r="A212" s="40" t="s">
        <v>59</v>
      </c>
      <c r="E212" s="39" t="s">
        <v>773</v>
      </c>
    </row>
    <row r="213" spans="1:16" ht="12.75">
      <c r="A213" s="26" t="s">
        <v>52</v>
      </c>
      <c s="31" t="s">
        <v>355</v>
      </c>
      <c s="31" t="s">
        <v>361</v>
      </c>
      <c s="26" t="s">
        <v>54</v>
      </c>
      <c s="32" t="s">
        <v>362</v>
      </c>
      <c s="33" t="s">
        <v>176</v>
      </c>
      <c s="34">
        <v>51.65</v>
      </c>
      <c s="35">
        <v>0</v>
      </c>
      <c s="35">
        <f>ROUND(ROUND(H213,2)*ROUND(G213,3),2)</f>
      </c>
      <c s="33" t="s">
        <v>57</v>
      </c>
      <c r="O213">
        <f>(I213*21)/100</f>
      </c>
      <c t="s">
        <v>27</v>
      </c>
    </row>
    <row r="214" spans="1:5" ht="12.75">
      <c r="A214" s="36" t="s">
        <v>58</v>
      </c>
      <c r="E214" s="37" t="s">
        <v>54</v>
      </c>
    </row>
    <row r="215" spans="1:5" ht="76.5">
      <c r="A215" s="40" t="s">
        <v>59</v>
      </c>
      <c r="E215" s="39" t="s">
        <v>774</v>
      </c>
    </row>
    <row r="216" spans="1:16" ht="12.75">
      <c r="A216" s="26" t="s">
        <v>52</v>
      </c>
      <c s="31" t="s">
        <v>360</v>
      </c>
      <c s="31" t="s">
        <v>775</v>
      </c>
      <c s="26" t="s">
        <v>191</v>
      </c>
      <c s="32" t="s">
        <v>776</v>
      </c>
      <c s="33" t="s">
        <v>176</v>
      </c>
      <c s="34">
        <v>52.98</v>
      </c>
      <c s="35">
        <v>0</v>
      </c>
      <c s="35">
        <f>ROUND(ROUND(H216,2)*ROUND(G216,3),2)</f>
      </c>
      <c s="33" t="s">
        <v>57</v>
      </c>
      <c r="O216">
        <f>(I216*21)/100</f>
      </c>
      <c t="s">
        <v>27</v>
      </c>
    </row>
    <row r="217" spans="1:5" ht="25.5">
      <c r="A217" s="36" t="s">
        <v>58</v>
      </c>
      <c r="E217" s="37" t="s">
        <v>777</v>
      </c>
    </row>
    <row r="218" spans="1:5" ht="38.25">
      <c r="A218" s="40" t="s">
        <v>59</v>
      </c>
      <c r="E218" s="39" t="s">
        <v>778</v>
      </c>
    </row>
    <row r="219" spans="1:16" ht="12.75">
      <c r="A219" s="26" t="s">
        <v>52</v>
      </c>
      <c s="31" t="s">
        <v>365</v>
      </c>
      <c s="31" t="s">
        <v>775</v>
      </c>
      <c s="26" t="s">
        <v>196</v>
      </c>
      <c s="32" t="s">
        <v>776</v>
      </c>
      <c s="33" t="s">
        <v>176</v>
      </c>
      <c s="34">
        <v>79.68</v>
      </c>
      <c s="35">
        <v>0</v>
      </c>
      <c s="35">
        <f>ROUND(ROUND(H219,2)*ROUND(G219,3),2)</f>
      </c>
      <c s="33" t="s">
        <v>57</v>
      </c>
      <c r="O219">
        <f>(I219*21)/100</f>
      </c>
      <c t="s">
        <v>27</v>
      </c>
    </row>
    <row r="220" spans="1:5" ht="12.75">
      <c r="A220" s="36" t="s">
        <v>58</v>
      </c>
      <c r="E220" s="37" t="s">
        <v>779</v>
      </c>
    </row>
    <row r="221" spans="1:5" ht="102">
      <c r="A221" s="38" t="s">
        <v>59</v>
      </c>
      <c r="E221" s="39" t="s">
        <v>780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