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181_SO 181" sheetId="3" r:id="rId3"/>
    <sheet name="SO 201_SO 201" sheetId="4" r:id="rId4"/>
    <sheet name="SO 441_SO 441" sheetId="5" r:id="rId5"/>
    <sheet name="SO 442_SO 442" sheetId="6" r:id="rId6"/>
    <sheet name="SO 901_SO 901" sheetId="7" r:id="rId7"/>
  </sheets>
  <definedNames/>
  <calcPr fullCalcOnLoad="1"/>
</workbook>
</file>

<file path=xl/sharedStrings.xml><?xml version="1.0" encoding="utf-8"?>
<sst xmlns="http://schemas.openxmlformats.org/spreadsheetml/2006/main" count="3036" uniqueCount="936">
  <si>
    <t>Firma: Pontex, spol. s r.o.</t>
  </si>
  <si>
    <t>Rekapitulace ceny</t>
  </si>
  <si>
    <t>Stavba: 15 163 01 - III/20112 Zbečno, oprava m. ev.č. 20112-1 přes Berounku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</si>
  <si>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</si>
  <si>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</si>
  <si>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</si>
  <si>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</si>
  <si>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</si>
  <si>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</si>
  <si>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</si>
  <si>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</si>
  <si>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</si>
  <si>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</si>
  <si>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</si>
  <si>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</si>
  <si>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15 163 01</t>
  </si>
  <si>
    <t>III/20112 Zbečno, oprava m. ev.č. 20112-1 přes Berounku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</si>
  <si>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</si>
  <si>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</si>
  <si>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</si>
  <si>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</si>
  <si>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</si>
  <si>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</si>
  <si>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</si>
  <si>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</si>
  <si>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</si>
  <si>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</si>
  <si>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</si>
  <si>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</si>
  <si>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</si>
  <si>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</si>
  <si>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</si>
  <si>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</si>
  <si>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</si>
  <si>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</si>
  <si>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</si>
  <si>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</si>
  <si>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</si>
  <si>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</si>
  <si>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</si>
  <si>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</si>
  <si>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</si>
  <si>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</si>
  <si>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</si>
  <si>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</si>
  <si>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</si>
  <si>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</si>
  <si>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SO 000</t>
  </si>
  <si>
    <t>SD</t>
  </si>
  <si>
    <t>Všeobecné konstrukce a práce</t>
  </si>
  <si>
    <t>P</t>
  </si>
  <si>
    <t>00410R</t>
  </si>
  <si>
    <t/>
  </si>
  <si>
    <t>Vedlejší náklady</t>
  </si>
  <si>
    <t>KPL</t>
  </si>
  <si>
    <t>2022_OTSKP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</si>
  <si>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</si>
  <si>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</si>
  <si>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</si>
  <si>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1=1,000 [A]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</si>
  <si>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</si>
  <si>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</si>
  <si>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</si>
  <si>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1=1,000 [A] 
Celkem: A=1,000 [B]</t>
  </si>
  <si>
    <t>02520</t>
  </si>
  <si>
    <t>ZKOUŠENÍ MATERIÁLŮ NEZÁVISLOU ZKUŠEBNOU</t>
  </si>
  <si>
    <t>dle TKP, ZTKP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</si>
  <si>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</si>
  <si>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</si>
  <si>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</si>
  <si>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02710R</t>
  </si>
  <si>
    <t>A</t>
  </si>
  <si>
    <t>PASPORTIZACE OBJEKTŮ V OKOLÍ STAVBY</t>
  </si>
  <si>
    <t>pasportizace objektů, které nejsou v majetku investora akce 
vč. fotodokumentace</t>
  </si>
  <si>
    <t>02730</t>
  </si>
  <si>
    <t>a</t>
  </si>
  <si>
    <t>POMOC PRÁCE ZŘÍZ NEBO ZAJIŠŤ OCHRANU INŽENÝRSKÝCH SÍTÍ</t>
  </si>
  <si>
    <t>zajištění ochrany všech stávajících vedení sítí po dobu stavby 
výčet dle koordinačních příloh stavby</t>
  </si>
  <si>
    <t>7</t>
  </si>
  <si>
    <t>b</t>
  </si>
  <si>
    <t>ochrana sítí pod mostem ve 3. poli (ochrana umožňující přejezd vozidly stavby) 
zahrnuje - překrytí geotextílií, překrytí panely, zasypání - zřízení, odstranění 
likvidaci vzniklých odpadů a skládkovné 
kompletní provedení dle požadavku správců inženýrských sítí a TZ</t>
  </si>
  <si>
    <t>8</t>
  </si>
  <si>
    <t>02851</t>
  </si>
  <si>
    <t>PRŮZKUMNÉ PRÁCE DIAGNOSTIKY KONSTRUKCÍ NA POVRCHU</t>
  </si>
  <si>
    <t>horní povrch nosné konstrukce - diagnostický průzkum po odbourání a otryskání</t>
  </si>
  <si>
    <t>B</t>
  </si>
  <si>
    <t>2019_OTSKP</t>
  </si>
  <si>
    <t>líc oblouků - diagnostický průzkum trhlin a rozvoje trhlin 
(podklad pro výpočet zatížitelnosti)</t>
  </si>
  <si>
    <t>02910</t>
  </si>
  <si>
    <t>OSTATNÍ POŽADAVKY - ZEMĚMĚŘIČSKÁ MĚŘENÍ</t>
  </si>
  <si>
    <t>vytyčení stávajících IS</t>
  </si>
  <si>
    <t>vytyčení hranice staveniště, vč.vyhotovení vytyčovacího protokolu stavby</t>
  </si>
  <si>
    <t>12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</si>
  <si>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</si>
  <si>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</si>
  <si>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</si>
  <si>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</si>
  <si>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13</t>
  </si>
  <si>
    <t>zaměř.NK po odbourání</t>
  </si>
  <si>
    <t>14</t>
  </si>
  <si>
    <t>02940</t>
  </si>
  <si>
    <t>OSTATNÍ POŽADAVKY - VYPRACOVÁNÍ DOKUMENTACE</t>
  </si>
  <si>
    <t>technické předpisy (betonáž, izolace, sanace, PKO, tryskání apod.)</t>
  </si>
  <si>
    <t>15</t>
  </si>
  <si>
    <t>VTD podpěrné konstrukce pod nk 
VTD zábradlí 
VTD provizorních konstrukcí - lávka, rampy</t>
  </si>
  <si>
    <t>16</t>
  </si>
  <si>
    <t>C</t>
  </si>
  <si>
    <t>plán sledování a údržby mostu</t>
  </si>
  <si>
    <t>17</t>
  </si>
  <si>
    <t>029412</t>
  </si>
  <si>
    <t>OSTATNÍ POŽADAVKY - VYPRACOVÁNÍ MOSTNÍHO LISTU</t>
  </si>
  <si>
    <t>vč. zaznamenání do BMS, CEV</t>
  </si>
  <si>
    <t>18</t>
  </si>
  <si>
    <t>02943</t>
  </si>
  <si>
    <t>OSTATNÍ POŽADAVKY - VYPRACOVÁNÍ RDS</t>
  </si>
  <si>
    <t>RDS-Z-PDS - pro celou stavbu</t>
  </si>
  <si>
    <t>19</t>
  </si>
  <si>
    <t>RDS pro DIO vč.zajištění rozhodnutí o uzavírce a DIR 
vč. provizorních konstrukcí</t>
  </si>
  <si>
    <t>20</t>
  </si>
  <si>
    <t>02944</t>
  </si>
  <si>
    <t>OSTAT POŽADAVKY - DOKUMENTACE SKUTEČ PROVEDENÍ V DIGIT FORMĚ</t>
  </si>
  <si>
    <t>skutečného provedení stavby 
digitálně a 4x papírové PARÉ</t>
  </si>
  <si>
    <t>21</t>
  </si>
  <si>
    <t>02945</t>
  </si>
  <si>
    <t>OSTAT POŽADAVKY - GEOMETRICKÝ PLÁN</t>
  </si>
  <si>
    <t>22</t>
  </si>
  <si>
    <t>02950</t>
  </si>
  <si>
    <t>OSTATNÍ POŽADAVKY - POSUDKY, KONTROLY, REVIZNÍ ZPRÁVY</t>
  </si>
  <si>
    <t>výpočet zatížitelnosti vč.vyhodnocení</t>
  </si>
  <si>
    <t>23</t>
  </si>
  <si>
    <t>02953</t>
  </si>
  <si>
    <t>OSTATNÍ POŽADAVKY - HLAVNÍ MOSTNÍ PROHLÍDKA</t>
  </si>
  <si>
    <t>1. HMP vč.zpřístupnění</t>
  </si>
  <si>
    <t>24</t>
  </si>
  <si>
    <t>02991</t>
  </si>
  <si>
    <t>OSTATNÍ POŽADAVKY - INFORMAČNÍ TABULE</t>
  </si>
  <si>
    <t>Označení stavby dle směrnic investora</t>
  </si>
  <si>
    <t>4=4,000 [A]</t>
  </si>
  <si>
    <t>25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</si>
  <si>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</si>
  <si>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</si>
  <si>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</si>
  <si>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Ostatní konstrukce a práce</t>
  </si>
  <si>
    <t>26</t>
  </si>
  <si>
    <t>94490</t>
  </si>
  <si>
    <t>OCHRANNÁ KONSTRUKCE</t>
  </si>
  <si>
    <t>M2</t>
  </si>
  <si>
    <t>Ochrana vodního toku pod mostem - konstrukce pro zachycení otrysk.materiálu, produktů a médií po otryskání</t>
  </si>
  <si>
    <t>(40,0+41,50+40,0)*(5,80+0,53*2)=833,490 [A] 
Celkem: A=833,490 [B]</t>
  </si>
  <si>
    <t>27</t>
  </si>
  <si>
    <t>94891R</t>
  </si>
  <si>
    <t>ZPŘÍSTUPNĚNÍ KONSTRUKCÍ</t>
  </si>
  <si>
    <t>Zpřístupnění podhledů nosné konstrukce a spodní stavby - veškeré zpřístupnění všech kontrukcí během stavby</t>
  </si>
  <si>
    <t>SO 181</t>
  </si>
  <si>
    <t>DIO</t>
  </si>
  <si>
    <t xml:space="preserve">  SO 181</t>
  </si>
  <si>
    <t>PASPORTIZACE OBJÍZDNÝCH TRAS</t>
  </si>
  <si>
    <t>pasporizace objízdné trasy vč. fotodokumentace 
zahrnuje komunikace a dopravní značení</t>
  </si>
  <si>
    <t>02720</t>
  </si>
  <si>
    <t>POMOC PRÁCE ZŘÍZ NEBO ZAJIŠŤ REGULACI A OCHRANU DOPRAVY</t>
  </si>
  <si>
    <t>položka zahrnuje dopravně inženýrská opatření v průběhu celé stavby (dle 
schváleného plánu ZOV a vyjádření DI PČR), zahrnuje osazení, přesuny a odvoz 
provizorního dopravního značení. Zahrnuje dočasné dopravní značení, dopravní zařízení (např. zvětšené 
i základní svislé značky, vodorovné značení z fólie, 
citybloky, provizorní betonová a ocelová svodidla, ochranná zábradlí, světelné 
výstražné zařízení atd.- viz příloha TZ), oplocení a všechny související práce po 
dobu trvání 
stavby Součástí položky je i údržba a péče o dopravně inženýrská opatření v 
průběhu celé stavby. 
Součástí položky je vyřízení DIR včetně jeho projednání.</t>
  </si>
  <si>
    <t>délka objízdné trasy 21 km 
1=1,000 [A] 
Celkem: A=1,000 [B]</t>
  </si>
  <si>
    <t>Komunikace</t>
  </si>
  <si>
    <t>5774AE</t>
  </si>
  <si>
    <t>VRSTVY PRO OBNOVU A OPRAVY Z ASF BETONU ACO 11+, 11S</t>
  </si>
  <si>
    <t>M3</t>
  </si>
  <si>
    <t>prováděno ve vrstvách - prům. tl opravy 0,05 mm, lokálně více 
délka objízdné trasy 21km</t>
  </si>
  <si>
    <t>odhad opravy 0,005% plochy objízdné trasy 
průměrná šířka komunikace 5,0m 
0,005/100*21000*5000*0,05=262,500 [A]</t>
  </si>
  <si>
    <t>SO 201</t>
  </si>
  <si>
    <t>Most</t>
  </si>
  <si>
    <t xml:space="preserve">  SO 201</t>
  </si>
  <si>
    <t>015111</t>
  </si>
  <si>
    <t>POPLATKY ZA LIKVIDACI ODPADŮ NEKONTAMINOVANÝCH - 17 05 04  VYTĚŽENÉ ZEMINY A HORNINY -  I. TŘÍDA TĚŽITELNOSTI</t>
  </si>
  <si>
    <t>T</t>
  </si>
  <si>
    <t>zemina 
objemová hmotnost 2000 kg/m3</t>
  </si>
  <si>
    <t>(dle pol. 17411) 
2,0*974,30=1 948,600 [A] 
(dle pol.113328) 
2,0*56,80=113,600 [B] 
(dle pol.113318) 
2,0*5,88=11,760 [C] 
(dle pol.11130) 
2,0*50,0*0,20=20,000 [D] 
Celkem: A+B+C+D=2 093,960 [E]</t>
  </si>
  <si>
    <t>015130</t>
  </si>
  <si>
    <t>POPLATKY ZA LIKVIDACI ODPADŮ NEKONTAMINOVANÝCH - 17 03 02  VYBOURANÝ ASFALTOVÝ BETON BEZ DEHTU</t>
  </si>
  <si>
    <t>živice bez obsahu nebezpečných látek - na základě zkoušek PAU 
objemová hmotnost 2400 kg/m3 
odhad - živice 50% bez obsahu nebezpečných látek, 50% s obsahem nebezpečných látek</t>
  </si>
  <si>
    <t>(dle pol. 113728) 
povinný odkup zhoovitele 
0=0,000 [A] 
(dle pol.113138) 
0,50*2,40*57,40=68,880 [B] 
Celkem: A+B=68,880 [C]</t>
  </si>
  <si>
    <t>015140</t>
  </si>
  <si>
    <t>POPLATKY ZA LIKVIDACI ODPADŮ NEKONTAMINOVANÝCH - 17 01 01  BETON Z DEMOLIC OBJEKTŮ, ZÁKLADŮ TV</t>
  </si>
  <si>
    <t>prostý beton 
objemová hmotnost 2300kg/m3</t>
  </si>
  <si>
    <t>(dle pol.966158 a) 
2,30*97,06=223,238 [A] 
(dle pol.966158 b) 
2,30*5,20=11,960 [B] 
(dle pol.113148) 
2,30*20,34=46,782 [C] 
Celkem: A+B+C=281,980 [D]</t>
  </si>
  <si>
    <t>žlb 
objemová hmotnost 2500kg/m3</t>
  </si>
  <si>
    <t>dle pol.966168) 
2,50*397,03=992,575 [A] 
Celkem: A=992,575 [B]</t>
  </si>
  <si>
    <t>015330</t>
  </si>
  <si>
    <t>POPLATKY ZA LIKVIDACI ODPADŮ NEKONTAMINOVANÝCH - 17 05 04  KAMENNÁ SUŤ</t>
  </si>
  <si>
    <t>kámen, kamenivo 
objemová hmotnost 2600,1900 kg/m3</t>
  </si>
  <si>
    <t>(dle pol.113178) 
2,60*6,825=17,745 [A] 
(dle pol.113534) 
2,60*0,25*0,25*271,28=44,083 [B] 
(dle pol.113328) 
1,90*56,78=107,882 [C] 
(dle pol.113554) 
2,60*0,15*2*0,15*25,0=2,925 [D] 
Celkem: A+B+C+D=172,635 [E]</t>
  </si>
  <si>
    <t>015760</t>
  </si>
  <si>
    <t>POPLATKY ZA LIKVIDACI ODPADŮ NEBEZPEČNÝCH - 17 06 03*  IZOLAČNÍ MATERIÁLY OBSAHUJÍCÍ NEBEZPEČNÉ LÁTKY</t>
  </si>
  <si>
    <t>(dle pol. 113728) 
0,50*2,40*38,11=45,732 [A] 
(dle pol.113138) 
0,50*2,40*57,40=68,880 [B] 
Celkem: A+B=114,612 [C]</t>
  </si>
  <si>
    <t>izolace 
objemová hmotnost 2400 kg/m3</t>
  </si>
  <si>
    <t>(dle pol. 97817) 
2,40*0,025*1068,53=64,112 [A] 
Celkem: A=64,112 [B]</t>
  </si>
  <si>
    <t>Zemní práce</t>
  </si>
  <si>
    <t>11130</t>
  </si>
  <si>
    <t>SEJMUTÍ DRNU</t>
  </si>
  <si>
    <t>sejmutí drnu v nezbytném rozsahu v oblasti dotčené stavbou</t>
  </si>
  <si>
    <t>odhad  
2*25,0=50,000 [A] 
Celkem: A=50,000 [B]</t>
  </si>
  <si>
    <t>113138</t>
  </si>
  <si>
    <t>ODSTRANĚNÍ KRYTU ZPEVNĚNÝCH PLOCH S ASFALT POJIVEM, ODVOZ DO 20KM</t>
  </si>
  <si>
    <t>odstranění živičných vrstev 
odvoz a uložení na základě zkoušek PAU</t>
  </si>
  <si>
    <t>vozovka - v úseku úpravy (vyjma 0,50m na začátku a konce úpravy) 
odstranění  50 mm 
0,05*952,81-0,50*(6,13+5,80)*0,05=47,342 [A] 
chodníky na mostě 
2*0,50*0,05*(135,64)=6,782 [B] 
předmostí OP 1 
chodník vlevo 
0,05*19,50*(1,25+1,76)/2=1,467 [D] 
 chodník vpravo 
0,05*(1,65+2,25)/2*18,20=1,775 [F] 
Celkem: A+B+D+F=57,366 [G]</t>
  </si>
  <si>
    <t>113148</t>
  </si>
  <si>
    <t>ODSTRANĚNÍ KRYTU ZPEVNĚNÝCH PLOCH S CEMENT POJIVEM, ODVOZ DO 20KM</t>
  </si>
  <si>
    <t>odstranění podkladních vozovkových vrstev - mimo most 
150 mm</t>
  </si>
  <si>
    <t>před op 01 - 7,85 m 
0,15*(5,80+4,80)/2*(7,85+1,0)=7,036 [A] 
za op 04 - 16,20 m 
0,15*(4,80+6,15)/2*(15,20+1,0)=13,304 [B] 
Celkem: A+B=20,340 [C]</t>
  </si>
  <si>
    <t>113178</t>
  </si>
  <si>
    <t>ODSTRAN KRYTU ZPEVNĚNÝCH PLOCH Z DLAŽEB KOSTEK, ODVOZ DO 20KM</t>
  </si>
  <si>
    <t>rozebrání chodníku před OP 01 - vyvýšená dlažba</t>
  </si>
  <si>
    <t>0,20*(1,65+2,10)/2*18,20=6,825 [A] 
Celkem: A=6,825 [B]</t>
  </si>
  <si>
    <t>113318</t>
  </si>
  <si>
    <t>ODSTRANĚNÍ PODKLADU ZPEVNĚNÝCH PLOCH ZE STABIL ZEMINY, ODVOZ DO 20KM</t>
  </si>
  <si>
    <t>odstranění stávajícího zpevnění v místě sjezdu na nezpevněnou komunikaci</t>
  </si>
  <si>
    <t>předmostí za OP 04 
sjezd 
0,050*105,0=5,250 [A] 
krajnice - v místě budoucího odláždění 
0,050*12,50=0,625 [B] 
Celkem: A+B=5,875 [C]</t>
  </si>
  <si>
    <t>113328</t>
  </si>
  <si>
    <t>ODSTRAN PODKL ZPEVNĚNÝCH PLOCH Z KAMENIVA NESTMEL, ODVOZ DO 20KM</t>
  </si>
  <si>
    <t>odstranění podkladních vozovkových vrstev - mimo most 
300 mm</t>
  </si>
  <si>
    <t>předmostí  op 01 
vozovka 
0,30*(5,80+4,80)/2*8,78=13,960 [A] 
výkop chodník vlevo 
0,25*19,50*(1,25+1,76)/2=7,337 [D] 
výkop chodník vpravo 
0,25*(1,65+2,25)/2*18,20=8,873 [F] 
předmosttí za op 04  m 
0,30*(4,80+6,15)/2*16,20=26,609 [B] 
Celkem: A+D+F+B=56,779 [G]</t>
  </si>
  <si>
    <t>113534</t>
  </si>
  <si>
    <t>ODSTRANĚNÍ CHODNÍKOVÝCH KAMENNÝCH OBRUBNÍKŮ, ODVOZ DO 5KM</t>
  </si>
  <si>
    <t>M</t>
  </si>
  <si>
    <t>odstranění kamenných obrubníků</t>
  </si>
  <si>
    <t>2*135,640=271,280 [A] 
Celkem: A=271,280 [B]</t>
  </si>
  <si>
    <t>113554</t>
  </si>
  <si>
    <t>ODSTRANĚNÍ OBRUB Z DLAŽEBNÍCH KOSTEK JEDNODUCHÝCH, ODVOZ DO 5KM</t>
  </si>
  <si>
    <t>odstranění stávajících obrub podél komunikace mimo most</t>
  </si>
  <si>
    <t>před op 01  
8,85=8,850 [A] 
za op 04  
16,20=16,200 [B] 
Celkem: A+B=25,050 [C]</t>
  </si>
  <si>
    <t>113728</t>
  </si>
  <si>
    <t>FRÉZOVÁNÍ ZPEVNĚNÝCH PLOCH ASFALTOVÝCH, ODVOZ DO 20KM</t>
  </si>
  <si>
    <t>frézování vozovky  
uložení na základě výsledků zkoušek PAU 
s obsahem nebezpečných látek - odvoz na skládku nebezpečného odpau 
bez obsahu nebezpečných látek - povinný odkup zhotovitele</t>
  </si>
  <si>
    <t>frézování 40 mm 
0,04*952,81=38,112 [A] 
Celkem: A=38,112 [B]</t>
  </si>
  <si>
    <t>113765</t>
  </si>
  <si>
    <t>FRÉZOVÁNÍ DRÁŽKY PRŮŘEZU DO 600MM2 V ASFALTOVÉ VOZOVCE</t>
  </si>
  <si>
    <t>frézování drážky ve vozovkce na začátku a konci úpravy</t>
  </si>
  <si>
    <t>vozovka 
5,80+6,15=11,950 [A] 
chodník 
1,50=1,500 [B] 
Celkem: A+B=13,450 [C]</t>
  </si>
  <si>
    <t>12573</t>
  </si>
  <si>
    <t>DEP</t>
  </si>
  <si>
    <t>VYKOPÁVKY ZE ZEMNÍKŮ A SKLÁDEK TŘ. I</t>
  </si>
  <si>
    <t>natěžení a dovoz z deponie - pro zásyp</t>
  </si>
  <si>
    <t>(výkop zeminy pro pol. 17411) 
102,932=102,932 [A] 
Celkem: A=102,932 [B]</t>
  </si>
  <si>
    <t>131834</t>
  </si>
  <si>
    <t>HLOUBENÍ JAM ZAPAŽ I NEPAŽ TŘ. II, ODVOZ DO 5KM</t>
  </si>
  <si>
    <t>hloubení zeminy pro zpětný zásyp</t>
  </si>
  <si>
    <t>(dle pol. 17411) 
102,932=102,932 [A] 
Celkem: A=102,932 [B]</t>
  </si>
  <si>
    <t>131838</t>
  </si>
  <si>
    <t>HLOUBENÍ JAM ZAPAŽ I NEPAŽ TŘ. II, ODVOZ DO 20KM</t>
  </si>
  <si>
    <t>vč.odvozu na skládku</t>
  </si>
  <si>
    <t>OP 01 - přechodová oblast 
0,25*3,60*(5,40+5,10)/2=4,725 [A] 
OP01 - předpolí 
(3,05+4,95)/2*3,63*(4,00+2,00)/2=43,560 [B] 
(4,95+3,48)/2*5,50*(4,00+2,00)/2=69,548 [C] 
(3,48+3,75)/2*(2,57)*(4,00+2,00)/2=27,872 [D] 
most - (prům. vnitřní vzdálenost mezi parapetními zdmi 3,50m) 
POLE 1 
60,75*3,50=212,625 [E] 
POLE 2 
69,20*3,50=242,200 [F] 
POLE 3 
57,75*3,50=202,125 [G] 
OP04 - předpolí 
(3,40+3,22)/2*1,31*(4,00+2,0)/2=13,008 [H] 
(3,22+4,35)/2*6,10*(4,00+2,0)/2=69,266 [I] 
OP 04 - přechodová oblast 
2,05*2,05/2*6,00=12,608 [J] 
výkop pro samostatné úhlové zdi 
(dno jámy - 72,15 m2, koruna jámy - 133,2 m2, pům.hl. 1,00-2,50 m) 
(72,15+133,20)/2*(1,0+2,50)/2=179,681 [L] 
odpočet zeminy pro zpětný zásyp 
-102,932=- 102,932 [M] 
Celkem: A+B+C+D+E+F+G+H+I+J+L+M=974,286 [N]</t>
  </si>
  <si>
    <t>17120</t>
  </si>
  <si>
    <t>ULOŽENÍ SYPANINY DO NÁSYPŮ A NA SKLÁDKY BEZ ZHUTNĚNÍ</t>
  </si>
  <si>
    <t>uložení na deponii</t>
  </si>
  <si>
    <t>zemina pro zpětné zásypy 
dle pol.174111 
102,932=102,932 [A] 
Celkem: A=102,932 [B]</t>
  </si>
  <si>
    <t>SKL</t>
  </si>
  <si>
    <t>uložení na skládku</t>
  </si>
  <si>
    <t>přebytečná zemina z výkopů  
(pol. 131838) 
974,30=974,300 [A] 
Celkem: A=974,300 [B]</t>
  </si>
  <si>
    <t>17380</t>
  </si>
  <si>
    <t>ZEMNÍ KRAJNICE A DOSYPÁVKY Z NAKUPOVANÝCH MATERIÁLŮ</t>
  </si>
  <si>
    <t>dosypání krajnic</t>
  </si>
  <si>
    <t>za OP 04 
2*5,00*(1,0+1,50)/2*0,50=6,250 [A] 
Celkem: A=6,250 [B]</t>
  </si>
  <si>
    <t>17411</t>
  </si>
  <si>
    <t>ZÁSYP JAM A RÝH ZEMINOU SE ZHUTNĚNÍM</t>
  </si>
  <si>
    <t>zpětný zásyp zeminou z deponie</t>
  </si>
  <si>
    <t>zpětný záspyp 
OP 04 - přechodová oblast 
2,05*2,05/2*6,00=12,608 [J] 
zásyp výkopu mezi samostatnými úhlovým zdi do úrovně těsnící vrstvy 
0,50*2,50*3,50=4,375 [K] 
0,50*5,55*3,50=9,713 [L] 
(0,70+3,20)/2*1,0*(14,0-3,50)=20,475 [M] 
zásyp vně úhlových zdí 
((0,70+2,40)/2*1,70+(0,70+3,10)/2*2,40)/2*3,50=12,591 [N] 
((0,70+2,40)/2*1,70+(0,70+3,10)/2*2,40)/2*12,00=43,170 [O] 
Celkem: J+K+L+M+N+O=102,932 [P]</t>
  </si>
  <si>
    <t>17481</t>
  </si>
  <si>
    <t>ZÁSYP JAM A RÝH Z NAKUPOVANÝCH MATERIÁLŮ</t>
  </si>
  <si>
    <t>přechodová oblast</t>
  </si>
  <si>
    <t>zásyp za rubem OP 04 
4,32*1,30*5,00=28,080 [A] 
(2,6+3,8)/2*1,30*8,50=35,360 [B] 
Celkem: A+B=63,440 [C]</t>
  </si>
  <si>
    <t>17581</t>
  </si>
  <si>
    <t>OBSYP POTRUBÍ A OBJEKTŮ Z NAKUPOVANÝCH MATERIÁLŮ</t>
  </si>
  <si>
    <t>ochranný  obsyp a podkladní přechodový klín</t>
  </si>
  <si>
    <t>obsyp drenážního potrubí za rubem opěrných zdí  
0,30*0,30*(3,50+12,0)=1,395 [A] 
obsyp těsnící folie - 2*100mm 
2*0,15*2,0*(3,50+12,0)=9,300 [C] 
obsyp okolo přechodové desky OP 01 
0,50*0,20*4,80=0,480 [D] 
obsyp okolo přechodové desky OP 04 
(0,50+0,85)/2*6,50*4,80=21,060 [E] 
obsyp za rubem opěrných zdi 
0,60*1,50*3,50=3,150 [F] 
0,60*1,80*12,0=12,960 [G] 
Celkem: A+C+D+E+F+G=48,345 [H]</t>
  </si>
  <si>
    <t>18222</t>
  </si>
  <si>
    <t>ROZPROSTŘENÍ ORNICE VE SVAHU V TL DO 0,15M</t>
  </si>
  <si>
    <t>vč. pořízení a nákupu ornice</t>
  </si>
  <si>
    <t>2*50,0=100,000 [A]</t>
  </si>
  <si>
    <t>28</t>
  </si>
  <si>
    <t>18241</t>
  </si>
  <si>
    <t>ZALOŽENÍ TRÁVNÍKU RUČNÍM VÝSEVEM</t>
  </si>
  <si>
    <t>okolo OP 04 
založení trávníku na ohumusovaných plochách 
(pod mostem pozemky 50/1 a 50/2 - součást pol.02730 b - Pomocné práce -  součást úprav pod mostem v rámci odstranění ochrany inženýrský sítí)</t>
  </si>
  <si>
    <t>svahy 
2*50,0=100,000 [A] 
prostor od mostem -  týká se pozemků 50/1 a 50/2  
1150=1 150,000 [B] 
Celkem: A+B=1 250,000 [C]</t>
  </si>
  <si>
    <t>29</t>
  </si>
  <si>
    <t>18247</t>
  </si>
  <si>
    <t>OŠETŘOVÁNÍ TRÁVNÍKU</t>
  </si>
  <si>
    <t>4x  
vč.sekání</t>
  </si>
  <si>
    <t>Základy</t>
  </si>
  <si>
    <t>30</t>
  </si>
  <si>
    <t>21341</t>
  </si>
  <si>
    <t>DRENÁŽNÍ VRSTVY Z PLASTBETONU (PLASTMALTY)</t>
  </si>
  <si>
    <t>nově provedené vyspádování odvodnění v patách oblouků 
v případě odbourání stávajícího vyspádování (zastiženšpatný stavebně-technický stav) 
položka čerpána na základě souhlasu TDI</t>
  </si>
  <si>
    <t>2*4,0*2,60*(0,20+0,30)/2=5,200 [A] 
Celkem: A=5,200 [B]</t>
  </si>
  <si>
    <t>31</t>
  </si>
  <si>
    <t>okolo odvodňovacíh trubiček a okolo odvodňovačů</t>
  </si>
  <si>
    <t>okolo odvodňovačů 
6*(4*0,50*0,15)*0,04=0,072 [A] 
okolo trubiček 
18*0,40*0,50*0,04=0,144 [B] 
Celkem: A+B=0,216 [C]</t>
  </si>
  <si>
    <t>32</t>
  </si>
  <si>
    <t>c</t>
  </si>
  <si>
    <t>klíny na přechodových deskách - vyrovnání odstupňování vrstev</t>
  </si>
  <si>
    <t>2*4,8*3*(0+0,07)*0,30/2=0,302 [A] 
Celkem: A=0,302 [B]</t>
  </si>
  <si>
    <t>33</t>
  </si>
  <si>
    <t>21461F</t>
  </si>
  <si>
    <t>SEPARAČNÍ GEOTEXTILIE DO 600G/M2</t>
  </si>
  <si>
    <t>ochrana těsnící fólie za rubem opěrné zdi 
v úrovni drenáže</t>
  </si>
  <si>
    <t>2,0*(3,50+12,0)=31,000 [A] 
Celkem: A=31,000 [B]</t>
  </si>
  <si>
    <t>34</t>
  </si>
  <si>
    <t>22694R</t>
  </si>
  <si>
    <t>ZÁPOROVÉ PAŽENÍ Z KOVU DOČASNÉ</t>
  </si>
  <si>
    <t>záporové pažení v oblasti OP 01 
vykázána pohledová plocha 
vč. likvidace vzniklých odpadů a skládkovného 
vč. veškerého kotvení a převázek - kpl</t>
  </si>
  <si>
    <t>4,80*3,60=17,280 [A]</t>
  </si>
  <si>
    <t>35</t>
  </si>
  <si>
    <t>272325</t>
  </si>
  <si>
    <t>ZÁKLADY ZE ŽELEZOBETONU DO C30/37</t>
  </si>
  <si>
    <t>základy opěrných zdí 
C30/37- XF4 
vč. výplně, těsnění, tmelení spár (dilatačních a smršťovacích),vč. přeizolování z rubu dle VL 
veškeré plochy v kontaktu se zemnou ALP+2xALN</t>
  </si>
  <si>
    <t>2,30*(0,60+0,53)/2*11,98=15,568 [A] 
2,30*(0,60+0,53)/2*3,5=4,548 [B] 
Celkem: A+B=20,116 [C]</t>
  </si>
  <si>
    <t>36</t>
  </si>
  <si>
    <t>272365</t>
  </si>
  <si>
    <t>VÝZTUŽ ZÁKLADŮ Z OCELI 10505, B500B</t>
  </si>
  <si>
    <t>180kg/m3</t>
  </si>
  <si>
    <t>0,18*20,116=3,621 [A] 
Celkem: A=3,621 [B]</t>
  </si>
  <si>
    <t>37</t>
  </si>
  <si>
    <t>28999</t>
  </si>
  <si>
    <t>OPLÁŠTĚNÍ (ZPEVNĚNÍ) Z FÓLIE</t>
  </si>
  <si>
    <t>těsnící fólie za rubem opěrné zdi v úrovni</t>
  </si>
  <si>
    <t>Svislé konstrukce</t>
  </si>
  <si>
    <t>38</t>
  </si>
  <si>
    <t>31717</t>
  </si>
  <si>
    <t>KOVOVÉ KONSTRUKCE PRO KOTVENÍ ŘÍMSY</t>
  </si>
  <si>
    <t>KG</t>
  </si>
  <si>
    <t>přibližná hmotnost kotvy 6kg 
umístěny po 1,0m</t>
  </si>
  <si>
    <t>2*141*6,0=1 692,000 [A] 
Celkem: A=1 692,000 [B]</t>
  </si>
  <si>
    <t>39</t>
  </si>
  <si>
    <t>317325</t>
  </si>
  <si>
    <t>ŘÍMSY ZE ŽELEZOBETONU DO C30/37</t>
  </si>
  <si>
    <t>C30/307-XF4 
vč. vlisu s letopočtem na vhodném místě</t>
  </si>
  <si>
    <t>Římsy 
levá římsa 
(0,73*0,335+0,25*(0,40-0,335))*(140,6+3,50)=37,581 [A]] 
pravá římsa 
(1,33*0,335+0,25*(0,40-0,335))*(9,85+140,6+12,0)=75,019 [B]] 
Celkem: A+B=112,600 [C]</t>
  </si>
  <si>
    <t>40</t>
  </si>
  <si>
    <t>317365</t>
  </si>
  <si>
    <t>VÝZTUŽ ŘÍMS Z OCELI 10505, B500B</t>
  </si>
  <si>
    <t>180 kg/m3</t>
  </si>
  <si>
    <t>112,60*0,18=20,268 [A] 
Celkem: A=20,268 [B]</t>
  </si>
  <si>
    <t>41</t>
  </si>
  <si>
    <t>327325</t>
  </si>
  <si>
    <t>ZDI OPĚRNÉ, ZÁRUBNÍ, NÁBŘEŽNÍ ZE ŽELEZOVÉHO BETONU DO C30/37</t>
  </si>
  <si>
    <t>opěrné úhlové zdi 
C30/37-XF4 
vč. výplně, těsnění, tmelení spár (dilatačních a smršťovacích),vč. přeizolování z rubu dle VL 
veškeré plochy v kontaktu se zemnou ALP+2xALN</t>
  </si>
  <si>
    <t>0,50*3,50*(1,95+1,85)/2=3,325 [A] 
0,50*12,00*(2,0+1,78)/2=11,340 [B] 
Celkem: A+B=14,665 [C]</t>
  </si>
  <si>
    <t>42</t>
  </si>
  <si>
    <t>327365</t>
  </si>
  <si>
    <t>VÝZTUŽ ZDÍ OPĚRNÝCH, ZÁRUBNÍCH, NÁBŘEŽNÍCH Z OCELI 10505, B500B</t>
  </si>
  <si>
    <t>0,180*14,665=2,640 [A] 
Celkem: A=2,640 [B]</t>
  </si>
  <si>
    <t>Vodorovné konstrukce</t>
  </si>
  <si>
    <t>43</t>
  </si>
  <si>
    <t>420324</t>
  </si>
  <si>
    <t>PŘECHODOVÉ DESKY MOSTNÍCH OPĚR ZE ŽELEZOBETONU C25/30</t>
  </si>
  <si>
    <t>přechodovou OP 01 
0,30*3,00*4,80=4,320 [D] 
pod přechodovou OP 04 
0,30*6,00*4,80=8,640 [E] 
Celkem: D+E=12,960 [F]</t>
  </si>
  <si>
    <t>44</t>
  </si>
  <si>
    <t>420365</t>
  </si>
  <si>
    <t>VÝZTUŽ PŘECHODOVÝCH DESEK MOSTNÍCH OPĚR Z OCELI 10505, B500B</t>
  </si>
  <si>
    <t>0,180*12,96=2,333 [A] 
Celkem: A=2,333 [B]</t>
  </si>
  <si>
    <t>45</t>
  </si>
  <si>
    <t>421325</t>
  </si>
  <si>
    <t>MOSTNÍ NOSNÉ DESKOVÉ KONSTRUKCE ZE ŽELEZOBETONU C30/37</t>
  </si>
  <si>
    <t>odměřeno z příčného řezu 
1,87*140,60=262,922 [A] 
Celkem: A=262,922 [B]</t>
  </si>
  <si>
    <t>46</t>
  </si>
  <si>
    <t>421365</t>
  </si>
  <si>
    <t>VÝZTUŽ MOSTNÍ DESKOVÉ KONSTRUKCE Z OCELI 10505, B500B</t>
  </si>
  <si>
    <t>200kg/m3</t>
  </si>
  <si>
    <t>0,20*262,922=52,584 [A] 
Celkem: A=52,584 [B]</t>
  </si>
  <si>
    <t>47</t>
  </si>
  <si>
    <t>42838</t>
  </si>
  <si>
    <t>KLOUB ZE ŽELEZOBETONU VČET VÝZTUŽE</t>
  </si>
  <si>
    <t>kloub mezi nk a přechodovou deskou</t>
  </si>
  <si>
    <t>2*4,80=9,600 [A] 
Celkem: A=9,600 [B]</t>
  </si>
  <si>
    <t>48</t>
  </si>
  <si>
    <t>451312</t>
  </si>
  <si>
    <t>PODKLADNÍ A VÝPLŇOVÉ VRSTVY Z PROSTÉHO BETONU C12/15</t>
  </si>
  <si>
    <t>podkladní beton C8/10n</t>
  </si>
  <si>
    <t>podkladní beton pod ŽLB desku 
0,05*4,0*140,60=28,120 [A] 
podkladní beton pod úhlovou zdí 
0,15*12,10*2,50=4,538 [B] 
0,15*3,60*2,50=1,350 [C] 
pod přechodovou deskou OP 01 
0,15*3,20*4,80=2,304 [D] 
pod přechodovou deskou OP 04 
0,15*6,20*4,80=4,464 [E] 
podkladní beton pod drenážní potrubí 
0,15*0,30*(3,5+12,0)=0,698 [F] 
Celkem: A+B+C+D+E+F=41,474 [G]</t>
  </si>
  <si>
    <t>49</t>
  </si>
  <si>
    <t>45131A</t>
  </si>
  <si>
    <t>PODKLADNÍ A VÝPLŇOVÉ VRSTVY Z PROSTÉHO BETONU C20/25</t>
  </si>
  <si>
    <t>podkladní beton C20/25n XF3 pod dlažbu z lomového kamene 
tl.0,15m</t>
  </si>
  <si>
    <t>OP 01 
podél křídel 
0,75*0,15*(9,85)=1,108 [A] 
OP 04 
podél křídel 
1/4*3,14*10,6*((8,90^2+10,60^2)^(1/2))*0,15=17,275 [B] 
1/4*3,14*8,50*((7,10^2+8,50^2)^(1/2))*0,15=11,085 [C] 
Celkem: A+B+C=29,468 [D]</t>
  </si>
  <si>
    <t>50</t>
  </si>
  <si>
    <t>45152</t>
  </si>
  <si>
    <t>PODKLADNÍ A VÝPLŇOVÉ VRSTVY Z KAMENIVA DRCENÉHO</t>
  </si>
  <si>
    <t>chodník - pod dlažební kostky 
drť 3/5</t>
  </si>
  <si>
    <t>0,04*35,60=1,424 [A] 
Celkem: A=1,424 [B]</t>
  </si>
  <si>
    <t>51</t>
  </si>
  <si>
    <t>45860</t>
  </si>
  <si>
    <t>VÝPLŇ ZA OPĚRAMI A ZDMI Z MEZEROVITÉHO BETONU</t>
  </si>
  <si>
    <t>mezerovitý beton</t>
  </si>
  <si>
    <t>vrstva 1,0 m na rubu kleneb, prom. šířka 2,0-4,0m 
(ve vrcholu kleneb je mezerovitý beton proveden v tenčí vrstvě, resp. nebude proveden) 
(odměřeno z acad) 
51,30*(2,0+4,0)/2=153,900 [A] 
předpolí 
OP 01 
10,05*(2,0+4,0)/2=30,150 [B] 
OP 04 
10,05*(2,0+4,0)/2=30,150 [C] 
Celkem: A+B+C=214,200 [D]</t>
  </si>
  <si>
    <t>52</t>
  </si>
  <si>
    <t>46321</t>
  </si>
  <si>
    <t>ROVNANINA Z LOMOVÉHO KAMENE</t>
  </si>
  <si>
    <t>kamenná rovnanina  
za OP 04 vpravo</t>
  </si>
  <si>
    <t>1,60*12,0*8,50*0,50=81,600 [A] 
Celkem: A=81,600 [B]</t>
  </si>
  <si>
    <t>53</t>
  </si>
  <si>
    <t>465512</t>
  </si>
  <si>
    <t>DLAŽBY Z LOMOVÉHO KAMENE NA MC</t>
  </si>
  <si>
    <t>tl. 0,20m</t>
  </si>
  <si>
    <t>OP 01 
podél křídel 
0,75*0,20*(9,85)=1,478 [A] 
OP 04 
podél křídel 
1/4*3,14*10,6*((8,90^2+10,60^2)^(1/2))*0,20=23,034 [B] 
1/4*3,14*8,50*((7,10^2+8,50^2)^(1/2))*0,20=14,780 [C] 
Celkem: A+B+C=39,292 [D]</t>
  </si>
  <si>
    <t>54</t>
  </si>
  <si>
    <t>56140</t>
  </si>
  <si>
    <t>KAMENIVO ZPEVNĚNÉ CEMENTEM</t>
  </si>
  <si>
    <t>kamenivo zpevněné cementem KSC 
výplň mezi poprsními zdmi</t>
  </si>
  <si>
    <t>most - (prům. vnitřní vzdálenost mezi parapetními zdmi 3,50m) 
(odměřeno z acad) 
136,42*(2,0+4,0)/2=409,260 [A] 
předpolí 
OP 01+OP 04 
66,18*(2,0+4,0)/2=198,540 [B] 
Celkem: A+B=607,800 [C]</t>
  </si>
  <si>
    <t>55</t>
  </si>
  <si>
    <t>56214</t>
  </si>
  <si>
    <t>VOZOVKOVÉ VRSTVY Z MATERIÁLŮ STABIL CEMENTEM TL DO 200MM</t>
  </si>
  <si>
    <t>vozovky, chodníky 
cementová stabilizace SC C8/10 - 170mm</t>
  </si>
  <si>
    <t>vozovka 
odstupňovaně 
přechodová oblast OP 01 
(9,82-0,15)*(4,0+5,28)/2=44,869 [A] 
přechodová oblast OP 04 
(16,50-0,15)*(4,0+5,80)/2=80,115 [B] 
předmostí OP1 
chodník 
35,00=35,000 [D] 
předmostí OP 4 
chodník 
12,30=12,300 [E] 
Celkem: A+B+D+E=172,284 [F]</t>
  </si>
  <si>
    <t>56</t>
  </si>
  <si>
    <t>56335</t>
  </si>
  <si>
    <t>VOZOVKOVÉ VRSTVY ZE ŠTĚRKODRTI TL. DO 250MM</t>
  </si>
  <si>
    <t>vozovka, chodníky 
ŠDA 0-32 - 250mm</t>
  </si>
  <si>
    <t>vozovka 
napojeno odstupňovaně 
přechodová oblast OP 01 
(9,82-0,30)*(4,0+5,28)/2=44,173 [A] 
přechodová oblast OP 04 
(16,50-0,30)*(4,0+5,80)/2=79,380 [B] 
předmostí OP1 
chodník 
35,00=35,000 [D] 
chodník  
35,60=35,600 [G] 
předmostí OP 4 
chodník 
12,30=12,300 [E] 
Celkem: A+B+D+G+E=206,453 [H]</t>
  </si>
  <si>
    <t>57</t>
  </si>
  <si>
    <t>56361</t>
  </si>
  <si>
    <t>VOZOVKOVÉ VRSTVY Z RECYKLOVANÉHO MATERIÁLU TL DO 50MM</t>
  </si>
  <si>
    <t>Sjezd - vozovka 
úprava nezpevněného sjezdu - na konci úpravy</t>
  </si>
  <si>
    <t>104,6=104,600 [A] 
Celkem: A=104,600 [B]</t>
  </si>
  <si>
    <t>58</t>
  </si>
  <si>
    <t>56960</t>
  </si>
  <si>
    <t>ZPEVNĚNÍ KRAJNIC Z RECYKLOVANÉHO MATERIÁLU</t>
  </si>
  <si>
    <t>podél komunikace</t>
  </si>
  <si>
    <t>za OP 04 
2*5,00*(1,0+1,50)/2*0,05=0,625 [A] 
Celkem: A=0,625 [B]</t>
  </si>
  <si>
    <t>59</t>
  </si>
  <si>
    <t>572212</t>
  </si>
  <si>
    <t>SPOJOVACÍ POSTŘIK Z MODIFIK ASFALTU DO 0,5KG/M2</t>
  </si>
  <si>
    <t>PS-EP 0,35 kg/m2</t>
  </si>
  <si>
    <t>952,80=952,800 [A] 
952,80-0,50*(5,80+6,15)=946,825 [B] 
Celkem: A+B=1 899,625 [C]</t>
  </si>
  <si>
    <t>60</t>
  </si>
  <si>
    <t>574B34</t>
  </si>
  <si>
    <t>ASFALTOVÝ BETON PRO OBRUSNÉ VRSTVY MODIFIK ACO 11+, 11S TL. 40MM</t>
  </si>
  <si>
    <t>vozovka 
ACO 11+ 40mm 
PmB 25-55/55</t>
  </si>
  <si>
    <t>952,80=952,800 [A] 
Celkem: A=952,800 [B]</t>
  </si>
  <si>
    <t>61</t>
  </si>
  <si>
    <t>574D46</t>
  </si>
  <si>
    <t>ASFALTOVÝ BETON PRO LOŽNÍ VRSTVY MODIFIK ACL 16+, 16S TL. 50MM</t>
  </si>
  <si>
    <t>vozovka</t>
  </si>
  <si>
    <t>napojeno odstupňovaně - 0,50m od začátku/konce úpravy 
952,80-0,50*(5,80+6,15)=946,825 [A] 
Celkem: A=946,825 [B]</t>
  </si>
  <si>
    <t>62</t>
  </si>
  <si>
    <t>574F56</t>
  </si>
  <si>
    <t>ASFALTOVÝ BETON PRO PODKLADNÍ VRSTVY MODIFIK ACP 16+, 16S TL. 60MM</t>
  </si>
  <si>
    <t>vozovka 
podkladní vrstva ACP 16+ 
PmB 25-55/55 - tl.60 mm 
nad přechodovými oblastmi</t>
  </si>
  <si>
    <t>přechodová oblast OP 01 
9,82*(4,0+5,28)/2=45,565 [A] 
přechodová oblast OP 04 
16,50*(4,0+5,80)/2=80,850 [B] 
Celkem: A+B=126,415 [C]</t>
  </si>
  <si>
    <t>63</t>
  </si>
  <si>
    <t>575C55</t>
  </si>
  <si>
    <t>LITÝ ASFALT MA IV (OCHRANA MOSTNÍ IZOLACE) 16 TL. 40MM</t>
  </si>
  <si>
    <t>vozovka 
ochrana izolace MA 16 IV PmB 40mm</t>
  </si>
  <si>
    <t>140,60*4,0=562,400 [A] 
přetaženo 1,0 m přes přechodové desky 
2*1,0*4,0=8,000 [B] 
Celkem: A+B=570,400 [C]</t>
  </si>
  <si>
    <t>64</t>
  </si>
  <si>
    <t>575E53</t>
  </si>
  <si>
    <t>LITÝ ASFALT MA II (KŘIŽ, PARKOVIŠTĚ, ZASTÁVKY) 11 TL. 40MM MODIFIK</t>
  </si>
  <si>
    <t>chodník 
litý asfalt MA 11+ 40mm 
ČSN 6131-1</t>
  </si>
  <si>
    <t>předmostí OP1 
chodník 
35,00=35,000 [A] 
předmostí OP 4 
chodník 
12,30=12,300 [B] 
Celkem: A+B=47,300 [C]</t>
  </si>
  <si>
    <t>65</t>
  </si>
  <si>
    <t>576413</t>
  </si>
  <si>
    <t>POSYP KAMENIVEM OBALOVANÝM 4KG/M2</t>
  </si>
  <si>
    <t>vozovka 
posyp předobalenou drtí  
frakce 4/8mm, 2-4 kg/m2</t>
  </si>
  <si>
    <t>140,60*4,0=562,400 [A] 
Celkem: A=562,400 [B]</t>
  </si>
  <si>
    <t>66</t>
  </si>
  <si>
    <t>58222</t>
  </si>
  <si>
    <t>DLÁŽDĚNÉ KRYTY Z DROBNÝCH KOSTEK DO LOŽE Z MC</t>
  </si>
  <si>
    <t>chodník 
dlažba z kamenných kostek 60/60</t>
  </si>
  <si>
    <t>předmostí OP1 
chodník 
35,60*0,06=2,136 [A] 
Celkem: A=2,136 [B]</t>
  </si>
  <si>
    <t>67</t>
  </si>
  <si>
    <t>582520R</t>
  </si>
  <si>
    <t>RAMPA - NÁJEZD DO OBJEKTU - KRYT Z BETONOVÝCH DLAŽDIC</t>
  </si>
  <si>
    <t>nájezd z chodníku do objektu před OP01 dle TZ 
betonová rampa se zádržným systémem (zábradlí), povrch betonová dlažba protiskluzová</t>
  </si>
  <si>
    <t>Úpravy povrchů, podlahy, výplně otvorů</t>
  </si>
  <si>
    <t>68</t>
  </si>
  <si>
    <t>626111</t>
  </si>
  <si>
    <t>REPROFILACE PODHLEDŮ, SVISLÝCH PLOCH SANAČNÍ MALTOU JEDNOVRST TL 10MM</t>
  </si>
  <si>
    <t>HORNÍ POVRCH OBLOUKŮ, OPĚR, PILÍŘŮ, RUB ČELNÍCH ZDÍ 
reprofilační stěrka s inhibitorem koroze 
odhad sanací - 40% ploch, bude upřesněno dle skutečnosti po odhalení kce 
Vč. - reprofilované části pod terénem budou opatřeny nátěrem ALP+2xALN 
zpřístupnění viz samostatná pol.</t>
  </si>
  <si>
    <t>výměra dle pol.938541 a 
40% ploch 
1000,72*0,40=400,288 [A] 
Celkem: A=400,288 [B]</t>
  </si>
  <si>
    <t>69</t>
  </si>
  <si>
    <t>SPODNÍ POVRCH OBLOUKŮ, BOKY OBLOUKŮ A LÍC ČELNÍCH ZDÍ, OPĚRY, PILÍŘE 
reprofilační stěrka s inhibitorem koroze 
odhad sanací - 30% ploch, bude upřesněno dle skutečnosti po odhalení kce 
Vč. - reprofilované části pod terénem budou opatřeny nátěrem ALP+2xALN 
zpřístupnění viz samostatná pol.</t>
  </si>
  <si>
    <t>výměra dle pol.938541 b 
30% ploch 
1759,14*0,30=527,742 [A] 
Celkem: A=527,742 [B]</t>
  </si>
  <si>
    <t>70</t>
  </si>
  <si>
    <t>KLOUBY OBLOUKŮ 
reprofilační stěrka s inhibitorem koroze 
odhad sanací - 30% ploch, bude upřesněno dle skutečnosti po odhalení kce 
Vč. - reprofilované části pod terénem budou opatřeny nátěrem ALP+2xALN 
zpřístupnění viz samostatná pol.</t>
  </si>
  <si>
    <t>výměra dle pol.938541 c 
30% ploch 
90,48*0,30=27,144 [A] 
Celkem: A=27,144 [B]</t>
  </si>
  <si>
    <t>71</t>
  </si>
  <si>
    <t>626112</t>
  </si>
  <si>
    <t>REPROFILACE PODHLEDŮ, SVISLÝCH PLOCH SANAČNÍ MALTOU JEDNOVRST TL 20MM</t>
  </si>
  <si>
    <t>72</t>
  </si>
  <si>
    <t>SPODNÍ POVRCH OBLOUKŮ, BOKY OBLOUKŮ A LÍC ČELNÍCH ZDÍ, OPĚRY, PILÍŘE 
reprofilační stěrka s inhibitorem koroze 
odhad sanací - 45% ploch, bude upřesněno dle skutečnosti po odhalení kce 
Vč. - reprofilované části pod terénem budou opatřeny nátěrem ALP+2xALN 
zpřístupnění viz samostatná pol.</t>
  </si>
  <si>
    <t>výměra dle pol.938541 b 
45% ploch 
1759,14*0,45=791,613 [A] 
Celkem: A=791,613 [B]</t>
  </si>
  <si>
    <t>73</t>
  </si>
  <si>
    <t>KLOUBY OBLOUKŮ 
reprofilační stěrka s inhibitorem koroze 
odhad sanací - 45% ploch, bude upřesněno dle skutečnosti po odhalení kce 
Vč. - reprofilované části pod terénem budou opatřeny nátěrem ALP+2xALN 
zpřístupnění viz samostatná pol.</t>
  </si>
  <si>
    <t>výměra dle pol.938541 c 
45% ploch 
90,48*0,45=40,716 [A] 
Celkem: A=40,716 [B]</t>
  </si>
  <si>
    <t>74</t>
  </si>
  <si>
    <t>626122</t>
  </si>
  <si>
    <t>REPROFILACE PODHLEDŮ, SVISLÝCH PLOCH SANAČNÍ MALTOU DVOUVRST TL 50MM</t>
  </si>
  <si>
    <t>HORNÍ POVRCH OBLOUKŮ, OPĚR, PILÍŘŮ, RUB ČELNÍCH ZDÍ 
vícevrstvá reprofilační stěrka s inhibitorem koroze 
odhad sanací - 20% ploch, bude upřesněno dle skutečnosti po odhalení kce 
Vč. - reprofilované části pod terénem budou opatřeny nátěrem ALP+2xALN 
zpřístupnění viz samostatná pol.</t>
  </si>
  <si>
    <t>výměra dle pol.938541 a 
20% ploch 
1000,72*0,20=200,144 [A] 
Celkem: A=200,144 [B]</t>
  </si>
  <si>
    <t>75</t>
  </si>
  <si>
    <t>SPODNÍ POVRCH OBLOUKŮ, BOKY OBLOUKŮ A LÍC ČELNÍCH ZDÍ, OPĚRY, PILÍŘE 
vícevrstvá reprofilační stěrka s inhibitorem koroze 
odhad sanací - 25% ploch, bude upřesněno dle skutečnosti po odhalení kce 
Vč. - reprofilované části pod terénem budou opatřeny nátěrem ALP+2xALN 
zpřístupnění viz samostatná pol.</t>
  </si>
  <si>
    <t>výměra dle pol.938541 b 
25% ploch 
1759,14*0,25=439,785 [A] 
Celkem: A=439,785 [B]</t>
  </si>
  <si>
    <t>76</t>
  </si>
  <si>
    <t>KLOUBY OBLOUKŮ 
vícevrstvá reprofilační stěrka s inhibitorem koroze 
odhad sanací - 25% ploch, bude upřesněno dle skutečnosti po odhalení kce 
Vč. - reprofilované části pod terénem budou opatřeny nátěrem ALP+2xALN 
zpřístupnění viz samostatná pol.</t>
  </si>
  <si>
    <t>výměra dle pol.938541 c 
25% ploch 
90,48*0,25=22,620 [A] 
Celkem: A=22,620 [B]</t>
  </si>
  <si>
    <t>77</t>
  </si>
  <si>
    <t>62631</t>
  </si>
  <si>
    <t>SPOJOVACÍ MŮSTEK MEZI STARÝM A NOVÝM BETONEM</t>
  </si>
  <si>
    <t>HORNÍ POVRCH OBLOUKŮ, OPĚR, PILÍŘŮ, RUB ČELNÍCH ZDÍ, vč.dilatačních spar v čelních zdech 
SPODNÍ POVRCH OBLOUKŮ, BOKY OBLOUKŮ A LÍC ČELNÍCH ZDÍ, OPĚRY, PILÍŘE vč.dilatačních spar v čelních zdech 
KLOUBY OBLOUKŮ 
spojovací můstek - 100 %sanovaných ploch 
vč. likvidace vzniklých odpadů a skládkovného 
zpřístupnění viz sam. pol.</t>
  </si>
  <si>
    <t>výměra dle pol.938541 a 
1000,72=1 000,720 [A] 
výměra dle pol.938541 b 
1759,14=1 759,140 [B] 
výměra dle pol.938541 c 
90,48=90,480 [C] 
Celkem: A+B+C=2 850,340 [D]</t>
  </si>
  <si>
    <t>78</t>
  </si>
  <si>
    <t>62663</t>
  </si>
  <si>
    <t>INJEKTÁŽ TRHLIN SILOVĚ SPOJUJÍCÍ</t>
  </si>
  <si>
    <t>položka čerpána se souhlasem TDI na základě doplňkového diagnostického průzkumu 
zpřístupnění viz samostatná pol.</t>
  </si>
  <si>
    <t>odhad 
15,0=15,000 [A] 
Celkem: A=15,000 [B]</t>
  </si>
  <si>
    <t>79</t>
  </si>
  <si>
    <t>62745</t>
  </si>
  <si>
    <t>SPÁROVÁNÍ STARÉHO ZDIVA CEMENTOVOU MALTOU</t>
  </si>
  <si>
    <t>Přespárování stávajícího očištěného zdiva 
zdící materiál - bez rozlišení (cihlené, betonové zdivo, kámen) 
odhad - 5 %plochy přespárováno, bude upřesněno dle skutečnosti po odhalení kce 
zpřístupnění viz samostatná pol.</t>
  </si>
  <si>
    <t>výměra dle pol.938441  
odhad 5% plochy 
114,10*0,05=5,705 [A] 
Celkem: A=5,705 [B]</t>
  </si>
  <si>
    <t>Přidružená stavební výroba</t>
  </si>
  <si>
    <t>80</t>
  </si>
  <si>
    <t>709612</t>
  </si>
  <si>
    <t>DEMONTÁŽ CHRÁNIČKY/TRUBKY</t>
  </si>
  <si>
    <t>demontáž stávajících chrániček po levé straně mostu 
vč. likvidace vzniklých odpadů a skládkovné</t>
  </si>
  <si>
    <t>2*135,64=271,280 [A] 
Celkem: A=271,280 [B]</t>
  </si>
  <si>
    <t>81</t>
  </si>
  <si>
    <t>711332</t>
  </si>
  <si>
    <t>IZOLACE PODZEM OBJ PROTI VOL STÉK VODĚ ASFALT PÁSY</t>
  </si>
  <si>
    <t>izolace vnitřních povrchu oblouků a poprsních zdí</t>
  </si>
  <si>
    <t>horní rub opěr a pilířů 2*9,6*2,35+2*4*2=61,120 [A] 
horní rub oblouků celková plocha 3*38,8*3=349,200 [B] 
rub čelních zdí 2*295,7=591,400 [C] 
překrytí dilatačních spar na rubu 
spáry čelních zdí, celkem délka 
0,50*2*(4,80+0,50+4,65+4,65+0,5+4,65+4,65+0,5+4,65)=29,550 [D] 
rub opěrných zdí do úrovně těsnící vrstvy 
(1,92-0,50)*3,50=4,970 [E] 
(1,85-0,50)*3,50=4,725 [F] 
Celkem: A+B+C+D+E+F=1 040,965 [G]</t>
  </si>
  <si>
    <t>82</t>
  </si>
  <si>
    <t>711442</t>
  </si>
  <si>
    <t>IZOLACE MOSTOVEK CELOPLOŠNÁ ASFALTOVÝMI PÁSY S PEČETÍCÍ VRSTVOU</t>
  </si>
  <si>
    <t>izolace mostovky přetažena 1,0m přes přechodové desky</t>
  </si>
  <si>
    <t>6,510*140,60+2*4,80*1,0=924,906 [A] 
Celkem: A=924,906 [B]</t>
  </si>
  <si>
    <t>83</t>
  </si>
  <si>
    <t>711502</t>
  </si>
  <si>
    <t>OCHRANA IZOLACE NA POVRCHU ASFALTOVÝMI PÁSY</t>
  </si>
  <si>
    <t>ochrana izolace pod římsami s kovovou vložkou celoplošně lepená</t>
  </si>
  <si>
    <t>levá římsa 
(0,50+0,15)*140,60=91,390 [A] 
pravá římsa 
(1,10+0,15)*140,60=175,750 [B] 
Celkem: A+B=267,140 [C]</t>
  </si>
  <si>
    <t>84</t>
  </si>
  <si>
    <t>711509</t>
  </si>
  <si>
    <t>OCHRANA IZOLACE NA POVRCHU TEXTILIÍ</t>
  </si>
  <si>
    <t>HORNÍ POVRCH OBLOUKŮ, OPĚR, PILÍŘŮ, RUB ČELNÍCH ZDÍ 
ochrana izolace vnitřních povrchu konstrukce mostu</t>
  </si>
  <si>
    <t>horní rub opěr a pilířů 2*9,6*2,35+2*4*2=61,120 [A] 
horní rub oblouků celková plocha 3*38,8*3=349,200 [B] 
rub čelních zdí 2*295,7=591,400 [C] 
ochrana izolace rubu opěrných zdí do úrovně drenáže 
(1,90-0,50)*3,50=4,900 [D] 
(2,0-0,50)*12,0=18,000 [E] 
Celkem: A+B+C+D+E=1 024,620 [F]</t>
  </si>
  <si>
    <t>85</t>
  </si>
  <si>
    <t>75I911</t>
  </si>
  <si>
    <t>OPTOTRUBKA HDPE PRŮMĚRU DO 40 MM</t>
  </si>
  <si>
    <t>46,0+24,0=70,000 [A] 
Celkem: A=70,000 [B]</t>
  </si>
  <si>
    <t>86</t>
  </si>
  <si>
    <t>78382</t>
  </si>
  <si>
    <t>NÁTĚRY BETON KONSTR TYP S2 (OS-B)</t>
  </si>
  <si>
    <t>impregnační a hydrofobní nátěr  
typ S2 
100%  sanovaných ploch</t>
  </si>
  <si>
    <t>87</t>
  </si>
  <si>
    <t>78383</t>
  </si>
  <si>
    <t>NÁTĚRY BETON KONSTR TYP S4 (OS-C)</t>
  </si>
  <si>
    <t>nátěr krajů říms</t>
  </si>
  <si>
    <t>2*140,60*(0,15*2)=84,360 [A] 
Celkem: A=84,360 [B]</t>
  </si>
  <si>
    <t>Potrubí</t>
  </si>
  <si>
    <t>88</t>
  </si>
  <si>
    <t>875332</t>
  </si>
  <si>
    <t>POTRUBÍ DREN Z TRUB PLAST DN DO 150MM DĚROVANÝCH</t>
  </si>
  <si>
    <t>drenáž za rubem opěrných zdí 
vč. vyústění skrz zeď</t>
  </si>
  <si>
    <t>3,50+1,0=4,500 [A] 
12,0+1,0=13,000 [B] 
Celkem: A+B=17,500 [C]</t>
  </si>
  <si>
    <t>89</t>
  </si>
  <si>
    <t>87615</t>
  </si>
  <si>
    <t>CHRÁNIČKY Z TRUB PLAST DN DO 50MM</t>
  </si>
  <si>
    <t>chráničky v římse vč. přechodu do země 
korungované tyčové chráničky 40/33, 30/27 - (KOPOFLEX)</t>
  </si>
  <si>
    <t>pravá římsa 
2*(9,85+140,60+12,0+2*3,0)=336,900 [A] 
Celkem: A=336,900 [B]</t>
  </si>
  <si>
    <t>90</t>
  </si>
  <si>
    <t>87633</t>
  </si>
  <si>
    <t>CHRÁNIČKY Z TRUB PLASTOVÝCH DN DO 150MM</t>
  </si>
  <si>
    <t>chráničky v římse vč. přechodu do země 
korungované tyčové chráničky 110/94 (KOPODUR)</t>
  </si>
  <si>
    <t>1*(9,82+140,60+12,0+2*3,0)=168,420 [B] 
1*(140,60+3,50+2*3,0)=150,100 [C] 
Celkem: B+C=318,520 [D]</t>
  </si>
  <si>
    <t>91</t>
  </si>
  <si>
    <t>89500R</t>
  </si>
  <si>
    <t>VSAKOVACÍ JÍMKA</t>
  </si>
  <si>
    <t>vsakovací jímka 
dle PD</t>
  </si>
  <si>
    <t>92</t>
  </si>
  <si>
    <t>9112A3</t>
  </si>
  <si>
    <t>ZÁBRADLÍ MOSTNÍ S VODOR MADLY - DEMONTÁŽ S PŘESUNEM</t>
  </si>
  <si>
    <t>odstranění stávajícího zábradlí trubkového s vodorovnými madly 
vč. likvidace vzniklých odpadů a odvozu kovových součástí do kovošrotu 
vč. skládkovného zbylého odpadu</t>
  </si>
  <si>
    <t>4,0=4,000 [A] 
Celkem: A=4,000 [B]</t>
  </si>
  <si>
    <t>93</t>
  </si>
  <si>
    <t>9112B10R</t>
  </si>
  <si>
    <t>ZÁBRADLÍ MOSTNÍ SE SVISLOU VÝPLNÍ - DODÁVKA A MONTÁŽ - ATYP.</t>
  </si>
  <si>
    <t>atypické mostní zábradlí žlb prefabrikované se svislou výplní 
vč. kotvení 
C30/37 - XF4</t>
  </si>
  <si>
    <t>zábradlí na levé římse 
140,60=140,600 [A] 
zábradlí na pravé římse 
9,815+140,60+12,0=162,415 [B] 
Celkem: A+B=303,015 [C]</t>
  </si>
  <si>
    <t>94</t>
  </si>
  <si>
    <t>9112B3R</t>
  </si>
  <si>
    <t>ATYP. ZÁBRADLÍ MOSTNÍ SE SVISLOU VÝPLNÍ - DEMONTÁŽ S PŘESUNEM</t>
  </si>
  <si>
    <t>odstranění atypického zábradlí se svislou výplní 
železobetonové prefabrikované zábradlí se svislou výplní 
vč. likvidace vzniklých odpadů a skládkovného</t>
  </si>
  <si>
    <t>95</t>
  </si>
  <si>
    <t>913400R</t>
  </si>
  <si>
    <t>KOVOVÉ CEDULE</t>
  </si>
  <si>
    <t>Informační cedule o mostu - stávající 
snesení, očištění a zpětné osazení</t>
  </si>
  <si>
    <t>96</t>
  </si>
  <si>
    <t>91345</t>
  </si>
  <si>
    <t>NIVELAČNÍ ZNAČKY KOVOVÉ</t>
  </si>
  <si>
    <t>v římsách - nad podpěrami, v půlce rozpětí, ve čtvrtinách rozpětí, na začátku a konci říms na křídlech</t>
  </si>
  <si>
    <t>v římsach na mostě  2*13=26,000 [A] 
na římsávh na zdech 6=6,000 [B] 
Celkem: A+B=32,000 [C]</t>
  </si>
  <si>
    <t>97</t>
  </si>
  <si>
    <t>91355</t>
  </si>
  <si>
    <t>EVIDENČNÍ ČÍSLO MOSTU</t>
  </si>
  <si>
    <t>vč. sloupku a kotvení</t>
  </si>
  <si>
    <t>2=2,000 [A] 
Celkem: A=2,000 [B]</t>
  </si>
  <si>
    <t>98</t>
  </si>
  <si>
    <t>914123</t>
  </si>
  <si>
    <t>DOPRAVNÍ ZNAČKY ZÁKLADNÍ VELIKOSTI OCELOVÉ FÓLIE TŘ 1 - DEMONTÁŽ</t>
  </si>
  <si>
    <t>demontáž stávajícího dpravního značení 
uložení dle pokynu investora 
odpad vč. skládkovného</t>
  </si>
  <si>
    <t>(B13) 2=2,000 [A] 
(E5) 2=2,000 [B] 
(B14) 2=2,000 [C] 
Celkem: A+B+C=6,000 [D]</t>
  </si>
  <si>
    <t>99</t>
  </si>
  <si>
    <t>914171</t>
  </si>
  <si>
    <t>DOPRAVNÍ ZNAČKY ZÁKLADNÍ VELIKOSTI HLINÍKOVÉ FÓLIE TŘ 2 - DODÁVKA A MONTÁŽ</t>
  </si>
  <si>
    <t>zahrnuje sloupky a upevňovací zařízení včetně jejich osazení (betonová patka, zemní práce))</t>
  </si>
  <si>
    <t>(B13) 2=2,000 [A] 
(E5) 2=2,000 [B] 
Celkem: A+B=4,000 [C]</t>
  </si>
  <si>
    <t>100</t>
  </si>
  <si>
    <t>917212</t>
  </si>
  <si>
    <t>ZÁHONOVÉ OBRUBY Z BETONOVÝCH OBRUBNÍKŮ ŠÍŘ 80MM</t>
  </si>
  <si>
    <t>podél dlažeb a chodníků směrem doi terénu</t>
  </si>
  <si>
    <t>za OP 01 
20,45+18,20=38,650 [A] 
za OP 04 
0,75+1,20*7,40+3,50+2,5+0,75=16,380 [B] 
0,75+1,20*7,80+11,8+11,30=33,210 [C] 
Celkem: A+B+C=88,240 [D]</t>
  </si>
  <si>
    <t>101</t>
  </si>
  <si>
    <t>917224</t>
  </si>
  <si>
    <t>SILNIČNÍ A CHODNÍKOVÉ OBRUBY Z BETONOVÝCH OBRUBNÍKŮ ŠÍŘ 150MM</t>
  </si>
  <si>
    <t>obruby podél chodníků</t>
  </si>
  <si>
    <t>před OP 01 
20,50+18,20=38,700 [A] 
za OP 04 
3,50+12,0=15,500 [B] 
Celkem: A+B=54,200 [C]</t>
  </si>
  <si>
    <t>102</t>
  </si>
  <si>
    <t>919111</t>
  </si>
  <si>
    <t>ŘEZÁNÍ ASFALTOVÉHO KRYTU VOZOVEK TL DO 50MM</t>
  </si>
  <si>
    <t>řezaná spára nad rubem opěr a na začátku a konci úpravy</t>
  </si>
  <si>
    <t>vozovka 
2*4,0=8,000 [A] 
5,80+6,15=11,950 [B] 
chodník 
1,50=1,500 [C] 
Celkem: A+B+C=21,450 [D]</t>
  </si>
  <si>
    <t>103</t>
  </si>
  <si>
    <t>931324</t>
  </si>
  <si>
    <t>TĚSNĚNÍ DILATAČ SPAR ASF ZÁLIVKOU MODIFIK PRŮŘ DO 400MM2</t>
  </si>
  <si>
    <t>těsnění podél obrub v ložné vrstvě</t>
  </si>
  <si>
    <t>2*140,60=281,200 [A] 
Celkem: A=281,200 [B]</t>
  </si>
  <si>
    <t>104</t>
  </si>
  <si>
    <t>s předtěsněním  
podél říms v obrusné vrstvě</t>
  </si>
  <si>
    <t>2*140,6=281,200 [A]</t>
  </si>
  <si>
    <t>105</t>
  </si>
  <si>
    <t>931325</t>
  </si>
  <si>
    <t>TĚSNĚNÍ DILATAČ SPAR ASF ZÁLIVKOU MODIFIK PRŮŘ DO 600MM2</t>
  </si>
  <si>
    <t>těsnění řezané spáry nad opěrami a na začátku a konci úpravy</t>
  </si>
  <si>
    <t>106</t>
  </si>
  <si>
    <t>931337</t>
  </si>
  <si>
    <t>TĚSNĚNÍ DILATAČ SPAR POLYURETAN TMELEM PRŮŘ PŘES 800MM2</t>
  </si>
  <si>
    <t>těsnění dilatačních spar čelních zdí</t>
  </si>
  <si>
    <t>spáry čelních zdí, celkem délka 
2*(4,80+0,50+4,65+4,65+0,5+4,65+4,65+0,5+4,65)=59,100 [A] 
Celkem: A=59,100 [B]</t>
  </si>
  <si>
    <t>107</t>
  </si>
  <si>
    <t>93135</t>
  </si>
  <si>
    <t>TĚSNĚNÍ DILATAČ SPAR PRYŽ PÁSKOU NEBO KRUH PROFILEM</t>
  </si>
  <si>
    <t>předtěsnění dilatačních spar čelních zdí 
vč. provedení penetračního nátěru</t>
  </si>
  <si>
    <t>108</t>
  </si>
  <si>
    <t>935832</t>
  </si>
  <si>
    <t>ŽLABY A RIGOLY DLÁŽDĚNÉ Z LOMOVÉHO KAMENE TL DO 250MMM DO BETONU TL 100MM</t>
  </si>
  <si>
    <t>skluz z lomového kamene</t>
  </si>
  <si>
    <t>za OP 04 
1,20*10,65=12,780 [A] 
Celkem: A=12,780 [B]</t>
  </si>
  <si>
    <t>109</t>
  </si>
  <si>
    <t>936530R</t>
  </si>
  <si>
    <t>MOSTNÍ ODVODŇOVACÍ SOUPRAVA - ATYP.</t>
  </si>
  <si>
    <t>atypické obrubníkové odvodňovače - provedení dle PD 
vč vyústění dle PD 
kompletní provedení</t>
  </si>
  <si>
    <t>6=6,000 [A] 
Celkem: A=6,000 [B]</t>
  </si>
  <si>
    <t>110</t>
  </si>
  <si>
    <t>936541R</t>
  </si>
  <si>
    <t>MOSTNÍ ODVODŇOVACÍ TRUBKA (POVRCHŮ IZOLACE) Z NEREZ OCELI - ATYP.</t>
  </si>
  <si>
    <t>délky cca 2,0m 
vč. vyústění dle PD 
vč. začištění a sanace po bourání stávajících trubiček 
vč. provedení vyústění</t>
  </si>
  <si>
    <t>2*6=12,000 [A] 
Celkem: A=12,000 [B]</t>
  </si>
  <si>
    <t>111</t>
  </si>
  <si>
    <t>v úžlabí po 6m (mimo odvodňovače) 
vyśtění dle PD</t>
  </si>
  <si>
    <t>(141/6,0-6) 
18=18,000 [A]</t>
  </si>
  <si>
    <t>112</t>
  </si>
  <si>
    <t>938441</t>
  </si>
  <si>
    <t>OČIŠTĚNÍ ZDIVA OTRYSKÁNÍM TLAKOVOU VODOU DO 200 BARŮ</t>
  </si>
  <si>
    <t>KAMENNÝ OBKLAD PILÍŘŮ, ZDIVO OPĚRNÉ ZDI 
předčištění 
vč. likvidace vzniklých odpadů a skládkovného 
zpřístupnění viz sam. pol.</t>
  </si>
  <si>
    <t>líc pilířů (kamen. zdivo) 7*8+7*4,5=87,500 [A] 
hrany opěr 2*0,5*(5+3)=8,000 [B] 
opěrná zeď u opěry 1 vpravo 18,6=18,600 [C] 
Celkem: A+B+C=114,100 [D]</t>
  </si>
  <si>
    <t>113</t>
  </si>
  <si>
    <t>938444</t>
  </si>
  <si>
    <t>OČIŠTĚNÍ ZDIVA OTRYSKÁNÍM TLAKOVOU VODOU PŘES 1000 BARŮ</t>
  </si>
  <si>
    <t>KAMENNÝ OBKLAD PILÍŘŮ, ZDIVO OPĚRNÉ ZDI 
zdící materiál - bez rozlišení (cihlené, betonové zdivo, kámen) 
otryskání tlakovou vodou vč. stanovení tlaku na základě tryskacího pokusu 
vč. likvidace vzniklých odpadů a skládkovného 
zpřístupnění viz sam. pol.</t>
  </si>
  <si>
    <t>výměra dle pol.938441  
114,10=114,100 [A] 
Celkem: A=114,100 [B]</t>
  </si>
  <si>
    <t>114</t>
  </si>
  <si>
    <t>938541</t>
  </si>
  <si>
    <t>OČIŠTĚNÍ BETON KONSTR OTRYSKÁNÍM TLAK VODOU DO 200 BARŮ</t>
  </si>
  <si>
    <t>HORNÍ POVRCH OBLOUKŮ, OPĚR, PILÍŘŮ, RUB ČELNÍCH ZDÍ 
předčištění 
vč. likvidace vzniklých odpadů a skládkovného 
vč. předčištění dilatačních spar čelních zdí 
zpřístupnění viz sam. pol.</t>
  </si>
  <si>
    <t>horní rub opěr a pilířů 2*9,6*2,35+2*4*2=61,120 [A] 
horní rub oblouků celková plocha 3*38,8*3=349,200 [B] 
rub čelních zdí 2*295,7=591,400 [C] 
Celkem: A+B+C=1 001,720 [D]</t>
  </si>
  <si>
    <t>115</t>
  </si>
  <si>
    <t>SPODNÍ POVRCH OBLOUKŮ, BOKY OBLOUKŮ A LÍC ČELNÍCH ZDÍ, OPĚRY, PILÍŘE 
předčištění 
vč. předčištění dilatačních spar čelních zdí 
vč. likvidace vzniklých odpadů a skládkovného 
zpřístupnění viz sam. pol.</t>
  </si>
  <si>
    <t>spodní líc oblouků celková plocha 3*38,8*5,8=675,120 [A] 
líc čelních zdí 369,7+346,5=716,200 [B] 
líc opěr (4,4+2,9)*5,8=42,340 [C] 
líc pilířů (mimo kamen. zdivo) 18*8+18*4,5+2*3,14*4^2=325,480 [D] 
Celkem: A+B+C+D=1 759,140 [E]</t>
  </si>
  <si>
    <t>116</t>
  </si>
  <si>
    <t>KLOUBY OBLOUKŮ 
předčištění 
vč. likvidace vzniklých odpadů a skládkovného 
zpřístupnění viz sam. pol.</t>
  </si>
  <si>
    <t>oklouby oblouků, délka 5,8 m, šířka v patě 0,9 m a ve vrcholu 0,8 m, celkem délka 9*5,8= 52,2 m,  
plocha 2*(6*5,8*0,9+3*5,8*0,8)=90,480 [A] 
Celkem: A=90,480 [B]</t>
  </si>
  <si>
    <t>117</t>
  </si>
  <si>
    <t>938543</t>
  </si>
  <si>
    <t>OČIŠTĚNÍ BETON KONSTR OTRYSKÁNÍM TLAK VODOU DO 1000 BARŮ</t>
  </si>
  <si>
    <t>HORNÍ POVRCH OBLOUKŮ, OPĚR, PILÍŘŮ, RUB ČELNÍCH ZDÍ 
otryskání tlakovou vodou vč. stanovení tlaku na základě tryskacího pokusu 
vč. čištění dilatačních spar čelních zdí 
vč. likvidace vzniklých odpadů a skládkovného 
zpřístupnění viz sam. pol.</t>
  </si>
  <si>
    <t>výměra dle pol.938541 a 
1000,72=1 000,720 [A] 
Celkem: A=1 000,720 [B]</t>
  </si>
  <si>
    <t>118</t>
  </si>
  <si>
    <t>SPODNÍ POVRCH OBLOUKŮ, BOKY OBLOUKŮ A LÍC ČELNÍCH ZDÍ, OPĚRY, PILÍŘE 
otryskání tlakovou vodou vč. stanovení tlaku na základě tryskacího pokusu 
vč. čištění dilatačních spar čelních zdí 
vč. likvidace vzniklých odpadů a skládkovného 
zpřístupnění viz sam. pol.</t>
  </si>
  <si>
    <t>výměra dle pol.938541 b 
1759,14=1 759,140 [A] 
Celkem: A=1 759,140 [B]</t>
  </si>
  <si>
    <t>119</t>
  </si>
  <si>
    <t>KLOUBY OBLOUKŮ 
otryskání tlakovou vodou vč. stanovení tlaku na základě tryskacího pokusu 
vč. likvidace vzniklých odpadů a skládkovného 
zpřístupnění viz sam. pol.</t>
  </si>
  <si>
    <t>výměra dle pol.938541 c 
90,48=90,480 [A] 
Celkem: A=90,480 [B]</t>
  </si>
  <si>
    <t>120</t>
  </si>
  <si>
    <t>938652</t>
  </si>
  <si>
    <t>OČIŠTĚNÍ OCEL KONSTR OTRYSKÁNÍM NA SUCHO KŘEMIČ PÍSKEM</t>
  </si>
  <si>
    <t>HORNÍ POVRCH OBLOUKŮ, OPĚR, PILÍŘŮ, RUB ČELNÍCH ZDÍ 
otryskání odhalené výztuže 
zpřístupnění viz sam. pol. 
(odhad odpadů 50 kg/m2)</t>
  </si>
  <si>
    <t>výměra dle pol.938541 a - odhad plochy odhalené výztuže 10% 
1000,72*0,10=100,072 [A] 
Celkem: A=100,072 [B]</t>
  </si>
  <si>
    <t>121</t>
  </si>
  <si>
    <t>SPODNÍ POVRCH OBLOUKŮ, BOKY OBLOUKŮ A LÍC ČELNÍCH ZDÍ, OPĚRY, PILÍŘE 
otryskání odhalené výztuže 
zpřístupnění viz sam. pol. 
(odhad odpadů 50 kg/m2)</t>
  </si>
  <si>
    <t>výměra dle pol.938541 b - odhad plochy odhalené výztuže 10% 
1759,14*0,10=175,914 [A] 
Celkem: A=175,914 [B]</t>
  </si>
  <si>
    <t>122</t>
  </si>
  <si>
    <t>KLOUBY OBLOUKŮ 
otryskání odhalené výztuže 
zpřístupnění viz sam. pol. 
(odhad odpadů 50 kg/m2)</t>
  </si>
  <si>
    <t>výměra dle pol.938541 c - odhad plochy odhalené výztuže 10% 
90,48*0,10=9,048 [A] 
Celkem: A=9,048 [B]</t>
  </si>
  <si>
    <t>123</t>
  </si>
  <si>
    <t>966158</t>
  </si>
  <si>
    <t>BOURÁNÍ KONSTRUKCÍ Z PROST BETONU S ODVOZEM DO 20KM</t>
  </si>
  <si>
    <t>bourání podkladního betonu pod živičnou vozovkou na mostě</t>
  </si>
  <si>
    <t>(délka stávající kce 134,84 m) 
0,15*4,80*(134,80)=97,056 [A] 
Celkem: A=97,056 [B]</t>
  </si>
  <si>
    <t>124</t>
  </si>
  <si>
    <t>bourání spádového betonu nad pilířích v patách oblouků 
bude vybouráno na základě zjištrěného šatného stebně technického stavu po odhlalení konstrukce 
položku možno čerpat pouze se souhlasem TDI</t>
  </si>
  <si>
    <t>125</t>
  </si>
  <si>
    <t>966168</t>
  </si>
  <si>
    <t>BOURÁNÍ KONSTRUKCÍ ZE ŽELEZOBETONU S ODVOZEM DO 20KM</t>
  </si>
  <si>
    <t>bourání žlb součástí</t>
  </si>
  <si>
    <t>římsy levá 
0,370*(11,70+40,0+41,50+40,0+7,40)=52,022 [A] 
římsa pravá 
0,370*(11,70+40,0+41,50+40,0+7,40)=52,022 [B] 
blourání žlb desky 
2*2,40*(0,50+0,40)/2*135,64=292,982 [C] 
Celkem: A+B+C=397,026 [D]</t>
  </si>
  <si>
    <t>126</t>
  </si>
  <si>
    <t>96687</t>
  </si>
  <si>
    <t>VYBOURÁNÍ ULIČNÍCH VPUSTÍ KOMPLETNÍCH</t>
  </si>
  <si>
    <t>vybourání vpustí na mostě</t>
  </si>
  <si>
    <t>127</t>
  </si>
  <si>
    <t>96814</t>
  </si>
  <si>
    <t>VYSEKÁNÍ OTVORŮ, KAPES, RÝH V BETONOVÉ KONSTRUKCI</t>
  </si>
  <si>
    <t>bez rozlišení materiálu - kámen, beton 
vybourání stávajících trubiček odvodnění v patách oblouků</t>
  </si>
  <si>
    <t>6*2*(0,50*0,50*2,0)=6,000 [A]</t>
  </si>
  <si>
    <t>128</t>
  </si>
  <si>
    <t>97817</t>
  </si>
  <si>
    <t>ODSTRANĚNÍ MOSTNÍ IZOLACE</t>
  </si>
  <si>
    <t>odstranění stávající izolace</t>
  </si>
  <si>
    <t>na žlb desce 
5,80*135,64=786,712 [A] 
původní izolace na rubu klenby - zbytky izolace na rubu klenby 
odhad 75% plochy kleneb 
0,75*(2,0+4,0)/2*125,25=281,813 [B] 
Celkem: A+B=1 068,525 [C]</t>
  </si>
  <si>
    <t>SO 441</t>
  </si>
  <si>
    <t>Veřejné osvětlení - provizorní stav</t>
  </si>
  <si>
    <t xml:space="preserve">  SO 441</t>
  </si>
  <si>
    <t>014101</t>
  </si>
  <si>
    <t>POPLATKY ZA SKLÁDKU</t>
  </si>
  <si>
    <t>betonová suť</t>
  </si>
  <si>
    <t>0,7*0,7*0,8=0,392 [A]</t>
  </si>
  <si>
    <t>13273A</t>
  </si>
  <si>
    <t>HLOUBENÍ RÝH ŠÍŘ DO 2M PAŽ I NEPAŽ TŘ. I - BEZ DOPRAVY</t>
  </si>
  <si>
    <t>odkopání stávajícího kabelu před mostem, ponechání ve smyčce pro použití v definitivním stavu 
pro zpětný zásyp</t>
  </si>
  <si>
    <t>0,35*0,5*13=2,275 [A] odkopání stávajícího kabelu 
0,35*0,7*20=4,900 [B] pro FeZn 
Celkem: A+B=7,175 [C]</t>
  </si>
  <si>
    <t>26113</t>
  </si>
  <si>
    <t>VRTY PRO KOTVENÍ, INJEKTÁŽ A MIKROPILOTY NA POVRCHU TŘ. I D DO 150MM</t>
  </si>
  <si>
    <t>1,5*5=7,500 [A]</t>
  </si>
  <si>
    <t>741122</t>
  </si>
  <si>
    <t>KRABICE (ROZVODKA) INSTALAČNÍ ODBOČNÁ SE SVORKOVNICÍ DO 4 MM2</t>
  </si>
  <si>
    <t>instalační krabice se svorkovnicí 16mm2 IP65 
vč. montáže</t>
  </si>
  <si>
    <t>741911</t>
  </si>
  <si>
    <t>UZEMŇOVACÍ VODIČ V ZEMI FEZN DO 120 MM2</t>
  </si>
  <si>
    <t>zemnící pásek FeZn 30/4 
dodávka a montáž</t>
  </si>
  <si>
    <t>742258</t>
  </si>
  <si>
    <t>VEDENÍ VENKOVNÍ NN, KABELOVÝ SVOD</t>
  </si>
  <si>
    <t>kabelový svod na stožáru AES 2x16 v ochranné trubce</t>
  </si>
  <si>
    <t>742G22</t>
  </si>
  <si>
    <t>KABEL NN DVOU- A TŘÍŽÍLOVÝ AL S PLASTOVOU IZOLACÍ OD 4 DO 16 MM2</t>
  </si>
  <si>
    <t>kabel 1-AES 2x16 
dodávka, montáž, včetně ukončení</t>
  </si>
  <si>
    <t>230=230,000 [A]</t>
  </si>
  <si>
    <t>742G31</t>
  </si>
  <si>
    <t>KABEL NN DVOU- A TŘÍŽÍLOVÝ CU S PLASTOVOU IZOLACÍ STÍNĚNÝ DO 2,5 MM2</t>
  </si>
  <si>
    <t>kabel CYKY 2-Ox1,5 
dodávka, montáž, včetně ukončení</t>
  </si>
  <si>
    <t>742L11</t>
  </si>
  <si>
    <t>UKONČENÍ DVOU AŽ PĚTIŽÍLOVÉHO KABELU V ROZVADĚČI NEBO NA PŘÍSTROJI DO 2,5 MM2</t>
  </si>
  <si>
    <t>ve svorkovnici a svítidle</t>
  </si>
  <si>
    <t>5*2=10,000 [A]</t>
  </si>
  <si>
    <t>742L12</t>
  </si>
  <si>
    <t>UKONČENÍ DVOU AŽ PĚTIŽÍLOVÉHO KABELU V ROZVADĚČI NEBO NA PŘÍSTROJI OD 4 DO 16 MM2</t>
  </si>
  <si>
    <t>ve svorkovnici</t>
  </si>
  <si>
    <t>teplem smrštitelná koncovka na stávajícím kabelu</t>
  </si>
  <si>
    <t>742Z23</t>
  </si>
  <si>
    <t>DEMONTÁŽ KABELOVÉHO VEDENÍ NN</t>
  </si>
  <si>
    <t>kabelového vedení, včetně odvozu a likvidace</t>
  </si>
  <si>
    <t>145=145,000 [A]  stávající AYKY 4x16</t>
  </si>
  <si>
    <t>743511</t>
  </si>
  <si>
    <t>SVÍTIDLO VENKOVNÍ VŠEOBECNÉ VÝBOJKOVÉ ULIČNÍ, MIN. IP 44, DO 150 W</t>
  </si>
  <si>
    <t>provizorní svítidlo (ramínko s pojistkou 2A) - dodávka a montáž</t>
  </si>
  <si>
    <t>743Z11</t>
  </si>
  <si>
    <t>DEMONTÁŽ OSVĚTLOVACÍHO STOŽÁRU ULIČNÍHO VÝŠKY DO 15 M</t>
  </si>
  <si>
    <t>odvoz a předání správci</t>
  </si>
  <si>
    <t>2=2,000 [A] na mostě</t>
  </si>
  <si>
    <t>743Z35</t>
  </si>
  <si>
    <t>DEMONTÁŽ SVÍTIDLA Z OSVĚTLOVACÍHO STOŽÁRU VÝŠKY DO 15 M</t>
  </si>
  <si>
    <t>demontáž stávajícího svítidla, vč. předání správci</t>
  </si>
  <si>
    <t>743Z71</t>
  </si>
  <si>
    <t>DEMONTÁŽ KABELOVÉ SKŘÍNĚ</t>
  </si>
  <si>
    <t>stávající instalační krabice u stožárů na mostě</t>
  </si>
  <si>
    <t>747212</t>
  </si>
  <si>
    <t>CELKOVÁ PROHLÍDKA, ZKOUŠENÍ, MĚŘENÍ A VYHOTOVENÍ VÝCHOZÍ REVIZNÍ ZPRÁVY, PRO OBJEM IN PŘES 100 DO 500 TIS.</t>
  </si>
  <si>
    <t>747411</t>
  </si>
  <si>
    <t>MĚŘENÍ ZEMNÍCH ODPORŮ - ZEMNIČE PRVNÍHO NEBO SAMOSTATNÉHO</t>
  </si>
  <si>
    <t>74F424</t>
  </si>
  <si>
    <t>DEMONTÁŽ BETONOVÝCH STOŽÁRŮ</t>
  </si>
  <si>
    <t>demontáž stáv. betonového stožáru</t>
  </si>
  <si>
    <t>1=1,000 [A] před mostem</t>
  </si>
  <si>
    <t>75H111</t>
  </si>
  <si>
    <t>STOŽÁR (SLOUP) DŘEVĚNÝ JEDNODUCHÝ PATKOVANÝ</t>
  </si>
  <si>
    <t>Jp 6,5m vč.svorky kotevní, nosné 
vč. dopravy a montáže vč. stožárové kotvy</t>
  </si>
  <si>
    <t>Jp 8,5m vč.svorky kotevní, nosné 
vč. dopravy a montáže</t>
  </si>
  <si>
    <t>96615</t>
  </si>
  <si>
    <t>BOURÁNÍ KONSTRUKCÍ Z PROSTÉHO BETONU</t>
  </si>
  <si>
    <t>betonové základy 
včetně ulopžení na skládku</t>
  </si>
  <si>
    <t>SO 442</t>
  </si>
  <si>
    <t>Veřejné osvětlení - definitivní stav</t>
  </si>
  <si>
    <t xml:space="preserve">  SO 442</t>
  </si>
  <si>
    <t>POPLATKY ZA LIKVIDACŮ ODPADŮ NEKONTAMINOVANÝCH - 17 05 04 VYTĚŽENÉ ZEMINY A HORNINY - I. TŘÍDA TĚŽITELNOSTI</t>
  </si>
  <si>
    <t>přebytečná zemina</t>
  </si>
  <si>
    <t>2,795*1,8=5,031 [A]</t>
  </si>
  <si>
    <t>11332</t>
  </si>
  <si>
    <t>ODSTRANĚNÍ PODKLADŮ ZPEVNĚNÝCH PLOCH Z KAMENIVA NESTMELENÉHO</t>
  </si>
  <si>
    <t>podkladní štěrkové vrstvy</t>
  </si>
  <si>
    <t>(0,2+0,35+0,2)*0,25*(6,5+10)=3,094 [A]</t>
  </si>
  <si>
    <t>11333</t>
  </si>
  <si>
    <t>ODSTRANĚNÍ PODKLADU ZPEVNĚNÝCH PLOCH S ASFALT POJIVEM</t>
  </si>
  <si>
    <t>asfaltové konstrukční vrstvy 
vč. odvozu</t>
  </si>
  <si>
    <t>(0,2+0,2+0,2+0,35+0,2+0,2+0,2)*0,06*(6,5+10)=1,535 [A] 
(0,2+0,2+0,35+0,2+0,2)*0,17*(6,5+10)=3,226 [B] 
Celkem: A+B=4,761 [C]</t>
  </si>
  <si>
    <t>13173</t>
  </si>
  <si>
    <t>HLOUBENÍ JAM ZAPAŽ I NEPAŽ TŘ. I</t>
  </si>
  <si>
    <t>základ stožáru 
odvoz na skládku vč. dopravy</t>
  </si>
  <si>
    <t>0,6*0,6*0,9=0,324 [A]</t>
  </si>
  <si>
    <t>13273</t>
  </si>
  <si>
    <t>HLOUBENÍ RÝH ŠÍŘ DO 2M PAŽ I NEPAŽ TŘ. I</t>
  </si>
  <si>
    <t>kabelová trasa 
odvoz na skládku vč. dopravy</t>
  </si>
  <si>
    <t>0,35*0,2*(18-6,5+14-10)=1,085 [A] pro kabel v.o. v pískovém loži  
0,35*(0,05+0,19)*(6,5+10)=1,386 [B] obetonování kab. prostupu 
Celkem: A+B=2,471 [C]</t>
  </si>
  <si>
    <t>pro zpětný zásyp</t>
  </si>
  <si>
    <t>0,35*(0,5-0,2)*(18-6,5+14-10)=1,628 [A] pro kabel v.o. v pískovém loži (viz následný zásyp) 
0,35*0,7*(30+30)=14,700 [B] pro zemnící pásek u pilíře a opěry 
0,35*0,2*(6,5+10)=1,155 [C] v místě kab. prostupu (zásyp výkopovou zeminou) 
Celkem: A+B+C=17,483 [D]</t>
  </si>
  <si>
    <t>přebytečná zemina z výkopu 
uložení na skládku</t>
  </si>
  <si>
    <t>0,6*0,6*0,9=0,324 [A] základ stožáru 
0,35*0,2*(18-6,5+14-10)=1,085 [B] pro kabel v.o. v pískovém loži  
0,35*(0,05+0,19)*(6,5+10)=1,386 [C] obetonování kab. prostupu  
Celkem: A+B+C=2,795 [D]</t>
  </si>
  <si>
    <t>0,35*(0,5-0,2)*(18-6,5+14-10)=1,628 [A] pro kabel v.o. v pískovém loži  
0,35*0,7*(30+30)=14,700 [B] pro zemnící pásek u pilíře a opěry 
0,35*0,2*(6,5+10)=1,155 [C] v místě kab. prostupu (zásyp výkopovou zeminou) 
Celkem: A+B+C=17,483 [D]</t>
  </si>
  <si>
    <t>pískové lože</t>
  </si>
  <si>
    <t>0,35*0,2*(18-6,5+14-10)=1,085 [A] pískové lože</t>
  </si>
  <si>
    <t>272314</t>
  </si>
  <si>
    <t>ZÁKLADY Z PROSTÉHO BETONU DO C25/30</t>
  </si>
  <si>
    <t>C 25/30-XF2 - základ stožáru v.o.</t>
  </si>
  <si>
    <t>0,6*0,6*0,8=0,288 [B]  spodní část základu</t>
  </si>
  <si>
    <t>272315</t>
  </si>
  <si>
    <t>ZÁKLADY Z PROSTÉHO BETONU DO C30/37</t>
  </si>
  <si>
    <t>C30/37-XF2 vrcholová část základu stožáru</t>
  </si>
  <si>
    <t>0,6*0,6*0,1=0,036 [A]  dobetonování "hlavy" základu stožárů</t>
  </si>
  <si>
    <t>podkladní beton C12/15-X0</t>
  </si>
  <si>
    <t>0,35*0,05*(6,5+10)=0,289 [A]</t>
  </si>
  <si>
    <t>56330</t>
  </si>
  <si>
    <t>VOZOVKOVÉ VRSTVY ZE ŠTĚRKODRTI</t>
  </si>
  <si>
    <t>ŠD 0/32</t>
  </si>
  <si>
    <t>572123</t>
  </si>
  <si>
    <t>INFILTRAČNÍ POSTŘIK Z EMULZE DO 1,0KG/M2</t>
  </si>
  <si>
    <t>PI-EP</t>
  </si>
  <si>
    <t>(0,2+0,2+0,2+0,35+0,2+0,2+0,2)*(6,5+10)=25,575 [A]</t>
  </si>
  <si>
    <t>574F06</t>
  </si>
  <si>
    <t>ASFALTOVÝ BETON PRO PODKLADNÍ VRSTVY MODIFIK ACP 16+, 16S</t>
  </si>
  <si>
    <t>ACP 16S</t>
  </si>
  <si>
    <t>(0,2+0,2+0,2+0,35+0,2+0,2+0,2)*(6,5+10)*0,06=1,535 [A]</t>
  </si>
  <si>
    <t>702331</t>
  </si>
  <si>
    <t>ZAKRYTÍ KABELŮ PLASTOVOU DESKOU/PÁSEM ŠÍŘKY DO 20 CM</t>
  </si>
  <si>
    <t>červená š. 120-150 mm</t>
  </si>
  <si>
    <t>18-6,5+14-10=15,500 [A] nad pískové lože</t>
  </si>
  <si>
    <t>741841</t>
  </si>
  <si>
    <t>UZEMŇOVACÍ VODIČ NA POVRCHU OCELOVÝ DO 120 MM2</t>
  </si>
  <si>
    <t>drát FeZn pr.10 vč. připevnění pomocí držáků na pilíř  a na opěru a rozpojovacích svorek, včetně svorek a PKO</t>
  </si>
  <si>
    <t>10+10=20,000 [A]</t>
  </si>
  <si>
    <t>drát FeZn pr.10 - zatažení do chráničky mostu, včetně svorek a PKO</t>
  </si>
  <si>
    <t>46+24=70,000 [A]</t>
  </si>
  <si>
    <t>741911a</t>
  </si>
  <si>
    <t>zemnící pásek FeZn 30/4</t>
  </si>
  <si>
    <t>30+30=60,000 [A] u pilíře a opěry 
14=14,000 [B]  
Celkem: A+B=74,000 [C]</t>
  </si>
  <si>
    <t>R</t>
  </si>
  <si>
    <t>demontáž kabelového svodu na stožáru</t>
  </si>
  <si>
    <t>742G11</t>
  </si>
  <si>
    <t>KABEL NN DVOU- A TŘÍŽÍLOVÝ CU S PLASTOVOU IZOLACÍ DO 2,5 MM2</t>
  </si>
  <si>
    <t>kabel CYKY 3-Jx1,5 
do stožáru</t>
  </si>
  <si>
    <t>7=7,000 [B] do svítidla před mostem</t>
  </si>
  <si>
    <t>kabel CYKY 2-Ox1,5 
do stožáru, do chrániček na mostní konstrukce včetně ukončení na svorkách</t>
  </si>
  <si>
    <t>52+95+73=220,000 [A]</t>
  </si>
  <si>
    <t>742H12</t>
  </si>
  <si>
    <t>KABEL NN ČTYŘ- A PĚTIŽÍLOVÝ CU S PLASTOVOU IZOLACÍ OD 4 DO 16 MM2</t>
  </si>
  <si>
    <t>kabel CYKY 4-Jx10 mm</t>
  </si>
  <si>
    <t>195=195,000 [E] dle situace a schéma</t>
  </si>
  <si>
    <t>kabel CYKY 3x1,5 (2x1,5)</t>
  </si>
  <si>
    <t>4=4,000 [A]  ve svítidlech  
4=4,000 [B] ve svorkovnici 
Celkem: A+B=8,000 [C]</t>
  </si>
  <si>
    <t>ukončení na svorkách ve stožáru- 4x10</t>
  </si>
  <si>
    <t>2*2=4,000 [E] ve stožárech</t>
  </si>
  <si>
    <t>provizorních kabelů</t>
  </si>
  <si>
    <t>230=230,000 [A] provizorní 1-AES 2x16 
1,5*5=7,500 [B] CYKY 2-Ox1,5 
Celkem: A+B=237,500 [C]</t>
  </si>
  <si>
    <t>743122</t>
  </si>
  <si>
    <t>OSVĚTLOVACÍ STOŽÁR PEVNÝ ŽÁROVĚ ZINKOVANÝ DÉLKY PŘES 6,5 DO 12 M</t>
  </si>
  <si>
    <t>ocelový, bezpatic., stupň. žár. zik. např. K7-133/89/60 označení štítkem 
dodávka a montáž vč. nátěru stožáru dle TZ</t>
  </si>
  <si>
    <t>OSVĚTLOVACÍ STOŽÁR  PEVNÝ ŽÁROVĚ ZINKOVANÝ DÉLKY PŘES 6,5 DO 12 M</t>
  </si>
  <si>
    <t>ocelový, přírubový , bezpatic., stupň. žár. zik. např. K7-133/89/60 označení štítkem (bez vstupních dvířek) 
dodávka a montáž vč. nátěru stožáru dle TZ</t>
  </si>
  <si>
    <t>743151</t>
  </si>
  <si>
    <t>OSVĚTLOVACÍ STOŽÁR - STOŽÁROVÁ ROZVODNICE S 1-2 JISTÍCÍMI PRVKY</t>
  </si>
  <si>
    <t>SV 6.10.4, pojistka 4A (2-3x)</t>
  </si>
  <si>
    <t>743553</t>
  </si>
  <si>
    <t>SVÍTIDLO VENKOVNÍ VŠEOBECNÉ LED, MIN. IP 44, PŘES 25 DO 45 W</t>
  </si>
  <si>
    <t>svítidlo uliční LED 30W, 2700K např. GUIDA XS -2770-AB- popis viz TZ</t>
  </si>
  <si>
    <t>svítidlo uliční LED 30W, 2700K např. GUIDA XS -2770-AB - II. třída ochrany- popis viz TZ</t>
  </si>
  <si>
    <t>demontáž provizorního svítidla, vč. instalační krabice - předání správci</t>
  </si>
  <si>
    <t>CELKOVÁ PROHLÍDKA, ZKOUŠENÍ, MĚŘENÍ A VYHOTOVENÍ VÝCHOZÍ REVIZNÍ ZPRÁVY, PRO OBJEM IN PŘES 100 DO 500 TIS. KČ</t>
  </si>
  <si>
    <t>75H11Y</t>
  </si>
  <si>
    <t>STOŽÁR (SLOUP) DŘEVĚNÝ JEDNODUCHÝ - DEMONTÁŽ</t>
  </si>
  <si>
    <t>provizorních dřevěných stožárů, vč. předání správci</t>
  </si>
  <si>
    <t>3=3,000 [A] Jp 8,5m  
2=2,000 [B] Jp 6,5m vč. dopravy a montáže vč. stožárové kotvy 
Celkem: A+B=5,000 [C]</t>
  </si>
  <si>
    <t>87614</t>
  </si>
  <si>
    <t>CHRÁNIČKY Z TRUB PLAST DN DO 40MM</t>
  </si>
  <si>
    <t>HDPE/LDPE 40/32 do základu stožáru</t>
  </si>
  <si>
    <t>1,5*2=3,000 [A]</t>
  </si>
  <si>
    <t>87627</t>
  </si>
  <si>
    <t>CHRÁNIČKY Z TRUB PLASTOVÝCH DN DO 100MM</t>
  </si>
  <si>
    <t>HDPE/LDPE 90/75 do prostupů</t>
  </si>
  <si>
    <t>(6,5+10)*2=33,000 [A]</t>
  </si>
  <si>
    <t>87644</t>
  </si>
  <si>
    <t>CHRÁNIČKY Z TRUB PLASTOVÝCH DN DO 250MM</t>
  </si>
  <si>
    <t>stožárové pouzdro 250/1000 
včetně otvorů</t>
  </si>
  <si>
    <t>899524</t>
  </si>
  <si>
    <t>OBETONOVÁNÍ POTRUBÍ Z PROSTÉHO BETONU DO C25/30</t>
  </si>
  <si>
    <t>obetonování chrániček beton C25/30-XA1</t>
  </si>
  <si>
    <t>(0,35*0,19-0,045*0,045*2)*(6,5+10)=1,030 [B]</t>
  </si>
  <si>
    <t>SO 901</t>
  </si>
  <si>
    <t>Provizorní lávka pro pěší</t>
  </si>
  <si>
    <t xml:space="preserve">  SO 901</t>
  </si>
  <si>
    <t>0274210R</t>
  </si>
  <si>
    <t>PROVIZORNÍ LÁVKY - ZŘÍZENÍ</t>
  </si>
  <si>
    <t>kompletní realizace provizorních konstrukcí vč.úpravy terénu, úpravy podloží, založení,  podpor, nosné konstrukce lávky vč, zádržného systému, vč.zdvihacích prostředků 
provizorní lávka vč. ramp - provedení dle možností a zkušeností zhotovitele a ve shodě s TZ a PD SO 901,  
položka zahrnuje veškeré konstrukce a práce nuné pro realizaci kompletní  provizorní konstrukce   
vykázáno na plochu nosné konstrukce lávky dle PD</t>
  </si>
  <si>
    <t>vykázáno na plochu nosné konstrukce lávky dle PD 
2,10*105,8=222,180 [A] 
Celkem: A=222,180 [B]</t>
  </si>
  <si>
    <t>0274220R</t>
  </si>
  <si>
    <t>PROVIZORNÍ LÁVKY - NÁJEMNÉ</t>
  </si>
  <si>
    <t>nájemné lávky vč. údržby a čištění, obnovy poškozených součástí 
komplet 
48 týdnů - 9 měsíců 
vykázáno na plochu nosné konstrukce lávky dle PD</t>
  </si>
  <si>
    <t>027423R</t>
  </si>
  <si>
    <t>PROVIZORNÍ LÁVKY - ODSTRANĚNÍ</t>
  </si>
  <si>
    <t>odstranění veškerých konstrukcí a úprav provedených v rámci realizace provizorních konstrukcí  
vykázáno na plochu nosné konstrukce 
vč. likvidace vzniklých odpadů a skládkovného</t>
  </si>
  <si>
    <t>2,10*105,8=222,180 [A] 
Celkem: A=222,180 [B]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</si>
</sst>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0+C10+C12+C14+C16+C18+C20</f>
      </c>
      <c r="D6" s="1"/>
      <c r="E6" s="1"/>
    </row>
    <row r="7" spans="1:5" ht="12.75" customHeight="1">
      <c r="A7" s="1"/>
      <c r="B7" s="4" t="s">
        <v>5</v>
      </c>
      <c r="C7" s="7">
        <f>0+E10+E12+E14+E16+E18+E20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47</v>
      </c>
      <c r="B11" s="21" t="s">
        <v>20</v>
      </c>
      <c r="C11" s="22">
        <f>'SO 000_SO 000'!I3</f>
      </c>
      <c r="D11" s="22">
        <f>'SO 000_SO 000'!O2</f>
      </c>
      <c r="E11" s="22">
        <f>C11+D11</f>
      </c>
    </row>
    <row r="12" spans="1:5" ht="12.75" customHeight="1">
      <c r="A12" s="19" t="s">
        <v>153</v>
      </c>
      <c r="B12" s="19" t="s">
        <v>154</v>
      </c>
      <c r="C12" s="20">
        <f>0+C13</f>
      </c>
      <c r="D12" s="20">
        <f>0+D13</f>
      </c>
      <c r="E12" s="20">
        <f>0+E13</f>
      </c>
    </row>
    <row r="13" spans="1:5" ht="12.75" customHeight="1">
      <c r="A13" s="21" t="s">
        <v>155</v>
      </c>
      <c r="B13" s="21" t="s">
        <v>154</v>
      </c>
      <c r="C13" s="22">
        <f>'SO 181_SO 181'!I3</f>
      </c>
      <c r="D13" s="22">
        <f>'SO 181_SO 181'!O2</f>
      </c>
      <c r="E13" s="22">
        <f>C13+D13</f>
      </c>
    </row>
    <row r="14" spans="1:5" ht="12.75" customHeight="1">
      <c r="A14" s="19" t="s">
        <v>168</v>
      </c>
      <c r="B14" s="19" t="s">
        <v>169</v>
      </c>
      <c r="C14" s="20">
        <f>0+C15</f>
      </c>
      <c r="D14" s="20">
        <f>0+D15</f>
      </c>
      <c r="E14" s="20">
        <f>0+E15</f>
      </c>
    </row>
    <row r="15" spans="1:5" ht="12.75" customHeight="1">
      <c r="A15" s="21" t="s">
        <v>170</v>
      </c>
      <c r="B15" s="21" t="s">
        <v>169</v>
      </c>
      <c r="C15" s="22">
        <f>'SO 201_SO 201'!I3</f>
      </c>
      <c r="D15" s="22">
        <f>'SO 201_SO 201'!O2</f>
      </c>
      <c r="E15" s="22">
        <f>C15+D15</f>
      </c>
    </row>
    <row r="16" spans="1:5" ht="12.75" customHeight="1">
      <c r="A16" s="19" t="s">
        <v>738</v>
      </c>
      <c r="B16" s="19" t="s">
        <v>739</v>
      </c>
      <c r="C16" s="20">
        <f>0+C17</f>
      </c>
      <c r="D16" s="20">
        <f>0+D17</f>
      </c>
      <c r="E16" s="20">
        <f>0+E17</f>
      </c>
    </row>
    <row r="17" spans="1:5" ht="12.75" customHeight="1">
      <c r="A17" s="21" t="s">
        <v>740</v>
      </c>
      <c r="B17" s="21" t="s">
        <v>739</v>
      </c>
      <c r="C17" s="22">
        <f>'SO 441_SO 441'!I3</f>
      </c>
      <c r="D17" s="22">
        <f>'SO 441_SO 441'!O2</f>
      </c>
      <c r="E17" s="22">
        <f>C17+D17</f>
      </c>
    </row>
    <row r="18" spans="1:5" ht="12.75" customHeight="1">
      <c r="A18" s="19" t="s">
        <v>808</v>
      </c>
      <c r="B18" s="19" t="s">
        <v>809</v>
      </c>
      <c r="C18" s="20">
        <f>0+C19</f>
      </c>
      <c r="D18" s="20">
        <f>0+D19</f>
      </c>
      <c r="E18" s="20">
        <f>0+E19</f>
      </c>
    </row>
    <row r="19" spans="1:5" ht="12.75" customHeight="1">
      <c r="A19" s="21" t="s">
        <v>810</v>
      </c>
      <c r="B19" s="21" t="s">
        <v>809</v>
      </c>
      <c r="C19" s="22">
        <f>'SO 442_SO 442'!I3</f>
      </c>
      <c r="D19" s="22">
        <f>'SO 442_SO 442'!O2</f>
      </c>
      <c r="E19" s="22">
        <f>C19+D19</f>
      </c>
    </row>
    <row r="20" spans="1:5" ht="12.75" customHeight="1">
      <c r="A20" s="19" t="s">
        <v>922</v>
      </c>
      <c r="B20" s="19" t="s">
        <v>923</v>
      </c>
      <c r="C20" s="20">
        <f>0+C21</f>
      </c>
      <c r="D20" s="20">
        <f>0+D21</f>
      </c>
      <c r="E20" s="20">
        <f>0+E21</f>
      </c>
    </row>
    <row r="21" spans="1:5" ht="12.75" customHeight="1">
      <c r="A21" s="21" t="s">
        <v>924</v>
      </c>
      <c r="B21" s="21" t="s">
        <v>923</v>
      </c>
      <c r="C21" s="22">
        <f>'SO 901_SO 901'!I3</f>
      </c>
      <c r="D21" s="22">
        <f>'SO 901_SO 901'!O2</f>
      </c>
      <c r="E21" s="22">
        <f>C21+D21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0+O9+O85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4">
        <f>0+I9+I85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0+I10+I13+I16+I19+I22+I25+I28+I31+I34+I37+I40+I43+I46+I49+I52+I55+I58+I61+I64+I67+I70+I73+I76+I79+I82</f>
      </c>
      <c r="R9">
        <f>0+O10+O13+O16+O19+O22+O25+O28+O31+O34+O37+O40+O43+O46+O49+O52+O55+O58+O61+O64+O67+O70+O73+O76+O79+O82</f>
      </c>
    </row>
    <row r="10" spans="1:16" ht="12.75">
      <c r="A10" s="26" t="s">
        <v>50</v>
      </c>
      <c r="B10" s="31" t="s">
        <v>31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 t="s">
        <v>55</v>
      </c>
      <c r="O10">
        <f>(I10*21)/100</f>
      </c>
      <c r="P10" t="s">
        <v>27</v>
      </c>
    </row>
    <row r="11" spans="1:5" ht="178.5">
      <c r="A11" s="36" t="s">
        <v>56</v>
      </c>
      <c r="E11" s="37" t="s">
        <v>57</v>
      </c>
    </row>
    <row r="12" spans="1:5" ht="12.75">
      <c r="A12" s="40" t="s">
        <v>58</v>
      </c>
      <c r="E12" s="39" t="s">
        <v>59</v>
      </c>
    </row>
    <row r="13" spans="1:16" ht="12.75">
      <c r="A13" s="26" t="s">
        <v>50</v>
      </c>
      <c r="B13" s="31" t="s">
        <v>27</v>
      </c>
      <c r="C13" s="31" t="s">
        <v>60</v>
      </c>
      <c r="D13" s="26" t="s">
        <v>52</v>
      </c>
      <c r="E13" s="32" t="s">
        <v>61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/>
      <c r="O13">
        <f>(I13*21)/100</f>
      </c>
      <c r="P13" t="s">
        <v>27</v>
      </c>
    </row>
    <row r="14" spans="1:5" ht="127.5">
      <c r="A14" s="36" t="s">
        <v>56</v>
      </c>
      <c r="E14" s="37" t="s">
        <v>62</v>
      </c>
    </row>
    <row r="15" spans="1:5" ht="25.5">
      <c r="A15" s="40" t="s">
        <v>58</v>
      </c>
      <c r="E15" s="39" t="s">
        <v>63</v>
      </c>
    </row>
    <row r="16" spans="1:16" ht="12.75">
      <c r="A16" s="26" t="s">
        <v>50</v>
      </c>
      <c r="B16" s="31" t="s">
        <v>26</v>
      </c>
      <c r="C16" s="31" t="s">
        <v>64</v>
      </c>
      <c r="D16" s="26" t="s">
        <v>52</v>
      </c>
      <c r="E16" s="32" t="s">
        <v>65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55</v>
      </c>
      <c r="O16">
        <f>(I16*21)/100</f>
      </c>
      <c r="P16" t="s">
        <v>27</v>
      </c>
    </row>
    <row r="17" spans="1:5" ht="12.75">
      <c r="A17" s="36" t="s">
        <v>56</v>
      </c>
      <c r="E17" s="37" t="s">
        <v>66</v>
      </c>
    </row>
    <row r="18" spans="1:5" ht="25.5">
      <c r="A18" s="40" t="s">
        <v>58</v>
      </c>
      <c r="E18" s="39" t="s">
        <v>63</v>
      </c>
    </row>
    <row r="19" spans="1:16" ht="12.75">
      <c r="A19" s="26" t="s">
        <v>50</v>
      </c>
      <c r="B19" s="31" t="s">
        <v>35</v>
      </c>
      <c r="C19" s="31" t="s">
        <v>67</v>
      </c>
      <c r="D19" s="26" t="s">
        <v>52</v>
      </c>
      <c r="E19" s="32" t="s">
        <v>68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 t="s">
        <v>55</v>
      </c>
      <c r="O19">
        <f>(I19*21)/100</f>
      </c>
      <c r="P19" t="s">
        <v>27</v>
      </c>
    </row>
    <row r="20" spans="1:5" ht="25.5">
      <c r="A20" s="36" t="s">
        <v>56</v>
      </c>
      <c r="E20" s="37" t="s">
        <v>69</v>
      </c>
    </row>
    <row r="21" spans="1:5" ht="25.5">
      <c r="A21" s="40" t="s">
        <v>58</v>
      </c>
      <c r="E21" s="39" t="s">
        <v>63</v>
      </c>
    </row>
    <row r="22" spans="1:16" ht="12.75">
      <c r="A22" s="26" t="s">
        <v>50</v>
      </c>
      <c r="B22" s="31" t="s">
        <v>37</v>
      </c>
      <c r="C22" s="31" t="s">
        <v>70</v>
      </c>
      <c r="D22" s="26" t="s">
        <v>71</v>
      </c>
      <c r="E22" s="32" t="s">
        <v>72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J22" s="33"/>
      <c r="O22">
        <f>(I22*21)/100</f>
      </c>
      <c r="P22" t="s">
        <v>27</v>
      </c>
    </row>
    <row r="23" spans="1:5" ht="25.5">
      <c r="A23" s="36" t="s">
        <v>56</v>
      </c>
      <c r="E23" s="37" t="s">
        <v>73</v>
      </c>
    </row>
    <row r="24" spans="1:5" ht="12.75">
      <c r="A24" s="40" t="s">
        <v>58</v>
      </c>
      <c r="E24" s="39" t="s">
        <v>59</v>
      </c>
    </row>
    <row r="25" spans="1:16" ht="12.75">
      <c r="A25" s="26" t="s">
        <v>50</v>
      </c>
      <c r="B25" s="31" t="s">
        <v>39</v>
      </c>
      <c r="C25" s="31" t="s">
        <v>74</v>
      </c>
      <c r="D25" s="26" t="s">
        <v>75</v>
      </c>
      <c r="E25" s="32" t="s">
        <v>76</v>
      </c>
      <c r="F25" s="33" t="s">
        <v>54</v>
      </c>
      <c r="G25" s="34">
        <v>1</v>
      </c>
      <c r="H25" s="35">
        <v>0</v>
      </c>
      <c r="I25" s="35">
        <f>ROUND(ROUND(H25,2)*ROUND(G25,3),2)</f>
      </c>
      <c r="J25" s="33" t="s">
        <v>55</v>
      </c>
      <c r="O25">
        <f>(I25*21)/100</f>
      </c>
      <c r="P25" t="s">
        <v>27</v>
      </c>
    </row>
    <row r="26" spans="1:5" ht="25.5">
      <c r="A26" s="36" t="s">
        <v>56</v>
      </c>
      <c r="E26" s="37" t="s">
        <v>77</v>
      </c>
    </row>
    <row r="27" spans="1:5" ht="12.75">
      <c r="A27" s="40" t="s">
        <v>58</v>
      </c>
      <c r="E27" s="39" t="s">
        <v>59</v>
      </c>
    </row>
    <row r="28" spans="1:16" ht="12.75">
      <c r="A28" s="26" t="s">
        <v>50</v>
      </c>
      <c r="B28" s="31" t="s">
        <v>78</v>
      </c>
      <c r="C28" s="31" t="s">
        <v>74</v>
      </c>
      <c r="D28" s="26" t="s">
        <v>79</v>
      </c>
      <c r="E28" s="32" t="s">
        <v>76</v>
      </c>
      <c r="F28" s="33" t="s">
        <v>54</v>
      </c>
      <c r="G28" s="34">
        <v>1</v>
      </c>
      <c r="H28" s="35">
        <v>0</v>
      </c>
      <c r="I28" s="35">
        <f>ROUND(ROUND(H28,2)*ROUND(G28,3),2)</f>
      </c>
      <c r="J28" s="33" t="s">
        <v>55</v>
      </c>
      <c r="O28">
        <f>(I28*21)/100</f>
      </c>
      <c r="P28" t="s">
        <v>27</v>
      </c>
    </row>
    <row r="29" spans="1:5" ht="51">
      <c r="A29" s="36" t="s">
        <v>56</v>
      </c>
      <c r="E29" s="37" t="s">
        <v>80</v>
      </c>
    </row>
    <row r="30" spans="1:5" ht="25.5">
      <c r="A30" s="40" t="s">
        <v>58</v>
      </c>
      <c r="E30" s="39" t="s">
        <v>63</v>
      </c>
    </row>
    <row r="31" spans="1:16" ht="12.75">
      <c r="A31" s="26" t="s">
        <v>50</v>
      </c>
      <c r="B31" s="31" t="s">
        <v>81</v>
      </c>
      <c r="C31" s="31" t="s">
        <v>82</v>
      </c>
      <c r="D31" s="26" t="s">
        <v>71</v>
      </c>
      <c r="E31" s="32" t="s">
        <v>83</v>
      </c>
      <c r="F31" s="33" t="s">
        <v>54</v>
      </c>
      <c r="G31" s="34">
        <v>1</v>
      </c>
      <c r="H31" s="35">
        <v>0</v>
      </c>
      <c r="I31" s="35">
        <f>ROUND(ROUND(H31,2)*ROUND(G31,3),2)</f>
      </c>
      <c r="J31" s="33" t="s">
        <v>55</v>
      </c>
      <c r="O31">
        <f>(I31*21)/100</f>
      </c>
      <c r="P31" t="s">
        <v>27</v>
      </c>
    </row>
    <row r="32" spans="1:5" ht="12.75">
      <c r="A32" s="36" t="s">
        <v>56</v>
      </c>
      <c r="E32" s="37" t="s">
        <v>84</v>
      </c>
    </row>
    <row r="33" spans="1:5" ht="25.5">
      <c r="A33" s="40" t="s">
        <v>58</v>
      </c>
      <c r="E33" s="39" t="s">
        <v>63</v>
      </c>
    </row>
    <row r="34" spans="1:16" ht="12.75">
      <c r="A34" s="26" t="s">
        <v>50</v>
      </c>
      <c r="B34" s="31" t="s">
        <v>42</v>
      </c>
      <c r="C34" s="31" t="s">
        <v>82</v>
      </c>
      <c r="D34" s="26" t="s">
        <v>85</v>
      </c>
      <c r="E34" s="32" t="s">
        <v>83</v>
      </c>
      <c r="F34" s="33" t="s">
        <v>54</v>
      </c>
      <c r="G34" s="34">
        <v>1</v>
      </c>
      <c r="H34" s="35">
        <v>0</v>
      </c>
      <c r="I34" s="35">
        <f>ROUND(ROUND(H34,2)*ROUND(G34,3),2)</f>
      </c>
      <c r="J34" s="33" t="s">
        <v>86</v>
      </c>
      <c r="O34">
        <f>(I34*21)/100</f>
      </c>
      <c r="P34" t="s">
        <v>27</v>
      </c>
    </row>
    <row r="35" spans="1:5" ht="25.5">
      <c r="A35" s="36" t="s">
        <v>56</v>
      </c>
      <c r="E35" s="37" t="s">
        <v>87</v>
      </c>
    </row>
    <row r="36" spans="1:5" ht="25.5">
      <c r="A36" s="40" t="s">
        <v>58</v>
      </c>
      <c r="E36" s="39" t="s">
        <v>63</v>
      </c>
    </row>
    <row r="37" spans="1:16" ht="12.75">
      <c r="A37" s="26" t="s">
        <v>50</v>
      </c>
      <c r="B37" s="31" t="s">
        <v>44</v>
      </c>
      <c r="C37" s="31" t="s">
        <v>88</v>
      </c>
      <c r="D37" s="26" t="s">
        <v>71</v>
      </c>
      <c r="E37" s="32" t="s">
        <v>89</v>
      </c>
      <c r="F37" s="33" t="s">
        <v>54</v>
      </c>
      <c r="G37" s="34">
        <v>1</v>
      </c>
      <c r="H37" s="35">
        <v>0</v>
      </c>
      <c r="I37" s="35">
        <f>ROUND(ROUND(H37,2)*ROUND(G37,3),2)</f>
      </c>
      <c r="J37" s="33" t="s">
        <v>55</v>
      </c>
      <c r="O37">
        <f>(I37*21)/100</f>
      </c>
      <c r="P37" t="s">
        <v>27</v>
      </c>
    </row>
    <row r="38" spans="1:5" ht="12.75">
      <c r="A38" s="36" t="s">
        <v>56</v>
      </c>
      <c r="E38" s="37" t="s">
        <v>90</v>
      </c>
    </row>
    <row r="39" spans="1:5" ht="25.5">
      <c r="A39" s="40" t="s">
        <v>58</v>
      </c>
      <c r="E39" s="39" t="s">
        <v>63</v>
      </c>
    </row>
    <row r="40" spans="1:16" ht="12.75">
      <c r="A40" s="26" t="s">
        <v>50</v>
      </c>
      <c r="B40" s="31" t="s">
        <v>46</v>
      </c>
      <c r="C40" s="31" t="s">
        <v>88</v>
      </c>
      <c r="D40" s="26" t="s">
        <v>85</v>
      </c>
      <c r="E40" s="32" t="s">
        <v>89</v>
      </c>
      <c r="F40" s="33" t="s">
        <v>54</v>
      </c>
      <c r="G40" s="34">
        <v>1</v>
      </c>
      <c r="H40" s="35">
        <v>0</v>
      </c>
      <c r="I40" s="35">
        <f>ROUND(ROUND(H40,2)*ROUND(G40,3),2)</f>
      </c>
      <c r="J40" s="33" t="s">
        <v>55</v>
      </c>
      <c r="O40">
        <f>(I40*21)/100</f>
      </c>
      <c r="P40" t="s">
        <v>27</v>
      </c>
    </row>
    <row r="41" spans="1:5" ht="12.75">
      <c r="A41" s="36" t="s">
        <v>56</v>
      </c>
      <c r="E41" s="37" t="s">
        <v>91</v>
      </c>
    </row>
    <row r="42" spans="1:5" ht="25.5">
      <c r="A42" s="40" t="s">
        <v>58</v>
      </c>
      <c r="E42" s="39" t="s">
        <v>63</v>
      </c>
    </row>
    <row r="43" spans="1:16" ht="12.75">
      <c r="A43" s="26" t="s">
        <v>50</v>
      </c>
      <c r="B43" s="31" t="s">
        <v>92</v>
      </c>
      <c r="C43" s="31" t="s">
        <v>93</v>
      </c>
      <c r="D43" s="26" t="s">
        <v>71</v>
      </c>
      <c r="E43" s="32" t="s">
        <v>94</v>
      </c>
      <c r="F43" s="33" t="s">
        <v>95</v>
      </c>
      <c r="G43" s="34">
        <v>1</v>
      </c>
      <c r="H43" s="35">
        <v>0</v>
      </c>
      <c r="I43" s="35">
        <f>ROUND(ROUND(H43,2)*ROUND(G43,3),2)</f>
      </c>
      <c r="J43" s="33" t="s">
        <v>55</v>
      </c>
      <c r="O43">
        <f>(I43*21)/100</f>
      </c>
      <c r="P43" t="s">
        <v>27</v>
      </c>
    </row>
    <row r="44" spans="1:5" ht="25.5">
      <c r="A44" s="36" t="s">
        <v>56</v>
      </c>
      <c r="E44" s="37" t="s">
        <v>96</v>
      </c>
    </row>
    <row r="45" spans="1:5" ht="12.75">
      <c r="A45" s="40" t="s">
        <v>58</v>
      </c>
      <c r="E45" s="39" t="s">
        <v>59</v>
      </c>
    </row>
    <row r="46" spans="1:16" ht="12.75">
      <c r="A46" s="26" t="s">
        <v>50</v>
      </c>
      <c r="B46" s="31" t="s">
        <v>97</v>
      </c>
      <c r="C46" s="31" t="s">
        <v>93</v>
      </c>
      <c r="D46" s="26" t="s">
        <v>85</v>
      </c>
      <c r="E46" s="32" t="s">
        <v>94</v>
      </c>
      <c r="F46" s="33" t="s">
        <v>95</v>
      </c>
      <c r="G46" s="34">
        <v>1</v>
      </c>
      <c r="H46" s="35">
        <v>0</v>
      </c>
      <c r="I46" s="35">
        <f>ROUND(ROUND(H46,2)*ROUND(G46,3),2)</f>
      </c>
      <c r="J46" s="33" t="s">
        <v>55</v>
      </c>
      <c r="O46">
        <f>(I46*21)/100</f>
      </c>
      <c r="P46" t="s">
        <v>27</v>
      </c>
    </row>
    <row r="47" spans="1:5" ht="12.75">
      <c r="A47" s="36" t="s">
        <v>56</v>
      </c>
      <c r="E47" s="37" t="s">
        <v>98</v>
      </c>
    </row>
    <row r="48" spans="1:5" ht="25.5">
      <c r="A48" s="40" t="s">
        <v>58</v>
      </c>
      <c r="E48" s="39" t="s">
        <v>63</v>
      </c>
    </row>
    <row r="49" spans="1:16" ht="12.75">
      <c r="A49" s="26" t="s">
        <v>50</v>
      </c>
      <c r="B49" s="31" t="s">
        <v>99</v>
      </c>
      <c r="C49" s="31" t="s">
        <v>100</v>
      </c>
      <c r="D49" s="26" t="s">
        <v>71</v>
      </c>
      <c r="E49" s="32" t="s">
        <v>101</v>
      </c>
      <c r="F49" s="33" t="s">
        <v>54</v>
      </c>
      <c r="G49" s="34">
        <v>1</v>
      </c>
      <c r="H49" s="35">
        <v>0</v>
      </c>
      <c r="I49" s="35">
        <f>ROUND(ROUND(H49,2)*ROUND(G49,3),2)</f>
      </c>
      <c r="J49" s="33" t="s">
        <v>55</v>
      </c>
      <c r="O49">
        <f>(I49*21)/100</f>
      </c>
      <c r="P49" t="s">
        <v>27</v>
      </c>
    </row>
    <row r="50" spans="1:5" ht="12.75">
      <c r="A50" s="36" t="s">
        <v>56</v>
      </c>
      <c r="E50" s="37" t="s">
        <v>102</v>
      </c>
    </row>
    <row r="51" spans="1:5" ht="12.75">
      <c r="A51" s="40" t="s">
        <v>58</v>
      </c>
      <c r="E51" s="39" t="s">
        <v>59</v>
      </c>
    </row>
    <row r="52" spans="1:16" ht="12.75">
      <c r="A52" s="26" t="s">
        <v>50</v>
      </c>
      <c r="B52" s="31" t="s">
        <v>103</v>
      </c>
      <c r="C52" s="31" t="s">
        <v>100</v>
      </c>
      <c r="D52" s="26" t="s">
        <v>85</v>
      </c>
      <c r="E52" s="32" t="s">
        <v>101</v>
      </c>
      <c r="F52" s="33" t="s">
        <v>54</v>
      </c>
      <c r="G52" s="34">
        <v>1</v>
      </c>
      <c r="H52" s="35">
        <v>0</v>
      </c>
      <c r="I52" s="35">
        <f>ROUND(ROUND(H52,2)*ROUND(G52,3),2)</f>
      </c>
      <c r="J52" s="33" t="s">
        <v>55</v>
      </c>
      <c r="O52">
        <f>(I52*21)/100</f>
      </c>
      <c r="P52" t="s">
        <v>27</v>
      </c>
    </row>
    <row r="53" spans="1:5" ht="38.25">
      <c r="A53" s="36" t="s">
        <v>56</v>
      </c>
      <c r="E53" s="37" t="s">
        <v>104</v>
      </c>
    </row>
    <row r="54" spans="1:5" ht="25.5">
      <c r="A54" s="40" t="s">
        <v>58</v>
      </c>
      <c r="E54" s="39" t="s">
        <v>63</v>
      </c>
    </row>
    <row r="55" spans="1:16" ht="12.75">
      <c r="A55" s="26" t="s">
        <v>50</v>
      </c>
      <c r="B55" s="31" t="s">
        <v>105</v>
      </c>
      <c r="C55" s="31" t="s">
        <v>100</v>
      </c>
      <c r="D55" s="26" t="s">
        <v>106</v>
      </c>
      <c r="E55" s="32" t="s">
        <v>101</v>
      </c>
      <c r="F55" s="33" t="s">
        <v>54</v>
      </c>
      <c r="G55" s="34">
        <v>1</v>
      </c>
      <c r="H55" s="35">
        <v>0</v>
      </c>
      <c r="I55" s="35">
        <f>ROUND(ROUND(H55,2)*ROUND(G55,3),2)</f>
      </c>
      <c r="J55" s="33" t="s">
        <v>55</v>
      </c>
      <c r="O55">
        <f>(I55*21)/100</f>
      </c>
      <c r="P55" t="s">
        <v>27</v>
      </c>
    </row>
    <row r="56" spans="1:5" ht="12.75">
      <c r="A56" s="36" t="s">
        <v>56</v>
      </c>
      <c r="E56" s="37" t="s">
        <v>107</v>
      </c>
    </row>
    <row r="57" spans="1:5" ht="25.5">
      <c r="A57" s="40" t="s">
        <v>58</v>
      </c>
      <c r="E57" s="39" t="s">
        <v>63</v>
      </c>
    </row>
    <row r="58" spans="1:16" ht="12.75">
      <c r="A58" s="26" t="s">
        <v>50</v>
      </c>
      <c r="B58" s="31" t="s">
        <v>108</v>
      </c>
      <c r="C58" s="31" t="s">
        <v>109</v>
      </c>
      <c r="D58" s="26" t="s">
        <v>52</v>
      </c>
      <c r="E58" s="32" t="s">
        <v>110</v>
      </c>
      <c r="F58" s="33" t="s">
        <v>95</v>
      </c>
      <c r="G58" s="34">
        <v>1</v>
      </c>
      <c r="H58" s="35">
        <v>0</v>
      </c>
      <c r="I58" s="35">
        <f>ROUND(ROUND(H58,2)*ROUND(G58,3),2)</f>
      </c>
      <c r="J58" s="33" t="s">
        <v>55</v>
      </c>
      <c r="O58">
        <f>(I58*21)/100</f>
      </c>
      <c r="P58" t="s">
        <v>27</v>
      </c>
    </row>
    <row r="59" spans="1:5" ht="12.75">
      <c r="A59" s="36" t="s">
        <v>56</v>
      </c>
      <c r="E59" s="37" t="s">
        <v>111</v>
      </c>
    </row>
    <row r="60" spans="1:5" ht="25.5">
      <c r="A60" s="40" t="s">
        <v>58</v>
      </c>
      <c r="E60" s="39" t="s">
        <v>63</v>
      </c>
    </row>
    <row r="61" spans="1:16" ht="12.75">
      <c r="A61" s="26" t="s">
        <v>50</v>
      </c>
      <c r="B61" s="31" t="s">
        <v>112</v>
      </c>
      <c r="C61" s="31" t="s">
        <v>113</v>
      </c>
      <c r="D61" s="26" t="s">
        <v>52</v>
      </c>
      <c r="E61" s="32" t="s">
        <v>114</v>
      </c>
      <c r="F61" s="33" t="s">
        <v>54</v>
      </c>
      <c r="G61" s="34">
        <v>1</v>
      </c>
      <c r="H61" s="35">
        <v>0</v>
      </c>
      <c r="I61" s="35">
        <f>ROUND(ROUND(H61,2)*ROUND(G61,3),2)</f>
      </c>
      <c r="J61" s="33" t="s">
        <v>55</v>
      </c>
      <c r="O61">
        <f>(I61*21)/100</f>
      </c>
      <c r="P61" t="s">
        <v>27</v>
      </c>
    </row>
    <row r="62" spans="1:5" ht="12.75">
      <c r="A62" s="36" t="s">
        <v>56</v>
      </c>
      <c r="E62" s="37" t="s">
        <v>115</v>
      </c>
    </row>
    <row r="63" spans="1:5" ht="25.5">
      <c r="A63" s="40" t="s">
        <v>58</v>
      </c>
      <c r="E63" s="39" t="s">
        <v>63</v>
      </c>
    </row>
    <row r="64" spans="1:16" ht="12.75">
      <c r="A64" s="26" t="s">
        <v>50</v>
      </c>
      <c r="B64" s="31" t="s">
        <v>116</v>
      </c>
      <c r="C64" s="31" t="s">
        <v>113</v>
      </c>
      <c r="D64" s="26" t="s">
        <v>71</v>
      </c>
      <c r="E64" s="32" t="s">
        <v>114</v>
      </c>
      <c r="F64" s="33" t="s">
        <v>54</v>
      </c>
      <c r="G64" s="34">
        <v>1</v>
      </c>
      <c r="H64" s="35">
        <v>0</v>
      </c>
      <c r="I64" s="35">
        <f>ROUND(ROUND(H64,2)*ROUND(G64,3),2)</f>
      </c>
      <c r="J64" s="33" t="s">
        <v>55</v>
      </c>
      <c r="O64">
        <f>(I64*21)/100</f>
      </c>
      <c r="P64" t="s">
        <v>27</v>
      </c>
    </row>
    <row r="65" spans="1:5" ht="25.5">
      <c r="A65" s="36" t="s">
        <v>56</v>
      </c>
      <c r="E65" s="37" t="s">
        <v>117</v>
      </c>
    </row>
    <row r="66" spans="1:5" ht="12.75">
      <c r="A66" s="40" t="s">
        <v>58</v>
      </c>
      <c r="E66" s="39" t="s">
        <v>59</v>
      </c>
    </row>
    <row r="67" spans="1:16" ht="12.75">
      <c r="A67" s="26" t="s">
        <v>50</v>
      </c>
      <c r="B67" s="31" t="s">
        <v>118</v>
      </c>
      <c r="C67" s="31" t="s">
        <v>119</v>
      </c>
      <c r="D67" s="26" t="s">
        <v>52</v>
      </c>
      <c r="E67" s="32" t="s">
        <v>120</v>
      </c>
      <c r="F67" s="33" t="s">
        <v>54</v>
      </c>
      <c r="G67" s="34">
        <v>1</v>
      </c>
      <c r="H67" s="35">
        <v>0</v>
      </c>
      <c r="I67" s="35">
        <f>ROUND(ROUND(H67,2)*ROUND(G67,3),2)</f>
      </c>
      <c r="J67" s="33" t="s">
        <v>55</v>
      </c>
      <c r="O67">
        <f>(I67*21)/100</f>
      </c>
      <c r="P67" t="s">
        <v>27</v>
      </c>
    </row>
    <row r="68" spans="1:5" ht="25.5">
      <c r="A68" s="36" t="s">
        <v>56</v>
      </c>
      <c r="E68" s="37" t="s">
        <v>121</v>
      </c>
    </row>
    <row r="69" spans="1:5" ht="25.5">
      <c r="A69" s="40" t="s">
        <v>58</v>
      </c>
      <c r="E69" s="39" t="s">
        <v>63</v>
      </c>
    </row>
    <row r="70" spans="1:16" ht="12.75">
      <c r="A70" s="26" t="s">
        <v>50</v>
      </c>
      <c r="B70" s="31" t="s">
        <v>122</v>
      </c>
      <c r="C70" s="31" t="s">
        <v>123</v>
      </c>
      <c r="D70" s="26" t="s">
        <v>52</v>
      </c>
      <c r="E70" s="32" t="s">
        <v>124</v>
      </c>
      <c r="F70" s="33" t="s">
        <v>54</v>
      </c>
      <c r="G70" s="34">
        <v>1</v>
      </c>
      <c r="H70" s="35">
        <v>0</v>
      </c>
      <c r="I70" s="35">
        <f>ROUND(ROUND(H70,2)*ROUND(G70,3),2)</f>
      </c>
      <c r="J70" s="33" t="s">
        <v>55</v>
      </c>
      <c r="O70">
        <f>(I70*21)/100</f>
      </c>
      <c r="P70" t="s">
        <v>27</v>
      </c>
    </row>
    <row r="71" spans="1:5" ht="12.75">
      <c r="A71" s="36" t="s">
        <v>56</v>
      </c>
      <c r="E71" s="37" t="s">
        <v>52</v>
      </c>
    </row>
    <row r="72" spans="1:5" ht="12.75">
      <c r="A72" s="40" t="s">
        <v>58</v>
      </c>
      <c r="E72" s="39" t="s">
        <v>59</v>
      </c>
    </row>
    <row r="73" spans="1:16" ht="12.75">
      <c r="A73" s="26" t="s">
        <v>50</v>
      </c>
      <c r="B73" s="31" t="s">
        <v>125</v>
      </c>
      <c r="C73" s="31" t="s">
        <v>126</v>
      </c>
      <c r="D73" s="26" t="s">
        <v>71</v>
      </c>
      <c r="E73" s="32" t="s">
        <v>127</v>
      </c>
      <c r="F73" s="33" t="s">
        <v>54</v>
      </c>
      <c r="G73" s="34">
        <v>1</v>
      </c>
      <c r="H73" s="35">
        <v>0</v>
      </c>
      <c r="I73" s="35">
        <f>ROUND(ROUND(H73,2)*ROUND(G73,3),2)</f>
      </c>
      <c r="J73" s="33" t="s">
        <v>55</v>
      </c>
      <c r="O73">
        <f>(I73*21)/100</f>
      </c>
      <c r="P73" t="s">
        <v>27</v>
      </c>
    </row>
    <row r="74" spans="1:5" ht="12.75">
      <c r="A74" s="36" t="s">
        <v>56</v>
      </c>
      <c r="E74" s="37" t="s">
        <v>128</v>
      </c>
    </row>
    <row r="75" spans="1:5" ht="12.75">
      <c r="A75" s="40" t="s">
        <v>58</v>
      </c>
      <c r="E75" s="39" t="s">
        <v>59</v>
      </c>
    </row>
    <row r="76" spans="1:16" ht="12.75">
      <c r="A76" s="26" t="s">
        <v>50</v>
      </c>
      <c r="B76" s="31" t="s">
        <v>129</v>
      </c>
      <c r="C76" s="31" t="s">
        <v>130</v>
      </c>
      <c r="D76" s="26" t="s">
        <v>52</v>
      </c>
      <c r="E76" s="32" t="s">
        <v>131</v>
      </c>
      <c r="F76" s="33" t="s">
        <v>95</v>
      </c>
      <c r="G76" s="34">
        <v>1</v>
      </c>
      <c r="H76" s="35">
        <v>0</v>
      </c>
      <c r="I76" s="35">
        <f>ROUND(ROUND(H76,2)*ROUND(G76,3),2)</f>
      </c>
      <c r="J76" s="33" t="s">
        <v>86</v>
      </c>
      <c r="O76">
        <f>(I76*21)/100</f>
      </c>
      <c r="P76" t="s">
        <v>27</v>
      </c>
    </row>
    <row r="77" spans="1:5" ht="12.75">
      <c r="A77" s="36" t="s">
        <v>56</v>
      </c>
      <c r="E77" s="37" t="s">
        <v>132</v>
      </c>
    </row>
    <row r="78" spans="1:5" ht="12.75">
      <c r="A78" s="40" t="s">
        <v>58</v>
      </c>
      <c r="E78" s="39" t="s">
        <v>52</v>
      </c>
    </row>
    <row r="79" spans="1:16" ht="12.75">
      <c r="A79" s="26" t="s">
        <v>50</v>
      </c>
      <c r="B79" s="31" t="s">
        <v>133</v>
      </c>
      <c r="C79" s="31" t="s">
        <v>134</v>
      </c>
      <c r="D79" s="26" t="s">
        <v>52</v>
      </c>
      <c r="E79" s="32" t="s">
        <v>135</v>
      </c>
      <c r="F79" s="33" t="s">
        <v>95</v>
      </c>
      <c r="G79" s="34">
        <v>4</v>
      </c>
      <c r="H79" s="35">
        <v>0</v>
      </c>
      <c r="I79" s="35">
        <f>ROUND(ROUND(H79,2)*ROUND(G79,3),2)</f>
      </c>
      <c r="J79" s="33" t="s">
        <v>55</v>
      </c>
      <c r="O79">
        <f>(I79*21)/100</f>
      </c>
      <c r="P79" t="s">
        <v>27</v>
      </c>
    </row>
    <row r="80" spans="1:5" ht="12.75">
      <c r="A80" s="36" t="s">
        <v>56</v>
      </c>
      <c r="E80" s="37" t="s">
        <v>136</v>
      </c>
    </row>
    <row r="81" spans="1:5" ht="12.75">
      <c r="A81" s="40" t="s">
        <v>58</v>
      </c>
      <c r="E81" s="39" t="s">
        <v>137</v>
      </c>
    </row>
    <row r="82" spans="1:16" ht="12.75">
      <c r="A82" s="26" t="s">
        <v>50</v>
      </c>
      <c r="B82" s="31" t="s">
        <v>138</v>
      </c>
      <c r="C82" s="31" t="s">
        <v>139</v>
      </c>
      <c r="D82" s="26" t="s">
        <v>52</v>
      </c>
      <c r="E82" s="32" t="s">
        <v>140</v>
      </c>
      <c r="F82" s="33" t="s">
        <v>54</v>
      </c>
      <c r="G82" s="34">
        <v>1</v>
      </c>
      <c r="H82" s="35">
        <v>0</v>
      </c>
      <c r="I82" s="35">
        <f>ROUND(ROUND(H82,2)*ROUND(G82,3),2)</f>
      </c>
      <c r="J82" s="33" t="s">
        <v>55</v>
      </c>
      <c r="O82">
        <f>(I82*21)/100</f>
      </c>
      <c r="P82" t="s">
        <v>27</v>
      </c>
    </row>
    <row r="83" spans="1:5" ht="51">
      <c r="A83" s="36" t="s">
        <v>56</v>
      </c>
      <c r="E83" s="37" t="s">
        <v>141</v>
      </c>
    </row>
    <row r="84" spans="1:5" ht="25.5">
      <c r="A84" s="38" t="s">
        <v>58</v>
      </c>
      <c r="E84" s="39" t="s">
        <v>63</v>
      </c>
    </row>
    <row r="85" spans="1:18" ht="12.75" customHeight="1">
      <c r="A85" s="6" t="s">
        <v>48</v>
      </c>
      <c r="B85" s="6"/>
      <c r="C85" s="42" t="s">
        <v>42</v>
      </c>
      <c r="D85" s="6"/>
      <c r="E85" s="29" t="s">
        <v>142</v>
      </c>
      <c r="F85" s="6"/>
      <c r="G85" s="6"/>
      <c r="H85" s="6"/>
      <c r="I85" s="43">
        <f>0+Q85</f>
      </c>
      <c r="J85" s="6"/>
      <c r="O85">
        <f>0+R85</f>
      </c>
      <c r="Q85">
        <f>0+I86+I89</f>
      </c>
      <c r="R85">
        <f>0+O86+O89</f>
      </c>
    </row>
    <row r="86" spans="1:16" ht="12.75">
      <c r="A86" s="26" t="s">
        <v>50</v>
      </c>
      <c r="B86" s="31" t="s">
        <v>143</v>
      </c>
      <c r="C86" s="31" t="s">
        <v>144</v>
      </c>
      <c r="D86" s="26" t="s">
        <v>52</v>
      </c>
      <c r="E86" s="32" t="s">
        <v>145</v>
      </c>
      <c r="F86" s="33" t="s">
        <v>146</v>
      </c>
      <c r="G86" s="34">
        <v>833.49</v>
      </c>
      <c r="H86" s="35">
        <v>0</v>
      </c>
      <c r="I86" s="35">
        <f>ROUND(ROUND(H86,2)*ROUND(G86,3),2)</f>
      </c>
      <c r="J86" s="33" t="s">
        <v>55</v>
      </c>
      <c r="O86">
        <f>(I86*21)/100</f>
      </c>
      <c r="P86" t="s">
        <v>27</v>
      </c>
    </row>
    <row r="87" spans="1:5" ht="25.5">
      <c r="A87" s="36" t="s">
        <v>56</v>
      </c>
      <c r="E87" s="37" t="s">
        <v>147</v>
      </c>
    </row>
    <row r="88" spans="1:5" ht="25.5">
      <c r="A88" s="40" t="s">
        <v>58</v>
      </c>
      <c r="E88" s="39" t="s">
        <v>148</v>
      </c>
    </row>
    <row r="89" spans="1:16" ht="12.75">
      <c r="A89" s="26" t="s">
        <v>50</v>
      </c>
      <c r="B89" s="31" t="s">
        <v>149</v>
      </c>
      <c r="C89" s="31" t="s">
        <v>150</v>
      </c>
      <c r="D89" s="26" t="s">
        <v>52</v>
      </c>
      <c r="E89" s="32" t="s">
        <v>151</v>
      </c>
      <c r="F89" s="33" t="s">
        <v>54</v>
      </c>
      <c r="G89" s="34">
        <v>1</v>
      </c>
      <c r="H89" s="35">
        <v>0</v>
      </c>
      <c r="I89" s="35">
        <f>ROUND(ROUND(H89,2)*ROUND(G89,3),2)</f>
      </c>
      <c r="J89" s="33"/>
      <c r="O89">
        <f>(I89*21)/100</f>
      </c>
      <c r="P89" t="s">
        <v>27</v>
      </c>
    </row>
    <row r="90" spans="1:5" ht="25.5">
      <c r="A90" s="36" t="s">
        <v>56</v>
      </c>
      <c r="E90" s="37" t="s">
        <v>152</v>
      </c>
    </row>
    <row r="91" spans="1:5" ht="12.75">
      <c r="A91" s="38" t="s">
        <v>58</v>
      </c>
      <c r="E91" s="39" t="s">
        <v>59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153</v>
      </c>
      <c r="I3" s="44">
        <f>0+I9+I16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153</v>
      </c>
      <c r="D4" s="1"/>
      <c r="E4" s="14" t="s">
        <v>154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153</v>
      </c>
      <c r="D5" s="6"/>
      <c r="E5" s="18" t="s">
        <v>154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</f>
      </c>
      <c r="R9">
        <f>0+O10+O13</f>
      </c>
    </row>
    <row r="10" spans="1:16" ht="12.75">
      <c r="A10" s="26" t="s">
        <v>50</v>
      </c>
      <c r="B10" s="31" t="s">
        <v>31</v>
      </c>
      <c r="C10" s="31" t="s">
        <v>70</v>
      </c>
      <c r="D10" s="26" t="s">
        <v>85</v>
      </c>
      <c r="E10" s="32" t="s">
        <v>156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/>
      <c r="O10">
        <f>(I10*21)/100</f>
      </c>
      <c r="P10" t="s">
        <v>27</v>
      </c>
    </row>
    <row r="11" spans="1:5" ht="25.5">
      <c r="A11" s="36" t="s">
        <v>56</v>
      </c>
      <c r="E11" s="37" t="s">
        <v>157</v>
      </c>
    </row>
    <row r="12" spans="1:5" ht="12.75">
      <c r="A12" s="40" t="s">
        <v>58</v>
      </c>
      <c r="E12" s="39" t="s">
        <v>59</v>
      </c>
    </row>
    <row r="13" spans="1:16" ht="12.75">
      <c r="A13" s="26" t="s">
        <v>50</v>
      </c>
      <c r="B13" s="31" t="s">
        <v>27</v>
      </c>
      <c r="C13" s="31" t="s">
        <v>158</v>
      </c>
      <c r="D13" s="26" t="s">
        <v>52</v>
      </c>
      <c r="E13" s="32" t="s">
        <v>159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 t="s">
        <v>55</v>
      </c>
      <c r="O13">
        <f>(I13*21)/100</f>
      </c>
      <c r="P13" t="s">
        <v>27</v>
      </c>
    </row>
    <row r="14" spans="1:5" ht="140.25">
      <c r="A14" s="36" t="s">
        <v>56</v>
      </c>
      <c r="E14" s="37" t="s">
        <v>160</v>
      </c>
    </row>
    <row r="15" spans="1:5" ht="38.25">
      <c r="A15" s="38" t="s">
        <v>58</v>
      </c>
      <c r="E15" s="39" t="s">
        <v>161</v>
      </c>
    </row>
    <row r="16" spans="1:18" ht="12.75" customHeight="1">
      <c r="A16" s="6" t="s">
        <v>48</v>
      </c>
      <c r="B16" s="6"/>
      <c r="C16" s="42" t="s">
        <v>37</v>
      </c>
      <c r="D16" s="6"/>
      <c r="E16" s="29" t="s">
        <v>162</v>
      </c>
      <c r="F16" s="6"/>
      <c r="G16" s="6"/>
      <c r="H16" s="6"/>
      <c r="I16" s="43">
        <f>0+Q16</f>
      </c>
      <c r="J16" s="6"/>
      <c r="O16">
        <f>0+R16</f>
      </c>
      <c r="Q16">
        <f>0+I17</f>
      </c>
      <c r="R16">
        <f>0+O17</f>
      </c>
    </row>
    <row r="17" spans="1:16" ht="12.75">
      <c r="A17" s="26" t="s">
        <v>50</v>
      </c>
      <c r="B17" s="31" t="s">
        <v>26</v>
      </c>
      <c r="C17" s="31" t="s">
        <v>163</v>
      </c>
      <c r="D17" s="26" t="s">
        <v>52</v>
      </c>
      <c r="E17" s="32" t="s">
        <v>164</v>
      </c>
      <c r="F17" s="33" t="s">
        <v>165</v>
      </c>
      <c r="G17" s="34">
        <v>262.5</v>
      </c>
      <c r="H17" s="35">
        <v>0</v>
      </c>
      <c r="I17" s="35">
        <f>ROUND(ROUND(H17,2)*ROUND(G17,3),2)</f>
      </c>
      <c r="J17" s="33" t="s">
        <v>55</v>
      </c>
      <c r="O17">
        <f>(I17*21)/100</f>
      </c>
      <c r="P17" t="s">
        <v>27</v>
      </c>
    </row>
    <row r="18" spans="1:5" ht="25.5">
      <c r="A18" s="36" t="s">
        <v>56</v>
      </c>
      <c r="E18" s="37" t="s">
        <v>166</v>
      </c>
    </row>
    <row r="19" spans="1:5" ht="38.25">
      <c r="A19" s="38" t="s">
        <v>58</v>
      </c>
      <c r="E19" s="39" t="s">
        <v>167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0+O9+O31+O98+O123+O139+O173+O216+O253+O278+O291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168</v>
      </c>
      <c r="I3" s="44">
        <f>0+I9+I31+I98+I123+I139+I173+I216+I253+I278+I291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168</v>
      </c>
      <c r="D4" s="1"/>
      <c r="E4" s="14" t="s">
        <v>169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168</v>
      </c>
      <c r="D5" s="6"/>
      <c r="E5" s="18" t="s">
        <v>169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</f>
      </c>
      <c r="R9">
        <f>0+O10+O13+O16+O19+O22+O25+O28</f>
      </c>
    </row>
    <row r="10" spans="1:16" ht="25.5">
      <c r="A10" s="26" t="s">
        <v>50</v>
      </c>
      <c r="B10" s="31" t="s">
        <v>31</v>
      </c>
      <c r="C10" s="31" t="s">
        <v>171</v>
      </c>
      <c r="D10" s="26" t="s">
        <v>52</v>
      </c>
      <c r="E10" s="32" t="s">
        <v>172</v>
      </c>
      <c r="F10" s="33" t="s">
        <v>173</v>
      </c>
      <c r="G10" s="34">
        <v>2093.96</v>
      </c>
      <c r="H10" s="35">
        <v>0</v>
      </c>
      <c r="I10" s="35">
        <f>ROUND(ROUND(H10,2)*ROUND(G10,3),2)</f>
      </c>
      <c r="J10" s="33" t="s">
        <v>55</v>
      </c>
      <c r="O10">
        <f>(I10*21)/100</f>
      </c>
      <c r="P10" t="s">
        <v>27</v>
      </c>
    </row>
    <row r="11" spans="1:5" ht="25.5">
      <c r="A11" s="36" t="s">
        <v>56</v>
      </c>
      <c r="E11" s="37" t="s">
        <v>174</v>
      </c>
    </row>
    <row r="12" spans="1:5" ht="114.75">
      <c r="A12" s="40" t="s">
        <v>58</v>
      </c>
      <c r="E12" s="39" t="s">
        <v>175</v>
      </c>
    </row>
    <row r="13" spans="1:16" ht="25.5">
      <c r="A13" s="26" t="s">
        <v>50</v>
      </c>
      <c r="B13" s="31" t="s">
        <v>27</v>
      </c>
      <c r="C13" s="31" t="s">
        <v>176</v>
      </c>
      <c r="D13" s="26" t="s">
        <v>52</v>
      </c>
      <c r="E13" s="32" t="s">
        <v>177</v>
      </c>
      <c r="F13" s="33" t="s">
        <v>173</v>
      </c>
      <c r="G13" s="34">
        <v>68.88</v>
      </c>
      <c r="H13" s="35">
        <v>0</v>
      </c>
      <c r="I13" s="35">
        <f>ROUND(ROUND(H13,2)*ROUND(G13,3),2)</f>
      </c>
      <c r="J13" s="33" t="s">
        <v>55</v>
      </c>
      <c r="O13">
        <f>(I13*21)/100</f>
      </c>
      <c r="P13" t="s">
        <v>27</v>
      </c>
    </row>
    <row r="14" spans="1:5" ht="51">
      <c r="A14" s="36" t="s">
        <v>56</v>
      </c>
      <c r="E14" s="37" t="s">
        <v>178</v>
      </c>
    </row>
    <row r="15" spans="1:5" ht="76.5">
      <c r="A15" s="40" t="s">
        <v>58</v>
      </c>
      <c r="E15" s="39" t="s">
        <v>179</v>
      </c>
    </row>
    <row r="16" spans="1:16" ht="25.5">
      <c r="A16" s="26" t="s">
        <v>50</v>
      </c>
      <c r="B16" s="31" t="s">
        <v>26</v>
      </c>
      <c r="C16" s="31" t="s">
        <v>180</v>
      </c>
      <c r="D16" s="26" t="s">
        <v>75</v>
      </c>
      <c r="E16" s="32" t="s">
        <v>181</v>
      </c>
      <c r="F16" s="33" t="s">
        <v>173</v>
      </c>
      <c r="G16" s="34">
        <v>281.98</v>
      </c>
      <c r="H16" s="35">
        <v>0</v>
      </c>
      <c r="I16" s="35">
        <f>ROUND(ROUND(H16,2)*ROUND(G16,3),2)</f>
      </c>
      <c r="J16" s="33" t="s">
        <v>55</v>
      </c>
      <c r="O16">
        <f>(I16*21)/100</f>
      </c>
      <c r="P16" t="s">
        <v>27</v>
      </c>
    </row>
    <row r="17" spans="1:5" ht="25.5">
      <c r="A17" s="36" t="s">
        <v>56</v>
      </c>
      <c r="E17" s="37" t="s">
        <v>182</v>
      </c>
    </row>
    <row r="18" spans="1:5" ht="89.25">
      <c r="A18" s="40" t="s">
        <v>58</v>
      </c>
      <c r="E18" s="39" t="s">
        <v>183</v>
      </c>
    </row>
    <row r="19" spans="1:16" ht="25.5">
      <c r="A19" s="26" t="s">
        <v>50</v>
      </c>
      <c r="B19" s="31" t="s">
        <v>35</v>
      </c>
      <c r="C19" s="31" t="s">
        <v>180</v>
      </c>
      <c r="D19" s="26" t="s">
        <v>79</v>
      </c>
      <c r="E19" s="32" t="s">
        <v>181</v>
      </c>
      <c r="F19" s="33" t="s">
        <v>173</v>
      </c>
      <c r="G19" s="34">
        <v>992.575</v>
      </c>
      <c r="H19" s="35">
        <v>0</v>
      </c>
      <c r="I19" s="35">
        <f>ROUND(ROUND(H19,2)*ROUND(G19,3),2)</f>
      </c>
      <c r="J19" s="33" t="s">
        <v>55</v>
      </c>
      <c r="O19">
        <f>(I19*21)/100</f>
      </c>
      <c r="P19" t="s">
        <v>27</v>
      </c>
    </row>
    <row r="20" spans="1:5" ht="25.5">
      <c r="A20" s="36" t="s">
        <v>56</v>
      </c>
      <c r="E20" s="37" t="s">
        <v>184</v>
      </c>
    </row>
    <row r="21" spans="1:5" ht="38.25">
      <c r="A21" s="40" t="s">
        <v>58</v>
      </c>
      <c r="E21" s="39" t="s">
        <v>185</v>
      </c>
    </row>
    <row r="22" spans="1:16" ht="25.5">
      <c r="A22" s="26" t="s">
        <v>50</v>
      </c>
      <c r="B22" s="31" t="s">
        <v>37</v>
      </c>
      <c r="C22" s="31" t="s">
        <v>186</v>
      </c>
      <c r="D22" s="26" t="s">
        <v>52</v>
      </c>
      <c r="E22" s="32" t="s">
        <v>187</v>
      </c>
      <c r="F22" s="33" t="s">
        <v>173</v>
      </c>
      <c r="G22" s="34">
        <v>172.635</v>
      </c>
      <c r="H22" s="35">
        <v>0</v>
      </c>
      <c r="I22" s="35">
        <f>ROUND(ROUND(H22,2)*ROUND(G22,3),2)</f>
      </c>
      <c r="J22" s="33" t="s">
        <v>55</v>
      </c>
      <c r="O22">
        <f>(I22*21)/100</f>
      </c>
      <c r="P22" t="s">
        <v>27</v>
      </c>
    </row>
    <row r="23" spans="1:5" ht="25.5">
      <c r="A23" s="36" t="s">
        <v>56</v>
      </c>
      <c r="E23" s="37" t="s">
        <v>188</v>
      </c>
    </row>
    <row r="24" spans="1:5" ht="114.75">
      <c r="A24" s="40" t="s">
        <v>58</v>
      </c>
      <c r="E24" s="39" t="s">
        <v>189</v>
      </c>
    </row>
    <row r="25" spans="1:16" ht="25.5">
      <c r="A25" s="26" t="s">
        <v>50</v>
      </c>
      <c r="B25" s="31" t="s">
        <v>39</v>
      </c>
      <c r="C25" s="31" t="s">
        <v>190</v>
      </c>
      <c r="D25" s="26" t="s">
        <v>75</v>
      </c>
      <c r="E25" s="32" t="s">
        <v>191</v>
      </c>
      <c r="F25" s="33" t="s">
        <v>173</v>
      </c>
      <c r="G25" s="34">
        <v>114.612</v>
      </c>
      <c r="H25" s="35">
        <v>0</v>
      </c>
      <c r="I25" s="35">
        <f>ROUND(ROUND(H25,2)*ROUND(G25,3),2)</f>
      </c>
      <c r="J25" s="33" t="s">
        <v>55</v>
      </c>
      <c r="O25">
        <f>(I25*21)/100</f>
      </c>
      <c r="P25" t="s">
        <v>27</v>
      </c>
    </row>
    <row r="26" spans="1:5" ht="51">
      <c r="A26" s="36" t="s">
        <v>56</v>
      </c>
      <c r="E26" s="37" t="s">
        <v>178</v>
      </c>
    </row>
    <row r="27" spans="1:5" ht="63.75">
      <c r="A27" s="40" t="s">
        <v>58</v>
      </c>
      <c r="E27" s="39" t="s">
        <v>192</v>
      </c>
    </row>
    <row r="28" spans="1:16" ht="25.5">
      <c r="A28" s="26" t="s">
        <v>50</v>
      </c>
      <c r="B28" s="31" t="s">
        <v>78</v>
      </c>
      <c r="C28" s="31" t="s">
        <v>190</v>
      </c>
      <c r="D28" s="26" t="s">
        <v>79</v>
      </c>
      <c r="E28" s="32" t="s">
        <v>191</v>
      </c>
      <c r="F28" s="33" t="s">
        <v>173</v>
      </c>
      <c r="G28" s="34">
        <v>64.112</v>
      </c>
      <c r="H28" s="35">
        <v>0</v>
      </c>
      <c r="I28" s="35">
        <f>ROUND(ROUND(H28,2)*ROUND(G28,3),2)</f>
      </c>
      <c r="J28" s="33" t="s">
        <v>55</v>
      </c>
      <c r="O28">
        <f>(I28*21)/100</f>
      </c>
      <c r="P28" t="s">
        <v>27</v>
      </c>
    </row>
    <row r="29" spans="1:5" ht="25.5">
      <c r="A29" s="36" t="s">
        <v>56</v>
      </c>
      <c r="E29" s="37" t="s">
        <v>193</v>
      </c>
    </row>
    <row r="30" spans="1:5" ht="38.25">
      <c r="A30" s="38" t="s">
        <v>58</v>
      </c>
      <c r="E30" s="39" t="s">
        <v>194</v>
      </c>
    </row>
    <row r="31" spans="1:18" ht="12.75" customHeight="1">
      <c r="A31" s="6" t="s">
        <v>48</v>
      </c>
      <c r="B31" s="6"/>
      <c r="C31" s="42" t="s">
        <v>31</v>
      </c>
      <c r="D31" s="6"/>
      <c r="E31" s="29" t="s">
        <v>195</v>
      </c>
      <c r="F31" s="6"/>
      <c r="G31" s="6"/>
      <c r="H31" s="6"/>
      <c r="I31" s="43">
        <f>0+Q31</f>
      </c>
      <c r="J31" s="6"/>
      <c r="O31">
        <f>0+R31</f>
      </c>
      <c r="Q31">
        <f>0+I32+I35+I38+I41+I44+I47+I50+I53+I56+I59+I62+I65+I68+I71+I74+I77+I80+I83+I86+I89+I92+I95</f>
      </c>
      <c r="R31">
        <f>0+O32+O35+O38+O41+O44+O47+O50+O53+O56+O59+O62+O65+O68+O71+O74+O77+O80+O83+O86+O89+O92+O95</f>
      </c>
    </row>
    <row r="32" spans="1:16" ht="12.75">
      <c r="A32" s="26" t="s">
        <v>50</v>
      </c>
      <c r="B32" s="31" t="s">
        <v>81</v>
      </c>
      <c r="C32" s="31" t="s">
        <v>196</v>
      </c>
      <c r="D32" s="26" t="s">
        <v>52</v>
      </c>
      <c r="E32" s="32" t="s">
        <v>197</v>
      </c>
      <c r="F32" s="33" t="s">
        <v>146</v>
      </c>
      <c r="G32" s="34">
        <v>50</v>
      </c>
      <c r="H32" s="35">
        <v>0</v>
      </c>
      <c r="I32" s="35">
        <f>ROUND(ROUND(H32,2)*ROUND(G32,3),2)</f>
      </c>
      <c r="J32" s="33" t="s">
        <v>55</v>
      </c>
      <c r="O32">
        <f>(I32*21)/100</f>
      </c>
      <c r="P32" t="s">
        <v>27</v>
      </c>
    </row>
    <row r="33" spans="1:5" ht="12.75">
      <c r="A33" s="36" t="s">
        <v>56</v>
      </c>
      <c r="E33" s="37" t="s">
        <v>198</v>
      </c>
    </row>
    <row r="34" spans="1:5" ht="38.25">
      <c r="A34" s="40" t="s">
        <v>58</v>
      </c>
      <c r="E34" s="39" t="s">
        <v>199</v>
      </c>
    </row>
    <row r="35" spans="1:16" ht="25.5">
      <c r="A35" s="26" t="s">
        <v>50</v>
      </c>
      <c r="B35" s="31" t="s">
        <v>42</v>
      </c>
      <c r="C35" s="31" t="s">
        <v>200</v>
      </c>
      <c r="D35" s="26" t="s">
        <v>52</v>
      </c>
      <c r="E35" s="32" t="s">
        <v>201</v>
      </c>
      <c r="F35" s="33" t="s">
        <v>165</v>
      </c>
      <c r="G35" s="34">
        <v>57.366</v>
      </c>
      <c r="H35" s="35">
        <v>0</v>
      </c>
      <c r="I35" s="35">
        <f>ROUND(ROUND(H35,2)*ROUND(G35,3),2)</f>
      </c>
      <c r="J35" s="33" t="s">
        <v>55</v>
      </c>
      <c r="O35">
        <f>(I35*21)/100</f>
      </c>
      <c r="P35" t="s">
        <v>27</v>
      </c>
    </row>
    <row r="36" spans="1:5" ht="25.5">
      <c r="A36" s="36" t="s">
        <v>56</v>
      </c>
      <c r="E36" s="37" t="s">
        <v>202</v>
      </c>
    </row>
    <row r="37" spans="1:5" ht="140.25">
      <c r="A37" s="40" t="s">
        <v>58</v>
      </c>
      <c r="E37" s="39" t="s">
        <v>203</v>
      </c>
    </row>
    <row r="38" spans="1:16" ht="25.5">
      <c r="A38" s="26" t="s">
        <v>50</v>
      </c>
      <c r="B38" s="31" t="s">
        <v>44</v>
      </c>
      <c r="C38" s="31" t="s">
        <v>204</v>
      </c>
      <c r="D38" s="26" t="s">
        <v>52</v>
      </c>
      <c r="E38" s="32" t="s">
        <v>205</v>
      </c>
      <c r="F38" s="33" t="s">
        <v>165</v>
      </c>
      <c r="G38" s="34">
        <v>20.34</v>
      </c>
      <c r="H38" s="35">
        <v>0</v>
      </c>
      <c r="I38" s="35">
        <f>ROUND(ROUND(H38,2)*ROUND(G38,3),2)</f>
      </c>
      <c r="J38" s="33" t="s">
        <v>55</v>
      </c>
      <c r="O38">
        <f>(I38*21)/100</f>
      </c>
      <c r="P38" t="s">
        <v>27</v>
      </c>
    </row>
    <row r="39" spans="1:5" ht="25.5">
      <c r="A39" s="36" t="s">
        <v>56</v>
      </c>
      <c r="E39" s="37" t="s">
        <v>206</v>
      </c>
    </row>
    <row r="40" spans="1:5" ht="63.75">
      <c r="A40" s="40" t="s">
        <v>58</v>
      </c>
      <c r="E40" s="39" t="s">
        <v>207</v>
      </c>
    </row>
    <row r="41" spans="1:16" ht="12.75">
      <c r="A41" s="26" t="s">
        <v>50</v>
      </c>
      <c r="B41" s="31" t="s">
        <v>46</v>
      </c>
      <c r="C41" s="31" t="s">
        <v>208</v>
      </c>
      <c r="D41" s="26" t="s">
        <v>52</v>
      </c>
      <c r="E41" s="32" t="s">
        <v>209</v>
      </c>
      <c r="F41" s="33" t="s">
        <v>165</v>
      </c>
      <c r="G41" s="34">
        <v>6.825</v>
      </c>
      <c r="H41" s="35">
        <v>0</v>
      </c>
      <c r="I41" s="35">
        <f>ROUND(ROUND(H41,2)*ROUND(G41,3),2)</f>
      </c>
      <c r="J41" s="33" t="s">
        <v>55</v>
      </c>
      <c r="O41">
        <f>(I41*21)/100</f>
      </c>
      <c r="P41" t="s">
        <v>27</v>
      </c>
    </row>
    <row r="42" spans="1:5" ht="12.75">
      <c r="A42" s="36" t="s">
        <v>56</v>
      </c>
      <c r="E42" s="37" t="s">
        <v>210</v>
      </c>
    </row>
    <row r="43" spans="1:5" ht="25.5">
      <c r="A43" s="40" t="s">
        <v>58</v>
      </c>
      <c r="E43" s="39" t="s">
        <v>211</v>
      </c>
    </row>
    <row r="44" spans="1:16" ht="25.5">
      <c r="A44" s="26" t="s">
        <v>50</v>
      </c>
      <c r="B44" s="31" t="s">
        <v>92</v>
      </c>
      <c r="C44" s="31" t="s">
        <v>212</v>
      </c>
      <c r="D44" s="26" t="s">
        <v>52</v>
      </c>
      <c r="E44" s="32" t="s">
        <v>213</v>
      </c>
      <c r="F44" s="33" t="s">
        <v>165</v>
      </c>
      <c r="G44" s="34">
        <v>5.875</v>
      </c>
      <c r="H44" s="35">
        <v>0</v>
      </c>
      <c r="I44" s="35">
        <f>ROUND(ROUND(H44,2)*ROUND(G44,3),2)</f>
      </c>
      <c r="J44" s="33" t="s">
        <v>55</v>
      </c>
      <c r="O44">
        <f>(I44*21)/100</f>
      </c>
      <c r="P44" t="s">
        <v>27</v>
      </c>
    </row>
    <row r="45" spans="1:5" ht="12.75">
      <c r="A45" s="36" t="s">
        <v>56</v>
      </c>
      <c r="E45" s="37" t="s">
        <v>214</v>
      </c>
    </row>
    <row r="46" spans="1:5" ht="76.5">
      <c r="A46" s="40" t="s">
        <v>58</v>
      </c>
      <c r="E46" s="39" t="s">
        <v>215</v>
      </c>
    </row>
    <row r="47" spans="1:16" ht="25.5">
      <c r="A47" s="26" t="s">
        <v>50</v>
      </c>
      <c r="B47" s="31" t="s">
        <v>97</v>
      </c>
      <c r="C47" s="31" t="s">
        <v>216</v>
      </c>
      <c r="D47" s="26" t="s">
        <v>52</v>
      </c>
      <c r="E47" s="32" t="s">
        <v>217</v>
      </c>
      <c r="F47" s="33" t="s">
        <v>165</v>
      </c>
      <c r="G47" s="34">
        <v>56.779</v>
      </c>
      <c r="H47" s="35">
        <v>0</v>
      </c>
      <c r="I47" s="35">
        <f>ROUND(ROUND(H47,2)*ROUND(G47,3),2)</f>
      </c>
      <c r="J47" s="33" t="s">
        <v>55</v>
      </c>
      <c r="O47">
        <f>(I47*21)/100</f>
      </c>
      <c r="P47" t="s">
        <v>27</v>
      </c>
    </row>
    <row r="48" spans="1:5" ht="25.5">
      <c r="A48" s="36" t="s">
        <v>56</v>
      </c>
      <c r="E48" s="37" t="s">
        <v>218</v>
      </c>
    </row>
    <row r="49" spans="1:5" ht="140.25">
      <c r="A49" s="40" t="s">
        <v>58</v>
      </c>
      <c r="E49" s="39" t="s">
        <v>219</v>
      </c>
    </row>
    <row r="50" spans="1:16" ht="12.75">
      <c r="A50" s="26" t="s">
        <v>50</v>
      </c>
      <c r="B50" s="31" t="s">
        <v>99</v>
      </c>
      <c r="C50" s="31" t="s">
        <v>220</v>
      </c>
      <c r="D50" s="26" t="s">
        <v>52</v>
      </c>
      <c r="E50" s="32" t="s">
        <v>221</v>
      </c>
      <c r="F50" s="33" t="s">
        <v>222</v>
      </c>
      <c r="G50" s="34">
        <v>271.28</v>
      </c>
      <c r="H50" s="35">
        <v>0</v>
      </c>
      <c r="I50" s="35">
        <f>ROUND(ROUND(H50,2)*ROUND(G50,3),2)</f>
      </c>
      <c r="J50" s="33" t="s">
        <v>55</v>
      </c>
      <c r="O50">
        <f>(I50*21)/100</f>
      </c>
      <c r="P50" t="s">
        <v>27</v>
      </c>
    </row>
    <row r="51" spans="1:5" ht="12.75">
      <c r="A51" s="36" t="s">
        <v>56</v>
      </c>
      <c r="E51" s="37" t="s">
        <v>223</v>
      </c>
    </row>
    <row r="52" spans="1:5" ht="25.5">
      <c r="A52" s="40" t="s">
        <v>58</v>
      </c>
      <c r="E52" s="39" t="s">
        <v>224</v>
      </c>
    </row>
    <row r="53" spans="1:16" ht="25.5">
      <c r="A53" s="26" t="s">
        <v>50</v>
      </c>
      <c r="B53" s="31" t="s">
        <v>103</v>
      </c>
      <c r="C53" s="31" t="s">
        <v>225</v>
      </c>
      <c r="D53" s="26" t="s">
        <v>52</v>
      </c>
      <c r="E53" s="32" t="s">
        <v>226</v>
      </c>
      <c r="F53" s="33" t="s">
        <v>222</v>
      </c>
      <c r="G53" s="34">
        <v>25.05</v>
      </c>
      <c r="H53" s="35">
        <v>0</v>
      </c>
      <c r="I53" s="35">
        <f>ROUND(ROUND(H53,2)*ROUND(G53,3),2)</f>
      </c>
      <c r="J53" s="33" t="s">
        <v>55</v>
      </c>
      <c r="O53">
        <f>(I53*21)/100</f>
      </c>
      <c r="P53" t="s">
        <v>27</v>
      </c>
    </row>
    <row r="54" spans="1:5" ht="12.75">
      <c r="A54" s="36" t="s">
        <v>56</v>
      </c>
      <c r="E54" s="37" t="s">
        <v>227</v>
      </c>
    </row>
    <row r="55" spans="1:5" ht="63.75">
      <c r="A55" s="40" t="s">
        <v>58</v>
      </c>
      <c r="E55" s="39" t="s">
        <v>228</v>
      </c>
    </row>
    <row r="56" spans="1:16" ht="12.75">
      <c r="A56" s="26" t="s">
        <v>50</v>
      </c>
      <c r="B56" s="31" t="s">
        <v>105</v>
      </c>
      <c r="C56" s="31" t="s">
        <v>229</v>
      </c>
      <c r="D56" s="26" t="s">
        <v>52</v>
      </c>
      <c r="E56" s="32" t="s">
        <v>230</v>
      </c>
      <c r="F56" s="33" t="s">
        <v>165</v>
      </c>
      <c r="G56" s="34">
        <v>38.112</v>
      </c>
      <c r="H56" s="35">
        <v>0</v>
      </c>
      <c r="I56" s="35">
        <f>ROUND(ROUND(H56,2)*ROUND(G56,3),2)</f>
      </c>
      <c r="J56" s="33" t="s">
        <v>55</v>
      </c>
      <c r="O56">
        <f>(I56*21)/100</f>
      </c>
      <c r="P56" t="s">
        <v>27</v>
      </c>
    </row>
    <row r="57" spans="1:5" ht="51">
      <c r="A57" s="36" t="s">
        <v>56</v>
      </c>
      <c r="E57" s="37" t="s">
        <v>231</v>
      </c>
    </row>
    <row r="58" spans="1:5" ht="38.25">
      <c r="A58" s="40" t="s">
        <v>58</v>
      </c>
      <c r="E58" s="39" t="s">
        <v>232</v>
      </c>
    </row>
    <row r="59" spans="1:16" ht="12.75">
      <c r="A59" s="26" t="s">
        <v>50</v>
      </c>
      <c r="B59" s="31" t="s">
        <v>108</v>
      </c>
      <c r="C59" s="31" t="s">
        <v>233</v>
      </c>
      <c r="D59" s="26" t="s">
        <v>52</v>
      </c>
      <c r="E59" s="32" t="s">
        <v>234</v>
      </c>
      <c r="F59" s="33" t="s">
        <v>222</v>
      </c>
      <c r="G59" s="34">
        <v>13.45</v>
      </c>
      <c r="H59" s="35">
        <v>0</v>
      </c>
      <c r="I59" s="35">
        <f>ROUND(ROUND(H59,2)*ROUND(G59,3),2)</f>
      </c>
      <c r="J59" s="33" t="s">
        <v>55</v>
      </c>
      <c r="O59">
        <f>(I59*21)/100</f>
      </c>
      <c r="P59" t="s">
        <v>27</v>
      </c>
    </row>
    <row r="60" spans="1:5" ht="12.75">
      <c r="A60" s="36" t="s">
        <v>56</v>
      </c>
      <c r="E60" s="37" t="s">
        <v>235</v>
      </c>
    </row>
    <row r="61" spans="1:5" ht="63.75">
      <c r="A61" s="40" t="s">
        <v>58</v>
      </c>
      <c r="E61" s="39" t="s">
        <v>236</v>
      </c>
    </row>
    <row r="62" spans="1:16" ht="12.75">
      <c r="A62" s="26" t="s">
        <v>50</v>
      </c>
      <c r="B62" s="31" t="s">
        <v>112</v>
      </c>
      <c r="C62" s="31" t="s">
        <v>237</v>
      </c>
      <c r="D62" s="26" t="s">
        <v>238</v>
      </c>
      <c r="E62" s="32" t="s">
        <v>239</v>
      </c>
      <c r="F62" s="33" t="s">
        <v>165</v>
      </c>
      <c r="G62" s="34">
        <v>102.932</v>
      </c>
      <c r="H62" s="35">
        <v>0</v>
      </c>
      <c r="I62" s="35">
        <f>ROUND(ROUND(H62,2)*ROUND(G62,3),2)</f>
      </c>
      <c r="J62" s="33" t="s">
        <v>55</v>
      </c>
      <c r="O62">
        <f>(I62*21)/100</f>
      </c>
      <c r="P62" t="s">
        <v>27</v>
      </c>
    </row>
    <row r="63" spans="1:5" ht="12.75">
      <c r="A63" s="36" t="s">
        <v>56</v>
      </c>
      <c r="E63" s="37" t="s">
        <v>240</v>
      </c>
    </row>
    <row r="64" spans="1:5" ht="38.25">
      <c r="A64" s="40" t="s">
        <v>58</v>
      </c>
      <c r="E64" s="39" t="s">
        <v>241</v>
      </c>
    </row>
    <row r="65" spans="1:16" ht="12.75">
      <c r="A65" s="26" t="s">
        <v>50</v>
      </c>
      <c r="B65" s="31" t="s">
        <v>116</v>
      </c>
      <c r="C65" s="31" t="s">
        <v>242</v>
      </c>
      <c r="D65" s="26" t="s">
        <v>52</v>
      </c>
      <c r="E65" s="32" t="s">
        <v>243</v>
      </c>
      <c r="F65" s="33" t="s">
        <v>165</v>
      </c>
      <c r="G65" s="34">
        <v>102.932</v>
      </c>
      <c r="H65" s="35">
        <v>0</v>
      </c>
      <c r="I65" s="35">
        <f>ROUND(ROUND(H65,2)*ROUND(G65,3),2)</f>
      </c>
      <c r="J65" s="33" t="s">
        <v>55</v>
      </c>
      <c r="O65">
        <f>(I65*21)/100</f>
      </c>
      <c r="P65" t="s">
        <v>27</v>
      </c>
    </row>
    <row r="66" spans="1:5" ht="12.75">
      <c r="A66" s="36" t="s">
        <v>56</v>
      </c>
      <c r="E66" s="37" t="s">
        <v>244</v>
      </c>
    </row>
    <row r="67" spans="1:5" ht="38.25">
      <c r="A67" s="40" t="s">
        <v>58</v>
      </c>
      <c r="E67" s="39" t="s">
        <v>245</v>
      </c>
    </row>
    <row r="68" spans="1:16" ht="12.75">
      <c r="A68" s="26" t="s">
        <v>50</v>
      </c>
      <c r="B68" s="31" t="s">
        <v>118</v>
      </c>
      <c r="C68" s="31" t="s">
        <v>246</v>
      </c>
      <c r="D68" s="26" t="s">
        <v>52</v>
      </c>
      <c r="E68" s="32" t="s">
        <v>247</v>
      </c>
      <c r="F68" s="33" t="s">
        <v>165</v>
      </c>
      <c r="G68" s="34">
        <v>974.286</v>
      </c>
      <c r="H68" s="35">
        <v>0</v>
      </c>
      <c r="I68" s="35">
        <f>ROUND(ROUND(H68,2)*ROUND(G68,3),2)</f>
      </c>
      <c r="J68" s="33" t="s">
        <v>55</v>
      </c>
      <c r="O68">
        <f>(I68*21)/100</f>
      </c>
      <c r="P68" t="s">
        <v>27</v>
      </c>
    </row>
    <row r="69" spans="1:5" ht="12.75">
      <c r="A69" s="36" t="s">
        <v>56</v>
      </c>
      <c r="E69" s="37" t="s">
        <v>248</v>
      </c>
    </row>
    <row r="70" spans="1:5" ht="344.25">
      <c r="A70" s="40" t="s">
        <v>58</v>
      </c>
      <c r="E70" s="39" t="s">
        <v>249</v>
      </c>
    </row>
    <row r="71" spans="1:16" ht="12.75">
      <c r="A71" s="26" t="s">
        <v>50</v>
      </c>
      <c r="B71" s="31" t="s">
        <v>122</v>
      </c>
      <c r="C71" s="31" t="s">
        <v>250</v>
      </c>
      <c r="D71" s="26" t="s">
        <v>238</v>
      </c>
      <c r="E71" s="32" t="s">
        <v>251</v>
      </c>
      <c r="F71" s="33" t="s">
        <v>165</v>
      </c>
      <c r="G71" s="34">
        <v>102.932</v>
      </c>
      <c r="H71" s="35">
        <v>0</v>
      </c>
      <c r="I71" s="35">
        <f>ROUND(ROUND(H71,2)*ROUND(G71,3),2)</f>
      </c>
      <c r="J71" s="33" t="s">
        <v>55</v>
      </c>
      <c r="O71">
        <f>(I71*21)/100</f>
      </c>
      <c r="P71" t="s">
        <v>27</v>
      </c>
    </row>
    <row r="72" spans="1:5" ht="12.75">
      <c r="A72" s="36" t="s">
        <v>56</v>
      </c>
      <c r="E72" s="37" t="s">
        <v>252</v>
      </c>
    </row>
    <row r="73" spans="1:5" ht="51">
      <c r="A73" s="40" t="s">
        <v>58</v>
      </c>
      <c r="E73" s="39" t="s">
        <v>253</v>
      </c>
    </row>
    <row r="74" spans="1:16" ht="12.75">
      <c r="A74" s="26" t="s">
        <v>50</v>
      </c>
      <c r="B74" s="31" t="s">
        <v>125</v>
      </c>
      <c r="C74" s="31" t="s">
        <v>250</v>
      </c>
      <c r="D74" s="26" t="s">
        <v>254</v>
      </c>
      <c r="E74" s="32" t="s">
        <v>251</v>
      </c>
      <c r="F74" s="33" t="s">
        <v>165</v>
      </c>
      <c r="G74" s="34">
        <v>974.3</v>
      </c>
      <c r="H74" s="35">
        <v>0</v>
      </c>
      <c r="I74" s="35">
        <f>ROUND(ROUND(H74,2)*ROUND(G74,3),2)</f>
      </c>
      <c r="J74" s="33" t="s">
        <v>55</v>
      </c>
      <c r="O74">
        <f>(I74*21)/100</f>
      </c>
      <c r="P74" t="s">
        <v>27</v>
      </c>
    </row>
    <row r="75" spans="1:5" ht="12.75">
      <c r="A75" s="36" t="s">
        <v>56</v>
      </c>
      <c r="E75" s="37" t="s">
        <v>255</v>
      </c>
    </row>
    <row r="76" spans="1:5" ht="51">
      <c r="A76" s="40" t="s">
        <v>58</v>
      </c>
      <c r="E76" s="39" t="s">
        <v>256</v>
      </c>
    </row>
    <row r="77" spans="1:16" ht="12.75">
      <c r="A77" s="26" t="s">
        <v>50</v>
      </c>
      <c r="B77" s="31" t="s">
        <v>129</v>
      </c>
      <c r="C77" s="31" t="s">
        <v>257</v>
      </c>
      <c r="D77" s="26" t="s">
        <v>52</v>
      </c>
      <c r="E77" s="32" t="s">
        <v>258</v>
      </c>
      <c r="F77" s="33" t="s">
        <v>165</v>
      </c>
      <c r="G77" s="34">
        <v>6.25</v>
      </c>
      <c r="H77" s="35">
        <v>0</v>
      </c>
      <c r="I77" s="35">
        <f>ROUND(ROUND(H77,2)*ROUND(G77,3),2)</f>
      </c>
      <c r="J77" s="33" t="s">
        <v>55</v>
      </c>
      <c r="O77">
        <f>(I77*21)/100</f>
      </c>
      <c r="P77" t="s">
        <v>27</v>
      </c>
    </row>
    <row r="78" spans="1:5" ht="12.75">
      <c r="A78" s="36" t="s">
        <v>56</v>
      </c>
      <c r="E78" s="37" t="s">
        <v>259</v>
      </c>
    </row>
    <row r="79" spans="1:5" ht="38.25">
      <c r="A79" s="40" t="s">
        <v>58</v>
      </c>
      <c r="E79" s="39" t="s">
        <v>260</v>
      </c>
    </row>
    <row r="80" spans="1:16" ht="12.75">
      <c r="A80" s="26" t="s">
        <v>50</v>
      </c>
      <c r="B80" s="31" t="s">
        <v>133</v>
      </c>
      <c r="C80" s="31" t="s">
        <v>261</v>
      </c>
      <c r="D80" s="26" t="s">
        <v>52</v>
      </c>
      <c r="E80" s="32" t="s">
        <v>262</v>
      </c>
      <c r="F80" s="33" t="s">
        <v>165</v>
      </c>
      <c r="G80" s="34">
        <v>102.932</v>
      </c>
      <c r="H80" s="35">
        <v>0</v>
      </c>
      <c r="I80" s="35">
        <f>ROUND(ROUND(H80,2)*ROUND(G80,3),2)</f>
      </c>
      <c r="J80" s="33" t="s">
        <v>55</v>
      </c>
      <c r="O80">
        <f>(I80*21)/100</f>
      </c>
      <c r="P80" t="s">
        <v>27</v>
      </c>
    </row>
    <row r="81" spans="1:5" ht="12.75">
      <c r="A81" s="36" t="s">
        <v>56</v>
      </c>
      <c r="E81" s="37" t="s">
        <v>263</v>
      </c>
    </row>
    <row r="82" spans="1:5" ht="140.25">
      <c r="A82" s="40" t="s">
        <v>58</v>
      </c>
      <c r="E82" s="39" t="s">
        <v>264</v>
      </c>
    </row>
    <row r="83" spans="1:16" ht="12.75">
      <c r="A83" s="26" t="s">
        <v>50</v>
      </c>
      <c r="B83" s="31" t="s">
        <v>138</v>
      </c>
      <c r="C83" s="31" t="s">
        <v>265</v>
      </c>
      <c r="D83" s="26" t="s">
        <v>52</v>
      </c>
      <c r="E83" s="32" t="s">
        <v>266</v>
      </c>
      <c r="F83" s="33" t="s">
        <v>165</v>
      </c>
      <c r="G83" s="34">
        <v>63.44</v>
      </c>
      <c r="H83" s="35">
        <v>0</v>
      </c>
      <c r="I83" s="35">
        <f>ROUND(ROUND(H83,2)*ROUND(G83,3),2)</f>
      </c>
      <c r="J83" s="33" t="s">
        <v>55</v>
      </c>
      <c r="O83">
        <f>(I83*21)/100</f>
      </c>
      <c r="P83" t="s">
        <v>27</v>
      </c>
    </row>
    <row r="84" spans="1:5" ht="12.75">
      <c r="A84" s="36" t="s">
        <v>56</v>
      </c>
      <c r="E84" s="37" t="s">
        <v>267</v>
      </c>
    </row>
    <row r="85" spans="1:5" ht="51">
      <c r="A85" s="40" t="s">
        <v>58</v>
      </c>
      <c r="E85" s="39" t="s">
        <v>268</v>
      </c>
    </row>
    <row r="86" spans="1:16" ht="12.75">
      <c r="A86" s="26" t="s">
        <v>50</v>
      </c>
      <c r="B86" s="31" t="s">
        <v>143</v>
      </c>
      <c r="C86" s="31" t="s">
        <v>269</v>
      </c>
      <c r="D86" s="26" t="s">
        <v>52</v>
      </c>
      <c r="E86" s="32" t="s">
        <v>270</v>
      </c>
      <c r="F86" s="33" t="s">
        <v>165</v>
      </c>
      <c r="G86" s="34">
        <v>48.345</v>
      </c>
      <c r="H86" s="35">
        <v>0</v>
      </c>
      <c r="I86" s="35">
        <f>ROUND(ROUND(H86,2)*ROUND(G86,3),2)</f>
      </c>
      <c r="J86" s="33" t="s">
        <v>55</v>
      </c>
      <c r="O86">
        <f>(I86*21)/100</f>
      </c>
      <c r="P86" t="s">
        <v>27</v>
      </c>
    </row>
    <row r="87" spans="1:5" ht="12.75">
      <c r="A87" s="36" t="s">
        <v>56</v>
      </c>
      <c r="E87" s="37" t="s">
        <v>271</v>
      </c>
    </row>
    <row r="88" spans="1:5" ht="153">
      <c r="A88" s="40" t="s">
        <v>58</v>
      </c>
      <c r="E88" s="39" t="s">
        <v>272</v>
      </c>
    </row>
    <row r="89" spans="1:16" ht="12.75">
      <c r="A89" s="26" t="s">
        <v>50</v>
      </c>
      <c r="B89" s="31" t="s">
        <v>149</v>
      </c>
      <c r="C89" s="31" t="s">
        <v>273</v>
      </c>
      <c r="D89" s="26" t="s">
        <v>52</v>
      </c>
      <c r="E89" s="32" t="s">
        <v>274</v>
      </c>
      <c r="F89" s="33" t="s">
        <v>146</v>
      </c>
      <c r="G89" s="34">
        <v>100</v>
      </c>
      <c r="H89" s="35">
        <v>0</v>
      </c>
      <c r="I89" s="35">
        <f>ROUND(ROUND(H89,2)*ROUND(G89,3),2)</f>
      </c>
      <c r="J89" s="33" t="s">
        <v>55</v>
      </c>
      <c r="O89">
        <f>(I89*21)/100</f>
      </c>
      <c r="P89" t="s">
        <v>27</v>
      </c>
    </row>
    <row r="90" spans="1:5" ht="12.75">
      <c r="A90" s="36" t="s">
        <v>56</v>
      </c>
      <c r="E90" s="37" t="s">
        <v>275</v>
      </c>
    </row>
    <row r="91" spans="1:5" ht="12.75">
      <c r="A91" s="40" t="s">
        <v>58</v>
      </c>
      <c r="E91" s="39" t="s">
        <v>276</v>
      </c>
    </row>
    <row r="92" spans="1:16" ht="12.75">
      <c r="A92" s="26" t="s">
        <v>50</v>
      </c>
      <c r="B92" s="31" t="s">
        <v>277</v>
      </c>
      <c r="C92" s="31" t="s">
        <v>278</v>
      </c>
      <c r="D92" s="26" t="s">
        <v>52</v>
      </c>
      <c r="E92" s="32" t="s">
        <v>279</v>
      </c>
      <c r="F92" s="33" t="s">
        <v>146</v>
      </c>
      <c r="G92" s="34">
        <v>1250</v>
      </c>
      <c r="H92" s="35">
        <v>0</v>
      </c>
      <c r="I92" s="35">
        <f>ROUND(ROUND(H92,2)*ROUND(G92,3),2)</f>
      </c>
      <c r="J92" s="33" t="s">
        <v>55</v>
      </c>
      <c r="O92">
        <f>(I92*21)/100</f>
      </c>
      <c r="P92" t="s">
        <v>27</v>
      </c>
    </row>
    <row r="93" spans="1:5" ht="51">
      <c r="A93" s="36" t="s">
        <v>56</v>
      </c>
      <c r="E93" s="37" t="s">
        <v>280</v>
      </c>
    </row>
    <row r="94" spans="1:5" ht="63.75">
      <c r="A94" s="40" t="s">
        <v>58</v>
      </c>
      <c r="E94" s="39" t="s">
        <v>281</v>
      </c>
    </row>
    <row r="95" spans="1:16" ht="12.75">
      <c r="A95" s="26" t="s">
        <v>50</v>
      </c>
      <c r="B95" s="31" t="s">
        <v>282</v>
      </c>
      <c r="C95" s="31" t="s">
        <v>283</v>
      </c>
      <c r="D95" s="26" t="s">
        <v>52</v>
      </c>
      <c r="E95" s="32" t="s">
        <v>284</v>
      </c>
      <c r="F95" s="33" t="s">
        <v>146</v>
      </c>
      <c r="G95" s="34">
        <v>1250</v>
      </c>
      <c r="H95" s="35">
        <v>0</v>
      </c>
      <c r="I95" s="35">
        <f>ROUND(ROUND(H95,2)*ROUND(G95,3),2)</f>
      </c>
      <c r="J95" s="33" t="s">
        <v>55</v>
      </c>
      <c r="O95">
        <f>(I95*21)/100</f>
      </c>
      <c r="P95" t="s">
        <v>27</v>
      </c>
    </row>
    <row r="96" spans="1:5" ht="25.5">
      <c r="A96" s="36" t="s">
        <v>56</v>
      </c>
      <c r="E96" s="37" t="s">
        <v>285</v>
      </c>
    </row>
    <row r="97" spans="1:5" ht="63.75">
      <c r="A97" s="38" t="s">
        <v>58</v>
      </c>
      <c r="E97" s="39" t="s">
        <v>281</v>
      </c>
    </row>
    <row r="98" spans="1:18" ht="12.75" customHeight="1">
      <c r="A98" s="6" t="s">
        <v>48</v>
      </c>
      <c r="B98" s="6"/>
      <c r="C98" s="42" t="s">
        <v>27</v>
      </c>
      <c r="D98" s="6"/>
      <c r="E98" s="29" t="s">
        <v>286</v>
      </c>
      <c r="F98" s="6"/>
      <c r="G98" s="6"/>
      <c r="H98" s="6"/>
      <c r="I98" s="43">
        <f>0+Q98</f>
      </c>
      <c r="J98" s="6"/>
      <c r="O98">
        <f>0+R98</f>
      </c>
      <c r="Q98">
        <f>0+I99+I102+I105+I108+I111+I114+I117+I120</f>
      </c>
      <c r="R98">
        <f>0+O99+O102+O105+O108+O111+O114+O117+O120</f>
      </c>
    </row>
    <row r="99" spans="1:16" ht="12.75">
      <c r="A99" s="26" t="s">
        <v>50</v>
      </c>
      <c r="B99" s="31" t="s">
        <v>287</v>
      </c>
      <c r="C99" s="31" t="s">
        <v>288</v>
      </c>
      <c r="D99" s="26" t="s">
        <v>75</v>
      </c>
      <c r="E99" s="32" t="s">
        <v>289</v>
      </c>
      <c r="F99" s="33" t="s">
        <v>165</v>
      </c>
      <c r="G99" s="34">
        <v>5.2</v>
      </c>
      <c r="H99" s="35">
        <v>0</v>
      </c>
      <c r="I99" s="35">
        <f>ROUND(ROUND(H99,2)*ROUND(G99,3),2)</f>
      </c>
      <c r="J99" s="33" t="s">
        <v>55</v>
      </c>
      <c r="O99">
        <f>(I99*21)/100</f>
      </c>
      <c r="P99" t="s">
        <v>27</v>
      </c>
    </row>
    <row r="100" spans="1:5" ht="51">
      <c r="A100" s="36" t="s">
        <v>56</v>
      </c>
      <c r="E100" s="37" t="s">
        <v>290</v>
      </c>
    </row>
    <row r="101" spans="1:5" ht="25.5">
      <c r="A101" s="40" t="s">
        <v>58</v>
      </c>
      <c r="E101" s="39" t="s">
        <v>291</v>
      </c>
    </row>
    <row r="102" spans="1:16" ht="12.75">
      <c r="A102" s="26" t="s">
        <v>50</v>
      </c>
      <c r="B102" s="31" t="s">
        <v>292</v>
      </c>
      <c r="C102" s="31" t="s">
        <v>288</v>
      </c>
      <c r="D102" s="26" t="s">
        <v>79</v>
      </c>
      <c r="E102" s="32" t="s">
        <v>289</v>
      </c>
      <c r="F102" s="33" t="s">
        <v>165</v>
      </c>
      <c r="G102" s="34">
        <v>0.216</v>
      </c>
      <c r="H102" s="35">
        <v>0</v>
      </c>
      <c r="I102" s="35">
        <f>ROUND(ROUND(H102,2)*ROUND(G102,3),2)</f>
      </c>
      <c r="J102" s="33" t="s">
        <v>55</v>
      </c>
      <c r="O102">
        <f>(I102*21)/100</f>
      </c>
      <c r="P102" t="s">
        <v>27</v>
      </c>
    </row>
    <row r="103" spans="1:5" ht="12.75">
      <c r="A103" s="36" t="s">
        <v>56</v>
      </c>
      <c r="E103" s="37" t="s">
        <v>293</v>
      </c>
    </row>
    <row r="104" spans="1:5" ht="63.75">
      <c r="A104" s="40" t="s">
        <v>58</v>
      </c>
      <c r="E104" s="39" t="s">
        <v>294</v>
      </c>
    </row>
    <row r="105" spans="1:16" ht="12.75">
      <c r="A105" s="26" t="s">
        <v>50</v>
      </c>
      <c r="B105" s="31" t="s">
        <v>295</v>
      </c>
      <c r="C105" s="31" t="s">
        <v>288</v>
      </c>
      <c r="D105" s="26" t="s">
        <v>296</v>
      </c>
      <c r="E105" s="32" t="s">
        <v>289</v>
      </c>
      <c r="F105" s="33" t="s">
        <v>165</v>
      </c>
      <c r="G105" s="34">
        <v>0.302</v>
      </c>
      <c r="H105" s="35">
        <v>0</v>
      </c>
      <c r="I105" s="35">
        <f>ROUND(ROUND(H105,2)*ROUND(G105,3),2)</f>
      </c>
      <c r="J105" s="33" t="s">
        <v>55</v>
      </c>
      <c r="O105">
        <f>(I105*21)/100</f>
      </c>
      <c r="P105" t="s">
        <v>27</v>
      </c>
    </row>
    <row r="106" spans="1:5" ht="12.75">
      <c r="A106" s="36" t="s">
        <v>56</v>
      </c>
      <c r="E106" s="37" t="s">
        <v>297</v>
      </c>
    </row>
    <row r="107" spans="1:5" ht="25.5">
      <c r="A107" s="40" t="s">
        <v>58</v>
      </c>
      <c r="E107" s="39" t="s">
        <v>298</v>
      </c>
    </row>
    <row r="108" spans="1:16" ht="12.75">
      <c r="A108" s="26" t="s">
        <v>50</v>
      </c>
      <c r="B108" s="31" t="s">
        <v>299</v>
      </c>
      <c r="C108" s="31" t="s">
        <v>300</v>
      </c>
      <c r="D108" s="26" t="s">
        <v>52</v>
      </c>
      <c r="E108" s="32" t="s">
        <v>301</v>
      </c>
      <c r="F108" s="33" t="s">
        <v>146</v>
      </c>
      <c r="G108" s="34">
        <v>31</v>
      </c>
      <c r="H108" s="35">
        <v>0</v>
      </c>
      <c r="I108" s="35">
        <f>ROUND(ROUND(H108,2)*ROUND(G108,3),2)</f>
      </c>
      <c r="J108" s="33" t="s">
        <v>55</v>
      </c>
      <c r="O108">
        <f>(I108*21)/100</f>
      </c>
      <c r="P108" t="s">
        <v>27</v>
      </c>
    </row>
    <row r="109" spans="1:5" ht="25.5">
      <c r="A109" s="36" t="s">
        <v>56</v>
      </c>
      <c r="E109" s="37" t="s">
        <v>302</v>
      </c>
    </row>
    <row r="110" spans="1:5" ht="25.5">
      <c r="A110" s="40" t="s">
        <v>58</v>
      </c>
      <c r="E110" s="39" t="s">
        <v>303</v>
      </c>
    </row>
    <row r="111" spans="1:16" ht="12.75">
      <c r="A111" s="26" t="s">
        <v>50</v>
      </c>
      <c r="B111" s="31" t="s">
        <v>304</v>
      </c>
      <c r="C111" s="31" t="s">
        <v>305</v>
      </c>
      <c r="D111" s="26" t="s">
        <v>52</v>
      </c>
      <c r="E111" s="32" t="s">
        <v>306</v>
      </c>
      <c r="F111" s="33" t="s">
        <v>146</v>
      </c>
      <c r="G111" s="34">
        <v>17.28</v>
      </c>
      <c r="H111" s="35">
        <v>0</v>
      </c>
      <c r="I111" s="35">
        <f>ROUND(ROUND(H111,2)*ROUND(G111,3),2)</f>
      </c>
      <c r="J111" s="33"/>
      <c r="O111">
        <f>(I111*21)/100</f>
      </c>
      <c r="P111" t="s">
        <v>27</v>
      </c>
    </row>
    <row r="112" spans="1:5" ht="51">
      <c r="A112" s="36" t="s">
        <v>56</v>
      </c>
      <c r="E112" s="37" t="s">
        <v>307</v>
      </c>
    </row>
    <row r="113" spans="1:5" ht="12.75">
      <c r="A113" s="40" t="s">
        <v>58</v>
      </c>
      <c r="E113" s="39" t="s">
        <v>308</v>
      </c>
    </row>
    <row r="114" spans="1:16" ht="12.75">
      <c r="A114" s="26" t="s">
        <v>50</v>
      </c>
      <c r="B114" s="31" t="s">
        <v>309</v>
      </c>
      <c r="C114" s="31" t="s">
        <v>310</v>
      </c>
      <c r="D114" s="26" t="s">
        <v>52</v>
      </c>
      <c r="E114" s="32" t="s">
        <v>311</v>
      </c>
      <c r="F114" s="33" t="s">
        <v>165</v>
      </c>
      <c r="G114" s="34">
        <v>20.116</v>
      </c>
      <c r="H114" s="35">
        <v>0</v>
      </c>
      <c r="I114" s="35">
        <f>ROUND(ROUND(H114,2)*ROUND(G114,3),2)</f>
      </c>
      <c r="J114" s="33" t="s">
        <v>55</v>
      </c>
      <c r="O114">
        <f>(I114*21)/100</f>
      </c>
      <c r="P114" t="s">
        <v>27</v>
      </c>
    </row>
    <row r="115" spans="1:5" ht="63.75">
      <c r="A115" s="36" t="s">
        <v>56</v>
      </c>
      <c r="E115" s="37" t="s">
        <v>312</v>
      </c>
    </row>
    <row r="116" spans="1:5" ht="38.25">
      <c r="A116" s="40" t="s">
        <v>58</v>
      </c>
      <c r="E116" s="39" t="s">
        <v>313</v>
      </c>
    </row>
    <row r="117" spans="1:16" ht="12.75">
      <c r="A117" s="26" t="s">
        <v>50</v>
      </c>
      <c r="B117" s="31" t="s">
        <v>314</v>
      </c>
      <c r="C117" s="31" t="s">
        <v>315</v>
      </c>
      <c r="D117" s="26" t="s">
        <v>52</v>
      </c>
      <c r="E117" s="32" t="s">
        <v>316</v>
      </c>
      <c r="F117" s="33" t="s">
        <v>173</v>
      </c>
      <c r="G117" s="34">
        <v>3.621</v>
      </c>
      <c r="H117" s="35">
        <v>0</v>
      </c>
      <c r="I117" s="35">
        <f>ROUND(ROUND(H117,2)*ROUND(G117,3),2)</f>
      </c>
      <c r="J117" s="33" t="s">
        <v>55</v>
      </c>
      <c r="O117">
        <f>(I117*21)/100</f>
      </c>
      <c r="P117" t="s">
        <v>27</v>
      </c>
    </row>
    <row r="118" spans="1:5" ht="12.75">
      <c r="A118" s="36" t="s">
        <v>56</v>
      </c>
      <c r="E118" s="37" t="s">
        <v>317</v>
      </c>
    </row>
    <row r="119" spans="1:5" ht="25.5">
      <c r="A119" s="40" t="s">
        <v>58</v>
      </c>
      <c r="E119" s="39" t="s">
        <v>318</v>
      </c>
    </row>
    <row r="120" spans="1:16" ht="12.75">
      <c r="A120" s="26" t="s">
        <v>50</v>
      </c>
      <c r="B120" s="31" t="s">
        <v>319</v>
      </c>
      <c r="C120" s="31" t="s">
        <v>320</v>
      </c>
      <c r="D120" s="26" t="s">
        <v>52</v>
      </c>
      <c r="E120" s="32" t="s">
        <v>321</v>
      </c>
      <c r="F120" s="33" t="s">
        <v>146</v>
      </c>
      <c r="G120" s="34">
        <v>31</v>
      </c>
      <c r="H120" s="35">
        <v>0</v>
      </c>
      <c r="I120" s="35">
        <f>ROUND(ROUND(H120,2)*ROUND(G120,3),2)</f>
      </c>
      <c r="J120" s="33" t="s">
        <v>55</v>
      </c>
      <c r="O120">
        <f>(I120*21)/100</f>
      </c>
      <c r="P120" t="s">
        <v>27</v>
      </c>
    </row>
    <row r="121" spans="1:5" ht="12.75">
      <c r="A121" s="36" t="s">
        <v>56</v>
      </c>
      <c r="E121" s="37" t="s">
        <v>322</v>
      </c>
    </row>
    <row r="122" spans="1:5" ht="25.5">
      <c r="A122" s="38" t="s">
        <v>58</v>
      </c>
      <c r="E122" s="39" t="s">
        <v>303</v>
      </c>
    </row>
    <row r="123" spans="1:18" ht="12.75" customHeight="1">
      <c r="A123" s="6" t="s">
        <v>48</v>
      </c>
      <c r="B123" s="6"/>
      <c r="C123" s="42" t="s">
        <v>26</v>
      </c>
      <c r="D123" s="6"/>
      <c r="E123" s="29" t="s">
        <v>323</v>
      </c>
      <c r="F123" s="6"/>
      <c r="G123" s="6"/>
      <c r="H123" s="6"/>
      <c r="I123" s="43">
        <f>0+Q123</f>
      </c>
      <c r="J123" s="6"/>
      <c r="O123">
        <f>0+R123</f>
      </c>
      <c r="Q123">
        <f>0+I124+I127+I130+I133+I136</f>
      </c>
      <c r="R123">
        <f>0+O124+O127+O130+O133+O136</f>
      </c>
    </row>
    <row r="124" spans="1:16" ht="12.75">
      <c r="A124" s="26" t="s">
        <v>50</v>
      </c>
      <c r="B124" s="31" t="s">
        <v>324</v>
      </c>
      <c r="C124" s="31" t="s">
        <v>325</v>
      </c>
      <c r="D124" s="26" t="s">
        <v>52</v>
      </c>
      <c r="E124" s="32" t="s">
        <v>326</v>
      </c>
      <c r="F124" s="33" t="s">
        <v>327</v>
      </c>
      <c r="G124" s="34">
        <v>1692</v>
      </c>
      <c r="H124" s="35">
        <v>0</v>
      </c>
      <c r="I124" s="35">
        <f>ROUND(ROUND(H124,2)*ROUND(G124,3),2)</f>
      </c>
      <c r="J124" s="33" t="s">
        <v>55</v>
      </c>
      <c r="O124">
        <f>(I124*21)/100</f>
      </c>
      <c r="P124" t="s">
        <v>27</v>
      </c>
    </row>
    <row r="125" spans="1:5" ht="25.5">
      <c r="A125" s="36" t="s">
        <v>56</v>
      </c>
      <c r="E125" s="37" t="s">
        <v>328</v>
      </c>
    </row>
    <row r="126" spans="1:5" ht="25.5">
      <c r="A126" s="40" t="s">
        <v>58</v>
      </c>
      <c r="E126" s="39" t="s">
        <v>329</v>
      </c>
    </row>
    <row r="127" spans="1:16" ht="12.75">
      <c r="A127" s="26" t="s">
        <v>50</v>
      </c>
      <c r="B127" s="31" t="s">
        <v>330</v>
      </c>
      <c r="C127" s="31" t="s">
        <v>331</v>
      </c>
      <c r="D127" s="26" t="s">
        <v>52</v>
      </c>
      <c r="E127" s="32" t="s">
        <v>332</v>
      </c>
      <c r="F127" s="33" t="s">
        <v>165</v>
      </c>
      <c r="G127" s="34">
        <v>112.6</v>
      </c>
      <c r="H127" s="35">
        <v>0</v>
      </c>
      <c r="I127" s="35">
        <f>ROUND(ROUND(H127,2)*ROUND(G127,3),2)</f>
      </c>
      <c r="J127" s="33" t="s">
        <v>55</v>
      </c>
      <c r="O127">
        <f>(I127*21)/100</f>
      </c>
      <c r="P127" t="s">
        <v>27</v>
      </c>
    </row>
    <row r="128" spans="1:5" ht="25.5">
      <c r="A128" s="36" t="s">
        <v>56</v>
      </c>
      <c r="E128" s="37" t="s">
        <v>333</v>
      </c>
    </row>
    <row r="129" spans="1:5" ht="76.5">
      <c r="A129" s="40" t="s">
        <v>58</v>
      </c>
      <c r="E129" s="39" t="s">
        <v>334</v>
      </c>
    </row>
    <row r="130" spans="1:16" ht="12.75">
      <c r="A130" s="26" t="s">
        <v>50</v>
      </c>
      <c r="B130" s="31" t="s">
        <v>335</v>
      </c>
      <c r="C130" s="31" t="s">
        <v>336</v>
      </c>
      <c r="D130" s="26" t="s">
        <v>52</v>
      </c>
      <c r="E130" s="32" t="s">
        <v>337</v>
      </c>
      <c r="F130" s="33" t="s">
        <v>173</v>
      </c>
      <c r="G130" s="34">
        <v>20.268</v>
      </c>
      <c r="H130" s="35">
        <v>0</v>
      </c>
      <c r="I130" s="35">
        <f>ROUND(ROUND(H130,2)*ROUND(G130,3),2)</f>
      </c>
      <c r="J130" s="33" t="s">
        <v>55</v>
      </c>
      <c r="O130">
        <f>(I130*21)/100</f>
      </c>
      <c r="P130" t="s">
        <v>27</v>
      </c>
    </row>
    <row r="131" spans="1:5" ht="12.75">
      <c r="A131" s="36" t="s">
        <v>56</v>
      </c>
      <c r="E131" s="37" t="s">
        <v>338</v>
      </c>
    </row>
    <row r="132" spans="1:5" ht="25.5">
      <c r="A132" s="40" t="s">
        <v>58</v>
      </c>
      <c r="E132" s="39" t="s">
        <v>339</v>
      </c>
    </row>
    <row r="133" spans="1:16" ht="12.75">
      <c r="A133" s="26" t="s">
        <v>50</v>
      </c>
      <c r="B133" s="31" t="s">
        <v>340</v>
      </c>
      <c r="C133" s="31" t="s">
        <v>341</v>
      </c>
      <c r="D133" s="26" t="s">
        <v>52</v>
      </c>
      <c r="E133" s="32" t="s">
        <v>342</v>
      </c>
      <c r="F133" s="33" t="s">
        <v>165</v>
      </c>
      <c r="G133" s="34">
        <v>14.665</v>
      </c>
      <c r="H133" s="35">
        <v>0</v>
      </c>
      <c r="I133" s="35">
        <f>ROUND(ROUND(H133,2)*ROUND(G133,3),2)</f>
      </c>
      <c r="J133" s="33" t="s">
        <v>55</v>
      </c>
      <c r="O133">
        <f>(I133*21)/100</f>
      </c>
      <c r="P133" t="s">
        <v>27</v>
      </c>
    </row>
    <row r="134" spans="1:5" ht="63.75">
      <c r="A134" s="36" t="s">
        <v>56</v>
      </c>
      <c r="E134" s="37" t="s">
        <v>343</v>
      </c>
    </row>
    <row r="135" spans="1:5" ht="38.25">
      <c r="A135" s="40" t="s">
        <v>58</v>
      </c>
      <c r="E135" s="39" t="s">
        <v>344</v>
      </c>
    </row>
    <row r="136" spans="1:16" ht="12.75">
      <c r="A136" s="26" t="s">
        <v>50</v>
      </c>
      <c r="B136" s="31" t="s">
        <v>345</v>
      </c>
      <c r="C136" s="31" t="s">
        <v>346</v>
      </c>
      <c r="D136" s="26" t="s">
        <v>52</v>
      </c>
      <c r="E136" s="32" t="s">
        <v>347</v>
      </c>
      <c r="F136" s="33" t="s">
        <v>173</v>
      </c>
      <c r="G136" s="34">
        <v>2.64</v>
      </c>
      <c r="H136" s="35">
        <v>0</v>
      </c>
      <c r="I136" s="35">
        <f>ROUND(ROUND(H136,2)*ROUND(G136,3),2)</f>
      </c>
      <c r="J136" s="33" t="s">
        <v>55</v>
      </c>
      <c r="O136">
        <f>(I136*21)/100</f>
      </c>
      <c r="P136" t="s">
        <v>27</v>
      </c>
    </row>
    <row r="137" spans="1:5" ht="12.75">
      <c r="A137" s="36" t="s">
        <v>56</v>
      </c>
      <c r="E137" s="37" t="s">
        <v>317</v>
      </c>
    </row>
    <row r="138" spans="1:5" ht="25.5">
      <c r="A138" s="38" t="s">
        <v>58</v>
      </c>
      <c r="E138" s="39" t="s">
        <v>348</v>
      </c>
    </row>
    <row r="139" spans="1:18" ht="12.75" customHeight="1">
      <c r="A139" s="6" t="s">
        <v>48</v>
      </c>
      <c r="B139" s="6"/>
      <c r="C139" s="42" t="s">
        <v>35</v>
      </c>
      <c r="D139" s="6"/>
      <c r="E139" s="29" t="s">
        <v>349</v>
      </c>
      <c r="F139" s="6"/>
      <c r="G139" s="6"/>
      <c r="H139" s="6"/>
      <c r="I139" s="43">
        <f>0+Q139</f>
      </c>
      <c r="J139" s="6"/>
      <c r="O139">
        <f>0+R139</f>
      </c>
      <c r="Q139">
        <f>0+I140+I143+I146+I149+I152+I155+I158+I161+I164+I167+I170</f>
      </c>
      <c r="R139">
        <f>0+O140+O143+O146+O149+O152+O155+O158+O161+O164+O167+O170</f>
      </c>
    </row>
    <row r="140" spans="1:16" ht="12.75">
      <c r="A140" s="26" t="s">
        <v>50</v>
      </c>
      <c r="B140" s="31" t="s">
        <v>350</v>
      </c>
      <c r="C140" s="31" t="s">
        <v>351</v>
      </c>
      <c r="D140" s="26" t="s">
        <v>52</v>
      </c>
      <c r="E140" s="32" t="s">
        <v>352</v>
      </c>
      <c r="F140" s="33" t="s">
        <v>165</v>
      </c>
      <c r="G140" s="34">
        <v>12.96</v>
      </c>
      <c r="H140" s="35">
        <v>0</v>
      </c>
      <c r="I140" s="35">
        <f>ROUND(ROUND(H140,2)*ROUND(G140,3),2)</f>
      </c>
      <c r="J140" s="33" t="s">
        <v>55</v>
      </c>
      <c r="O140">
        <f>(I140*21)/100</f>
      </c>
      <c r="P140" t="s">
        <v>27</v>
      </c>
    </row>
    <row r="141" spans="1:5" ht="12.75">
      <c r="A141" s="36" t="s">
        <v>56</v>
      </c>
      <c r="E141" s="37" t="s">
        <v>52</v>
      </c>
    </row>
    <row r="142" spans="1:5" ht="63.75">
      <c r="A142" s="40" t="s">
        <v>58</v>
      </c>
      <c r="E142" s="39" t="s">
        <v>353</v>
      </c>
    </row>
    <row r="143" spans="1:16" ht="12.75">
      <c r="A143" s="26" t="s">
        <v>50</v>
      </c>
      <c r="B143" s="31" t="s">
        <v>354</v>
      </c>
      <c r="C143" s="31" t="s">
        <v>355</v>
      </c>
      <c r="D143" s="26" t="s">
        <v>52</v>
      </c>
      <c r="E143" s="32" t="s">
        <v>356</v>
      </c>
      <c r="F143" s="33" t="s">
        <v>173</v>
      </c>
      <c r="G143" s="34">
        <v>2.333</v>
      </c>
      <c r="H143" s="35">
        <v>0</v>
      </c>
      <c r="I143" s="35">
        <f>ROUND(ROUND(H143,2)*ROUND(G143,3),2)</f>
      </c>
      <c r="J143" s="33" t="s">
        <v>55</v>
      </c>
      <c r="O143">
        <f>(I143*21)/100</f>
      </c>
      <c r="P143" t="s">
        <v>27</v>
      </c>
    </row>
    <row r="144" spans="1:5" ht="12.75">
      <c r="A144" s="36" t="s">
        <v>56</v>
      </c>
      <c r="E144" s="37" t="s">
        <v>338</v>
      </c>
    </row>
    <row r="145" spans="1:5" ht="25.5">
      <c r="A145" s="40" t="s">
        <v>58</v>
      </c>
      <c r="E145" s="39" t="s">
        <v>357</v>
      </c>
    </row>
    <row r="146" spans="1:16" ht="12.75">
      <c r="A146" s="26" t="s">
        <v>50</v>
      </c>
      <c r="B146" s="31" t="s">
        <v>358</v>
      </c>
      <c r="C146" s="31" t="s">
        <v>359</v>
      </c>
      <c r="D146" s="26" t="s">
        <v>52</v>
      </c>
      <c r="E146" s="32" t="s">
        <v>360</v>
      </c>
      <c r="F146" s="33" t="s">
        <v>165</v>
      </c>
      <c r="G146" s="34">
        <v>262.922</v>
      </c>
      <c r="H146" s="35">
        <v>0</v>
      </c>
      <c r="I146" s="35">
        <f>ROUND(ROUND(H146,2)*ROUND(G146,3),2)</f>
      </c>
      <c r="J146" s="33" t="s">
        <v>55</v>
      </c>
      <c r="O146">
        <f>(I146*21)/100</f>
      </c>
      <c r="P146" t="s">
        <v>27</v>
      </c>
    </row>
    <row r="147" spans="1:5" ht="12.75">
      <c r="A147" s="36" t="s">
        <v>56</v>
      </c>
      <c r="E147" s="37" t="s">
        <v>52</v>
      </c>
    </row>
    <row r="148" spans="1:5" ht="38.25">
      <c r="A148" s="40" t="s">
        <v>58</v>
      </c>
      <c r="E148" s="39" t="s">
        <v>361</v>
      </c>
    </row>
    <row r="149" spans="1:16" ht="12.75">
      <c r="A149" s="26" t="s">
        <v>50</v>
      </c>
      <c r="B149" s="31" t="s">
        <v>362</v>
      </c>
      <c r="C149" s="31" t="s">
        <v>363</v>
      </c>
      <c r="D149" s="26" t="s">
        <v>52</v>
      </c>
      <c r="E149" s="32" t="s">
        <v>364</v>
      </c>
      <c r="F149" s="33" t="s">
        <v>173</v>
      </c>
      <c r="G149" s="34">
        <v>52.584</v>
      </c>
      <c r="H149" s="35">
        <v>0</v>
      </c>
      <c r="I149" s="35">
        <f>ROUND(ROUND(H149,2)*ROUND(G149,3),2)</f>
      </c>
      <c r="J149" s="33" t="s">
        <v>55</v>
      </c>
      <c r="O149">
        <f>(I149*21)/100</f>
      </c>
      <c r="P149" t="s">
        <v>27</v>
      </c>
    </row>
    <row r="150" spans="1:5" ht="12.75">
      <c r="A150" s="36" t="s">
        <v>56</v>
      </c>
      <c r="E150" s="37" t="s">
        <v>365</v>
      </c>
    </row>
    <row r="151" spans="1:5" ht="25.5">
      <c r="A151" s="40" t="s">
        <v>58</v>
      </c>
      <c r="E151" s="39" t="s">
        <v>366</v>
      </c>
    </row>
    <row r="152" spans="1:16" ht="12.75">
      <c r="A152" s="26" t="s">
        <v>50</v>
      </c>
      <c r="B152" s="31" t="s">
        <v>367</v>
      </c>
      <c r="C152" s="31" t="s">
        <v>368</v>
      </c>
      <c r="D152" s="26" t="s">
        <v>52</v>
      </c>
      <c r="E152" s="32" t="s">
        <v>369</v>
      </c>
      <c r="F152" s="33" t="s">
        <v>222</v>
      </c>
      <c r="G152" s="34">
        <v>9.6</v>
      </c>
      <c r="H152" s="35">
        <v>0</v>
      </c>
      <c r="I152" s="35">
        <f>ROUND(ROUND(H152,2)*ROUND(G152,3),2)</f>
      </c>
      <c r="J152" s="33" t="s">
        <v>55</v>
      </c>
      <c r="O152">
        <f>(I152*21)/100</f>
      </c>
      <c r="P152" t="s">
        <v>27</v>
      </c>
    </row>
    <row r="153" spans="1:5" ht="12.75">
      <c r="A153" s="36" t="s">
        <v>56</v>
      </c>
      <c r="E153" s="37" t="s">
        <v>370</v>
      </c>
    </row>
    <row r="154" spans="1:5" ht="25.5">
      <c r="A154" s="40" t="s">
        <v>58</v>
      </c>
      <c r="E154" s="39" t="s">
        <v>371</v>
      </c>
    </row>
    <row r="155" spans="1:16" ht="12.75">
      <c r="A155" s="26" t="s">
        <v>50</v>
      </c>
      <c r="B155" s="31" t="s">
        <v>372</v>
      </c>
      <c r="C155" s="31" t="s">
        <v>373</v>
      </c>
      <c r="D155" s="26" t="s">
        <v>52</v>
      </c>
      <c r="E155" s="32" t="s">
        <v>374</v>
      </c>
      <c r="F155" s="33" t="s">
        <v>165</v>
      </c>
      <c r="G155" s="34">
        <v>41.474</v>
      </c>
      <c r="H155" s="35">
        <v>0</v>
      </c>
      <c r="I155" s="35">
        <f>ROUND(ROUND(H155,2)*ROUND(G155,3),2)</f>
      </c>
      <c r="J155" s="33" t="s">
        <v>55</v>
      </c>
      <c r="O155">
        <f>(I155*21)/100</f>
      </c>
      <c r="P155" t="s">
        <v>27</v>
      </c>
    </row>
    <row r="156" spans="1:5" ht="12.75">
      <c r="A156" s="36" t="s">
        <v>56</v>
      </c>
      <c r="E156" s="37" t="s">
        <v>375</v>
      </c>
    </row>
    <row r="157" spans="1:5" ht="153">
      <c r="A157" s="40" t="s">
        <v>58</v>
      </c>
      <c r="E157" s="39" t="s">
        <v>376</v>
      </c>
    </row>
    <row r="158" spans="1:16" ht="12.75">
      <c r="A158" s="26" t="s">
        <v>50</v>
      </c>
      <c r="B158" s="31" t="s">
        <v>377</v>
      </c>
      <c r="C158" s="31" t="s">
        <v>378</v>
      </c>
      <c r="D158" s="26" t="s">
        <v>52</v>
      </c>
      <c r="E158" s="32" t="s">
        <v>379</v>
      </c>
      <c r="F158" s="33" t="s">
        <v>165</v>
      </c>
      <c r="G158" s="34">
        <v>29.468</v>
      </c>
      <c r="H158" s="35">
        <v>0</v>
      </c>
      <c r="I158" s="35">
        <f>ROUND(ROUND(H158,2)*ROUND(G158,3),2)</f>
      </c>
      <c r="J158" s="33" t="s">
        <v>55</v>
      </c>
      <c r="O158">
        <f>(I158*21)/100</f>
      </c>
      <c r="P158" t="s">
        <v>27</v>
      </c>
    </row>
    <row r="159" spans="1:5" ht="25.5">
      <c r="A159" s="36" t="s">
        <v>56</v>
      </c>
      <c r="E159" s="37" t="s">
        <v>380</v>
      </c>
    </row>
    <row r="160" spans="1:5" ht="102">
      <c r="A160" s="40" t="s">
        <v>58</v>
      </c>
      <c r="E160" s="39" t="s">
        <v>381</v>
      </c>
    </row>
    <row r="161" spans="1:16" ht="12.75">
      <c r="A161" s="26" t="s">
        <v>50</v>
      </c>
      <c r="B161" s="31" t="s">
        <v>382</v>
      </c>
      <c r="C161" s="31" t="s">
        <v>383</v>
      </c>
      <c r="D161" s="26" t="s">
        <v>52</v>
      </c>
      <c r="E161" s="32" t="s">
        <v>384</v>
      </c>
      <c r="F161" s="33" t="s">
        <v>165</v>
      </c>
      <c r="G161" s="34">
        <v>1.424</v>
      </c>
      <c r="H161" s="35">
        <v>0</v>
      </c>
      <c r="I161" s="35">
        <f>ROUND(ROUND(H161,2)*ROUND(G161,3),2)</f>
      </c>
      <c r="J161" s="33" t="s">
        <v>55</v>
      </c>
      <c r="O161">
        <f>(I161*21)/100</f>
      </c>
      <c r="P161" t="s">
        <v>27</v>
      </c>
    </row>
    <row r="162" spans="1:5" ht="25.5">
      <c r="A162" s="36" t="s">
        <v>56</v>
      </c>
      <c r="E162" s="37" t="s">
        <v>385</v>
      </c>
    </row>
    <row r="163" spans="1:5" ht="25.5">
      <c r="A163" s="40" t="s">
        <v>58</v>
      </c>
      <c r="E163" s="39" t="s">
        <v>386</v>
      </c>
    </row>
    <row r="164" spans="1:16" ht="12.75">
      <c r="A164" s="26" t="s">
        <v>50</v>
      </c>
      <c r="B164" s="31" t="s">
        <v>387</v>
      </c>
      <c r="C164" s="31" t="s">
        <v>388</v>
      </c>
      <c r="D164" s="26" t="s">
        <v>52</v>
      </c>
      <c r="E164" s="32" t="s">
        <v>389</v>
      </c>
      <c r="F164" s="33" t="s">
        <v>165</v>
      </c>
      <c r="G164" s="34">
        <v>214.2</v>
      </c>
      <c r="H164" s="35">
        <v>0</v>
      </c>
      <c r="I164" s="35">
        <f>ROUND(ROUND(H164,2)*ROUND(G164,3),2)</f>
      </c>
      <c r="J164" s="33" t="s">
        <v>55</v>
      </c>
      <c r="O164">
        <f>(I164*21)/100</f>
      </c>
      <c r="P164" t="s">
        <v>27</v>
      </c>
    </row>
    <row r="165" spans="1:5" ht="12.75">
      <c r="A165" s="36" t="s">
        <v>56</v>
      </c>
      <c r="E165" s="37" t="s">
        <v>390</v>
      </c>
    </row>
    <row r="166" spans="1:5" ht="140.25">
      <c r="A166" s="40" t="s">
        <v>58</v>
      </c>
      <c r="E166" s="39" t="s">
        <v>391</v>
      </c>
    </row>
    <row r="167" spans="1:16" ht="12.75">
      <c r="A167" s="26" t="s">
        <v>50</v>
      </c>
      <c r="B167" s="31" t="s">
        <v>392</v>
      </c>
      <c r="C167" s="31" t="s">
        <v>393</v>
      </c>
      <c r="D167" s="26" t="s">
        <v>52</v>
      </c>
      <c r="E167" s="32" t="s">
        <v>394</v>
      </c>
      <c r="F167" s="33" t="s">
        <v>165</v>
      </c>
      <c r="G167" s="34">
        <v>81.6</v>
      </c>
      <c r="H167" s="35">
        <v>0</v>
      </c>
      <c r="I167" s="35">
        <f>ROUND(ROUND(H167,2)*ROUND(G167,3),2)</f>
      </c>
      <c r="J167" s="33" t="s">
        <v>55</v>
      </c>
      <c r="O167">
        <f>(I167*21)/100</f>
      </c>
      <c r="P167" t="s">
        <v>27</v>
      </c>
    </row>
    <row r="168" spans="1:5" ht="25.5">
      <c r="A168" s="36" t="s">
        <v>56</v>
      </c>
      <c r="E168" s="37" t="s">
        <v>395</v>
      </c>
    </row>
    <row r="169" spans="1:5" ht="25.5">
      <c r="A169" s="40" t="s">
        <v>58</v>
      </c>
      <c r="E169" s="39" t="s">
        <v>396</v>
      </c>
    </row>
    <row r="170" spans="1:16" ht="12.75">
      <c r="A170" s="26" t="s">
        <v>50</v>
      </c>
      <c r="B170" s="31" t="s">
        <v>397</v>
      </c>
      <c r="C170" s="31" t="s">
        <v>398</v>
      </c>
      <c r="D170" s="26" t="s">
        <v>52</v>
      </c>
      <c r="E170" s="32" t="s">
        <v>399</v>
      </c>
      <c r="F170" s="33" t="s">
        <v>165</v>
      </c>
      <c r="G170" s="34">
        <v>39.292</v>
      </c>
      <c r="H170" s="35">
        <v>0</v>
      </c>
      <c r="I170" s="35">
        <f>ROUND(ROUND(H170,2)*ROUND(G170,3),2)</f>
      </c>
      <c r="J170" s="33" t="s">
        <v>55</v>
      </c>
      <c r="O170">
        <f>(I170*21)/100</f>
      </c>
      <c r="P170" t="s">
        <v>27</v>
      </c>
    </row>
    <row r="171" spans="1:5" ht="12.75">
      <c r="A171" s="36" t="s">
        <v>56</v>
      </c>
      <c r="E171" s="37" t="s">
        <v>400</v>
      </c>
    </row>
    <row r="172" spans="1:5" ht="102">
      <c r="A172" s="38" t="s">
        <v>58</v>
      </c>
      <c r="E172" s="39" t="s">
        <v>401</v>
      </c>
    </row>
    <row r="173" spans="1:18" ht="12.75" customHeight="1">
      <c r="A173" s="6" t="s">
        <v>48</v>
      </c>
      <c r="B173" s="6"/>
      <c r="C173" s="42" t="s">
        <v>37</v>
      </c>
      <c r="D173" s="6"/>
      <c r="E173" s="29" t="s">
        <v>162</v>
      </c>
      <c r="F173" s="6"/>
      <c r="G173" s="6"/>
      <c r="H173" s="6"/>
      <c r="I173" s="43">
        <f>0+Q173</f>
      </c>
      <c r="J173" s="6"/>
      <c r="O173">
        <f>0+R173</f>
      </c>
      <c r="Q173">
        <f>0+I174+I177+I180+I183+I186+I189+I192+I195+I198+I201+I204+I207+I210+I213</f>
      </c>
      <c r="R173">
        <f>0+O174+O177+O180+O183+O186+O189+O192+O195+O198+O201+O204+O207+O210+O213</f>
      </c>
    </row>
    <row r="174" spans="1:16" ht="12.75">
      <c r="A174" s="26" t="s">
        <v>50</v>
      </c>
      <c r="B174" s="31" t="s">
        <v>402</v>
      </c>
      <c r="C174" s="31" t="s">
        <v>403</v>
      </c>
      <c r="D174" s="26" t="s">
        <v>52</v>
      </c>
      <c r="E174" s="32" t="s">
        <v>404</v>
      </c>
      <c r="F174" s="33" t="s">
        <v>165</v>
      </c>
      <c r="G174" s="34">
        <v>607.8</v>
      </c>
      <c r="H174" s="35">
        <v>0</v>
      </c>
      <c r="I174" s="35">
        <f>ROUND(ROUND(H174,2)*ROUND(G174,3),2)</f>
      </c>
      <c r="J174" s="33" t="s">
        <v>55</v>
      </c>
      <c r="O174">
        <f>(I174*21)/100</f>
      </c>
      <c r="P174" t="s">
        <v>27</v>
      </c>
    </row>
    <row r="175" spans="1:5" ht="25.5">
      <c r="A175" s="36" t="s">
        <v>56</v>
      </c>
      <c r="E175" s="37" t="s">
        <v>405</v>
      </c>
    </row>
    <row r="176" spans="1:5" ht="102">
      <c r="A176" s="40" t="s">
        <v>58</v>
      </c>
      <c r="E176" s="39" t="s">
        <v>406</v>
      </c>
    </row>
    <row r="177" spans="1:16" ht="12.75">
      <c r="A177" s="26" t="s">
        <v>50</v>
      </c>
      <c r="B177" s="31" t="s">
        <v>407</v>
      </c>
      <c r="C177" s="31" t="s">
        <v>408</v>
      </c>
      <c r="D177" s="26" t="s">
        <v>52</v>
      </c>
      <c r="E177" s="32" t="s">
        <v>409</v>
      </c>
      <c r="F177" s="33" t="s">
        <v>146</v>
      </c>
      <c r="G177" s="34">
        <v>172.284</v>
      </c>
      <c r="H177" s="35">
        <v>0</v>
      </c>
      <c r="I177" s="35">
        <f>ROUND(ROUND(H177,2)*ROUND(G177,3),2)</f>
      </c>
      <c r="J177" s="33" t="s">
        <v>55</v>
      </c>
      <c r="O177">
        <f>(I177*21)/100</f>
      </c>
      <c r="P177" t="s">
        <v>27</v>
      </c>
    </row>
    <row r="178" spans="1:5" ht="25.5">
      <c r="A178" s="36" t="s">
        <v>56</v>
      </c>
      <c r="E178" s="37" t="s">
        <v>410</v>
      </c>
    </row>
    <row r="179" spans="1:5" ht="178.5">
      <c r="A179" s="40" t="s">
        <v>58</v>
      </c>
      <c r="E179" s="39" t="s">
        <v>411</v>
      </c>
    </row>
    <row r="180" spans="1:16" ht="12.75">
      <c r="A180" s="26" t="s">
        <v>50</v>
      </c>
      <c r="B180" s="31" t="s">
        <v>412</v>
      </c>
      <c r="C180" s="31" t="s">
        <v>413</v>
      </c>
      <c r="D180" s="26" t="s">
        <v>52</v>
      </c>
      <c r="E180" s="32" t="s">
        <v>414</v>
      </c>
      <c r="F180" s="33" t="s">
        <v>146</v>
      </c>
      <c r="G180" s="34">
        <v>206.453</v>
      </c>
      <c r="H180" s="35">
        <v>0</v>
      </c>
      <c r="I180" s="35">
        <f>ROUND(ROUND(H180,2)*ROUND(G180,3),2)</f>
      </c>
      <c r="J180" s="33" t="s">
        <v>55</v>
      </c>
      <c r="O180">
        <f>(I180*21)/100</f>
      </c>
      <c r="P180" t="s">
        <v>27</v>
      </c>
    </row>
    <row r="181" spans="1:5" ht="25.5">
      <c r="A181" s="36" t="s">
        <v>56</v>
      </c>
      <c r="E181" s="37" t="s">
        <v>415</v>
      </c>
    </row>
    <row r="182" spans="1:5" ht="204">
      <c r="A182" s="40" t="s">
        <v>58</v>
      </c>
      <c r="E182" s="39" t="s">
        <v>416</v>
      </c>
    </row>
    <row r="183" spans="1:16" ht="12.75">
      <c r="A183" s="26" t="s">
        <v>50</v>
      </c>
      <c r="B183" s="31" t="s">
        <v>417</v>
      </c>
      <c r="C183" s="31" t="s">
        <v>418</v>
      </c>
      <c r="D183" s="26" t="s">
        <v>52</v>
      </c>
      <c r="E183" s="32" t="s">
        <v>419</v>
      </c>
      <c r="F183" s="33" t="s">
        <v>146</v>
      </c>
      <c r="G183" s="34">
        <v>104.6</v>
      </c>
      <c r="H183" s="35">
        <v>0</v>
      </c>
      <c r="I183" s="35">
        <f>ROUND(ROUND(H183,2)*ROUND(G183,3),2)</f>
      </c>
      <c r="J183" s="33" t="s">
        <v>55</v>
      </c>
      <c r="O183">
        <f>(I183*21)/100</f>
      </c>
      <c r="P183" t="s">
        <v>27</v>
      </c>
    </row>
    <row r="184" spans="1:5" ht="25.5">
      <c r="A184" s="36" t="s">
        <v>56</v>
      </c>
      <c r="E184" s="37" t="s">
        <v>420</v>
      </c>
    </row>
    <row r="185" spans="1:5" ht="25.5">
      <c r="A185" s="40" t="s">
        <v>58</v>
      </c>
      <c r="E185" s="39" t="s">
        <v>421</v>
      </c>
    </row>
    <row r="186" spans="1:16" ht="12.75">
      <c r="A186" s="26" t="s">
        <v>50</v>
      </c>
      <c r="B186" s="31" t="s">
        <v>422</v>
      </c>
      <c r="C186" s="31" t="s">
        <v>423</v>
      </c>
      <c r="D186" s="26" t="s">
        <v>52</v>
      </c>
      <c r="E186" s="32" t="s">
        <v>424</v>
      </c>
      <c r="F186" s="33" t="s">
        <v>165</v>
      </c>
      <c r="G186" s="34">
        <v>0.625</v>
      </c>
      <c r="H186" s="35">
        <v>0</v>
      </c>
      <c r="I186" s="35">
        <f>ROUND(ROUND(H186,2)*ROUND(G186,3),2)</f>
      </c>
      <c r="J186" s="33" t="s">
        <v>55</v>
      </c>
      <c r="O186">
        <f>(I186*21)/100</f>
      </c>
      <c r="P186" t="s">
        <v>27</v>
      </c>
    </row>
    <row r="187" spans="1:5" ht="12.75">
      <c r="A187" s="36" t="s">
        <v>56</v>
      </c>
      <c r="E187" s="37" t="s">
        <v>425</v>
      </c>
    </row>
    <row r="188" spans="1:5" ht="38.25">
      <c r="A188" s="40" t="s">
        <v>58</v>
      </c>
      <c r="E188" s="39" t="s">
        <v>426</v>
      </c>
    </row>
    <row r="189" spans="1:16" ht="12.75">
      <c r="A189" s="26" t="s">
        <v>50</v>
      </c>
      <c r="B189" s="31" t="s">
        <v>427</v>
      </c>
      <c r="C189" s="31" t="s">
        <v>428</v>
      </c>
      <c r="D189" s="26" t="s">
        <v>52</v>
      </c>
      <c r="E189" s="32" t="s">
        <v>429</v>
      </c>
      <c r="F189" s="33" t="s">
        <v>146</v>
      </c>
      <c r="G189" s="34">
        <v>1899.625</v>
      </c>
      <c r="H189" s="35">
        <v>0</v>
      </c>
      <c r="I189" s="35">
        <f>ROUND(ROUND(H189,2)*ROUND(G189,3),2)</f>
      </c>
      <c r="J189" s="33" t="s">
        <v>55</v>
      </c>
      <c r="O189">
        <f>(I189*21)/100</f>
      </c>
      <c r="P189" t="s">
        <v>27</v>
      </c>
    </row>
    <row r="190" spans="1:5" ht="12.75">
      <c r="A190" s="36" t="s">
        <v>56</v>
      </c>
      <c r="E190" s="37" t="s">
        <v>430</v>
      </c>
    </row>
    <row r="191" spans="1:5" ht="38.25">
      <c r="A191" s="40" t="s">
        <v>58</v>
      </c>
      <c r="E191" s="39" t="s">
        <v>431</v>
      </c>
    </row>
    <row r="192" spans="1:16" ht="12.75">
      <c r="A192" s="26" t="s">
        <v>50</v>
      </c>
      <c r="B192" s="31" t="s">
        <v>432</v>
      </c>
      <c r="C192" s="31" t="s">
        <v>433</v>
      </c>
      <c r="D192" s="26" t="s">
        <v>52</v>
      </c>
      <c r="E192" s="32" t="s">
        <v>434</v>
      </c>
      <c r="F192" s="33" t="s">
        <v>146</v>
      </c>
      <c r="G192" s="34">
        <v>952.8</v>
      </c>
      <c r="H192" s="35">
        <v>0</v>
      </c>
      <c r="I192" s="35">
        <f>ROUND(ROUND(H192,2)*ROUND(G192,3),2)</f>
      </c>
      <c r="J192" s="33" t="s">
        <v>55</v>
      </c>
      <c r="O192">
        <f>(I192*21)/100</f>
      </c>
      <c r="P192" t="s">
        <v>27</v>
      </c>
    </row>
    <row r="193" spans="1:5" ht="38.25">
      <c r="A193" s="36" t="s">
        <v>56</v>
      </c>
      <c r="E193" s="37" t="s">
        <v>435</v>
      </c>
    </row>
    <row r="194" spans="1:5" ht="25.5">
      <c r="A194" s="40" t="s">
        <v>58</v>
      </c>
      <c r="E194" s="39" t="s">
        <v>436</v>
      </c>
    </row>
    <row r="195" spans="1:16" ht="12.75">
      <c r="A195" s="26" t="s">
        <v>50</v>
      </c>
      <c r="B195" s="31" t="s">
        <v>437</v>
      </c>
      <c r="C195" s="31" t="s">
        <v>438</v>
      </c>
      <c r="D195" s="26" t="s">
        <v>52</v>
      </c>
      <c r="E195" s="32" t="s">
        <v>439</v>
      </c>
      <c r="F195" s="33" t="s">
        <v>146</v>
      </c>
      <c r="G195" s="34">
        <v>946.825</v>
      </c>
      <c r="H195" s="35">
        <v>0</v>
      </c>
      <c r="I195" s="35">
        <f>ROUND(ROUND(H195,2)*ROUND(G195,3),2)</f>
      </c>
      <c r="J195" s="33" t="s">
        <v>55</v>
      </c>
      <c r="O195">
        <f>(I195*21)/100</f>
      </c>
      <c r="P195" t="s">
        <v>27</v>
      </c>
    </row>
    <row r="196" spans="1:5" ht="12.75">
      <c r="A196" s="36" t="s">
        <v>56</v>
      </c>
      <c r="E196" s="37" t="s">
        <v>440</v>
      </c>
    </row>
    <row r="197" spans="1:5" ht="38.25">
      <c r="A197" s="40" t="s">
        <v>58</v>
      </c>
      <c r="E197" s="39" t="s">
        <v>441</v>
      </c>
    </row>
    <row r="198" spans="1:16" ht="25.5">
      <c r="A198" s="26" t="s">
        <v>50</v>
      </c>
      <c r="B198" s="31" t="s">
        <v>442</v>
      </c>
      <c r="C198" s="31" t="s">
        <v>443</v>
      </c>
      <c r="D198" s="26" t="s">
        <v>52</v>
      </c>
      <c r="E198" s="32" t="s">
        <v>444</v>
      </c>
      <c r="F198" s="33" t="s">
        <v>146</v>
      </c>
      <c r="G198" s="34">
        <v>126.415</v>
      </c>
      <c r="H198" s="35">
        <v>0</v>
      </c>
      <c r="I198" s="35">
        <f>ROUND(ROUND(H198,2)*ROUND(G198,3),2)</f>
      </c>
      <c r="J198" s="33" t="s">
        <v>55</v>
      </c>
      <c r="O198">
        <f>(I198*21)/100</f>
      </c>
      <c r="P198" t="s">
        <v>27</v>
      </c>
    </row>
    <row r="199" spans="1:5" ht="51">
      <c r="A199" s="36" t="s">
        <v>56</v>
      </c>
      <c r="E199" s="37" t="s">
        <v>445</v>
      </c>
    </row>
    <row r="200" spans="1:5" ht="63.75">
      <c r="A200" s="40" t="s">
        <v>58</v>
      </c>
      <c r="E200" s="39" t="s">
        <v>446</v>
      </c>
    </row>
    <row r="201" spans="1:16" ht="12.75">
      <c r="A201" s="26" t="s">
        <v>50</v>
      </c>
      <c r="B201" s="31" t="s">
        <v>447</v>
      </c>
      <c r="C201" s="31" t="s">
        <v>448</v>
      </c>
      <c r="D201" s="26" t="s">
        <v>52</v>
      </c>
      <c r="E201" s="32" t="s">
        <v>449</v>
      </c>
      <c r="F201" s="33" t="s">
        <v>146</v>
      </c>
      <c r="G201" s="34">
        <v>570.4</v>
      </c>
      <c r="H201" s="35">
        <v>0</v>
      </c>
      <c r="I201" s="35">
        <f>ROUND(ROUND(H201,2)*ROUND(G201,3),2)</f>
      </c>
      <c r="J201" s="33" t="s">
        <v>55</v>
      </c>
      <c r="O201">
        <f>(I201*21)/100</f>
      </c>
      <c r="P201" t="s">
        <v>27</v>
      </c>
    </row>
    <row r="202" spans="1:5" ht="25.5">
      <c r="A202" s="36" t="s">
        <v>56</v>
      </c>
      <c r="E202" s="37" t="s">
        <v>450</v>
      </c>
    </row>
    <row r="203" spans="1:5" ht="51">
      <c r="A203" s="40" t="s">
        <v>58</v>
      </c>
      <c r="E203" s="39" t="s">
        <v>451</v>
      </c>
    </row>
    <row r="204" spans="1:16" ht="12.75">
      <c r="A204" s="26" t="s">
        <v>50</v>
      </c>
      <c r="B204" s="31" t="s">
        <v>452</v>
      </c>
      <c r="C204" s="31" t="s">
        <v>453</v>
      </c>
      <c r="D204" s="26" t="s">
        <v>52</v>
      </c>
      <c r="E204" s="32" t="s">
        <v>454</v>
      </c>
      <c r="F204" s="33" t="s">
        <v>146</v>
      </c>
      <c r="G204" s="34">
        <v>47.3</v>
      </c>
      <c r="H204" s="35">
        <v>0</v>
      </c>
      <c r="I204" s="35">
        <f>ROUND(ROUND(H204,2)*ROUND(G204,3),2)</f>
      </c>
      <c r="J204" s="33" t="s">
        <v>55</v>
      </c>
      <c r="O204">
        <f>(I204*21)/100</f>
      </c>
      <c r="P204" t="s">
        <v>27</v>
      </c>
    </row>
    <row r="205" spans="1:5" ht="38.25">
      <c r="A205" s="36" t="s">
        <v>56</v>
      </c>
      <c r="E205" s="37" t="s">
        <v>455</v>
      </c>
    </row>
    <row r="206" spans="1:5" ht="89.25">
      <c r="A206" s="40" t="s">
        <v>58</v>
      </c>
      <c r="E206" s="39" t="s">
        <v>456</v>
      </c>
    </row>
    <row r="207" spans="1:16" ht="12.75">
      <c r="A207" s="26" t="s">
        <v>50</v>
      </c>
      <c r="B207" s="31" t="s">
        <v>457</v>
      </c>
      <c r="C207" s="31" t="s">
        <v>458</v>
      </c>
      <c r="D207" s="26" t="s">
        <v>52</v>
      </c>
      <c r="E207" s="32" t="s">
        <v>459</v>
      </c>
      <c r="F207" s="33" t="s">
        <v>146</v>
      </c>
      <c r="G207" s="34">
        <v>562.4</v>
      </c>
      <c r="H207" s="35">
        <v>0</v>
      </c>
      <c r="I207" s="35">
        <f>ROUND(ROUND(H207,2)*ROUND(G207,3),2)</f>
      </c>
      <c r="J207" s="33" t="s">
        <v>55</v>
      </c>
      <c r="O207">
        <f>(I207*21)/100</f>
      </c>
      <c r="P207" t="s">
        <v>27</v>
      </c>
    </row>
    <row r="208" spans="1:5" ht="38.25">
      <c r="A208" s="36" t="s">
        <v>56</v>
      </c>
      <c r="E208" s="37" t="s">
        <v>460</v>
      </c>
    </row>
    <row r="209" spans="1:5" ht="25.5">
      <c r="A209" s="40" t="s">
        <v>58</v>
      </c>
      <c r="E209" s="39" t="s">
        <v>461</v>
      </c>
    </row>
    <row r="210" spans="1:16" ht="12.75">
      <c r="A210" s="26" t="s">
        <v>50</v>
      </c>
      <c r="B210" s="31" t="s">
        <v>462</v>
      </c>
      <c r="C210" s="31" t="s">
        <v>463</v>
      </c>
      <c r="D210" s="26" t="s">
        <v>52</v>
      </c>
      <c r="E210" s="32" t="s">
        <v>464</v>
      </c>
      <c r="F210" s="33" t="s">
        <v>146</v>
      </c>
      <c r="G210" s="34">
        <v>2.136</v>
      </c>
      <c r="H210" s="35">
        <v>0</v>
      </c>
      <c r="I210" s="35">
        <f>ROUND(ROUND(H210,2)*ROUND(G210,3),2)</f>
      </c>
      <c r="J210" s="33" t="s">
        <v>55</v>
      </c>
      <c r="O210">
        <f>(I210*21)/100</f>
      </c>
      <c r="P210" t="s">
        <v>27</v>
      </c>
    </row>
    <row r="211" spans="1:5" ht="25.5">
      <c r="A211" s="36" t="s">
        <v>56</v>
      </c>
      <c r="E211" s="37" t="s">
        <v>465</v>
      </c>
    </row>
    <row r="212" spans="1:5" ht="51">
      <c r="A212" s="40" t="s">
        <v>58</v>
      </c>
      <c r="E212" s="39" t="s">
        <v>466</v>
      </c>
    </row>
    <row r="213" spans="1:16" ht="12.75">
      <c r="A213" s="26" t="s">
        <v>50</v>
      </c>
      <c r="B213" s="31" t="s">
        <v>467</v>
      </c>
      <c r="C213" s="31" t="s">
        <v>468</v>
      </c>
      <c r="D213" s="26" t="s">
        <v>52</v>
      </c>
      <c r="E213" s="32" t="s">
        <v>469</v>
      </c>
      <c r="F213" s="33" t="s">
        <v>54</v>
      </c>
      <c r="G213" s="34">
        <v>1</v>
      </c>
      <c r="H213" s="35">
        <v>0</v>
      </c>
      <c r="I213" s="35">
        <f>ROUND(ROUND(H213,2)*ROUND(G213,3),2)</f>
      </c>
      <c r="J213" s="33"/>
      <c r="O213">
        <f>(I213*21)/100</f>
      </c>
      <c r="P213" t="s">
        <v>27</v>
      </c>
    </row>
    <row r="214" spans="1:5" ht="38.25">
      <c r="A214" s="36" t="s">
        <v>56</v>
      </c>
      <c r="E214" s="37" t="s">
        <v>470</v>
      </c>
    </row>
    <row r="215" spans="1:5" ht="25.5">
      <c r="A215" s="38" t="s">
        <v>58</v>
      </c>
      <c r="E215" s="39" t="s">
        <v>63</v>
      </c>
    </row>
    <row r="216" spans="1:18" ht="12.75" customHeight="1">
      <c r="A216" s="6" t="s">
        <v>48</v>
      </c>
      <c r="B216" s="6"/>
      <c r="C216" s="42" t="s">
        <v>39</v>
      </c>
      <c r="D216" s="6"/>
      <c r="E216" s="29" t="s">
        <v>471</v>
      </c>
      <c r="F216" s="6"/>
      <c r="G216" s="6"/>
      <c r="H216" s="6"/>
      <c r="I216" s="43">
        <f>0+Q216</f>
      </c>
      <c r="J216" s="6"/>
      <c r="O216">
        <f>0+R216</f>
      </c>
      <c r="Q216">
        <f>0+I217+I220+I223+I226+I229+I232+I235+I238+I241+I244+I247+I250</f>
      </c>
      <c r="R216">
        <f>0+O217+O220+O223+O226+O229+O232+O235+O238+O241+O244+O247+O250</f>
      </c>
    </row>
    <row r="217" spans="1:16" ht="25.5">
      <c r="A217" s="26" t="s">
        <v>50</v>
      </c>
      <c r="B217" s="31" t="s">
        <v>472</v>
      </c>
      <c r="C217" s="31" t="s">
        <v>473</v>
      </c>
      <c r="D217" s="26" t="s">
        <v>75</v>
      </c>
      <c r="E217" s="32" t="s">
        <v>474</v>
      </c>
      <c r="F217" s="33" t="s">
        <v>146</v>
      </c>
      <c r="G217" s="34">
        <v>400.288</v>
      </c>
      <c r="H217" s="35">
        <v>0</v>
      </c>
      <c r="I217" s="35">
        <f>ROUND(ROUND(H217,2)*ROUND(G217,3),2)</f>
      </c>
      <c r="J217" s="33" t="s">
        <v>55</v>
      </c>
      <c r="O217">
        <f>(I217*21)/100</f>
      </c>
      <c r="P217" t="s">
        <v>27</v>
      </c>
    </row>
    <row r="218" spans="1:5" ht="63.75">
      <c r="A218" s="36" t="s">
        <v>56</v>
      </c>
      <c r="E218" s="37" t="s">
        <v>475</v>
      </c>
    </row>
    <row r="219" spans="1:5" ht="51">
      <c r="A219" s="40" t="s">
        <v>58</v>
      </c>
      <c r="E219" s="39" t="s">
        <v>476</v>
      </c>
    </row>
    <row r="220" spans="1:16" ht="25.5">
      <c r="A220" s="26" t="s">
        <v>50</v>
      </c>
      <c r="B220" s="31" t="s">
        <v>477</v>
      </c>
      <c r="C220" s="31" t="s">
        <v>473</v>
      </c>
      <c r="D220" s="26" t="s">
        <v>79</v>
      </c>
      <c r="E220" s="32" t="s">
        <v>474</v>
      </c>
      <c r="F220" s="33" t="s">
        <v>146</v>
      </c>
      <c r="G220" s="34">
        <v>527.742</v>
      </c>
      <c r="H220" s="35">
        <v>0</v>
      </c>
      <c r="I220" s="35">
        <f>ROUND(ROUND(H220,2)*ROUND(G220,3),2)</f>
      </c>
      <c r="J220" s="33" t="s">
        <v>55</v>
      </c>
      <c r="O220">
        <f>(I220*21)/100</f>
      </c>
      <c r="P220" t="s">
        <v>27</v>
      </c>
    </row>
    <row r="221" spans="1:5" ht="76.5">
      <c r="A221" s="36" t="s">
        <v>56</v>
      </c>
      <c r="E221" s="37" t="s">
        <v>478</v>
      </c>
    </row>
    <row r="222" spans="1:5" ht="51">
      <c r="A222" s="40" t="s">
        <v>58</v>
      </c>
      <c r="E222" s="39" t="s">
        <v>479</v>
      </c>
    </row>
    <row r="223" spans="1:16" ht="25.5">
      <c r="A223" s="26" t="s">
        <v>50</v>
      </c>
      <c r="B223" s="31" t="s">
        <v>480</v>
      </c>
      <c r="C223" s="31" t="s">
        <v>473</v>
      </c>
      <c r="D223" s="26" t="s">
        <v>296</v>
      </c>
      <c r="E223" s="32" t="s">
        <v>474</v>
      </c>
      <c r="F223" s="33" t="s">
        <v>146</v>
      </c>
      <c r="G223" s="34">
        <v>27.144</v>
      </c>
      <c r="H223" s="35">
        <v>0</v>
      </c>
      <c r="I223" s="35">
        <f>ROUND(ROUND(H223,2)*ROUND(G223,3),2)</f>
      </c>
      <c r="J223" s="33" t="s">
        <v>55</v>
      </c>
      <c r="O223">
        <f>(I223*21)/100</f>
      </c>
      <c r="P223" t="s">
        <v>27</v>
      </c>
    </row>
    <row r="224" spans="1:5" ht="63.75">
      <c r="A224" s="36" t="s">
        <v>56</v>
      </c>
      <c r="E224" s="37" t="s">
        <v>481</v>
      </c>
    </row>
    <row r="225" spans="1:5" ht="51">
      <c r="A225" s="40" t="s">
        <v>58</v>
      </c>
      <c r="E225" s="39" t="s">
        <v>482</v>
      </c>
    </row>
    <row r="226" spans="1:16" ht="25.5">
      <c r="A226" s="26" t="s">
        <v>50</v>
      </c>
      <c r="B226" s="31" t="s">
        <v>483</v>
      </c>
      <c r="C226" s="31" t="s">
        <v>484</v>
      </c>
      <c r="D226" s="26" t="s">
        <v>75</v>
      </c>
      <c r="E226" s="32" t="s">
        <v>485</v>
      </c>
      <c r="F226" s="33" t="s">
        <v>146</v>
      </c>
      <c r="G226" s="34">
        <v>400.288</v>
      </c>
      <c r="H226" s="35">
        <v>0</v>
      </c>
      <c r="I226" s="35">
        <f>ROUND(ROUND(H226,2)*ROUND(G226,3),2)</f>
      </c>
      <c r="J226" s="33" t="s">
        <v>55</v>
      </c>
      <c r="O226">
        <f>(I226*21)/100</f>
      </c>
      <c r="P226" t="s">
        <v>27</v>
      </c>
    </row>
    <row r="227" spans="1:5" ht="63.75">
      <c r="A227" s="36" t="s">
        <v>56</v>
      </c>
      <c r="E227" s="37" t="s">
        <v>475</v>
      </c>
    </row>
    <row r="228" spans="1:5" ht="51">
      <c r="A228" s="40" t="s">
        <v>58</v>
      </c>
      <c r="E228" s="39" t="s">
        <v>476</v>
      </c>
    </row>
    <row r="229" spans="1:16" ht="25.5">
      <c r="A229" s="26" t="s">
        <v>50</v>
      </c>
      <c r="B229" s="31" t="s">
        <v>486</v>
      </c>
      <c r="C229" s="31" t="s">
        <v>484</v>
      </c>
      <c r="D229" s="26" t="s">
        <v>79</v>
      </c>
      <c r="E229" s="32" t="s">
        <v>485</v>
      </c>
      <c r="F229" s="33" t="s">
        <v>146</v>
      </c>
      <c r="G229" s="34">
        <v>791.613</v>
      </c>
      <c r="H229" s="35">
        <v>0</v>
      </c>
      <c r="I229" s="35">
        <f>ROUND(ROUND(H229,2)*ROUND(G229,3),2)</f>
      </c>
      <c r="J229" s="33" t="s">
        <v>55</v>
      </c>
      <c r="O229">
        <f>(I229*21)/100</f>
      </c>
      <c r="P229" t="s">
        <v>27</v>
      </c>
    </row>
    <row r="230" spans="1:5" ht="76.5">
      <c r="A230" s="36" t="s">
        <v>56</v>
      </c>
      <c r="E230" s="37" t="s">
        <v>487</v>
      </c>
    </row>
    <row r="231" spans="1:5" ht="51">
      <c r="A231" s="40" t="s">
        <v>58</v>
      </c>
      <c r="E231" s="39" t="s">
        <v>488</v>
      </c>
    </row>
    <row r="232" spans="1:16" ht="25.5">
      <c r="A232" s="26" t="s">
        <v>50</v>
      </c>
      <c r="B232" s="31" t="s">
        <v>489</v>
      </c>
      <c r="C232" s="31" t="s">
        <v>484</v>
      </c>
      <c r="D232" s="26" t="s">
        <v>296</v>
      </c>
      <c r="E232" s="32" t="s">
        <v>485</v>
      </c>
      <c r="F232" s="33" t="s">
        <v>146</v>
      </c>
      <c r="G232" s="34">
        <v>40.716</v>
      </c>
      <c r="H232" s="35">
        <v>0</v>
      </c>
      <c r="I232" s="35">
        <f>ROUND(ROUND(H232,2)*ROUND(G232,3),2)</f>
      </c>
      <c r="J232" s="33" t="s">
        <v>55</v>
      </c>
      <c r="O232">
        <f>(I232*21)/100</f>
      </c>
      <c r="P232" t="s">
        <v>27</v>
      </c>
    </row>
    <row r="233" spans="1:5" ht="63.75">
      <c r="A233" s="36" t="s">
        <v>56</v>
      </c>
      <c r="E233" s="37" t="s">
        <v>490</v>
      </c>
    </row>
    <row r="234" spans="1:5" ht="51">
      <c r="A234" s="40" t="s">
        <v>58</v>
      </c>
      <c r="E234" s="39" t="s">
        <v>491</v>
      </c>
    </row>
    <row r="235" spans="1:16" ht="25.5">
      <c r="A235" s="26" t="s">
        <v>50</v>
      </c>
      <c r="B235" s="31" t="s">
        <v>492</v>
      </c>
      <c r="C235" s="31" t="s">
        <v>493</v>
      </c>
      <c r="D235" s="26" t="s">
        <v>75</v>
      </c>
      <c r="E235" s="32" t="s">
        <v>494</v>
      </c>
      <c r="F235" s="33" t="s">
        <v>146</v>
      </c>
      <c r="G235" s="34">
        <v>200.144</v>
      </c>
      <c r="H235" s="35">
        <v>0</v>
      </c>
      <c r="I235" s="35">
        <f>ROUND(ROUND(H235,2)*ROUND(G235,3),2)</f>
      </c>
      <c r="J235" s="33" t="s">
        <v>55</v>
      </c>
      <c r="O235">
        <f>(I235*21)/100</f>
      </c>
      <c r="P235" t="s">
        <v>27</v>
      </c>
    </row>
    <row r="236" spans="1:5" ht="63.75">
      <c r="A236" s="36" t="s">
        <v>56</v>
      </c>
      <c r="E236" s="37" t="s">
        <v>495</v>
      </c>
    </row>
    <row r="237" spans="1:5" ht="51">
      <c r="A237" s="40" t="s">
        <v>58</v>
      </c>
      <c r="E237" s="39" t="s">
        <v>496</v>
      </c>
    </row>
    <row r="238" spans="1:16" ht="25.5">
      <c r="A238" s="26" t="s">
        <v>50</v>
      </c>
      <c r="B238" s="31" t="s">
        <v>497</v>
      </c>
      <c r="C238" s="31" t="s">
        <v>493</v>
      </c>
      <c r="D238" s="26" t="s">
        <v>79</v>
      </c>
      <c r="E238" s="32" t="s">
        <v>494</v>
      </c>
      <c r="F238" s="33" t="s">
        <v>146</v>
      </c>
      <c r="G238" s="34">
        <v>439.785</v>
      </c>
      <c r="H238" s="35">
        <v>0</v>
      </c>
      <c r="I238" s="35">
        <f>ROUND(ROUND(H238,2)*ROUND(G238,3),2)</f>
      </c>
      <c r="J238" s="33" t="s">
        <v>55</v>
      </c>
      <c r="O238">
        <f>(I238*21)/100</f>
      </c>
      <c r="P238" t="s">
        <v>27</v>
      </c>
    </row>
    <row r="239" spans="1:5" ht="76.5">
      <c r="A239" s="36" t="s">
        <v>56</v>
      </c>
      <c r="E239" s="37" t="s">
        <v>498</v>
      </c>
    </row>
    <row r="240" spans="1:5" ht="51">
      <c r="A240" s="40" t="s">
        <v>58</v>
      </c>
      <c r="E240" s="39" t="s">
        <v>499</v>
      </c>
    </row>
    <row r="241" spans="1:16" ht="25.5">
      <c r="A241" s="26" t="s">
        <v>50</v>
      </c>
      <c r="B241" s="31" t="s">
        <v>500</v>
      </c>
      <c r="C241" s="31" t="s">
        <v>493</v>
      </c>
      <c r="D241" s="26" t="s">
        <v>296</v>
      </c>
      <c r="E241" s="32" t="s">
        <v>494</v>
      </c>
      <c r="F241" s="33" t="s">
        <v>146</v>
      </c>
      <c r="G241" s="34">
        <v>22.62</v>
      </c>
      <c r="H241" s="35">
        <v>0</v>
      </c>
      <c r="I241" s="35">
        <f>ROUND(ROUND(H241,2)*ROUND(G241,3),2)</f>
      </c>
      <c r="J241" s="33" t="s">
        <v>55</v>
      </c>
      <c r="O241">
        <f>(I241*21)/100</f>
      </c>
      <c r="P241" t="s">
        <v>27</v>
      </c>
    </row>
    <row r="242" spans="1:5" ht="63.75">
      <c r="A242" s="36" t="s">
        <v>56</v>
      </c>
      <c r="E242" s="37" t="s">
        <v>501</v>
      </c>
    </row>
    <row r="243" spans="1:5" ht="51">
      <c r="A243" s="40" t="s">
        <v>58</v>
      </c>
      <c r="E243" s="39" t="s">
        <v>502</v>
      </c>
    </row>
    <row r="244" spans="1:16" ht="12.75">
      <c r="A244" s="26" t="s">
        <v>50</v>
      </c>
      <c r="B244" s="31" t="s">
        <v>503</v>
      </c>
      <c r="C244" s="31" t="s">
        <v>504</v>
      </c>
      <c r="D244" s="26" t="s">
        <v>52</v>
      </c>
      <c r="E244" s="32" t="s">
        <v>505</v>
      </c>
      <c r="F244" s="33" t="s">
        <v>146</v>
      </c>
      <c r="G244" s="34">
        <v>2850.34</v>
      </c>
      <c r="H244" s="35">
        <v>0</v>
      </c>
      <c r="I244" s="35">
        <f>ROUND(ROUND(H244,2)*ROUND(G244,3),2)</f>
      </c>
      <c r="J244" s="33" t="s">
        <v>55</v>
      </c>
      <c r="O244">
        <f>(I244*21)/100</f>
      </c>
      <c r="P244" t="s">
        <v>27</v>
      </c>
    </row>
    <row r="245" spans="1:5" ht="102">
      <c r="A245" s="36" t="s">
        <v>56</v>
      </c>
      <c r="E245" s="37" t="s">
        <v>506</v>
      </c>
    </row>
    <row r="246" spans="1:5" ht="89.25">
      <c r="A246" s="40" t="s">
        <v>58</v>
      </c>
      <c r="E246" s="39" t="s">
        <v>507</v>
      </c>
    </row>
    <row r="247" spans="1:16" ht="12.75">
      <c r="A247" s="26" t="s">
        <v>50</v>
      </c>
      <c r="B247" s="31" t="s">
        <v>508</v>
      </c>
      <c r="C247" s="31" t="s">
        <v>509</v>
      </c>
      <c r="D247" s="26" t="s">
        <v>52</v>
      </c>
      <c r="E247" s="32" t="s">
        <v>510</v>
      </c>
      <c r="F247" s="33" t="s">
        <v>222</v>
      </c>
      <c r="G247" s="34">
        <v>15</v>
      </c>
      <c r="H247" s="35">
        <v>0</v>
      </c>
      <c r="I247" s="35">
        <f>ROUND(ROUND(H247,2)*ROUND(G247,3),2)</f>
      </c>
      <c r="J247" s="33" t="s">
        <v>55</v>
      </c>
      <c r="O247">
        <f>(I247*21)/100</f>
      </c>
      <c r="P247" t="s">
        <v>27</v>
      </c>
    </row>
    <row r="248" spans="1:5" ht="38.25">
      <c r="A248" s="36" t="s">
        <v>56</v>
      </c>
      <c r="E248" s="37" t="s">
        <v>511</v>
      </c>
    </row>
    <row r="249" spans="1:5" ht="38.25">
      <c r="A249" s="40" t="s">
        <v>58</v>
      </c>
      <c r="E249" s="39" t="s">
        <v>512</v>
      </c>
    </row>
    <row r="250" spans="1:16" ht="12.75">
      <c r="A250" s="26" t="s">
        <v>50</v>
      </c>
      <c r="B250" s="31" t="s">
        <v>513</v>
      </c>
      <c r="C250" s="31" t="s">
        <v>514</v>
      </c>
      <c r="D250" s="26" t="s">
        <v>52</v>
      </c>
      <c r="E250" s="32" t="s">
        <v>515</v>
      </c>
      <c r="F250" s="33" t="s">
        <v>146</v>
      </c>
      <c r="G250" s="34">
        <v>5.705</v>
      </c>
      <c r="H250" s="35">
        <v>0</v>
      </c>
      <c r="I250" s="35">
        <f>ROUND(ROUND(H250,2)*ROUND(G250,3),2)</f>
      </c>
      <c r="J250" s="33" t="s">
        <v>55</v>
      </c>
      <c r="O250">
        <f>(I250*21)/100</f>
      </c>
      <c r="P250" t="s">
        <v>27</v>
      </c>
    </row>
    <row r="251" spans="1:5" ht="51">
      <c r="A251" s="36" t="s">
        <v>56</v>
      </c>
      <c r="E251" s="37" t="s">
        <v>516</v>
      </c>
    </row>
    <row r="252" spans="1:5" ht="51">
      <c r="A252" s="38" t="s">
        <v>58</v>
      </c>
      <c r="E252" s="39" t="s">
        <v>517</v>
      </c>
    </row>
    <row r="253" spans="1:18" ht="12.75" customHeight="1">
      <c r="A253" s="6" t="s">
        <v>48</v>
      </c>
      <c r="B253" s="6"/>
      <c r="C253" s="42" t="s">
        <v>78</v>
      </c>
      <c r="D253" s="6"/>
      <c r="E253" s="29" t="s">
        <v>518</v>
      </c>
      <c r="F253" s="6"/>
      <c r="G253" s="6"/>
      <c r="H253" s="6"/>
      <c r="I253" s="43">
        <f>0+Q253</f>
      </c>
      <c r="J253" s="6"/>
      <c r="O253">
        <f>0+R253</f>
      </c>
      <c r="Q253">
        <f>0+I254+I257+I260+I263+I266+I269+I272+I275</f>
      </c>
      <c r="R253">
        <f>0+O254+O257+O260+O263+O266+O269+O272+O275</f>
      </c>
    </row>
    <row r="254" spans="1:16" ht="12.75">
      <c r="A254" s="26" t="s">
        <v>50</v>
      </c>
      <c r="B254" s="31" t="s">
        <v>519</v>
      </c>
      <c r="C254" s="31" t="s">
        <v>520</v>
      </c>
      <c r="D254" s="26" t="s">
        <v>52</v>
      </c>
      <c r="E254" s="32" t="s">
        <v>521</v>
      </c>
      <c r="F254" s="33" t="s">
        <v>222</v>
      </c>
      <c r="G254" s="34">
        <v>271.28</v>
      </c>
      <c r="H254" s="35">
        <v>0</v>
      </c>
      <c r="I254" s="35">
        <f>ROUND(ROUND(H254,2)*ROUND(G254,3),2)</f>
      </c>
      <c r="J254" s="33" t="s">
        <v>55</v>
      </c>
      <c r="O254">
        <f>(I254*21)/100</f>
      </c>
      <c r="P254" t="s">
        <v>27</v>
      </c>
    </row>
    <row r="255" spans="1:5" ht="25.5">
      <c r="A255" s="36" t="s">
        <v>56</v>
      </c>
      <c r="E255" s="37" t="s">
        <v>522</v>
      </c>
    </row>
    <row r="256" spans="1:5" ht="25.5">
      <c r="A256" s="40" t="s">
        <v>58</v>
      </c>
      <c r="E256" s="39" t="s">
        <v>523</v>
      </c>
    </row>
    <row r="257" spans="1:16" ht="12.75">
      <c r="A257" s="26" t="s">
        <v>50</v>
      </c>
      <c r="B257" s="31" t="s">
        <v>524</v>
      </c>
      <c r="C257" s="31" t="s">
        <v>525</v>
      </c>
      <c r="D257" s="26" t="s">
        <v>52</v>
      </c>
      <c r="E257" s="32" t="s">
        <v>526</v>
      </c>
      <c r="F257" s="33" t="s">
        <v>146</v>
      </c>
      <c r="G257" s="34">
        <v>1040.965</v>
      </c>
      <c r="H257" s="35">
        <v>0</v>
      </c>
      <c r="I257" s="35">
        <f>ROUND(ROUND(H257,2)*ROUND(G257,3),2)</f>
      </c>
      <c r="J257" s="33" t="s">
        <v>55</v>
      </c>
      <c r="O257">
        <f>(I257*21)/100</f>
      </c>
      <c r="P257" t="s">
        <v>27</v>
      </c>
    </row>
    <row r="258" spans="1:5" ht="12.75">
      <c r="A258" s="36" t="s">
        <v>56</v>
      </c>
      <c r="E258" s="37" t="s">
        <v>527</v>
      </c>
    </row>
    <row r="259" spans="1:5" ht="153">
      <c r="A259" s="40" t="s">
        <v>58</v>
      </c>
      <c r="E259" s="39" t="s">
        <v>528</v>
      </c>
    </row>
    <row r="260" spans="1:16" ht="25.5">
      <c r="A260" s="26" t="s">
        <v>50</v>
      </c>
      <c r="B260" s="31" t="s">
        <v>529</v>
      </c>
      <c r="C260" s="31" t="s">
        <v>530</v>
      </c>
      <c r="D260" s="26" t="s">
        <v>52</v>
      </c>
      <c r="E260" s="32" t="s">
        <v>531</v>
      </c>
      <c r="F260" s="33" t="s">
        <v>146</v>
      </c>
      <c r="G260" s="34">
        <v>924.906</v>
      </c>
      <c r="H260" s="35">
        <v>0</v>
      </c>
      <c r="I260" s="35">
        <f>ROUND(ROUND(H260,2)*ROUND(G260,3),2)</f>
      </c>
      <c r="J260" s="33" t="s">
        <v>55</v>
      </c>
      <c r="O260">
        <f>(I260*21)/100</f>
      </c>
      <c r="P260" t="s">
        <v>27</v>
      </c>
    </row>
    <row r="261" spans="1:5" ht="12.75">
      <c r="A261" s="36" t="s">
        <v>56</v>
      </c>
      <c r="E261" s="37" t="s">
        <v>532</v>
      </c>
    </row>
    <row r="262" spans="1:5" ht="25.5">
      <c r="A262" s="40" t="s">
        <v>58</v>
      </c>
      <c r="E262" s="39" t="s">
        <v>533</v>
      </c>
    </row>
    <row r="263" spans="1:16" ht="12.75">
      <c r="A263" s="26" t="s">
        <v>50</v>
      </c>
      <c r="B263" s="31" t="s">
        <v>534</v>
      </c>
      <c r="C263" s="31" t="s">
        <v>535</v>
      </c>
      <c r="D263" s="26" t="s">
        <v>52</v>
      </c>
      <c r="E263" s="32" t="s">
        <v>536</v>
      </c>
      <c r="F263" s="33" t="s">
        <v>146</v>
      </c>
      <c r="G263" s="34">
        <v>267.14</v>
      </c>
      <c r="H263" s="35">
        <v>0</v>
      </c>
      <c r="I263" s="35">
        <f>ROUND(ROUND(H263,2)*ROUND(G263,3),2)</f>
      </c>
      <c r="J263" s="33" t="s">
        <v>55</v>
      </c>
      <c r="O263">
        <f>(I263*21)/100</f>
      </c>
      <c r="P263" t="s">
        <v>27</v>
      </c>
    </row>
    <row r="264" spans="1:5" ht="12.75">
      <c r="A264" s="36" t="s">
        <v>56</v>
      </c>
      <c r="E264" s="37" t="s">
        <v>537</v>
      </c>
    </row>
    <row r="265" spans="1:5" ht="63.75">
      <c r="A265" s="40" t="s">
        <v>58</v>
      </c>
      <c r="E265" s="39" t="s">
        <v>538</v>
      </c>
    </row>
    <row r="266" spans="1:16" ht="12.75">
      <c r="A266" s="26" t="s">
        <v>50</v>
      </c>
      <c r="B266" s="31" t="s">
        <v>539</v>
      </c>
      <c r="C266" s="31" t="s">
        <v>540</v>
      </c>
      <c r="D266" s="26" t="s">
        <v>52</v>
      </c>
      <c r="E266" s="32" t="s">
        <v>541</v>
      </c>
      <c r="F266" s="33" t="s">
        <v>146</v>
      </c>
      <c r="G266" s="34">
        <v>1024.62</v>
      </c>
      <c r="H266" s="35">
        <v>0</v>
      </c>
      <c r="I266" s="35">
        <f>ROUND(ROUND(H266,2)*ROUND(G266,3),2)</f>
      </c>
      <c r="J266" s="33" t="s">
        <v>55</v>
      </c>
      <c r="O266">
        <f>(I266*21)/100</f>
      </c>
      <c r="P266" t="s">
        <v>27</v>
      </c>
    </row>
    <row r="267" spans="1:5" ht="25.5">
      <c r="A267" s="36" t="s">
        <v>56</v>
      </c>
      <c r="E267" s="37" t="s">
        <v>542</v>
      </c>
    </row>
    <row r="268" spans="1:5" ht="102">
      <c r="A268" s="40" t="s">
        <v>58</v>
      </c>
      <c r="E268" s="39" t="s">
        <v>543</v>
      </c>
    </row>
    <row r="269" spans="1:16" ht="12.75">
      <c r="A269" s="26" t="s">
        <v>50</v>
      </c>
      <c r="B269" s="31" t="s">
        <v>544</v>
      </c>
      <c r="C269" s="31" t="s">
        <v>545</v>
      </c>
      <c r="D269" s="26" t="s">
        <v>52</v>
      </c>
      <c r="E269" s="32" t="s">
        <v>546</v>
      </c>
      <c r="F269" s="33" t="s">
        <v>222</v>
      </c>
      <c r="G269" s="34">
        <v>70</v>
      </c>
      <c r="H269" s="35">
        <v>0</v>
      </c>
      <c r="I269" s="35">
        <f>ROUND(ROUND(H269,2)*ROUND(G269,3),2)</f>
      </c>
      <c r="J269" s="33" t="s">
        <v>55</v>
      </c>
      <c r="O269">
        <f>(I269*21)/100</f>
      </c>
      <c r="P269" t="s">
        <v>27</v>
      </c>
    </row>
    <row r="270" spans="1:5" ht="12.75">
      <c r="A270" s="36" t="s">
        <v>56</v>
      </c>
      <c r="E270" s="37" t="s">
        <v>52</v>
      </c>
    </row>
    <row r="271" spans="1:5" ht="25.5">
      <c r="A271" s="40" t="s">
        <v>58</v>
      </c>
      <c r="E271" s="39" t="s">
        <v>547</v>
      </c>
    </row>
    <row r="272" spans="1:16" ht="12.75">
      <c r="A272" s="26" t="s">
        <v>50</v>
      </c>
      <c r="B272" s="31" t="s">
        <v>548</v>
      </c>
      <c r="C272" s="31" t="s">
        <v>549</v>
      </c>
      <c r="D272" s="26" t="s">
        <v>52</v>
      </c>
      <c r="E272" s="32" t="s">
        <v>550</v>
      </c>
      <c r="F272" s="33" t="s">
        <v>146</v>
      </c>
      <c r="G272" s="34">
        <v>2850.34</v>
      </c>
      <c r="H272" s="35">
        <v>0</v>
      </c>
      <c r="I272" s="35">
        <f>ROUND(ROUND(H272,2)*ROUND(G272,3),2)</f>
      </c>
      <c r="J272" s="33" t="s">
        <v>55</v>
      </c>
      <c r="O272">
        <f>(I272*21)/100</f>
      </c>
      <c r="P272" t="s">
        <v>27</v>
      </c>
    </row>
    <row r="273" spans="1:5" ht="38.25">
      <c r="A273" s="36" t="s">
        <v>56</v>
      </c>
      <c r="E273" s="37" t="s">
        <v>551</v>
      </c>
    </row>
    <row r="274" spans="1:5" ht="89.25">
      <c r="A274" s="40" t="s">
        <v>58</v>
      </c>
      <c r="E274" s="39" t="s">
        <v>507</v>
      </c>
    </row>
    <row r="275" spans="1:16" ht="12.75">
      <c r="A275" s="26" t="s">
        <v>50</v>
      </c>
      <c r="B275" s="31" t="s">
        <v>552</v>
      </c>
      <c r="C275" s="31" t="s">
        <v>553</v>
      </c>
      <c r="D275" s="26" t="s">
        <v>52</v>
      </c>
      <c r="E275" s="32" t="s">
        <v>554</v>
      </c>
      <c r="F275" s="33" t="s">
        <v>146</v>
      </c>
      <c r="G275" s="34">
        <v>84.36</v>
      </c>
      <c r="H275" s="35">
        <v>0</v>
      </c>
      <c r="I275" s="35">
        <f>ROUND(ROUND(H275,2)*ROUND(G275,3),2)</f>
      </c>
      <c r="J275" s="33" t="s">
        <v>55</v>
      </c>
      <c r="O275">
        <f>(I275*21)/100</f>
      </c>
      <c r="P275" t="s">
        <v>27</v>
      </c>
    </row>
    <row r="276" spans="1:5" ht="12.75">
      <c r="A276" s="36" t="s">
        <v>56</v>
      </c>
      <c r="E276" s="37" t="s">
        <v>555</v>
      </c>
    </row>
    <row r="277" spans="1:5" ht="25.5">
      <c r="A277" s="38" t="s">
        <v>58</v>
      </c>
      <c r="E277" s="39" t="s">
        <v>556</v>
      </c>
    </row>
    <row r="278" spans="1:18" ht="12.75" customHeight="1">
      <c r="A278" s="6" t="s">
        <v>48</v>
      </c>
      <c r="B278" s="6"/>
      <c r="C278" s="42" t="s">
        <v>81</v>
      </c>
      <c r="D278" s="6"/>
      <c r="E278" s="29" t="s">
        <v>557</v>
      </c>
      <c r="F278" s="6"/>
      <c r="G278" s="6"/>
      <c r="H278" s="6"/>
      <c r="I278" s="43">
        <f>0+Q278</f>
      </c>
      <c r="J278" s="6"/>
      <c r="O278">
        <f>0+R278</f>
      </c>
      <c r="Q278">
        <f>0+I279+I282+I285+I288</f>
      </c>
      <c r="R278">
        <f>0+O279+O282+O285+O288</f>
      </c>
    </row>
    <row r="279" spans="1:16" ht="12.75">
      <c r="A279" s="26" t="s">
        <v>50</v>
      </c>
      <c r="B279" s="31" t="s">
        <v>558</v>
      </c>
      <c r="C279" s="31" t="s">
        <v>559</v>
      </c>
      <c r="D279" s="26" t="s">
        <v>52</v>
      </c>
      <c r="E279" s="32" t="s">
        <v>560</v>
      </c>
      <c r="F279" s="33" t="s">
        <v>222</v>
      </c>
      <c r="G279" s="34">
        <v>17.5</v>
      </c>
      <c r="H279" s="35">
        <v>0</v>
      </c>
      <c r="I279" s="35">
        <f>ROUND(ROUND(H279,2)*ROUND(G279,3),2)</f>
      </c>
      <c r="J279" s="33" t="s">
        <v>55</v>
      </c>
      <c r="O279">
        <f>(I279*21)/100</f>
      </c>
      <c r="P279" t="s">
        <v>27</v>
      </c>
    </row>
    <row r="280" spans="1:5" ht="25.5">
      <c r="A280" s="36" t="s">
        <v>56</v>
      </c>
      <c r="E280" s="37" t="s">
        <v>561</v>
      </c>
    </row>
    <row r="281" spans="1:5" ht="38.25">
      <c r="A281" s="40" t="s">
        <v>58</v>
      </c>
      <c r="E281" s="39" t="s">
        <v>562</v>
      </c>
    </row>
    <row r="282" spans="1:16" ht="12.75">
      <c r="A282" s="26" t="s">
        <v>50</v>
      </c>
      <c r="B282" s="31" t="s">
        <v>563</v>
      </c>
      <c r="C282" s="31" t="s">
        <v>564</v>
      </c>
      <c r="D282" s="26" t="s">
        <v>52</v>
      </c>
      <c r="E282" s="32" t="s">
        <v>565</v>
      </c>
      <c r="F282" s="33" t="s">
        <v>222</v>
      </c>
      <c r="G282" s="34">
        <v>336.9</v>
      </c>
      <c r="H282" s="35">
        <v>0</v>
      </c>
      <c r="I282" s="35">
        <f>ROUND(ROUND(H282,2)*ROUND(G282,3),2)</f>
      </c>
      <c r="J282" s="33" t="s">
        <v>55</v>
      </c>
      <c r="O282">
        <f>(I282*21)/100</f>
      </c>
      <c r="P282" t="s">
        <v>27</v>
      </c>
    </row>
    <row r="283" spans="1:5" ht="25.5">
      <c r="A283" s="36" t="s">
        <v>56</v>
      </c>
      <c r="E283" s="37" t="s">
        <v>566</v>
      </c>
    </row>
    <row r="284" spans="1:5" ht="38.25">
      <c r="A284" s="40" t="s">
        <v>58</v>
      </c>
      <c r="E284" s="39" t="s">
        <v>567</v>
      </c>
    </row>
    <row r="285" spans="1:16" ht="12.75">
      <c r="A285" s="26" t="s">
        <v>50</v>
      </c>
      <c r="B285" s="31" t="s">
        <v>568</v>
      </c>
      <c r="C285" s="31" t="s">
        <v>569</v>
      </c>
      <c r="D285" s="26" t="s">
        <v>52</v>
      </c>
      <c r="E285" s="32" t="s">
        <v>570</v>
      </c>
      <c r="F285" s="33" t="s">
        <v>222</v>
      </c>
      <c r="G285" s="34">
        <v>318.52</v>
      </c>
      <c r="H285" s="35">
        <v>0</v>
      </c>
      <c r="I285" s="35">
        <f>ROUND(ROUND(H285,2)*ROUND(G285,3),2)</f>
      </c>
      <c r="J285" s="33" t="s">
        <v>55</v>
      </c>
      <c r="O285">
        <f>(I285*21)/100</f>
      </c>
      <c r="P285" t="s">
        <v>27</v>
      </c>
    </row>
    <row r="286" spans="1:5" ht="25.5">
      <c r="A286" s="36" t="s">
        <v>56</v>
      </c>
      <c r="E286" s="37" t="s">
        <v>571</v>
      </c>
    </row>
    <row r="287" spans="1:5" ht="38.25">
      <c r="A287" s="40" t="s">
        <v>58</v>
      </c>
      <c r="E287" s="39" t="s">
        <v>572</v>
      </c>
    </row>
    <row r="288" spans="1:16" ht="12.75">
      <c r="A288" s="26" t="s">
        <v>50</v>
      </c>
      <c r="B288" s="31" t="s">
        <v>573</v>
      </c>
      <c r="C288" s="31" t="s">
        <v>574</v>
      </c>
      <c r="D288" s="26" t="s">
        <v>52</v>
      </c>
      <c r="E288" s="32" t="s">
        <v>575</v>
      </c>
      <c r="F288" s="33" t="s">
        <v>95</v>
      </c>
      <c r="G288" s="34">
        <v>1</v>
      </c>
      <c r="H288" s="35">
        <v>0</v>
      </c>
      <c r="I288" s="35">
        <f>ROUND(ROUND(H288,2)*ROUND(G288,3),2)</f>
      </c>
      <c r="J288" s="33"/>
      <c r="O288">
        <f>(I288*21)/100</f>
      </c>
      <c r="P288" t="s">
        <v>27</v>
      </c>
    </row>
    <row r="289" spans="1:5" ht="25.5">
      <c r="A289" s="36" t="s">
        <v>56</v>
      </c>
      <c r="E289" s="37" t="s">
        <v>576</v>
      </c>
    </row>
    <row r="290" spans="1:5" ht="12.75">
      <c r="A290" s="38" t="s">
        <v>58</v>
      </c>
      <c r="E290" s="39" t="s">
        <v>59</v>
      </c>
    </row>
    <row r="291" spans="1:18" ht="12.75" customHeight="1">
      <c r="A291" s="6" t="s">
        <v>48</v>
      </c>
      <c r="B291" s="6"/>
      <c r="C291" s="42" t="s">
        <v>42</v>
      </c>
      <c r="D291" s="6"/>
      <c r="E291" s="29" t="s">
        <v>142</v>
      </c>
      <c r="F291" s="6"/>
      <c r="G291" s="6"/>
      <c r="H291" s="6"/>
      <c r="I291" s="43">
        <f>0+Q291</f>
      </c>
      <c r="J291" s="6"/>
      <c r="O291">
        <f>0+R291</f>
      </c>
      <c r="Q291">
        <f>0+I292+I295+I298+I301+I304+I307+I310+I313+I316+I319+I322+I325+I328+I331+I334+I337+I340+I343+I346+I349+I352+I355+I358+I361+I364+I367+I370+I373+I376+I379+I382+I385+I388+I391+I394+I397+I400</f>
      </c>
      <c r="R291">
        <f>0+O292+O295+O298+O301+O304+O307+O310+O313+O316+O319+O322+O325+O328+O331+O334+O337+O340+O343+O346+O349+O352+O355+O358+O361+O364+O367+O370+O373+O376+O379+O382+O385+O388+O391+O394+O397+O400</f>
      </c>
    </row>
    <row r="292" spans="1:16" ht="12.75">
      <c r="A292" s="26" t="s">
        <v>50</v>
      </c>
      <c r="B292" s="31" t="s">
        <v>577</v>
      </c>
      <c r="C292" s="31" t="s">
        <v>578</v>
      </c>
      <c r="D292" s="26" t="s">
        <v>52</v>
      </c>
      <c r="E292" s="32" t="s">
        <v>579</v>
      </c>
      <c r="F292" s="33" t="s">
        <v>222</v>
      </c>
      <c r="G292" s="34">
        <v>4</v>
      </c>
      <c r="H292" s="35">
        <v>0</v>
      </c>
      <c r="I292" s="35">
        <f>ROUND(ROUND(H292,2)*ROUND(G292,3),2)</f>
      </c>
      <c r="J292" s="33" t="s">
        <v>55</v>
      </c>
      <c r="O292">
        <f>(I292*21)/100</f>
      </c>
      <c r="P292" t="s">
        <v>27</v>
      </c>
    </row>
    <row r="293" spans="1:5" ht="38.25">
      <c r="A293" s="36" t="s">
        <v>56</v>
      </c>
      <c r="E293" s="37" t="s">
        <v>580</v>
      </c>
    </row>
    <row r="294" spans="1:5" ht="25.5">
      <c r="A294" s="40" t="s">
        <v>58</v>
      </c>
      <c r="E294" s="39" t="s">
        <v>581</v>
      </c>
    </row>
    <row r="295" spans="1:16" ht="12.75">
      <c r="A295" s="26" t="s">
        <v>50</v>
      </c>
      <c r="B295" s="31" t="s">
        <v>582</v>
      </c>
      <c r="C295" s="31" t="s">
        <v>583</v>
      </c>
      <c r="D295" s="26" t="s">
        <v>52</v>
      </c>
      <c r="E295" s="32" t="s">
        <v>584</v>
      </c>
      <c r="F295" s="33" t="s">
        <v>222</v>
      </c>
      <c r="G295" s="34">
        <v>303.015</v>
      </c>
      <c r="H295" s="35">
        <v>0</v>
      </c>
      <c r="I295" s="35">
        <f>ROUND(ROUND(H295,2)*ROUND(G295,3),2)</f>
      </c>
      <c r="J295" s="33"/>
      <c r="O295">
        <f>(I295*21)/100</f>
      </c>
      <c r="P295" t="s">
        <v>27</v>
      </c>
    </row>
    <row r="296" spans="1:5" ht="38.25">
      <c r="A296" s="36" t="s">
        <v>56</v>
      </c>
      <c r="E296" s="37" t="s">
        <v>585</v>
      </c>
    </row>
    <row r="297" spans="1:5" ht="63.75">
      <c r="A297" s="40" t="s">
        <v>58</v>
      </c>
      <c r="E297" s="39" t="s">
        <v>586</v>
      </c>
    </row>
    <row r="298" spans="1:16" ht="12.75">
      <c r="A298" s="26" t="s">
        <v>50</v>
      </c>
      <c r="B298" s="31" t="s">
        <v>587</v>
      </c>
      <c r="C298" s="31" t="s">
        <v>588</v>
      </c>
      <c r="D298" s="26" t="s">
        <v>52</v>
      </c>
      <c r="E298" s="32" t="s">
        <v>589</v>
      </c>
      <c r="F298" s="33" t="s">
        <v>222</v>
      </c>
      <c r="G298" s="34">
        <v>271.28</v>
      </c>
      <c r="H298" s="35">
        <v>0</v>
      </c>
      <c r="I298" s="35">
        <f>ROUND(ROUND(H298,2)*ROUND(G298,3),2)</f>
      </c>
      <c r="J298" s="33"/>
      <c r="O298">
        <f>(I298*21)/100</f>
      </c>
      <c r="P298" t="s">
        <v>27</v>
      </c>
    </row>
    <row r="299" spans="1:5" ht="38.25">
      <c r="A299" s="36" t="s">
        <v>56</v>
      </c>
      <c r="E299" s="37" t="s">
        <v>590</v>
      </c>
    </row>
    <row r="300" spans="1:5" ht="25.5">
      <c r="A300" s="40" t="s">
        <v>58</v>
      </c>
      <c r="E300" s="39" t="s">
        <v>523</v>
      </c>
    </row>
    <row r="301" spans="1:16" ht="12.75">
      <c r="A301" s="26" t="s">
        <v>50</v>
      </c>
      <c r="B301" s="31" t="s">
        <v>591</v>
      </c>
      <c r="C301" s="31" t="s">
        <v>592</v>
      </c>
      <c r="D301" s="26" t="s">
        <v>52</v>
      </c>
      <c r="E301" s="32" t="s">
        <v>593</v>
      </c>
      <c r="F301" s="33" t="s">
        <v>54</v>
      </c>
      <c r="G301" s="34">
        <v>1</v>
      </c>
      <c r="H301" s="35">
        <v>0</v>
      </c>
      <c r="I301" s="35">
        <f>ROUND(ROUND(H301,2)*ROUND(G301,3),2)</f>
      </c>
      <c r="J301" s="33"/>
      <c r="O301">
        <f>(I301*21)/100</f>
      </c>
      <c r="P301" t="s">
        <v>27</v>
      </c>
    </row>
    <row r="302" spans="1:5" ht="25.5">
      <c r="A302" s="36" t="s">
        <v>56</v>
      </c>
      <c r="E302" s="37" t="s">
        <v>594</v>
      </c>
    </row>
    <row r="303" spans="1:5" ht="12.75">
      <c r="A303" s="40" t="s">
        <v>58</v>
      </c>
      <c r="E303" s="39" t="s">
        <v>59</v>
      </c>
    </row>
    <row r="304" spans="1:16" ht="12.75">
      <c r="A304" s="26" t="s">
        <v>50</v>
      </c>
      <c r="B304" s="31" t="s">
        <v>595</v>
      </c>
      <c r="C304" s="31" t="s">
        <v>596</v>
      </c>
      <c r="D304" s="26" t="s">
        <v>52</v>
      </c>
      <c r="E304" s="32" t="s">
        <v>597</v>
      </c>
      <c r="F304" s="33" t="s">
        <v>95</v>
      </c>
      <c r="G304" s="34">
        <v>32</v>
      </c>
      <c r="H304" s="35">
        <v>0</v>
      </c>
      <c r="I304" s="35">
        <f>ROUND(ROUND(H304,2)*ROUND(G304,3),2)</f>
      </c>
      <c r="J304" s="33" t="s">
        <v>55</v>
      </c>
      <c r="O304">
        <f>(I304*21)/100</f>
      </c>
      <c r="P304" t="s">
        <v>27</v>
      </c>
    </row>
    <row r="305" spans="1:5" ht="25.5">
      <c r="A305" s="36" t="s">
        <v>56</v>
      </c>
      <c r="E305" s="37" t="s">
        <v>598</v>
      </c>
    </row>
    <row r="306" spans="1:5" ht="38.25">
      <c r="A306" s="40" t="s">
        <v>58</v>
      </c>
      <c r="E306" s="39" t="s">
        <v>599</v>
      </c>
    </row>
    <row r="307" spans="1:16" ht="12.75">
      <c r="A307" s="26" t="s">
        <v>50</v>
      </c>
      <c r="B307" s="31" t="s">
        <v>600</v>
      </c>
      <c r="C307" s="31" t="s">
        <v>601</v>
      </c>
      <c r="D307" s="26" t="s">
        <v>52</v>
      </c>
      <c r="E307" s="32" t="s">
        <v>602</v>
      </c>
      <c r="F307" s="33" t="s">
        <v>95</v>
      </c>
      <c r="G307" s="34">
        <v>2</v>
      </c>
      <c r="H307" s="35">
        <v>0</v>
      </c>
      <c r="I307" s="35">
        <f>ROUND(ROUND(H307,2)*ROUND(G307,3),2)</f>
      </c>
      <c r="J307" s="33" t="s">
        <v>55</v>
      </c>
      <c r="O307">
        <f>(I307*21)/100</f>
      </c>
      <c r="P307" t="s">
        <v>27</v>
      </c>
    </row>
    <row r="308" spans="1:5" ht="12.75">
      <c r="A308" s="36" t="s">
        <v>56</v>
      </c>
      <c r="E308" s="37" t="s">
        <v>603</v>
      </c>
    </row>
    <row r="309" spans="1:5" ht="25.5">
      <c r="A309" s="40" t="s">
        <v>58</v>
      </c>
      <c r="E309" s="39" t="s">
        <v>604</v>
      </c>
    </row>
    <row r="310" spans="1:16" ht="12.75">
      <c r="A310" s="26" t="s">
        <v>50</v>
      </c>
      <c r="B310" s="31" t="s">
        <v>605</v>
      </c>
      <c r="C310" s="31" t="s">
        <v>606</v>
      </c>
      <c r="D310" s="26" t="s">
        <v>52</v>
      </c>
      <c r="E310" s="32" t="s">
        <v>607</v>
      </c>
      <c r="F310" s="33" t="s">
        <v>95</v>
      </c>
      <c r="G310" s="34">
        <v>6</v>
      </c>
      <c r="H310" s="35">
        <v>0</v>
      </c>
      <c r="I310" s="35">
        <f>ROUND(ROUND(H310,2)*ROUND(G310,3),2)</f>
      </c>
      <c r="J310" s="33" t="s">
        <v>55</v>
      </c>
      <c r="O310">
        <f>(I310*21)/100</f>
      </c>
      <c r="P310" t="s">
        <v>27</v>
      </c>
    </row>
    <row r="311" spans="1:5" ht="38.25">
      <c r="A311" s="36" t="s">
        <v>56</v>
      </c>
      <c r="E311" s="37" t="s">
        <v>608</v>
      </c>
    </row>
    <row r="312" spans="1:5" ht="51">
      <c r="A312" s="40" t="s">
        <v>58</v>
      </c>
      <c r="E312" s="39" t="s">
        <v>609</v>
      </c>
    </row>
    <row r="313" spans="1:16" ht="25.5">
      <c r="A313" s="26" t="s">
        <v>50</v>
      </c>
      <c r="B313" s="31" t="s">
        <v>610</v>
      </c>
      <c r="C313" s="31" t="s">
        <v>611</v>
      </c>
      <c r="D313" s="26" t="s">
        <v>52</v>
      </c>
      <c r="E313" s="32" t="s">
        <v>612</v>
      </c>
      <c r="F313" s="33" t="s">
        <v>95</v>
      </c>
      <c r="G313" s="34">
        <v>4</v>
      </c>
      <c r="H313" s="35">
        <v>0</v>
      </c>
      <c r="I313" s="35">
        <f>ROUND(ROUND(H313,2)*ROUND(G313,3),2)</f>
      </c>
      <c r="J313" s="33" t="s">
        <v>55</v>
      </c>
      <c r="O313">
        <f>(I313*21)/100</f>
      </c>
      <c r="P313" t="s">
        <v>27</v>
      </c>
    </row>
    <row r="314" spans="1:5" ht="25.5">
      <c r="A314" s="36" t="s">
        <v>56</v>
      </c>
      <c r="E314" s="37" t="s">
        <v>613</v>
      </c>
    </row>
    <row r="315" spans="1:5" ht="38.25">
      <c r="A315" s="40" t="s">
        <v>58</v>
      </c>
      <c r="E315" s="39" t="s">
        <v>614</v>
      </c>
    </row>
    <row r="316" spans="1:16" ht="12.75">
      <c r="A316" s="26" t="s">
        <v>50</v>
      </c>
      <c r="B316" s="31" t="s">
        <v>615</v>
      </c>
      <c r="C316" s="31" t="s">
        <v>616</v>
      </c>
      <c r="D316" s="26" t="s">
        <v>52</v>
      </c>
      <c r="E316" s="32" t="s">
        <v>617</v>
      </c>
      <c r="F316" s="33" t="s">
        <v>222</v>
      </c>
      <c r="G316" s="34">
        <v>88.24</v>
      </c>
      <c r="H316" s="35">
        <v>0</v>
      </c>
      <c r="I316" s="35">
        <f>ROUND(ROUND(H316,2)*ROUND(G316,3),2)</f>
      </c>
      <c r="J316" s="33" t="s">
        <v>55</v>
      </c>
      <c r="O316">
        <f>(I316*21)/100</f>
      </c>
      <c r="P316" t="s">
        <v>27</v>
      </c>
    </row>
    <row r="317" spans="1:5" ht="12.75">
      <c r="A317" s="36" t="s">
        <v>56</v>
      </c>
      <c r="E317" s="37" t="s">
        <v>618</v>
      </c>
    </row>
    <row r="318" spans="1:5" ht="76.5">
      <c r="A318" s="40" t="s">
        <v>58</v>
      </c>
      <c r="E318" s="39" t="s">
        <v>619</v>
      </c>
    </row>
    <row r="319" spans="1:16" ht="12.75">
      <c r="A319" s="26" t="s">
        <v>50</v>
      </c>
      <c r="B319" s="31" t="s">
        <v>620</v>
      </c>
      <c r="C319" s="31" t="s">
        <v>621</v>
      </c>
      <c r="D319" s="26" t="s">
        <v>52</v>
      </c>
      <c r="E319" s="32" t="s">
        <v>622</v>
      </c>
      <c r="F319" s="33" t="s">
        <v>222</v>
      </c>
      <c r="G319" s="34">
        <v>54.2</v>
      </c>
      <c r="H319" s="35">
        <v>0</v>
      </c>
      <c r="I319" s="35">
        <f>ROUND(ROUND(H319,2)*ROUND(G319,3),2)</f>
      </c>
      <c r="J319" s="33" t="s">
        <v>55</v>
      </c>
      <c r="O319">
        <f>(I319*21)/100</f>
      </c>
      <c r="P319" t="s">
        <v>27</v>
      </c>
    </row>
    <row r="320" spans="1:5" ht="12.75">
      <c r="A320" s="36" t="s">
        <v>56</v>
      </c>
      <c r="E320" s="37" t="s">
        <v>623</v>
      </c>
    </row>
    <row r="321" spans="1:5" ht="63.75">
      <c r="A321" s="40" t="s">
        <v>58</v>
      </c>
      <c r="E321" s="39" t="s">
        <v>624</v>
      </c>
    </row>
    <row r="322" spans="1:16" ht="12.75">
      <c r="A322" s="26" t="s">
        <v>50</v>
      </c>
      <c r="B322" s="31" t="s">
        <v>625</v>
      </c>
      <c r="C322" s="31" t="s">
        <v>626</v>
      </c>
      <c r="D322" s="26" t="s">
        <v>52</v>
      </c>
      <c r="E322" s="32" t="s">
        <v>627</v>
      </c>
      <c r="F322" s="33" t="s">
        <v>222</v>
      </c>
      <c r="G322" s="34">
        <v>21.45</v>
      </c>
      <c r="H322" s="35">
        <v>0</v>
      </c>
      <c r="I322" s="35">
        <f>ROUND(ROUND(H322,2)*ROUND(G322,3),2)</f>
      </c>
      <c r="J322" s="33" t="s">
        <v>55</v>
      </c>
      <c r="O322">
        <f>(I322*21)/100</f>
      </c>
      <c r="P322" t="s">
        <v>27</v>
      </c>
    </row>
    <row r="323" spans="1:5" ht="12.75">
      <c r="A323" s="36" t="s">
        <v>56</v>
      </c>
      <c r="E323" s="37" t="s">
        <v>628</v>
      </c>
    </row>
    <row r="324" spans="1:5" ht="76.5">
      <c r="A324" s="40" t="s">
        <v>58</v>
      </c>
      <c r="E324" s="39" t="s">
        <v>629</v>
      </c>
    </row>
    <row r="325" spans="1:16" ht="12.75">
      <c r="A325" s="26" t="s">
        <v>50</v>
      </c>
      <c r="B325" s="31" t="s">
        <v>630</v>
      </c>
      <c r="C325" s="31" t="s">
        <v>631</v>
      </c>
      <c r="D325" s="26" t="s">
        <v>75</v>
      </c>
      <c r="E325" s="32" t="s">
        <v>632</v>
      </c>
      <c r="F325" s="33" t="s">
        <v>222</v>
      </c>
      <c r="G325" s="34">
        <v>281.2</v>
      </c>
      <c r="H325" s="35">
        <v>0</v>
      </c>
      <c r="I325" s="35">
        <f>ROUND(ROUND(H325,2)*ROUND(G325,3),2)</f>
      </c>
      <c r="J325" s="33" t="s">
        <v>55</v>
      </c>
      <c r="O325">
        <f>(I325*21)/100</f>
      </c>
      <c r="P325" t="s">
        <v>27</v>
      </c>
    </row>
    <row r="326" spans="1:5" ht="12.75">
      <c r="A326" s="36" t="s">
        <v>56</v>
      </c>
      <c r="E326" s="37" t="s">
        <v>633</v>
      </c>
    </row>
    <row r="327" spans="1:5" ht="25.5">
      <c r="A327" s="40" t="s">
        <v>58</v>
      </c>
      <c r="E327" s="39" t="s">
        <v>634</v>
      </c>
    </row>
    <row r="328" spans="1:16" ht="12.75">
      <c r="A328" s="26" t="s">
        <v>50</v>
      </c>
      <c r="B328" s="31" t="s">
        <v>635</v>
      </c>
      <c r="C328" s="31" t="s">
        <v>631</v>
      </c>
      <c r="D328" s="26" t="s">
        <v>79</v>
      </c>
      <c r="E328" s="32" t="s">
        <v>632</v>
      </c>
      <c r="F328" s="33" t="s">
        <v>222</v>
      </c>
      <c r="G328" s="34">
        <v>281.2</v>
      </c>
      <c r="H328" s="35">
        <v>0</v>
      </c>
      <c r="I328" s="35">
        <f>ROUND(ROUND(H328,2)*ROUND(G328,3),2)</f>
      </c>
      <c r="J328" s="33" t="s">
        <v>55</v>
      </c>
      <c r="O328">
        <f>(I328*21)/100</f>
      </c>
      <c r="P328" t="s">
        <v>27</v>
      </c>
    </row>
    <row r="329" spans="1:5" ht="25.5">
      <c r="A329" s="36" t="s">
        <v>56</v>
      </c>
      <c r="E329" s="37" t="s">
        <v>636</v>
      </c>
    </row>
    <row r="330" spans="1:5" ht="12.75">
      <c r="A330" s="40" t="s">
        <v>58</v>
      </c>
      <c r="E330" s="39" t="s">
        <v>637</v>
      </c>
    </row>
    <row r="331" spans="1:16" ht="12.75">
      <c r="A331" s="26" t="s">
        <v>50</v>
      </c>
      <c r="B331" s="31" t="s">
        <v>638</v>
      </c>
      <c r="C331" s="31" t="s">
        <v>639</v>
      </c>
      <c r="D331" s="26" t="s">
        <v>52</v>
      </c>
      <c r="E331" s="32" t="s">
        <v>640</v>
      </c>
      <c r="F331" s="33" t="s">
        <v>222</v>
      </c>
      <c r="G331" s="34">
        <v>21.45</v>
      </c>
      <c r="H331" s="35">
        <v>0</v>
      </c>
      <c r="I331" s="35">
        <f>ROUND(ROUND(H331,2)*ROUND(G331,3),2)</f>
      </c>
      <c r="J331" s="33" t="s">
        <v>55</v>
      </c>
      <c r="O331">
        <f>(I331*21)/100</f>
      </c>
      <c r="P331" t="s">
        <v>27</v>
      </c>
    </row>
    <row r="332" spans="1:5" ht="12.75">
      <c r="A332" s="36" t="s">
        <v>56</v>
      </c>
      <c r="E332" s="37" t="s">
        <v>641</v>
      </c>
    </row>
    <row r="333" spans="1:5" ht="76.5">
      <c r="A333" s="40" t="s">
        <v>58</v>
      </c>
      <c r="E333" s="39" t="s">
        <v>629</v>
      </c>
    </row>
    <row r="334" spans="1:16" ht="12.75">
      <c r="A334" s="26" t="s">
        <v>50</v>
      </c>
      <c r="B334" s="31" t="s">
        <v>642</v>
      </c>
      <c r="C334" s="31" t="s">
        <v>643</v>
      </c>
      <c r="D334" s="26" t="s">
        <v>52</v>
      </c>
      <c r="E334" s="32" t="s">
        <v>644</v>
      </c>
      <c r="F334" s="33" t="s">
        <v>222</v>
      </c>
      <c r="G334" s="34">
        <v>59.1</v>
      </c>
      <c r="H334" s="35">
        <v>0</v>
      </c>
      <c r="I334" s="35">
        <f>ROUND(ROUND(H334,2)*ROUND(G334,3),2)</f>
      </c>
      <c r="J334" s="33" t="s">
        <v>55</v>
      </c>
      <c r="O334">
        <f>(I334*21)/100</f>
      </c>
      <c r="P334" t="s">
        <v>27</v>
      </c>
    </row>
    <row r="335" spans="1:5" ht="12.75">
      <c r="A335" s="36" t="s">
        <v>56</v>
      </c>
      <c r="E335" s="37" t="s">
        <v>645</v>
      </c>
    </row>
    <row r="336" spans="1:5" ht="38.25">
      <c r="A336" s="40" t="s">
        <v>58</v>
      </c>
      <c r="E336" s="39" t="s">
        <v>646</v>
      </c>
    </row>
    <row r="337" spans="1:16" ht="12.75">
      <c r="A337" s="26" t="s">
        <v>50</v>
      </c>
      <c r="B337" s="31" t="s">
        <v>647</v>
      </c>
      <c r="C337" s="31" t="s">
        <v>648</v>
      </c>
      <c r="D337" s="26" t="s">
        <v>52</v>
      </c>
      <c r="E337" s="32" t="s">
        <v>649</v>
      </c>
      <c r="F337" s="33" t="s">
        <v>222</v>
      </c>
      <c r="G337" s="34">
        <v>59.1</v>
      </c>
      <c r="H337" s="35">
        <v>0</v>
      </c>
      <c r="I337" s="35">
        <f>ROUND(ROUND(H337,2)*ROUND(G337,3),2)</f>
      </c>
      <c r="J337" s="33" t="s">
        <v>55</v>
      </c>
      <c r="O337">
        <f>(I337*21)/100</f>
      </c>
      <c r="P337" t="s">
        <v>27</v>
      </c>
    </row>
    <row r="338" spans="1:5" ht="25.5">
      <c r="A338" s="36" t="s">
        <v>56</v>
      </c>
      <c r="E338" s="37" t="s">
        <v>650</v>
      </c>
    </row>
    <row r="339" spans="1:5" ht="38.25">
      <c r="A339" s="40" t="s">
        <v>58</v>
      </c>
      <c r="E339" s="39" t="s">
        <v>646</v>
      </c>
    </row>
    <row r="340" spans="1:16" ht="25.5">
      <c r="A340" s="26" t="s">
        <v>50</v>
      </c>
      <c r="B340" s="31" t="s">
        <v>651</v>
      </c>
      <c r="C340" s="31" t="s">
        <v>652</v>
      </c>
      <c r="D340" s="26" t="s">
        <v>52</v>
      </c>
      <c r="E340" s="32" t="s">
        <v>653</v>
      </c>
      <c r="F340" s="33" t="s">
        <v>146</v>
      </c>
      <c r="G340" s="34">
        <v>12.78</v>
      </c>
      <c r="H340" s="35">
        <v>0</v>
      </c>
      <c r="I340" s="35">
        <f>ROUND(ROUND(H340,2)*ROUND(G340,3),2)</f>
      </c>
      <c r="J340" s="33" t="s">
        <v>55</v>
      </c>
      <c r="O340">
        <f>(I340*21)/100</f>
      </c>
      <c r="P340" t="s">
        <v>27</v>
      </c>
    </row>
    <row r="341" spans="1:5" ht="12.75">
      <c r="A341" s="36" t="s">
        <v>56</v>
      </c>
      <c r="E341" s="37" t="s">
        <v>654</v>
      </c>
    </row>
    <row r="342" spans="1:5" ht="38.25">
      <c r="A342" s="40" t="s">
        <v>58</v>
      </c>
      <c r="E342" s="39" t="s">
        <v>655</v>
      </c>
    </row>
    <row r="343" spans="1:16" ht="12.75">
      <c r="A343" s="26" t="s">
        <v>50</v>
      </c>
      <c r="B343" s="31" t="s">
        <v>656</v>
      </c>
      <c r="C343" s="31" t="s">
        <v>657</v>
      </c>
      <c r="D343" s="26" t="s">
        <v>52</v>
      </c>
      <c r="E343" s="32" t="s">
        <v>658</v>
      </c>
      <c r="F343" s="33" t="s">
        <v>95</v>
      </c>
      <c r="G343" s="34">
        <v>6</v>
      </c>
      <c r="H343" s="35">
        <v>0</v>
      </c>
      <c r="I343" s="35">
        <f>ROUND(ROUND(H343,2)*ROUND(G343,3),2)</f>
      </c>
      <c r="J343" s="33"/>
      <c r="O343">
        <f>(I343*21)/100</f>
      </c>
      <c r="P343" t="s">
        <v>27</v>
      </c>
    </row>
    <row r="344" spans="1:5" ht="38.25">
      <c r="A344" s="36" t="s">
        <v>56</v>
      </c>
      <c r="E344" s="37" t="s">
        <v>659</v>
      </c>
    </row>
    <row r="345" spans="1:5" ht="25.5">
      <c r="A345" s="40" t="s">
        <v>58</v>
      </c>
      <c r="E345" s="39" t="s">
        <v>660</v>
      </c>
    </row>
    <row r="346" spans="1:16" ht="12.75">
      <c r="A346" s="26" t="s">
        <v>50</v>
      </c>
      <c r="B346" s="31" t="s">
        <v>661</v>
      </c>
      <c r="C346" s="31" t="s">
        <v>662</v>
      </c>
      <c r="D346" s="26" t="s">
        <v>75</v>
      </c>
      <c r="E346" s="32" t="s">
        <v>663</v>
      </c>
      <c r="F346" s="33" t="s">
        <v>95</v>
      </c>
      <c r="G346" s="34">
        <v>12</v>
      </c>
      <c r="H346" s="35">
        <v>0</v>
      </c>
      <c r="I346" s="35">
        <f>ROUND(ROUND(H346,2)*ROUND(G346,3),2)</f>
      </c>
      <c r="J346" s="33"/>
      <c r="O346">
        <f>(I346*21)/100</f>
      </c>
      <c r="P346" t="s">
        <v>27</v>
      </c>
    </row>
    <row r="347" spans="1:5" ht="51">
      <c r="A347" s="36" t="s">
        <v>56</v>
      </c>
      <c r="E347" s="37" t="s">
        <v>664</v>
      </c>
    </row>
    <row r="348" spans="1:5" ht="25.5">
      <c r="A348" s="40" t="s">
        <v>58</v>
      </c>
      <c r="E348" s="39" t="s">
        <v>665</v>
      </c>
    </row>
    <row r="349" spans="1:16" ht="12.75">
      <c r="A349" s="26" t="s">
        <v>50</v>
      </c>
      <c r="B349" s="31" t="s">
        <v>666</v>
      </c>
      <c r="C349" s="31" t="s">
        <v>662</v>
      </c>
      <c r="D349" s="26" t="s">
        <v>79</v>
      </c>
      <c r="E349" s="32" t="s">
        <v>663</v>
      </c>
      <c r="F349" s="33" t="s">
        <v>95</v>
      </c>
      <c r="G349" s="34">
        <v>18</v>
      </c>
      <c r="H349" s="35">
        <v>0</v>
      </c>
      <c r="I349" s="35">
        <f>ROUND(ROUND(H349,2)*ROUND(G349,3),2)</f>
      </c>
      <c r="J349" s="33" t="s">
        <v>55</v>
      </c>
      <c r="O349">
        <f>(I349*21)/100</f>
      </c>
      <c r="P349" t="s">
        <v>27</v>
      </c>
    </row>
    <row r="350" spans="1:5" ht="25.5">
      <c r="A350" s="36" t="s">
        <v>56</v>
      </c>
      <c r="E350" s="37" t="s">
        <v>667</v>
      </c>
    </row>
    <row r="351" spans="1:5" ht="25.5">
      <c r="A351" s="40" t="s">
        <v>58</v>
      </c>
      <c r="E351" s="39" t="s">
        <v>668</v>
      </c>
    </row>
    <row r="352" spans="1:16" ht="12.75">
      <c r="A352" s="26" t="s">
        <v>50</v>
      </c>
      <c r="B352" s="31" t="s">
        <v>669</v>
      </c>
      <c r="C352" s="31" t="s">
        <v>670</v>
      </c>
      <c r="D352" s="26" t="s">
        <v>52</v>
      </c>
      <c r="E352" s="32" t="s">
        <v>671</v>
      </c>
      <c r="F352" s="33" t="s">
        <v>146</v>
      </c>
      <c r="G352" s="34">
        <v>114.1</v>
      </c>
      <c r="H352" s="35">
        <v>0</v>
      </c>
      <c r="I352" s="35">
        <f>ROUND(ROUND(H352,2)*ROUND(G352,3),2)</f>
      </c>
      <c r="J352" s="33" t="s">
        <v>55</v>
      </c>
      <c r="O352">
        <f>(I352*21)/100</f>
      </c>
      <c r="P352" t="s">
        <v>27</v>
      </c>
    </row>
    <row r="353" spans="1:5" ht="51">
      <c r="A353" s="36" t="s">
        <v>56</v>
      </c>
      <c r="E353" s="37" t="s">
        <v>672</v>
      </c>
    </row>
    <row r="354" spans="1:5" ht="51">
      <c r="A354" s="40" t="s">
        <v>58</v>
      </c>
      <c r="E354" s="39" t="s">
        <v>673</v>
      </c>
    </row>
    <row r="355" spans="1:16" ht="12.75">
      <c r="A355" s="26" t="s">
        <v>50</v>
      </c>
      <c r="B355" s="31" t="s">
        <v>674</v>
      </c>
      <c r="C355" s="31" t="s">
        <v>675</v>
      </c>
      <c r="D355" s="26" t="s">
        <v>52</v>
      </c>
      <c r="E355" s="32" t="s">
        <v>676</v>
      </c>
      <c r="F355" s="33" t="s">
        <v>146</v>
      </c>
      <c r="G355" s="34">
        <v>114.1</v>
      </c>
      <c r="H355" s="35">
        <v>0</v>
      </c>
      <c r="I355" s="35">
        <f>ROUND(ROUND(H355,2)*ROUND(G355,3),2)</f>
      </c>
      <c r="J355" s="33" t="s">
        <v>55</v>
      </c>
      <c r="O355">
        <f>(I355*21)/100</f>
      </c>
      <c r="P355" t="s">
        <v>27</v>
      </c>
    </row>
    <row r="356" spans="1:5" ht="63.75">
      <c r="A356" s="36" t="s">
        <v>56</v>
      </c>
      <c r="E356" s="37" t="s">
        <v>677</v>
      </c>
    </row>
    <row r="357" spans="1:5" ht="38.25">
      <c r="A357" s="40" t="s">
        <v>58</v>
      </c>
      <c r="E357" s="39" t="s">
        <v>678</v>
      </c>
    </row>
    <row r="358" spans="1:16" ht="12.75">
      <c r="A358" s="26" t="s">
        <v>50</v>
      </c>
      <c r="B358" s="31" t="s">
        <v>679</v>
      </c>
      <c r="C358" s="31" t="s">
        <v>680</v>
      </c>
      <c r="D358" s="26" t="s">
        <v>75</v>
      </c>
      <c r="E358" s="32" t="s">
        <v>681</v>
      </c>
      <c r="F358" s="33" t="s">
        <v>146</v>
      </c>
      <c r="G358" s="34">
        <v>1001.72</v>
      </c>
      <c r="H358" s="35">
        <v>0</v>
      </c>
      <c r="I358" s="35">
        <f>ROUND(ROUND(H358,2)*ROUND(G358,3),2)</f>
      </c>
      <c r="J358" s="33" t="s">
        <v>55</v>
      </c>
      <c r="O358">
        <f>(I358*21)/100</f>
      </c>
      <c r="P358" t="s">
        <v>27</v>
      </c>
    </row>
    <row r="359" spans="1:5" ht="63.75">
      <c r="A359" s="36" t="s">
        <v>56</v>
      </c>
      <c r="E359" s="37" t="s">
        <v>682</v>
      </c>
    </row>
    <row r="360" spans="1:5" ht="51">
      <c r="A360" s="40" t="s">
        <v>58</v>
      </c>
      <c r="E360" s="39" t="s">
        <v>683</v>
      </c>
    </row>
    <row r="361" spans="1:16" ht="12.75">
      <c r="A361" s="26" t="s">
        <v>50</v>
      </c>
      <c r="B361" s="31" t="s">
        <v>684</v>
      </c>
      <c r="C361" s="31" t="s">
        <v>680</v>
      </c>
      <c r="D361" s="26" t="s">
        <v>79</v>
      </c>
      <c r="E361" s="32" t="s">
        <v>681</v>
      </c>
      <c r="F361" s="33" t="s">
        <v>146</v>
      </c>
      <c r="G361" s="34">
        <v>1759.14</v>
      </c>
      <c r="H361" s="35">
        <v>0</v>
      </c>
      <c r="I361" s="35">
        <f>ROUND(ROUND(H361,2)*ROUND(G361,3),2)</f>
      </c>
      <c r="J361" s="33" t="s">
        <v>55</v>
      </c>
      <c r="O361">
        <f>(I361*21)/100</f>
      </c>
      <c r="P361" t="s">
        <v>27</v>
      </c>
    </row>
    <row r="362" spans="1:5" ht="76.5">
      <c r="A362" s="36" t="s">
        <v>56</v>
      </c>
      <c r="E362" s="37" t="s">
        <v>685</v>
      </c>
    </row>
    <row r="363" spans="1:5" ht="63.75">
      <c r="A363" s="40" t="s">
        <v>58</v>
      </c>
      <c r="E363" s="39" t="s">
        <v>686</v>
      </c>
    </row>
    <row r="364" spans="1:16" ht="12.75">
      <c r="A364" s="26" t="s">
        <v>50</v>
      </c>
      <c r="B364" s="31" t="s">
        <v>687</v>
      </c>
      <c r="C364" s="31" t="s">
        <v>680</v>
      </c>
      <c r="D364" s="26" t="s">
        <v>296</v>
      </c>
      <c r="E364" s="32" t="s">
        <v>681</v>
      </c>
      <c r="F364" s="33" t="s">
        <v>146</v>
      </c>
      <c r="G364" s="34">
        <v>90.48</v>
      </c>
      <c r="H364" s="35">
        <v>0</v>
      </c>
      <c r="I364" s="35">
        <f>ROUND(ROUND(H364,2)*ROUND(G364,3),2)</f>
      </c>
      <c r="J364" s="33" t="s">
        <v>55</v>
      </c>
      <c r="O364">
        <f>(I364*21)/100</f>
      </c>
      <c r="P364" t="s">
        <v>27</v>
      </c>
    </row>
    <row r="365" spans="1:5" ht="51">
      <c r="A365" s="36" t="s">
        <v>56</v>
      </c>
      <c r="E365" s="37" t="s">
        <v>688</v>
      </c>
    </row>
    <row r="366" spans="1:5" ht="51">
      <c r="A366" s="40" t="s">
        <v>58</v>
      </c>
      <c r="E366" s="39" t="s">
        <v>689</v>
      </c>
    </row>
    <row r="367" spans="1:16" ht="12.75">
      <c r="A367" s="26" t="s">
        <v>50</v>
      </c>
      <c r="B367" s="31" t="s">
        <v>690</v>
      </c>
      <c r="C367" s="31" t="s">
        <v>691</v>
      </c>
      <c r="D367" s="26" t="s">
        <v>75</v>
      </c>
      <c r="E367" s="32" t="s">
        <v>692</v>
      </c>
      <c r="F367" s="33" t="s">
        <v>146</v>
      </c>
      <c r="G367" s="34">
        <v>1000.72</v>
      </c>
      <c r="H367" s="35">
        <v>0</v>
      </c>
      <c r="I367" s="35">
        <f>ROUND(ROUND(H367,2)*ROUND(G367,3),2)</f>
      </c>
      <c r="J367" s="33" t="s">
        <v>55</v>
      </c>
      <c r="O367">
        <f>(I367*21)/100</f>
      </c>
      <c r="P367" t="s">
        <v>27</v>
      </c>
    </row>
    <row r="368" spans="1:5" ht="63.75">
      <c r="A368" s="36" t="s">
        <v>56</v>
      </c>
      <c r="E368" s="37" t="s">
        <v>693</v>
      </c>
    </row>
    <row r="369" spans="1:5" ht="38.25">
      <c r="A369" s="40" t="s">
        <v>58</v>
      </c>
      <c r="E369" s="39" t="s">
        <v>694</v>
      </c>
    </row>
    <row r="370" spans="1:16" ht="12.75">
      <c r="A370" s="26" t="s">
        <v>50</v>
      </c>
      <c r="B370" s="31" t="s">
        <v>695</v>
      </c>
      <c r="C370" s="31" t="s">
        <v>691</v>
      </c>
      <c r="D370" s="26" t="s">
        <v>79</v>
      </c>
      <c r="E370" s="32" t="s">
        <v>692</v>
      </c>
      <c r="F370" s="33" t="s">
        <v>146</v>
      </c>
      <c r="G370" s="34">
        <v>1759.14</v>
      </c>
      <c r="H370" s="35">
        <v>0</v>
      </c>
      <c r="I370" s="35">
        <f>ROUND(ROUND(H370,2)*ROUND(G370,3),2)</f>
      </c>
      <c r="J370" s="33" t="s">
        <v>55</v>
      </c>
      <c r="O370">
        <f>(I370*21)/100</f>
      </c>
      <c r="P370" t="s">
        <v>27</v>
      </c>
    </row>
    <row r="371" spans="1:5" ht="76.5">
      <c r="A371" s="36" t="s">
        <v>56</v>
      </c>
      <c r="E371" s="37" t="s">
        <v>696</v>
      </c>
    </row>
    <row r="372" spans="1:5" ht="38.25">
      <c r="A372" s="40" t="s">
        <v>58</v>
      </c>
      <c r="E372" s="39" t="s">
        <v>697</v>
      </c>
    </row>
    <row r="373" spans="1:16" ht="12.75">
      <c r="A373" s="26" t="s">
        <v>50</v>
      </c>
      <c r="B373" s="31" t="s">
        <v>698</v>
      </c>
      <c r="C373" s="31" t="s">
        <v>691</v>
      </c>
      <c r="D373" s="26" t="s">
        <v>296</v>
      </c>
      <c r="E373" s="32" t="s">
        <v>692</v>
      </c>
      <c r="F373" s="33" t="s">
        <v>146</v>
      </c>
      <c r="G373" s="34">
        <v>90.48</v>
      </c>
      <c r="H373" s="35">
        <v>0</v>
      </c>
      <c r="I373" s="35">
        <f>ROUND(ROUND(H373,2)*ROUND(G373,3),2)</f>
      </c>
      <c r="J373" s="33" t="s">
        <v>55</v>
      </c>
      <c r="O373">
        <f>(I373*21)/100</f>
      </c>
      <c r="P373" t="s">
        <v>27</v>
      </c>
    </row>
    <row r="374" spans="1:5" ht="51">
      <c r="A374" s="36" t="s">
        <v>56</v>
      </c>
      <c r="E374" s="37" t="s">
        <v>699</v>
      </c>
    </row>
    <row r="375" spans="1:5" ht="38.25">
      <c r="A375" s="40" t="s">
        <v>58</v>
      </c>
      <c r="E375" s="39" t="s">
        <v>700</v>
      </c>
    </row>
    <row r="376" spans="1:16" ht="12.75">
      <c r="A376" s="26" t="s">
        <v>50</v>
      </c>
      <c r="B376" s="31" t="s">
        <v>701</v>
      </c>
      <c r="C376" s="31" t="s">
        <v>702</v>
      </c>
      <c r="D376" s="26" t="s">
        <v>75</v>
      </c>
      <c r="E376" s="32" t="s">
        <v>703</v>
      </c>
      <c r="F376" s="33" t="s">
        <v>146</v>
      </c>
      <c r="G376" s="34">
        <v>100.072</v>
      </c>
      <c r="H376" s="35">
        <v>0</v>
      </c>
      <c r="I376" s="35">
        <f>ROUND(ROUND(H376,2)*ROUND(G376,3),2)</f>
      </c>
      <c r="J376" s="33" t="s">
        <v>55</v>
      </c>
      <c r="O376">
        <f>(I376*21)/100</f>
      </c>
      <c r="P376" t="s">
        <v>27</v>
      </c>
    </row>
    <row r="377" spans="1:5" ht="51">
      <c r="A377" s="36" t="s">
        <v>56</v>
      </c>
      <c r="E377" s="37" t="s">
        <v>704</v>
      </c>
    </row>
    <row r="378" spans="1:5" ht="38.25">
      <c r="A378" s="40" t="s">
        <v>58</v>
      </c>
      <c r="E378" s="39" t="s">
        <v>705</v>
      </c>
    </row>
    <row r="379" spans="1:16" ht="12.75">
      <c r="A379" s="26" t="s">
        <v>50</v>
      </c>
      <c r="B379" s="31" t="s">
        <v>706</v>
      </c>
      <c r="C379" s="31" t="s">
        <v>702</v>
      </c>
      <c r="D379" s="26" t="s">
        <v>79</v>
      </c>
      <c r="E379" s="32" t="s">
        <v>703</v>
      </c>
      <c r="F379" s="33" t="s">
        <v>146</v>
      </c>
      <c r="G379" s="34">
        <v>175.914</v>
      </c>
      <c r="H379" s="35">
        <v>0</v>
      </c>
      <c r="I379" s="35">
        <f>ROUND(ROUND(H379,2)*ROUND(G379,3),2)</f>
      </c>
      <c r="J379" s="33" t="s">
        <v>55</v>
      </c>
      <c r="O379">
        <f>(I379*21)/100</f>
      </c>
      <c r="P379" t="s">
        <v>27</v>
      </c>
    </row>
    <row r="380" spans="1:5" ht="63.75">
      <c r="A380" s="36" t="s">
        <v>56</v>
      </c>
      <c r="E380" s="37" t="s">
        <v>707</v>
      </c>
    </row>
    <row r="381" spans="1:5" ht="38.25">
      <c r="A381" s="40" t="s">
        <v>58</v>
      </c>
      <c r="E381" s="39" t="s">
        <v>708</v>
      </c>
    </row>
    <row r="382" spans="1:16" ht="12.75">
      <c r="A382" s="26" t="s">
        <v>50</v>
      </c>
      <c r="B382" s="31" t="s">
        <v>709</v>
      </c>
      <c r="C382" s="31" t="s">
        <v>702</v>
      </c>
      <c r="D382" s="26" t="s">
        <v>296</v>
      </c>
      <c r="E382" s="32" t="s">
        <v>703</v>
      </c>
      <c r="F382" s="33" t="s">
        <v>146</v>
      </c>
      <c r="G382" s="34">
        <v>9.048</v>
      </c>
      <c r="H382" s="35">
        <v>0</v>
      </c>
      <c r="I382" s="35">
        <f>ROUND(ROUND(H382,2)*ROUND(G382,3),2)</f>
      </c>
      <c r="J382" s="33" t="s">
        <v>55</v>
      </c>
      <c r="O382">
        <f>(I382*21)/100</f>
      </c>
      <c r="P382" t="s">
        <v>27</v>
      </c>
    </row>
    <row r="383" spans="1:5" ht="51">
      <c r="A383" s="36" t="s">
        <v>56</v>
      </c>
      <c r="E383" s="37" t="s">
        <v>710</v>
      </c>
    </row>
    <row r="384" spans="1:5" ht="38.25">
      <c r="A384" s="40" t="s">
        <v>58</v>
      </c>
      <c r="E384" s="39" t="s">
        <v>711</v>
      </c>
    </row>
    <row r="385" spans="1:16" ht="12.75">
      <c r="A385" s="26" t="s">
        <v>50</v>
      </c>
      <c r="B385" s="31" t="s">
        <v>712</v>
      </c>
      <c r="C385" s="31" t="s">
        <v>713</v>
      </c>
      <c r="D385" s="26" t="s">
        <v>75</v>
      </c>
      <c r="E385" s="32" t="s">
        <v>714</v>
      </c>
      <c r="F385" s="33" t="s">
        <v>165</v>
      </c>
      <c r="G385" s="34">
        <v>97.056</v>
      </c>
      <c r="H385" s="35">
        <v>0</v>
      </c>
      <c r="I385" s="35">
        <f>ROUND(ROUND(H385,2)*ROUND(G385,3),2)</f>
      </c>
      <c r="J385" s="33" t="s">
        <v>55</v>
      </c>
      <c r="O385">
        <f>(I385*21)/100</f>
      </c>
      <c r="P385" t="s">
        <v>27</v>
      </c>
    </row>
    <row r="386" spans="1:5" ht="12.75">
      <c r="A386" s="36" t="s">
        <v>56</v>
      </c>
      <c r="E386" s="37" t="s">
        <v>715</v>
      </c>
    </row>
    <row r="387" spans="1:5" ht="38.25">
      <c r="A387" s="40" t="s">
        <v>58</v>
      </c>
      <c r="E387" s="39" t="s">
        <v>716</v>
      </c>
    </row>
    <row r="388" spans="1:16" ht="12.75">
      <c r="A388" s="26" t="s">
        <v>50</v>
      </c>
      <c r="B388" s="31" t="s">
        <v>717</v>
      </c>
      <c r="C388" s="31" t="s">
        <v>713</v>
      </c>
      <c r="D388" s="26" t="s">
        <v>79</v>
      </c>
      <c r="E388" s="32" t="s">
        <v>714</v>
      </c>
      <c r="F388" s="33" t="s">
        <v>165</v>
      </c>
      <c r="G388" s="34">
        <v>5.2</v>
      </c>
      <c r="H388" s="35">
        <v>0</v>
      </c>
      <c r="I388" s="35">
        <f>ROUND(ROUND(H388,2)*ROUND(G388,3),2)</f>
      </c>
      <c r="J388" s="33" t="s">
        <v>55</v>
      </c>
      <c r="O388">
        <f>(I388*21)/100</f>
      </c>
      <c r="P388" t="s">
        <v>27</v>
      </c>
    </row>
    <row r="389" spans="1:5" ht="51">
      <c r="A389" s="36" t="s">
        <v>56</v>
      </c>
      <c r="E389" s="37" t="s">
        <v>718</v>
      </c>
    </row>
    <row r="390" spans="1:5" ht="25.5">
      <c r="A390" s="40" t="s">
        <v>58</v>
      </c>
      <c r="E390" s="39" t="s">
        <v>291</v>
      </c>
    </row>
    <row r="391" spans="1:16" ht="12.75">
      <c r="A391" s="26" t="s">
        <v>50</v>
      </c>
      <c r="B391" s="31" t="s">
        <v>719</v>
      </c>
      <c r="C391" s="31" t="s">
        <v>720</v>
      </c>
      <c r="D391" s="26" t="s">
        <v>52</v>
      </c>
      <c r="E391" s="32" t="s">
        <v>721</v>
      </c>
      <c r="F391" s="33" t="s">
        <v>165</v>
      </c>
      <c r="G391" s="34">
        <v>397.026</v>
      </c>
      <c r="H391" s="35">
        <v>0</v>
      </c>
      <c r="I391" s="35">
        <f>ROUND(ROUND(H391,2)*ROUND(G391,3),2)</f>
      </c>
      <c r="J391" s="33" t="s">
        <v>55</v>
      </c>
      <c r="O391">
        <f>(I391*21)/100</f>
      </c>
      <c r="P391" t="s">
        <v>27</v>
      </c>
    </row>
    <row r="392" spans="1:5" ht="12.75">
      <c r="A392" s="36" t="s">
        <v>56</v>
      </c>
      <c r="E392" s="37" t="s">
        <v>722</v>
      </c>
    </row>
    <row r="393" spans="1:5" ht="89.25">
      <c r="A393" s="40" t="s">
        <v>58</v>
      </c>
      <c r="E393" s="39" t="s">
        <v>723</v>
      </c>
    </row>
    <row r="394" spans="1:16" ht="12.75">
      <c r="A394" s="26" t="s">
        <v>50</v>
      </c>
      <c r="B394" s="31" t="s">
        <v>724</v>
      </c>
      <c r="C394" s="31" t="s">
        <v>725</v>
      </c>
      <c r="D394" s="26" t="s">
        <v>52</v>
      </c>
      <c r="E394" s="32" t="s">
        <v>726</v>
      </c>
      <c r="F394" s="33" t="s">
        <v>95</v>
      </c>
      <c r="G394" s="34">
        <v>6</v>
      </c>
      <c r="H394" s="35">
        <v>0</v>
      </c>
      <c r="I394" s="35">
        <f>ROUND(ROUND(H394,2)*ROUND(G394,3),2)</f>
      </c>
      <c r="J394" s="33" t="s">
        <v>55</v>
      </c>
      <c r="O394">
        <f>(I394*21)/100</f>
      </c>
      <c r="P394" t="s">
        <v>27</v>
      </c>
    </row>
    <row r="395" spans="1:5" ht="12.75">
      <c r="A395" s="36" t="s">
        <v>56</v>
      </c>
      <c r="E395" s="37" t="s">
        <v>727</v>
      </c>
    </row>
    <row r="396" spans="1:5" ht="25.5">
      <c r="A396" s="40" t="s">
        <v>58</v>
      </c>
      <c r="E396" s="39" t="s">
        <v>660</v>
      </c>
    </row>
    <row r="397" spans="1:16" ht="12.75">
      <c r="A397" s="26" t="s">
        <v>50</v>
      </c>
      <c r="B397" s="31" t="s">
        <v>728</v>
      </c>
      <c r="C397" s="31" t="s">
        <v>729</v>
      </c>
      <c r="D397" s="26" t="s">
        <v>52</v>
      </c>
      <c r="E397" s="32" t="s">
        <v>730</v>
      </c>
      <c r="F397" s="33" t="s">
        <v>165</v>
      </c>
      <c r="G397" s="34">
        <v>6</v>
      </c>
      <c r="H397" s="35">
        <v>0</v>
      </c>
      <c r="I397" s="35">
        <f>ROUND(ROUND(H397,2)*ROUND(G397,3),2)</f>
      </c>
      <c r="J397" s="33" t="s">
        <v>55</v>
      </c>
      <c r="O397">
        <f>(I397*21)/100</f>
      </c>
      <c r="P397" t="s">
        <v>27</v>
      </c>
    </row>
    <row r="398" spans="1:5" ht="25.5">
      <c r="A398" s="36" t="s">
        <v>56</v>
      </c>
      <c r="E398" s="37" t="s">
        <v>731</v>
      </c>
    </row>
    <row r="399" spans="1:5" ht="12.75">
      <c r="A399" s="40" t="s">
        <v>58</v>
      </c>
      <c r="E399" s="39" t="s">
        <v>732</v>
      </c>
    </row>
    <row r="400" spans="1:16" ht="12.75">
      <c r="A400" s="26" t="s">
        <v>50</v>
      </c>
      <c r="B400" s="31" t="s">
        <v>733</v>
      </c>
      <c r="C400" s="31" t="s">
        <v>734</v>
      </c>
      <c r="D400" s="26" t="s">
        <v>52</v>
      </c>
      <c r="E400" s="32" t="s">
        <v>735</v>
      </c>
      <c r="F400" s="33" t="s">
        <v>146</v>
      </c>
      <c r="G400" s="34">
        <v>1068.525</v>
      </c>
      <c r="H400" s="35">
        <v>0</v>
      </c>
      <c r="I400" s="35">
        <f>ROUND(ROUND(H400,2)*ROUND(G400,3),2)</f>
      </c>
      <c r="J400" s="33" t="s">
        <v>55</v>
      </c>
      <c r="O400">
        <f>(I400*21)/100</f>
      </c>
      <c r="P400" t="s">
        <v>27</v>
      </c>
    </row>
    <row r="401" spans="1:5" ht="12.75">
      <c r="A401" s="36" t="s">
        <v>56</v>
      </c>
      <c r="E401" s="37" t="s">
        <v>736</v>
      </c>
    </row>
    <row r="402" spans="1:5" ht="76.5">
      <c r="A402" s="38" t="s">
        <v>58</v>
      </c>
      <c r="E402" s="39" t="s">
        <v>737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0+O9+O13+O20+O24+O79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738</v>
      </c>
      <c r="I3" s="44">
        <f>0+I9+I13+I20+I24+I79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738</v>
      </c>
      <c r="D4" s="1"/>
      <c r="E4" s="14" t="s">
        <v>739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738</v>
      </c>
      <c r="D5" s="6"/>
      <c r="E5" s="18" t="s">
        <v>739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12.75">
      <c r="A10" s="26" t="s">
        <v>50</v>
      </c>
      <c r="B10" s="31" t="s">
        <v>31</v>
      </c>
      <c r="C10" s="31" t="s">
        <v>741</v>
      </c>
      <c r="D10" s="26" t="s">
        <v>75</v>
      </c>
      <c r="E10" s="32" t="s">
        <v>742</v>
      </c>
      <c r="F10" s="33" t="s">
        <v>165</v>
      </c>
      <c r="G10" s="34">
        <v>0.392</v>
      </c>
      <c r="H10" s="35">
        <v>0</v>
      </c>
      <c r="I10" s="35">
        <f>ROUND(ROUND(H10,2)*ROUND(G10,3),2)</f>
      </c>
      <c r="J10" s="33" t="s">
        <v>55</v>
      </c>
      <c r="O10">
        <f>(I10*21)/100</f>
      </c>
      <c r="P10" t="s">
        <v>27</v>
      </c>
    </row>
    <row r="11" spans="1:5" ht="12.75">
      <c r="A11" s="36" t="s">
        <v>56</v>
      </c>
      <c r="E11" s="37" t="s">
        <v>743</v>
      </c>
    </row>
    <row r="12" spans="1:5" ht="12.75">
      <c r="A12" s="38" t="s">
        <v>58</v>
      </c>
      <c r="E12" s="39" t="s">
        <v>744</v>
      </c>
    </row>
    <row r="13" spans="1:18" ht="12.75" customHeight="1">
      <c r="A13" s="6" t="s">
        <v>48</v>
      </c>
      <c r="B13" s="6"/>
      <c r="C13" s="42" t="s">
        <v>31</v>
      </c>
      <c r="D13" s="6"/>
      <c r="E13" s="29" t="s">
        <v>195</v>
      </c>
      <c r="F13" s="6"/>
      <c r="G13" s="6"/>
      <c r="H13" s="6"/>
      <c r="I13" s="43">
        <f>0+Q13</f>
      </c>
      <c r="J13" s="6"/>
      <c r="O13">
        <f>0+R13</f>
      </c>
      <c r="Q13">
        <f>0+I14+I17</f>
      </c>
      <c r="R13">
        <f>0+O14+O17</f>
      </c>
    </row>
    <row r="14" spans="1:16" ht="12.75">
      <c r="A14" s="26" t="s">
        <v>50</v>
      </c>
      <c r="B14" s="31" t="s">
        <v>27</v>
      </c>
      <c r="C14" s="31" t="s">
        <v>745</v>
      </c>
      <c r="D14" s="26" t="s">
        <v>52</v>
      </c>
      <c r="E14" s="32" t="s">
        <v>746</v>
      </c>
      <c r="F14" s="33" t="s">
        <v>165</v>
      </c>
      <c r="G14" s="34">
        <v>7.175</v>
      </c>
      <c r="H14" s="35">
        <v>0</v>
      </c>
      <c r="I14" s="35">
        <f>ROUND(ROUND(H14,2)*ROUND(G14,3),2)</f>
      </c>
      <c r="J14" s="33" t="s">
        <v>55</v>
      </c>
      <c r="O14">
        <f>(I14*21)/100</f>
      </c>
      <c r="P14" t="s">
        <v>27</v>
      </c>
    </row>
    <row r="15" spans="1:5" ht="38.25">
      <c r="A15" s="36" t="s">
        <v>56</v>
      </c>
      <c r="E15" s="37" t="s">
        <v>747</v>
      </c>
    </row>
    <row r="16" spans="1:5" ht="38.25">
      <c r="A16" s="40" t="s">
        <v>58</v>
      </c>
      <c r="E16" s="39" t="s">
        <v>748</v>
      </c>
    </row>
    <row r="17" spans="1:16" ht="12.75">
      <c r="A17" s="26" t="s">
        <v>50</v>
      </c>
      <c r="B17" s="31" t="s">
        <v>26</v>
      </c>
      <c r="C17" s="31" t="s">
        <v>261</v>
      </c>
      <c r="D17" s="26" t="s">
        <v>52</v>
      </c>
      <c r="E17" s="32" t="s">
        <v>262</v>
      </c>
      <c r="F17" s="33" t="s">
        <v>165</v>
      </c>
      <c r="G17" s="34">
        <v>7.175</v>
      </c>
      <c r="H17" s="35">
        <v>0</v>
      </c>
      <c r="I17" s="35">
        <f>ROUND(ROUND(H17,2)*ROUND(G17,3),2)</f>
      </c>
      <c r="J17" s="33" t="s">
        <v>55</v>
      </c>
      <c r="O17">
        <f>(I17*21)/100</f>
      </c>
      <c r="P17" t="s">
        <v>27</v>
      </c>
    </row>
    <row r="18" spans="1:5" ht="12.75">
      <c r="A18" s="36" t="s">
        <v>56</v>
      </c>
      <c r="E18" s="37" t="s">
        <v>52</v>
      </c>
    </row>
    <row r="19" spans="1:5" ht="38.25">
      <c r="A19" s="38" t="s">
        <v>58</v>
      </c>
      <c r="E19" s="39" t="s">
        <v>748</v>
      </c>
    </row>
    <row r="20" spans="1:18" ht="12.75" customHeight="1">
      <c r="A20" s="6" t="s">
        <v>48</v>
      </c>
      <c r="B20" s="6"/>
      <c r="C20" s="42" t="s">
        <v>27</v>
      </c>
      <c r="D20" s="6"/>
      <c r="E20" s="29" t="s">
        <v>286</v>
      </c>
      <c r="F20" s="6"/>
      <c r="G20" s="6"/>
      <c r="H20" s="6"/>
      <c r="I20" s="43">
        <f>0+Q20</f>
      </c>
      <c r="J20" s="6"/>
      <c r="O20">
        <f>0+R20</f>
      </c>
      <c r="Q20">
        <f>0+I21</f>
      </c>
      <c r="R20">
        <f>0+O21</f>
      </c>
    </row>
    <row r="21" spans="1:16" ht="25.5">
      <c r="A21" s="26" t="s">
        <v>50</v>
      </c>
      <c r="B21" s="31" t="s">
        <v>35</v>
      </c>
      <c r="C21" s="31" t="s">
        <v>749</v>
      </c>
      <c r="D21" s="26" t="s">
        <v>52</v>
      </c>
      <c r="E21" s="32" t="s">
        <v>750</v>
      </c>
      <c r="F21" s="33" t="s">
        <v>222</v>
      </c>
      <c r="G21" s="34">
        <v>7.5</v>
      </c>
      <c r="H21" s="35">
        <v>0</v>
      </c>
      <c r="I21" s="35">
        <f>ROUND(ROUND(H21,2)*ROUND(G21,3),2)</f>
      </c>
      <c r="J21" s="33" t="s">
        <v>55</v>
      </c>
      <c r="O21">
        <f>(I21*21)/100</f>
      </c>
      <c r="P21" t="s">
        <v>27</v>
      </c>
    </row>
    <row r="22" spans="1:5" ht="12.75">
      <c r="A22" s="36" t="s">
        <v>56</v>
      </c>
      <c r="E22" s="37" t="s">
        <v>52</v>
      </c>
    </row>
    <row r="23" spans="1:5" ht="12.75">
      <c r="A23" s="38" t="s">
        <v>58</v>
      </c>
      <c r="E23" s="39" t="s">
        <v>751</v>
      </c>
    </row>
    <row r="24" spans="1:18" ht="12.75" customHeight="1">
      <c r="A24" s="6" t="s">
        <v>48</v>
      </c>
      <c r="B24" s="6"/>
      <c r="C24" s="42" t="s">
        <v>78</v>
      </c>
      <c r="D24" s="6"/>
      <c r="E24" s="29" t="s">
        <v>518</v>
      </c>
      <c r="F24" s="6"/>
      <c r="G24" s="6"/>
      <c r="H24" s="6"/>
      <c r="I24" s="43">
        <f>0+Q24</f>
      </c>
      <c r="J24" s="6"/>
      <c r="O24">
        <f>0+R24</f>
      </c>
      <c r="Q24">
        <f>0+I25+I28+I31+I34+I37+I40+I43+I46+I49+I52+I55+I58+I61+I64+I67+I70+I73+I76</f>
      </c>
      <c r="R24">
        <f>0+O25+O28+O31+O34+O37+O40+O43+O46+O49+O52+O55+O58+O61+O64+O67+O70+O73+O76</f>
      </c>
    </row>
    <row r="25" spans="1:16" ht="12.75">
      <c r="A25" s="26" t="s">
        <v>50</v>
      </c>
      <c r="B25" s="31" t="s">
        <v>37</v>
      </c>
      <c r="C25" s="31" t="s">
        <v>752</v>
      </c>
      <c r="D25" s="26" t="s">
        <v>52</v>
      </c>
      <c r="E25" s="32" t="s">
        <v>753</v>
      </c>
      <c r="F25" s="33" t="s">
        <v>95</v>
      </c>
      <c r="G25" s="34">
        <v>4</v>
      </c>
      <c r="H25" s="35">
        <v>0</v>
      </c>
      <c r="I25" s="35">
        <f>ROUND(ROUND(H25,2)*ROUND(G25,3),2)</f>
      </c>
      <c r="J25" s="33" t="s">
        <v>55</v>
      </c>
      <c r="O25">
        <f>(I25*21)/100</f>
      </c>
      <c r="P25" t="s">
        <v>27</v>
      </c>
    </row>
    <row r="26" spans="1:5" ht="25.5">
      <c r="A26" s="36" t="s">
        <v>56</v>
      </c>
      <c r="E26" s="37" t="s">
        <v>754</v>
      </c>
    </row>
    <row r="27" spans="1:5" ht="12.75">
      <c r="A27" s="40" t="s">
        <v>58</v>
      </c>
      <c r="E27" s="39" t="s">
        <v>52</v>
      </c>
    </row>
    <row r="28" spans="1:16" ht="12.75">
      <c r="A28" s="26" t="s">
        <v>50</v>
      </c>
      <c r="B28" s="31" t="s">
        <v>39</v>
      </c>
      <c r="C28" s="31" t="s">
        <v>755</v>
      </c>
      <c r="D28" s="26" t="s">
        <v>52</v>
      </c>
      <c r="E28" s="32" t="s">
        <v>756</v>
      </c>
      <c r="F28" s="33" t="s">
        <v>222</v>
      </c>
      <c r="G28" s="34">
        <v>20</v>
      </c>
      <c r="H28" s="35">
        <v>0</v>
      </c>
      <c r="I28" s="35">
        <f>ROUND(ROUND(H28,2)*ROUND(G28,3),2)</f>
      </c>
      <c r="J28" s="33" t="s">
        <v>55</v>
      </c>
      <c r="O28">
        <f>(I28*21)/100</f>
      </c>
      <c r="P28" t="s">
        <v>27</v>
      </c>
    </row>
    <row r="29" spans="1:5" ht="25.5">
      <c r="A29" s="36" t="s">
        <v>56</v>
      </c>
      <c r="E29" s="37" t="s">
        <v>757</v>
      </c>
    </row>
    <row r="30" spans="1:5" ht="12.75">
      <c r="A30" s="40" t="s">
        <v>58</v>
      </c>
      <c r="E30" s="39" t="s">
        <v>52</v>
      </c>
    </row>
    <row r="31" spans="1:16" ht="12.75">
      <c r="A31" s="26" t="s">
        <v>50</v>
      </c>
      <c r="B31" s="31" t="s">
        <v>78</v>
      </c>
      <c r="C31" s="31" t="s">
        <v>758</v>
      </c>
      <c r="D31" s="26" t="s">
        <v>52</v>
      </c>
      <c r="E31" s="32" t="s">
        <v>759</v>
      </c>
      <c r="F31" s="33" t="s">
        <v>95</v>
      </c>
      <c r="G31" s="34">
        <v>1</v>
      </c>
      <c r="H31" s="35">
        <v>0</v>
      </c>
      <c r="I31" s="35">
        <f>ROUND(ROUND(H31,2)*ROUND(G31,3),2)</f>
      </c>
      <c r="J31" s="33" t="s">
        <v>55</v>
      </c>
      <c r="O31">
        <f>(I31*21)/100</f>
      </c>
      <c r="P31" t="s">
        <v>27</v>
      </c>
    </row>
    <row r="32" spans="1:5" ht="12.75">
      <c r="A32" s="36" t="s">
        <v>56</v>
      </c>
      <c r="E32" s="37" t="s">
        <v>760</v>
      </c>
    </row>
    <row r="33" spans="1:5" ht="12.75">
      <c r="A33" s="40" t="s">
        <v>58</v>
      </c>
      <c r="E33" s="39" t="s">
        <v>52</v>
      </c>
    </row>
    <row r="34" spans="1:16" ht="12.75">
      <c r="A34" s="26" t="s">
        <v>50</v>
      </c>
      <c r="B34" s="31" t="s">
        <v>81</v>
      </c>
      <c r="C34" s="31" t="s">
        <v>761</v>
      </c>
      <c r="D34" s="26" t="s">
        <v>52</v>
      </c>
      <c r="E34" s="32" t="s">
        <v>762</v>
      </c>
      <c r="F34" s="33" t="s">
        <v>222</v>
      </c>
      <c r="G34" s="34">
        <v>230</v>
      </c>
      <c r="H34" s="35">
        <v>0</v>
      </c>
      <c r="I34" s="35">
        <f>ROUND(ROUND(H34,2)*ROUND(G34,3),2)</f>
      </c>
      <c r="J34" s="33" t="s">
        <v>55</v>
      </c>
      <c r="O34">
        <f>(I34*21)/100</f>
      </c>
      <c r="P34" t="s">
        <v>27</v>
      </c>
    </row>
    <row r="35" spans="1:5" ht="25.5">
      <c r="A35" s="36" t="s">
        <v>56</v>
      </c>
      <c r="E35" s="37" t="s">
        <v>763</v>
      </c>
    </row>
    <row r="36" spans="1:5" ht="12.75">
      <c r="A36" s="40" t="s">
        <v>58</v>
      </c>
      <c r="E36" s="39" t="s">
        <v>764</v>
      </c>
    </row>
    <row r="37" spans="1:16" ht="25.5">
      <c r="A37" s="26" t="s">
        <v>50</v>
      </c>
      <c r="B37" s="31" t="s">
        <v>42</v>
      </c>
      <c r="C37" s="31" t="s">
        <v>765</v>
      </c>
      <c r="D37" s="26" t="s">
        <v>52</v>
      </c>
      <c r="E37" s="32" t="s">
        <v>766</v>
      </c>
      <c r="F37" s="33" t="s">
        <v>222</v>
      </c>
      <c r="G37" s="34">
        <v>7.5</v>
      </c>
      <c r="H37" s="35">
        <v>0</v>
      </c>
      <c r="I37" s="35">
        <f>ROUND(ROUND(H37,2)*ROUND(G37,3),2)</f>
      </c>
      <c r="J37" s="33" t="s">
        <v>55</v>
      </c>
      <c r="O37">
        <f>(I37*21)/100</f>
      </c>
      <c r="P37" t="s">
        <v>27</v>
      </c>
    </row>
    <row r="38" spans="1:5" ht="25.5">
      <c r="A38" s="36" t="s">
        <v>56</v>
      </c>
      <c r="E38" s="37" t="s">
        <v>767</v>
      </c>
    </row>
    <row r="39" spans="1:5" ht="12.75">
      <c r="A39" s="40" t="s">
        <v>58</v>
      </c>
      <c r="E39" s="39" t="s">
        <v>751</v>
      </c>
    </row>
    <row r="40" spans="1:16" ht="25.5">
      <c r="A40" s="26" t="s">
        <v>50</v>
      </c>
      <c r="B40" s="31" t="s">
        <v>44</v>
      </c>
      <c r="C40" s="31" t="s">
        <v>768</v>
      </c>
      <c r="D40" s="26" t="s">
        <v>52</v>
      </c>
      <c r="E40" s="32" t="s">
        <v>769</v>
      </c>
      <c r="F40" s="33" t="s">
        <v>95</v>
      </c>
      <c r="G40" s="34">
        <v>10</v>
      </c>
      <c r="H40" s="35">
        <v>0</v>
      </c>
      <c r="I40" s="35">
        <f>ROUND(ROUND(H40,2)*ROUND(G40,3),2)</f>
      </c>
      <c r="J40" s="33" t="s">
        <v>55</v>
      </c>
      <c r="O40">
        <f>(I40*21)/100</f>
      </c>
      <c r="P40" t="s">
        <v>27</v>
      </c>
    </row>
    <row r="41" spans="1:5" ht="12.75">
      <c r="A41" s="36" t="s">
        <v>56</v>
      </c>
      <c r="E41" s="37" t="s">
        <v>770</v>
      </c>
    </row>
    <row r="42" spans="1:5" ht="12.75">
      <c r="A42" s="40" t="s">
        <v>58</v>
      </c>
      <c r="E42" s="39" t="s">
        <v>771</v>
      </c>
    </row>
    <row r="43" spans="1:16" ht="25.5">
      <c r="A43" s="26" t="s">
        <v>50</v>
      </c>
      <c r="B43" s="31" t="s">
        <v>46</v>
      </c>
      <c r="C43" s="31" t="s">
        <v>772</v>
      </c>
      <c r="D43" s="26" t="s">
        <v>52</v>
      </c>
      <c r="E43" s="32" t="s">
        <v>773</v>
      </c>
      <c r="F43" s="33" t="s">
        <v>95</v>
      </c>
      <c r="G43" s="34">
        <v>10</v>
      </c>
      <c r="H43" s="35">
        <v>0</v>
      </c>
      <c r="I43" s="35">
        <f>ROUND(ROUND(H43,2)*ROUND(G43,3),2)</f>
      </c>
      <c r="J43" s="33" t="s">
        <v>55</v>
      </c>
      <c r="O43">
        <f>(I43*21)/100</f>
      </c>
      <c r="P43" t="s">
        <v>27</v>
      </c>
    </row>
    <row r="44" spans="1:5" ht="12.75">
      <c r="A44" s="36" t="s">
        <v>56</v>
      </c>
      <c r="E44" s="37" t="s">
        <v>774</v>
      </c>
    </row>
    <row r="45" spans="1:5" ht="12.75">
      <c r="A45" s="40" t="s">
        <v>58</v>
      </c>
      <c r="E45" s="39" t="s">
        <v>771</v>
      </c>
    </row>
    <row r="46" spans="1:16" ht="25.5">
      <c r="A46" s="26" t="s">
        <v>50</v>
      </c>
      <c r="B46" s="31" t="s">
        <v>92</v>
      </c>
      <c r="C46" s="31" t="s">
        <v>772</v>
      </c>
      <c r="D46" s="26" t="s">
        <v>75</v>
      </c>
      <c r="E46" s="32" t="s">
        <v>773</v>
      </c>
      <c r="F46" s="33" t="s">
        <v>95</v>
      </c>
      <c r="G46" s="34">
        <v>1</v>
      </c>
      <c r="H46" s="35">
        <v>0</v>
      </c>
      <c r="I46" s="35">
        <f>ROUND(ROUND(H46,2)*ROUND(G46,3),2)</f>
      </c>
      <c r="J46" s="33" t="s">
        <v>55</v>
      </c>
      <c r="O46">
        <f>(I46*21)/100</f>
      </c>
      <c r="P46" t="s">
        <v>27</v>
      </c>
    </row>
    <row r="47" spans="1:5" ht="12.75">
      <c r="A47" s="36" t="s">
        <v>56</v>
      </c>
      <c r="E47" s="37" t="s">
        <v>775</v>
      </c>
    </row>
    <row r="48" spans="1:5" ht="12.75">
      <c r="A48" s="40" t="s">
        <v>58</v>
      </c>
      <c r="E48" s="39" t="s">
        <v>52</v>
      </c>
    </row>
    <row r="49" spans="1:16" ht="12.75">
      <c r="A49" s="26" t="s">
        <v>50</v>
      </c>
      <c r="B49" s="31" t="s">
        <v>97</v>
      </c>
      <c r="C49" s="31" t="s">
        <v>776</v>
      </c>
      <c r="D49" s="26" t="s">
        <v>52</v>
      </c>
      <c r="E49" s="32" t="s">
        <v>777</v>
      </c>
      <c r="F49" s="33" t="s">
        <v>222</v>
      </c>
      <c r="G49" s="34">
        <v>145</v>
      </c>
      <c r="H49" s="35">
        <v>0</v>
      </c>
      <c r="I49" s="35">
        <f>ROUND(ROUND(H49,2)*ROUND(G49,3),2)</f>
      </c>
      <c r="J49" s="33" t="s">
        <v>55</v>
      </c>
      <c r="O49">
        <f>(I49*21)/100</f>
      </c>
      <c r="P49" t="s">
        <v>27</v>
      </c>
    </row>
    <row r="50" spans="1:5" ht="12.75">
      <c r="A50" s="36" t="s">
        <v>56</v>
      </c>
      <c r="E50" s="37" t="s">
        <v>778</v>
      </c>
    </row>
    <row r="51" spans="1:5" ht="12.75">
      <c r="A51" s="40" t="s">
        <v>58</v>
      </c>
      <c r="E51" s="39" t="s">
        <v>779</v>
      </c>
    </row>
    <row r="52" spans="1:16" ht="12.75">
      <c r="A52" s="26" t="s">
        <v>50</v>
      </c>
      <c r="B52" s="31" t="s">
        <v>99</v>
      </c>
      <c r="C52" s="31" t="s">
        <v>780</v>
      </c>
      <c r="D52" s="26" t="s">
        <v>52</v>
      </c>
      <c r="E52" s="32" t="s">
        <v>781</v>
      </c>
      <c r="F52" s="33" t="s">
        <v>95</v>
      </c>
      <c r="G52" s="34">
        <v>4</v>
      </c>
      <c r="H52" s="35">
        <v>0</v>
      </c>
      <c r="I52" s="35">
        <f>ROUND(ROUND(H52,2)*ROUND(G52,3),2)</f>
      </c>
      <c r="J52" s="33" t="s">
        <v>55</v>
      </c>
      <c r="O52">
        <f>(I52*21)/100</f>
      </c>
      <c r="P52" t="s">
        <v>27</v>
      </c>
    </row>
    <row r="53" spans="1:5" ht="12.75">
      <c r="A53" s="36" t="s">
        <v>56</v>
      </c>
      <c r="E53" s="37" t="s">
        <v>782</v>
      </c>
    </row>
    <row r="54" spans="1:5" ht="12.75">
      <c r="A54" s="40" t="s">
        <v>58</v>
      </c>
      <c r="E54" s="39" t="s">
        <v>52</v>
      </c>
    </row>
    <row r="55" spans="1:16" ht="12.75">
      <c r="A55" s="26" t="s">
        <v>50</v>
      </c>
      <c r="B55" s="31" t="s">
        <v>103</v>
      </c>
      <c r="C55" s="31" t="s">
        <v>783</v>
      </c>
      <c r="D55" s="26" t="s">
        <v>52</v>
      </c>
      <c r="E55" s="32" t="s">
        <v>784</v>
      </c>
      <c r="F55" s="33" t="s">
        <v>95</v>
      </c>
      <c r="G55" s="34">
        <v>2</v>
      </c>
      <c r="H55" s="35">
        <v>0</v>
      </c>
      <c r="I55" s="35">
        <f>ROUND(ROUND(H55,2)*ROUND(G55,3),2)</f>
      </c>
      <c r="J55" s="33" t="s">
        <v>55</v>
      </c>
      <c r="O55">
        <f>(I55*21)/100</f>
      </c>
      <c r="P55" t="s">
        <v>27</v>
      </c>
    </row>
    <row r="56" spans="1:5" ht="12.75">
      <c r="A56" s="36" t="s">
        <v>56</v>
      </c>
      <c r="E56" s="37" t="s">
        <v>785</v>
      </c>
    </row>
    <row r="57" spans="1:5" ht="12.75">
      <c r="A57" s="40" t="s">
        <v>58</v>
      </c>
      <c r="E57" s="39" t="s">
        <v>786</v>
      </c>
    </row>
    <row r="58" spans="1:16" ht="12.75">
      <c r="A58" s="26" t="s">
        <v>50</v>
      </c>
      <c r="B58" s="31" t="s">
        <v>105</v>
      </c>
      <c r="C58" s="31" t="s">
        <v>787</v>
      </c>
      <c r="D58" s="26" t="s">
        <v>52</v>
      </c>
      <c r="E58" s="32" t="s">
        <v>788</v>
      </c>
      <c r="F58" s="33" t="s">
        <v>95</v>
      </c>
      <c r="G58" s="34">
        <v>3</v>
      </c>
      <c r="H58" s="35">
        <v>0</v>
      </c>
      <c r="I58" s="35">
        <f>ROUND(ROUND(H58,2)*ROUND(G58,3),2)</f>
      </c>
      <c r="J58" s="33" t="s">
        <v>55</v>
      </c>
      <c r="O58">
        <f>(I58*21)/100</f>
      </c>
      <c r="P58" t="s">
        <v>27</v>
      </c>
    </row>
    <row r="59" spans="1:5" ht="12.75">
      <c r="A59" s="36" t="s">
        <v>56</v>
      </c>
      <c r="E59" s="37" t="s">
        <v>789</v>
      </c>
    </row>
    <row r="60" spans="1:5" ht="12.75">
      <c r="A60" s="40" t="s">
        <v>58</v>
      </c>
      <c r="E60" s="39" t="s">
        <v>52</v>
      </c>
    </row>
    <row r="61" spans="1:16" ht="12.75">
      <c r="A61" s="26" t="s">
        <v>50</v>
      </c>
      <c r="B61" s="31" t="s">
        <v>108</v>
      </c>
      <c r="C61" s="31" t="s">
        <v>790</v>
      </c>
      <c r="D61" s="26" t="s">
        <v>52</v>
      </c>
      <c r="E61" s="32" t="s">
        <v>791</v>
      </c>
      <c r="F61" s="33" t="s">
        <v>95</v>
      </c>
      <c r="G61" s="34">
        <v>2</v>
      </c>
      <c r="H61" s="35">
        <v>0</v>
      </c>
      <c r="I61" s="35">
        <f>ROUND(ROUND(H61,2)*ROUND(G61,3),2)</f>
      </c>
      <c r="J61" s="33" t="s">
        <v>55</v>
      </c>
      <c r="O61">
        <f>(I61*21)/100</f>
      </c>
      <c r="P61" t="s">
        <v>27</v>
      </c>
    </row>
    <row r="62" spans="1:5" ht="12.75">
      <c r="A62" s="36" t="s">
        <v>56</v>
      </c>
      <c r="E62" s="37" t="s">
        <v>792</v>
      </c>
    </row>
    <row r="63" spans="1:5" ht="12.75">
      <c r="A63" s="40" t="s">
        <v>58</v>
      </c>
      <c r="E63" s="39" t="s">
        <v>52</v>
      </c>
    </row>
    <row r="64" spans="1:16" ht="25.5">
      <c r="A64" s="26" t="s">
        <v>50</v>
      </c>
      <c r="B64" s="31" t="s">
        <v>112</v>
      </c>
      <c r="C64" s="31" t="s">
        <v>793</v>
      </c>
      <c r="D64" s="26" t="s">
        <v>52</v>
      </c>
      <c r="E64" s="32" t="s">
        <v>794</v>
      </c>
      <c r="F64" s="33" t="s">
        <v>95</v>
      </c>
      <c r="G64" s="34">
        <v>1</v>
      </c>
      <c r="H64" s="35">
        <v>0</v>
      </c>
      <c r="I64" s="35">
        <f>ROUND(ROUND(H64,2)*ROUND(G64,3),2)</f>
      </c>
      <c r="J64" s="33" t="s">
        <v>55</v>
      </c>
      <c r="O64">
        <f>(I64*21)/100</f>
      </c>
      <c r="P64" t="s">
        <v>27</v>
      </c>
    </row>
    <row r="65" spans="1:5" ht="12.75">
      <c r="A65" s="36" t="s">
        <v>56</v>
      </c>
      <c r="E65" s="37" t="s">
        <v>52</v>
      </c>
    </row>
    <row r="66" spans="1:5" ht="12.75">
      <c r="A66" s="40" t="s">
        <v>58</v>
      </c>
      <c r="E66" s="39" t="s">
        <v>52</v>
      </c>
    </row>
    <row r="67" spans="1:16" ht="12.75">
      <c r="A67" s="26" t="s">
        <v>50</v>
      </c>
      <c r="B67" s="31" t="s">
        <v>116</v>
      </c>
      <c r="C67" s="31" t="s">
        <v>795</v>
      </c>
      <c r="D67" s="26" t="s">
        <v>52</v>
      </c>
      <c r="E67" s="32" t="s">
        <v>796</v>
      </c>
      <c r="F67" s="33" t="s">
        <v>95</v>
      </c>
      <c r="G67" s="34">
        <v>1</v>
      </c>
      <c r="H67" s="35">
        <v>0</v>
      </c>
      <c r="I67" s="35">
        <f>ROUND(ROUND(H67,2)*ROUND(G67,3),2)</f>
      </c>
      <c r="J67" s="33" t="s">
        <v>55</v>
      </c>
      <c r="O67">
        <f>(I67*21)/100</f>
      </c>
      <c r="P67" t="s">
        <v>27</v>
      </c>
    </row>
    <row r="68" spans="1:5" ht="12.75">
      <c r="A68" s="36" t="s">
        <v>56</v>
      </c>
      <c r="E68" s="37" t="s">
        <v>52</v>
      </c>
    </row>
    <row r="69" spans="1:5" ht="12.75">
      <c r="A69" s="40" t="s">
        <v>58</v>
      </c>
      <c r="E69" s="39" t="s">
        <v>52</v>
      </c>
    </row>
    <row r="70" spans="1:16" ht="12.75">
      <c r="A70" s="26" t="s">
        <v>50</v>
      </c>
      <c r="B70" s="31" t="s">
        <v>118</v>
      </c>
      <c r="C70" s="31" t="s">
        <v>797</v>
      </c>
      <c r="D70" s="26" t="s">
        <v>52</v>
      </c>
      <c r="E70" s="32" t="s">
        <v>798</v>
      </c>
      <c r="F70" s="33" t="s">
        <v>95</v>
      </c>
      <c r="G70" s="34">
        <v>1</v>
      </c>
      <c r="H70" s="35">
        <v>0</v>
      </c>
      <c r="I70" s="35">
        <f>ROUND(ROUND(H70,2)*ROUND(G70,3),2)</f>
      </c>
      <c r="J70" s="33" t="s">
        <v>55</v>
      </c>
      <c r="O70">
        <f>(I70*21)/100</f>
      </c>
      <c r="P70" t="s">
        <v>27</v>
      </c>
    </row>
    <row r="71" spans="1:5" ht="12.75">
      <c r="A71" s="36" t="s">
        <v>56</v>
      </c>
      <c r="E71" s="37" t="s">
        <v>799</v>
      </c>
    </row>
    <row r="72" spans="1:5" ht="12.75">
      <c r="A72" s="40" t="s">
        <v>58</v>
      </c>
      <c r="E72" s="39" t="s">
        <v>800</v>
      </c>
    </row>
    <row r="73" spans="1:16" ht="12.75">
      <c r="A73" s="26" t="s">
        <v>50</v>
      </c>
      <c r="B73" s="31" t="s">
        <v>122</v>
      </c>
      <c r="C73" s="31" t="s">
        <v>801</v>
      </c>
      <c r="D73" s="26" t="s">
        <v>52</v>
      </c>
      <c r="E73" s="32" t="s">
        <v>802</v>
      </c>
      <c r="F73" s="33" t="s">
        <v>95</v>
      </c>
      <c r="G73" s="34">
        <v>2</v>
      </c>
      <c r="H73" s="35">
        <v>0</v>
      </c>
      <c r="I73" s="35">
        <f>ROUND(ROUND(H73,2)*ROUND(G73,3),2)</f>
      </c>
      <c r="J73" s="33" t="s">
        <v>55</v>
      </c>
      <c r="O73">
        <f>(I73*21)/100</f>
      </c>
      <c r="P73" t="s">
        <v>27</v>
      </c>
    </row>
    <row r="74" spans="1:5" ht="25.5">
      <c r="A74" s="36" t="s">
        <v>56</v>
      </c>
      <c r="E74" s="37" t="s">
        <v>803</v>
      </c>
    </row>
    <row r="75" spans="1:5" ht="12.75">
      <c r="A75" s="40" t="s">
        <v>58</v>
      </c>
      <c r="E75" s="39" t="s">
        <v>52</v>
      </c>
    </row>
    <row r="76" spans="1:16" ht="12.75">
      <c r="A76" s="26" t="s">
        <v>50</v>
      </c>
      <c r="B76" s="31" t="s">
        <v>125</v>
      </c>
      <c r="C76" s="31" t="s">
        <v>801</v>
      </c>
      <c r="D76" s="26" t="s">
        <v>75</v>
      </c>
      <c r="E76" s="32" t="s">
        <v>802</v>
      </c>
      <c r="F76" s="33" t="s">
        <v>95</v>
      </c>
      <c r="G76" s="34">
        <v>3</v>
      </c>
      <c r="H76" s="35">
        <v>0</v>
      </c>
      <c r="I76" s="35">
        <f>ROUND(ROUND(H76,2)*ROUND(G76,3),2)</f>
      </c>
      <c r="J76" s="33" t="s">
        <v>55</v>
      </c>
      <c r="O76">
        <f>(I76*21)/100</f>
      </c>
      <c r="P76" t="s">
        <v>27</v>
      </c>
    </row>
    <row r="77" spans="1:5" ht="25.5">
      <c r="A77" s="36" t="s">
        <v>56</v>
      </c>
      <c r="E77" s="37" t="s">
        <v>804</v>
      </c>
    </row>
    <row r="78" spans="1:5" ht="12.75">
      <c r="A78" s="38" t="s">
        <v>58</v>
      </c>
      <c r="E78" s="39" t="s">
        <v>52</v>
      </c>
    </row>
    <row r="79" spans="1:18" ht="12.75" customHeight="1">
      <c r="A79" s="6" t="s">
        <v>48</v>
      </c>
      <c r="B79" s="6"/>
      <c r="C79" s="42" t="s">
        <v>42</v>
      </c>
      <c r="D79" s="6"/>
      <c r="E79" s="29" t="s">
        <v>142</v>
      </c>
      <c r="F79" s="6"/>
      <c r="G79" s="6"/>
      <c r="H79" s="6"/>
      <c r="I79" s="43">
        <f>0+Q79</f>
      </c>
      <c r="J79" s="6"/>
      <c r="O79">
        <f>0+R79</f>
      </c>
      <c r="Q79">
        <f>0+I80</f>
      </c>
      <c r="R79">
        <f>0+O80</f>
      </c>
    </row>
    <row r="80" spans="1:16" ht="12.75">
      <c r="A80" s="26" t="s">
        <v>50</v>
      </c>
      <c r="B80" s="31" t="s">
        <v>129</v>
      </c>
      <c r="C80" s="31" t="s">
        <v>805</v>
      </c>
      <c r="D80" s="26" t="s">
        <v>52</v>
      </c>
      <c r="E80" s="32" t="s">
        <v>806</v>
      </c>
      <c r="F80" s="33" t="s">
        <v>165</v>
      </c>
      <c r="G80" s="34">
        <v>0.392</v>
      </c>
      <c r="H80" s="35">
        <v>0</v>
      </c>
      <c r="I80" s="35">
        <f>ROUND(ROUND(H80,2)*ROUND(G80,3),2)</f>
      </c>
      <c r="J80" s="33" t="s">
        <v>55</v>
      </c>
      <c r="O80">
        <f>(I80*21)/100</f>
      </c>
      <c r="P80" t="s">
        <v>27</v>
      </c>
    </row>
    <row r="81" spans="1:5" ht="25.5">
      <c r="A81" s="36" t="s">
        <v>56</v>
      </c>
      <c r="E81" s="37" t="s">
        <v>807</v>
      </c>
    </row>
    <row r="82" spans="1:5" ht="12.75">
      <c r="A82" s="38" t="s">
        <v>58</v>
      </c>
      <c r="E82" s="39" t="s">
        <v>744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0+O9+O13+O38+O45+O49+O59+O117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808</v>
      </c>
      <c r="I3" s="44">
        <f>0+I9+I13+I38+I45+I49+I59+I117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808</v>
      </c>
      <c r="D4" s="1"/>
      <c r="E4" s="14" t="s">
        <v>809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808</v>
      </c>
      <c r="D5" s="6"/>
      <c r="E5" s="18" t="s">
        <v>809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25.5">
      <c r="A10" s="26" t="s">
        <v>50</v>
      </c>
      <c r="B10" s="31" t="s">
        <v>31</v>
      </c>
      <c r="C10" s="31" t="s">
        <v>171</v>
      </c>
      <c r="D10" s="26" t="s">
        <v>52</v>
      </c>
      <c r="E10" s="32" t="s">
        <v>811</v>
      </c>
      <c r="F10" s="33" t="s">
        <v>173</v>
      </c>
      <c r="G10" s="34">
        <v>5.031</v>
      </c>
      <c r="H10" s="35">
        <v>0</v>
      </c>
      <c r="I10" s="35">
        <f>ROUND(ROUND(H10,2)*ROUND(G10,3),2)</f>
      </c>
      <c r="J10" s="33" t="s">
        <v>55</v>
      </c>
      <c r="O10">
        <f>(I10*21)/100</f>
      </c>
      <c r="P10" t="s">
        <v>27</v>
      </c>
    </row>
    <row r="11" spans="1:5" ht="12.75">
      <c r="A11" s="36" t="s">
        <v>56</v>
      </c>
      <c r="E11" s="37" t="s">
        <v>812</v>
      </c>
    </row>
    <row r="12" spans="1:5" ht="12.75">
      <c r="A12" s="38" t="s">
        <v>58</v>
      </c>
      <c r="E12" s="39" t="s">
        <v>813</v>
      </c>
    </row>
    <row r="13" spans="1:18" ht="12.75" customHeight="1">
      <c r="A13" s="6" t="s">
        <v>48</v>
      </c>
      <c r="B13" s="6"/>
      <c r="C13" s="42" t="s">
        <v>31</v>
      </c>
      <c r="D13" s="6"/>
      <c r="E13" s="29" t="s">
        <v>195</v>
      </c>
      <c r="F13" s="6"/>
      <c r="G13" s="6"/>
      <c r="H13" s="6"/>
      <c r="I13" s="43">
        <f>0+Q13</f>
      </c>
      <c r="J13" s="6"/>
      <c r="O13">
        <f>0+R13</f>
      </c>
      <c r="Q13">
        <f>0+I14+I17+I20+I23+I26+I29+I32+I35</f>
      </c>
      <c r="R13">
        <f>0+O14+O17+O20+O23+O26+O29+O32+O35</f>
      </c>
    </row>
    <row r="14" spans="1:16" ht="25.5">
      <c r="A14" s="26" t="s">
        <v>50</v>
      </c>
      <c r="B14" s="31" t="s">
        <v>27</v>
      </c>
      <c r="C14" s="31" t="s">
        <v>814</v>
      </c>
      <c r="D14" s="26" t="s">
        <v>52</v>
      </c>
      <c r="E14" s="32" t="s">
        <v>815</v>
      </c>
      <c r="F14" s="33" t="s">
        <v>165</v>
      </c>
      <c r="G14" s="34">
        <v>3.094</v>
      </c>
      <c r="H14" s="35">
        <v>0</v>
      </c>
      <c r="I14" s="35">
        <f>ROUND(ROUND(H14,2)*ROUND(G14,3),2)</f>
      </c>
      <c r="J14" s="33" t="s">
        <v>55</v>
      </c>
      <c r="O14">
        <f>(I14*21)/100</f>
      </c>
      <c r="P14" t="s">
        <v>27</v>
      </c>
    </row>
    <row r="15" spans="1:5" ht="12.75">
      <c r="A15" s="36" t="s">
        <v>56</v>
      </c>
      <c r="E15" s="37" t="s">
        <v>816</v>
      </c>
    </row>
    <row r="16" spans="1:5" ht="12.75">
      <c r="A16" s="40" t="s">
        <v>58</v>
      </c>
      <c r="E16" s="39" t="s">
        <v>817</v>
      </c>
    </row>
    <row r="17" spans="1:16" ht="12.75">
      <c r="A17" s="26" t="s">
        <v>50</v>
      </c>
      <c r="B17" s="31" t="s">
        <v>26</v>
      </c>
      <c r="C17" s="31" t="s">
        <v>818</v>
      </c>
      <c r="D17" s="26" t="s">
        <v>52</v>
      </c>
      <c r="E17" s="32" t="s">
        <v>819</v>
      </c>
      <c r="F17" s="33" t="s">
        <v>165</v>
      </c>
      <c r="G17" s="34">
        <v>4.761</v>
      </c>
      <c r="H17" s="35">
        <v>0</v>
      </c>
      <c r="I17" s="35">
        <f>ROUND(ROUND(H17,2)*ROUND(G17,3),2)</f>
      </c>
      <c r="J17" s="33" t="s">
        <v>55</v>
      </c>
      <c r="O17">
        <f>(I17*21)/100</f>
      </c>
      <c r="P17" t="s">
        <v>27</v>
      </c>
    </row>
    <row r="18" spans="1:5" ht="25.5">
      <c r="A18" s="36" t="s">
        <v>56</v>
      </c>
      <c r="E18" s="37" t="s">
        <v>820</v>
      </c>
    </row>
    <row r="19" spans="1:5" ht="38.25">
      <c r="A19" s="40" t="s">
        <v>58</v>
      </c>
      <c r="E19" s="39" t="s">
        <v>821</v>
      </c>
    </row>
    <row r="20" spans="1:16" ht="12.75">
      <c r="A20" s="26" t="s">
        <v>50</v>
      </c>
      <c r="B20" s="31" t="s">
        <v>35</v>
      </c>
      <c r="C20" s="31" t="s">
        <v>822</v>
      </c>
      <c r="D20" s="26" t="s">
        <v>52</v>
      </c>
      <c r="E20" s="32" t="s">
        <v>823</v>
      </c>
      <c r="F20" s="33" t="s">
        <v>165</v>
      </c>
      <c r="G20" s="34">
        <v>0.324</v>
      </c>
      <c r="H20" s="35">
        <v>0</v>
      </c>
      <c r="I20" s="35">
        <f>ROUND(ROUND(H20,2)*ROUND(G20,3),2)</f>
      </c>
      <c r="J20" s="33" t="s">
        <v>55</v>
      </c>
      <c r="O20">
        <f>(I20*21)/100</f>
      </c>
      <c r="P20" t="s">
        <v>27</v>
      </c>
    </row>
    <row r="21" spans="1:5" ht="25.5">
      <c r="A21" s="36" t="s">
        <v>56</v>
      </c>
      <c r="E21" s="37" t="s">
        <v>824</v>
      </c>
    </row>
    <row r="22" spans="1:5" ht="12.75">
      <c r="A22" s="40" t="s">
        <v>58</v>
      </c>
      <c r="E22" s="39" t="s">
        <v>825</v>
      </c>
    </row>
    <row r="23" spans="1:16" ht="12.75">
      <c r="A23" s="26" t="s">
        <v>50</v>
      </c>
      <c r="B23" s="31" t="s">
        <v>37</v>
      </c>
      <c r="C23" s="31" t="s">
        <v>826</v>
      </c>
      <c r="D23" s="26" t="s">
        <v>52</v>
      </c>
      <c r="E23" s="32" t="s">
        <v>827</v>
      </c>
      <c r="F23" s="33" t="s">
        <v>165</v>
      </c>
      <c r="G23" s="34">
        <v>2.471</v>
      </c>
      <c r="H23" s="35">
        <v>0</v>
      </c>
      <c r="I23" s="35">
        <f>ROUND(ROUND(H23,2)*ROUND(G23,3),2)</f>
      </c>
      <c r="J23" s="33" t="s">
        <v>55</v>
      </c>
      <c r="O23">
        <f>(I23*21)/100</f>
      </c>
      <c r="P23" t="s">
        <v>27</v>
      </c>
    </row>
    <row r="24" spans="1:5" ht="25.5">
      <c r="A24" s="36" t="s">
        <v>56</v>
      </c>
      <c r="E24" s="37" t="s">
        <v>828</v>
      </c>
    </row>
    <row r="25" spans="1:5" ht="38.25">
      <c r="A25" s="40" t="s">
        <v>58</v>
      </c>
      <c r="E25" s="39" t="s">
        <v>829</v>
      </c>
    </row>
    <row r="26" spans="1:16" ht="12.75">
      <c r="A26" s="26" t="s">
        <v>50</v>
      </c>
      <c r="B26" s="31" t="s">
        <v>39</v>
      </c>
      <c r="C26" s="31" t="s">
        <v>745</v>
      </c>
      <c r="D26" s="26" t="s">
        <v>52</v>
      </c>
      <c r="E26" s="32" t="s">
        <v>746</v>
      </c>
      <c r="F26" s="33" t="s">
        <v>165</v>
      </c>
      <c r="G26" s="34">
        <v>17.483</v>
      </c>
      <c r="H26" s="35">
        <v>0</v>
      </c>
      <c r="I26" s="35">
        <f>ROUND(ROUND(H26,2)*ROUND(G26,3),2)</f>
      </c>
      <c r="J26" s="33" t="s">
        <v>55</v>
      </c>
      <c r="O26">
        <f>(I26*21)/100</f>
      </c>
      <c r="P26" t="s">
        <v>27</v>
      </c>
    </row>
    <row r="27" spans="1:5" ht="12.75">
      <c r="A27" s="36" t="s">
        <v>56</v>
      </c>
      <c r="E27" s="37" t="s">
        <v>830</v>
      </c>
    </row>
    <row r="28" spans="1:5" ht="63.75">
      <c r="A28" s="40" t="s">
        <v>58</v>
      </c>
      <c r="E28" s="39" t="s">
        <v>831</v>
      </c>
    </row>
    <row r="29" spans="1:16" ht="12.75">
      <c r="A29" s="26" t="s">
        <v>50</v>
      </c>
      <c r="B29" s="31" t="s">
        <v>78</v>
      </c>
      <c r="C29" s="31" t="s">
        <v>250</v>
      </c>
      <c r="D29" s="26" t="s">
        <v>52</v>
      </c>
      <c r="E29" s="32" t="s">
        <v>251</v>
      </c>
      <c r="F29" s="33" t="s">
        <v>165</v>
      </c>
      <c r="G29" s="34">
        <v>2.795</v>
      </c>
      <c r="H29" s="35">
        <v>0</v>
      </c>
      <c r="I29" s="35">
        <f>ROUND(ROUND(H29,2)*ROUND(G29,3),2)</f>
      </c>
      <c r="J29" s="33" t="s">
        <v>55</v>
      </c>
      <c r="O29">
        <f>(I29*21)/100</f>
      </c>
      <c r="P29" t="s">
        <v>27</v>
      </c>
    </row>
    <row r="30" spans="1:5" ht="25.5">
      <c r="A30" s="36" t="s">
        <v>56</v>
      </c>
      <c r="E30" s="37" t="s">
        <v>832</v>
      </c>
    </row>
    <row r="31" spans="1:5" ht="51">
      <c r="A31" s="40" t="s">
        <v>58</v>
      </c>
      <c r="E31" s="39" t="s">
        <v>833</v>
      </c>
    </row>
    <row r="32" spans="1:16" ht="12.75">
      <c r="A32" s="26" t="s">
        <v>50</v>
      </c>
      <c r="B32" s="31" t="s">
        <v>81</v>
      </c>
      <c r="C32" s="31" t="s">
        <v>261</v>
      </c>
      <c r="D32" s="26" t="s">
        <v>52</v>
      </c>
      <c r="E32" s="32" t="s">
        <v>262</v>
      </c>
      <c r="F32" s="33" t="s">
        <v>165</v>
      </c>
      <c r="G32" s="34">
        <v>17.483</v>
      </c>
      <c r="H32" s="35">
        <v>0</v>
      </c>
      <c r="I32" s="35">
        <f>ROUND(ROUND(H32,2)*ROUND(G32,3),2)</f>
      </c>
      <c r="J32" s="33" t="s">
        <v>55</v>
      </c>
      <c r="O32">
        <f>(I32*21)/100</f>
      </c>
      <c r="P32" t="s">
        <v>27</v>
      </c>
    </row>
    <row r="33" spans="1:5" ht="12.75">
      <c r="A33" s="36" t="s">
        <v>56</v>
      </c>
      <c r="E33" s="37" t="s">
        <v>52</v>
      </c>
    </row>
    <row r="34" spans="1:5" ht="51">
      <c r="A34" s="40" t="s">
        <v>58</v>
      </c>
      <c r="E34" s="39" t="s">
        <v>834</v>
      </c>
    </row>
    <row r="35" spans="1:16" ht="12.75">
      <c r="A35" s="26" t="s">
        <v>50</v>
      </c>
      <c r="B35" s="31" t="s">
        <v>42</v>
      </c>
      <c r="C35" s="31" t="s">
        <v>269</v>
      </c>
      <c r="D35" s="26" t="s">
        <v>52</v>
      </c>
      <c r="E35" s="32" t="s">
        <v>270</v>
      </c>
      <c r="F35" s="33" t="s">
        <v>165</v>
      </c>
      <c r="G35" s="34">
        <v>1.085</v>
      </c>
      <c r="H35" s="35">
        <v>0</v>
      </c>
      <c r="I35" s="35">
        <f>ROUND(ROUND(H35,2)*ROUND(G35,3),2)</f>
      </c>
      <c r="J35" s="33" t="s">
        <v>55</v>
      </c>
      <c r="O35">
        <f>(I35*21)/100</f>
      </c>
      <c r="P35" t="s">
        <v>27</v>
      </c>
    </row>
    <row r="36" spans="1:5" ht="12.75">
      <c r="A36" s="36" t="s">
        <v>56</v>
      </c>
      <c r="E36" s="37" t="s">
        <v>835</v>
      </c>
    </row>
    <row r="37" spans="1:5" ht="12.75">
      <c r="A37" s="38" t="s">
        <v>58</v>
      </c>
      <c r="E37" s="39" t="s">
        <v>836</v>
      </c>
    </row>
    <row r="38" spans="1:18" ht="12.75" customHeight="1">
      <c r="A38" s="6" t="s">
        <v>48</v>
      </c>
      <c r="B38" s="6"/>
      <c r="C38" s="42" t="s">
        <v>27</v>
      </c>
      <c r="D38" s="6"/>
      <c r="E38" s="29" t="s">
        <v>286</v>
      </c>
      <c r="F38" s="6"/>
      <c r="G38" s="6"/>
      <c r="H38" s="6"/>
      <c r="I38" s="43">
        <f>0+Q38</f>
      </c>
      <c r="J38" s="6"/>
      <c r="O38">
        <f>0+R38</f>
      </c>
      <c r="Q38">
        <f>0+I39+I42</f>
      </c>
      <c r="R38">
        <f>0+O39+O42</f>
      </c>
    </row>
    <row r="39" spans="1:16" ht="12.75">
      <c r="A39" s="26" t="s">
        <v>50</v>
      </c>
      <c r="B39" s="31" t="s">
        <v>44</v>
      </c>
      <c r="C39" s="31" t="s">
        <v>837</v>
      </c>
      <c r="D39" s="26" t="s">
        <v>52</v>
      </c>
      <c r="E39" s="32" t="s">
        <v>838</v>
      </c>
      <c r="F39" s="33" t="s">
        <v>165</v>
      </c>
      <c r="G39" s="34">
        <v>0.288</v>
      </c>
      <c r="H39" s="35">
        <v>0</v>
      </c>
      <c r="I39" s="35">
        <f>ROUND(ROUND(H39,2)*ROUND(G39,3),2)</f>
      </c>
      <c r="J39" s="33" t="s">
        <v>55</v>
      </c>
      <c r="O39">
        <f>(I39*21)/100</f>
      </c>
      <c r="P39" t="s">
        <v>27</v>
      </c>
    </row>
    <row r="40" spans="1:5" ht="12.75">
      <c r="A40" s="36" t="s">
        <v>56</v>
      </c>
      <c r="E40" s="37" t="s">
        <v>839</v>
      </c>
    </row>
    <row r="41" spans="1:5" ht="12.75">
      <c r="A41" s="40" t="s">
        <v>58</v>
      </c>
      <c r="E41" s="39" t="s">
        <v>840</v>
      </c>
    </row>
    <row r="42" spans="1:16" ht="12.75">
      <c r="A42" s="26" t="s">
        <v>50</v>
      </c>
      <c r="B42" s="31" t="s">
        <v>46</v>
      </c>
      <c r="C42" s="31" t="s">
        <v>841</v>
      </c>
      <c r="D42" s="26" t="s">
        <v>52</v>
      </c>
      <c r="E42" s="32" t="s">
        <v>842</v>
      </c>
      <c r="F42" s="33" t="s">
        <v>165</v>
      </c>
      <c r="G42" s="34">
        <v>0.036</v>
      </c>
      <c r="H42" s="35">
        <v>0</v>
      </c>
      <c r="I42" s="35">
        <f>ROUND(ROUND(H42,2)*ROUND(G42,3),2)</f>
      </c>
      <c r="J42" s="33" t="s">
        <v>55</v>
      </c>
      <c r="O42">
        <f>(I42*21)/100</f>
      </c>
      <c r="P42" t="s">
        <v>27</v>
      </c>
    </row>
    <row r="43" spans="1:5" ht="12.75">
      <c r="A43" s="36" t="s">
        <v>56</v>
      </c>
      <c r="E43" s="37" t="s">
        <v>843</v>
      </c>
    </row>
    <row r="44" spans="1:5" ht="12.75">
      <c r="A44" s="38" t="s">
        <v>58</v>
      </c>
      <c r="E44" s="39" t="s">
        <v>844</v>
      </c>
    </row>
    <row r="45" spans="1:18" ht="12.75" customHeight="1">
      <c r="A45" s="6" t="s">
        <v>48</v>
      </c>
      <c r="B45" s="6"/>
      <c r="C45" s="42" t="s">
        <v>35</v>
      </c>
      <c r="D45" s="6"/>
      <c r="E45" s="29" t="s">
        <v>349</v>
      </c>
      <c r="F45" s="6"/>
      <c r="G45" s="6"/>
      <c r="H45" s="6"/>
      <c r="I45" s="43">
        <f>0+Q45</f>
      </c>
      <c r="J45" s="6"/>
      <c r="O45">
        <f>0+R45</f>
      </c>
      <c r="Q45">
        <f>0+I46</f>
      </c>
      <c r="R45">
        <f>0+O46</f>
      </c>
    </row>
    <row r="46" spans="1:16" ht="12.75">
      <c r="A46" s="26" t="s">
        <v>50</v>
      </c>
      <c r="B46" s="31" t="s">
        <v>92</v>
      </c>
      <c r="C46" s="31" t="s">
        <v>373</v>
      </c>
      <c r="D46" s="26" t="s">
        <v>52</v>
      </c>
      <c r="E46" s="32" t="s">
        <v>374</v>
      </c>
      <c r="F46" s="33" t="s">
        <v>165</v>
      </c>
      <c r="G46" s="34">
        <v>0.289</v>
      </c>
      <c r="H46" s="35">
        <v>0</v>
      </c>
      <c r="I46" s="35">
        <f>ROUND(ROUND(H46,2)*ROUND(G46,3),2)</f>
      </c>
      <c r="J46" s="33" t="s">
        <v>55</v>
      </c>
      <c r="O46">
        <f>(I46*21)/100</f>
      </c>
      <c r="P46" t="s">
        <v>27</v>
      </c>
    </row>
    <row r="47" spans="1:5" ht="12.75">
      <c r="A47" s="36" t="s">
        <v>56</v>
      </c>
      <c r="E47" s="37" t="s">
        <v>845</v>
      </c>
    </row>
    <row r="48" spans="1:5" ht="12.75">
      <c r="A48" s="38" t="s">
        <v>58</v>
      </c>
      <c r="E48" s="39" t="s">
        <v>846</v>
      </c>
    </row>
    <row r="49" spans="1:18" ht="12.75" customHeight="1">
      <c r="A49" s="6" t="s">
        <v>48</v>
      </c>
      <c r="B49" s="6"/>
      <c r="C49" s="42" t="s">
        <v>37</v>
      </c>
      <c r="D49" s="6"/>
      <c r="E49" s="29" t="s">
        <v>162</v>
      </c>
      <c r="F49" s="6"/>
      <c r="G49" s="6"/>
      <c r="H49" s="6"/>
      <c r="I49" s="43">
        <f>0+Q49</f>
      </c>
      <c r="J49" s="6"/>
      <c r="O49">
        <f>0+R49</f>
      </c>
      <c r="Q49">
        <f>0+I50+I53+I56</f>
      </c>
      <c r="R49">
        <f>0+O50+O53+O56</f>
      </c>
    </row>
    <row r="50" spans="1:16" ht="12.75">
      <c r="A50" s="26" t="s">
        <v>50</v>
      </c>
      <c r="B50" s="31" t="s">
        <v>97</v>
      </c>
      <c r="C50" s="31" t="s">
        <v>847</v>
      </c>
      <c r="D50" s="26" t="s">
        <v>52</v>
      </c>
      <c r="E50" s="32" t="s">
        <v>848</v>
      </c>
      <c r="F50" s="33" t="s">
        <v>165</v>
      </c>
      <c r="G50" s="34">
        <v>3.094</v>
      </c>
      <c r="H50" s="35">
        <v>0</v>
      </c>
      <c r="I50" s="35">
        <f>ROUND(ROUND(H50,2)*ROUND(G50,3),2)</f>
      </c>
      <c r="J50" s="33" t="s">
        <v>55</v>
      </c>
      <c r="O50">
        <f>(I50*21)/100</f>
      </c>
      <c r="P50" t="s">
        <v>27</v>
      </c>
    </row>
    <row r="51" spans="1:5" ht="12.75">
      <c r="A51" s="36" t="s">
        <v>56</v>
      </c>
      <c r="E51" s="37" t="s">
        <v>849</v>
      </c>
    </row>
    <row r="52" spans="1:5" ht="12.75">
      <c r="A52" s="40" t="s">
        <v>58</v>
      </c>
      <c r="E52" s="39" t="s">
        <v>817</v>
      </c>
    </row>
    <row r="53" spans="1:16" ht="12.75">
      <c r="A53" s="26" t="s">
        <v>50</v>
      </c>
      <c r="B53" s="31" t="s">
        <v>99</v>
      </c>
      <c r="C53" s="31" t="s">
        <v>850</v>
      </c>
      <c r="D53" s="26" t="s">
        <v>52</v>
      </c>
      <c r="E53" s="32" t="s">
        <v>851</v>
      </c>
      <c r="F53" s="33" t="s">
        <v>146</v>
      </c>
      <c r="G53" s="34">
        <v>25.575</v>
      </c>
      <c r="H53" s="35">
        <v>0</v>
      </c>
      <c r="I53" s="35">
        <f>ROUND(ROUND(H53,2)*ROUND(G53,3),2)</f>
      </c>
      <c r="J53" s="33" t="s">
        <v>55</v>
      </c>
      <c r="O53">
        <f>(I53*21)/100</f>
      </c>
      <c r="P53" t="s">
        <v>27</v>
      </c>
    </row>
    <row r="54" spans="1:5" ht="12.75">
      <c r="A54" s="36" t="s">
        <v>56</v>
      </c>
      <c r="E54" s="37" t="s">
        <v>852</v>
      </c>
    </row>
    <row r="55" spans="1:5" ht="12.75">
      <c r="A55" s="40" t="s">
        <v>58</v>
      </c>
      <c r="E55" s="39" t="s">
        <v>853</v>
      </c>
    </row>
    <row r="56" spans="1:16" ht="12.75">
      <c r="A56" s="26" t="s">
        <v>50</v>
      </c>
      <c r="B56" s="31" t="s">
        <v>103</v>
      </c>
      <c r="C56" s="31" t="s">
        <v>854</v>
      </c>
      <c r="D56" s="26" t="s">
        <v>52</v>
      </c>
      <c r="E56" s="32" t="s">
        <v>855</v>
      </c>
      <c r="F56" s="33" t="s">
        <v>165</v>
      </c>
      <c r="G56" s="34">
        <v>1.535</v>
      </c>
      <c r="H56" s="35">
        <v>0</v>
      </c>
      <c r="I56" s="35">
        <f>ROUND(ROUND(H56,2)*ROUND(G56,3),2)</f>
      </c>
      <c r="J56" s="33" t="s">
        <v>55</v>
      </c>
      <c r="O56">
        <f>(I56*21)/100</f>
      </c>
      <c r="P56" t="s">
        <v>27</v>
      </c>
    </row>
    <row r="57" spans="1:5" ht="12.75">
      <c r="A57" s="36" t="s">
        <v>56</v>
      </c>
      <c r="E57" s="37" t="s">
        <v>856</v>
      </c>
    </row>
    <row r="58" spans="1:5" ht="12.75">
      <c r="A58" s="38" t="s">
        <v>58</v>
      </c>
      <c r="E58" s="39" t="s">
        <v>857</v>
      </c>
    </row>
    <row r="59" spans="1:18" ht="12.75" customHeight="1">
      <c r="A59" s="6" t="s">
        <v>48</v>
      </c>
      <c r="B59" s="6"/>
      <c r="C59" s="42" t="s">
        <v>78</v>
      </c>
      <c r="D59" s="6"/>
      <c r="E59" s="29" t="s">
        <v>518</v>
      </c>
      <c r="F59" s="6"/>
      <c r="G59" s="6"/>
      <c r="H59" s="6"/>
      <c r="I59" s="43">
        <f>0+Q59</f>
      </c>
      <c r="J59" s="6"/>
      <c r="O59">
        <f>0+R59</f>
      </c>
      <c r="Q59">
        <f>0+I60+I63+I66+I69+I72+I75+I78+I81+I84+I87+I90+I93+I96+I99+I102+I105+I108+I111+I114</f>
      </c>
      <c r="R59">
        <f>0+O60+O63+O66+O69+O72+O75+O78+O81+O84+O87+O90+O93+O96+O99+O102+O105+O108+O111+O114</f>
      </c>
    </row>
    <row r="60" spans="1:16" ht="12.75">
      <c r="A60" s="26" t="s">
        <v>50</v>
      </c>
      <c r="B60" s="31" t="s">
        <v>105</v>
      </c>
      <c r="C60" s="31" t="s">
        <v>858</v>
      </c>
      <c r="D60" s="26" t="s">
        <v>52</v>
      </c>
      <c r="E60" s="32" t="s">
        <v>859</v>
      </c>
      <c r="F60" s="33" t="s">
        <v>222</v>
      </c>
      <c r="G60" s="34">
        <v>15.5</v>
      </c>
      <c r="H60" s="35">
        <v>0</v>
      </c>
      <c r="I60" s="35">
        <f>ROUND(ROUND(H60,2)*ROUND(G60,3),2)</f>
      </c>
      <c r="J60" s="33" t="s">
        <v>55</v>
      </c>
      <c r="O60">
        <f>(I60*21)/100</f>
      </c>
      <c r="P60" t="s">
        <v>27</v>
      </c>
    </row>
    <row r="61" spans="1:5" ht="12.75">
      <c r="A61" s="36" t="s">
        <v>56</v>
      </c>
      <c r="E61" s="37" t="s">
        <v>860</v>
      </c>
    </row>
    <row r="62" spans="1:5" ht="12.75">
      <c r="A62" s="40" t="s">
        <v>58</v>
      </c>
      <c r="E62" s="39" t="s">
        <v>861</v>
      </c>
    </row>
    <row r="63" spans="1:16" ht="12.75">
      <c r="A63" s="26" t="s">
        <v>50</v>
      </c>
      <c r="B63" s="31" t="s">
        <v>108</v>
      </c>
      <c r="C63" s="31" t="s">
        <v>862</v>
      </c>
      <c r="D63" s="26" t="s">
        <v>52</v>
      </c>
      <c r="E63" s="32" t="s">
        <v>863</v>
      </c>
      <c r="F63" s="33" t="s">
        <v>222</v>
      </c>
      <c r="G63" s="34">
        <v>20</v>
      </c>
      <c r="H63" s="35">
        <v>0</v>
      </c>
      <c r="I63" s="35">
        <f>ROUND(ROUND(H63,2)*ROUND(G63,3),2)</f>
      </c>
      <c r="J63" s="33" t="s">
        <v>55</v>
      </c>
      <c r="O63">
        <f>(I63*21)/100</f>
      </c>
      <c r="P63" t="s">
        <v>27</v>
      </c>
    </row>
    <row r="64" spans="1:5" ht="25.5">
      <c r="A64" s="36" t="s">
        <v>56</v>
      </c>
      <c r="E64" s="37" t="s">
        <v>864</v>
      </c>
    </row>
    <row r="65" spans="1:5" ht="12.75">
      <c r="A65" s="40" t="s">
        <v>58</v>
      </c>
      <c r="E65" s="39" t="s">
        <v>865</v>
      </c>
    </row>
    <row r="66" spans="1:16" ht="12.75">
      <c r="A66" s="26" t="s">
        <v>50</v>
      </c>
      <c r="B66" s="31" t="s">
        <v>112</v>
      </c>
      <c r="C66" s="31" t="s">
        <v>755</v>
      </c>
      <c r="D66" s="26" t="s">
        <v>52</v>
      </c>
      <c r="E66" s="32" t="s">
        <v>756</v>
      </c>
      <c r="F66" s="33" t="s">
        <v>222</v>
      </c>
      <c r="G66" s="34">
        <v>70</v>
      </c>
      <c r="H66" s="35">
        <v>0</v>
      </c>
      <c r="I66" s="35">
        <f>ROUND(ROUND(H66,2)*ROUND(G66,3),2)</f>
      </c>
      <c r="J66" s="33" t="s">
        <v>55</v>
      </c>
      <c r="O66">
        <f>(I66*21)/100</f>
      </c>
      <c r="P66" t="s">
        <v>27</v>
      </c>
    </row>
    <row r="67" spans="1:5" ht="12.75">
      <c r="A67" s="36" t="s">
        <v>56</v>
      </c>
      <c r="E67" s="37" t="s">
        <v>866</v>
      </c>
    </row>
    <row r="68" spans="1:5" ht="12.75">
      <c r="A68" s="40" t="s">
        <v>58</v>
      </c>
      <c r="E68" s="39" t="s">
        <v>867</v>
      </c>
    </row>
    <row r="69" spans="1:16" ht="12.75">
      <c r="A69" s="26" t="s">
        <v>50</v>
      </c>
      <c r="B69" s="31" t="s">
        <v>116</v>
      </c>
      <c r="C69" s="31" t="s">
        <v>868</v>
      </c>
      <c r="D69" s="26" t="s">
        <v>52</v>
      </c>
      <c r="E69" s="32" t="s">
        <v>756</v>
      </c>
      <c r="F69" s="33" t="s">
        <v>222</v>
      </c>
      <c r="G69" s="34">
        <v>74</v>
      </c>
      <c r="H69" s="35">
        <v>0</v>
      </c>
      <c r="I69" s="35">
        <f>ROUND(ROUND(H69,2)*ROUND(G69,3),2)</f>
      </c>
      <c r="J69" s="33" t="s">
        <v>55</v>
      </c>
      <c r="O69">
        <f>(I69*21)/100</f>
      </c>
      <c r="P69" t="s">
        <v>27</v>
      </c>
    </row>
    <row r="70" spans="1:5" ht="12.75">
      <c r="A70" s="36" t="s">
        <v>56</v>
      </c>
      <c r="E70" s="37" t="s">
        <v>869</v>
      </c>
    </row>
    <row r="71" spans="1:5" ht="38.25">
      <c r="A71" s="40" t="s">
        <v>58</v>
      </c>
      <c r="E71" s="39" t="s">
        <v>870</v>
      </c>
    </row>
    <row r="72" spans="1:16" ht="12.75">
      <c r="A72" s="26" t="s">
        <v>50</v>
      </c>
      <c r="B72" s="31" t="s">
        <v>118</v>
      </c>
      <c r="C72" s="31" t="s">
        <v>758</v>
      </c>
      <c r="D72" s="26" t="s">
        <v>871</v>
      </c>
      <c r="E72" s="32" t="s">
        <v>759</v>
      </c>
      <c r="F72" s="33" t="s">
        <v>95</v>
      </c>
      <c r="G72" s="34">
        <v>1</v>
      </c>
      <c r="H72" s="35">
        <v>0</v>
      </c>
      <c r="I72" s="35">
        <f>ROUND(ROUND(H72,2)*ROUND(G72,3),2)</f>
      </c>
      <c r="J72" s="33"/>
      <c r="O72">
        <f>(I72*21)/100</f>
      </c>
      <c r="P72" t="s">
        <v>27</v>
      </c>
    </row>
    <row r="73" spans="1:5" ht="12.75">
      <c r="A73" s="36" t="s">
        <v>56</v>
      </c>
      <c r="E73" s="37" t="s">
        <v>872</v>
      </c>
    </row>
    <row r="74" spans="1:5" ht="12.75">
      <c r="A74" s="40" t="s">
        <v>58</v>
      </c>
      <c r="E74" s="39" t="s">
        <v>52</v>
      </c>
    </row>
    <row r="75" spans="1:16" ht="12.75">
      <c r="A75" s="26" t="s">
        <v>50</v>
      </c>
      <c r="B75" s="31" t="s">
        <v>122</v>
      </c>
      <c r="C75" s="31" t="s">
        <v>873</v>
      </c>
      <c r="D75" s="26" t="s">
        <v>52</v>
      </c>
      <c r="E75" s="32" t="s">
        <v>874</v>
      </c>
      <c r="F75" s="33" t="s">
        <v>222</v>
      </c>
      <c r="G75" s="34">
        <v>7</v>
      </c>
      <c r="H75" s="35">
        <v>0</v>
      </c>
      <c r="I75" s="35">
        <f>ROUND(ROUND(H75,2)*ROUND(G75,3),2)</f>
      </c>
      <c r="J75" s="33" t="s">
        <v>55</v>
      </c>
      <c r="O75">
        <f>(I75*21)/100</f>
      </c>
      <c r="P75" t="s">
        <v>27</v>
      </c>
    </row>
    <row r="76" spans="1:5" ht="25.5">
      <c r="A76" s="36" t="s">
        <v>56</v>
      </c>
      <c r="E76" s="37" t="s">
        <v>875</v>
      </c>
    </row>
    <row r="77" spans="1:5" ht="12.75">
      <c r="A77" s="40" t="s">
        <v>58</v>
      </c>
      <c r="E77" s="39" t="s">
        <v>876</v>
      </c>
    </row>
    <row r="78" spans="1:16" ht="12.75">
      <c r="A78" s="26" t="s">
        <v>50</v>
      </c>
      <c r="B78" s="31" t="s">
        <v>125</v>
      </c>
      <c r="C78" s="31" t="s">
        <v>873</v>
      </c>
      <c r="D78" s="26" t="s">
        <v>75</v>
      </c>
      <c r="E78" s="32" t="s">
        <v>874</v>
      </c>
      <c r="F78" s="33" t="s">
        <v>222</v>
      </c>
      <c r="G78" s="34">
        <v>220</v>
      </c>
      <c r="H78" s="35">
        <v>0</v>
      </c>
      <c r="I78" s="35">
        <f>ROUND(ROUND(H78,2)*ROUND(G78,3),2)</f>
      </c>
      <c r="J78" s="33" t="s">
        <v>55</v>
      </c>
      <c r="O78">
        <f>(I78*21)/100</f>
      </c>
      <c r="P78" t="s">
        <v>27</v>
      </c>
    </row>
    <row r="79" spans="1:5" ht="25.5">
      <c r="A79" s="36" t="s">
        <v>56</v>
      </c>
      <c r="E79" s="37" t="s">
        <v>877</v>
      </c>
    </row>
    <row r="80" spans="1:5" ht="12.75">
      <c r="A80" s="40" t="s">
        <v>58</v>
      </c>
      <c r="E80" s="39" t="s">
        <v>878</v>
      </c>
    </row>
    <row r="81" spans="1:16" ht="12.75">
      <c r="A81" s="26" t="s">
        <v>50</v>
      </c>
      <c r="B81" s="31" t="s">
        <v>129</v>
      </c>
      <c r="C81" s="31" t="s">
        <v>879</v>
      </c>
      <c r="D81" s="26" t="s">
        <v>52</v>
      </c>
      <c r="E81" s="32" t="s">
        <v>880</v>
      </c>
      <c r="F81" s="33" t="s">
        <v>222</v>
      </c>
      <c r="G81" s="34">
        <v>195</v>
      </c>
      <c r="H81" s="35">
        <v>0</v>
      </c>
      <c r="I81" s="35">
        <f>ROUND(ROUND(H81,2)*ROUND(G81,3),2)</f>
      </c>
      <c r="J81" s="33" t="s">
        <v>55</v>
      </c>
      <c r="O81">
        <f>(I81*21)/100</f>
      </c>
      <c r="P81" t="s">
        <v>27</v>
      </c>
    </row>
    <row r="82" spans="1:5" ht="12.75">
      <c r="A82" s="36" t="s">
        <v>56</v>
      </c>
      <c r="E82" s="37" t="s">
        <v>881</v>
      </c>
    </row>
    <row r="83" spans="1:5" ht="12.75">
      <c r="A83" s="40" t="s">
        <v>58</v>
      </c>
      <c r="E83" s="39" t="s">
        <v>882</v>
      </c>
    </row>
    <row r="84" spans="1:16" ht="25.5">
      <c r="A84" s="26" t="s">
        <v>50</v>
      </c>
      <c r="B84" s="31" t="s">
        <v>133</v>
      </c>
      <c r="C84" s="31" t="s">
        <v>768</v>
      </c>
      <c r="D84" s="26" t="s">
        <v>52</v>
      </c>
      <c r="E84" s="32" t="s">
        <v>769</v>
      </c>
      <c r="F84" s="33" t="s">
        <v>95</v>
      </c>
      <c r="G84" s="34">
        <v>8</v>
      </c>
      <c r="H84" s="35">
        <v>0</v>
      </c>
      <c r="I84" s="35">
        <f>ROUND(ROUND(H84,2)*ROUND(G84,3),2)</f>
      </c>
      <c r="J84" s="33" t="s">
        <v>55</v>
      </c>
      <c r="O84">
        <f>(I84*21)/100</f>
      </c>
      <c r="P84" t="s">
        <v>27</v>
      </c>
    </row>
    <row r="85" spans="1:5" ht="12.75">
      <c r="A85" s="36" t="s">
        <v>56</v>
      </c>
      <c r="E85" s="37" t="s">
        <v>883</v>
      </c>
    </row>
    <row r="86" spans="1:5" ht="38.25">
      <c r="A86" s="40" t="s">
        <v>58</v>
      </c>
      <c r="E86" s="39" t="s">
        <v>884</v>
      </c>
    </row>
    <row r="87" spans="1:16" ht="25.5">
      <c r="A87" s="26" t="s">
        <v>50</v>
      </c>
      <c r="B87" s="31" t="s">
        <v>138</v>
      </c>
      <c r="C87" s="31" t="s">
        <v>772</v>
      </c>
      <c r="D87" s="26" t="s">
        <v>52</v>
      </c>
      <c r="E87" s="32" t="s">
        <v>773</v>
      </c>
      <c r="F87" s="33" t="s">
        <v>95</v>
      </c>
      <c r="G87" s="34">
        <v>4</v>
      </c>
      <c r="H87" s="35">
        <v>0</v>
      </c>
      <c r="I87" s="35">
        <f>ROUND(ROUND(H87,2)*ROUND(G87,3),2)</f>
      </c>
      <c r="J87" s="33" t="s">
        <v>55</v>
      </c>
      <c r="O87">
        <f>(I87*21)/100</f>
      </c>
      <c r="P87" t="s">
        <v>27</v>
      </c>
    </row>
    <row r="88" spans="1:5" ht="12.75">
      <c r="A88" s="36" t="s">
        <v>56</v>
      </c>
      <c r="E88" s="37" t="s">
        <v>885</v>
      </c>
    </row>
    <row r="89" spans="1:5" ht="12.75">
      <c r="A89" s="40" t="s">
        <v>58</v>
      </c>
      <c r="E89" s="39" t="s">
        <v>886</v>
      </c>
    </row>
    <row r="90" spans="1:16" ht="12.75">
      <c r="A90" s="26" t="s">
        <v>50</v>
      </c>
      <c r="B90" s="31" t="s">
        <v>143</v>
      </c>
      <c r="C90" s="31" t="s">
        <v>776</v>
      </c>
      <c r="D90" s="26" t="s">
        <v>52</v>
      </c>
      <c r="E90" s="32" t="s">
        <v>777</v>
      </c>
      <c r="F90" s="33" t="s">
        <v>222</v>
      </c>
      <c r="G90" s="34">
        <v>237.5</v>
      </c>
      <c r="H90" s="35">
        <v>0</v>
      </c>
      <c r="I90" s="35">
        <f>ROUND(ROUND(H90,2)*ROUND(G90,3),2)</f>
      </c>
      <c r="J90" s="33" t="s">
        <v>55</v>
      </c>
      <c r="O90">
        <f>(I90*21)/100</f>
      </c>
      <c r="P90" t="s">
        <v>27</v>
      </c>
    </row>
    <row r="91" spans="1:5" ht="12.75">
      <c r="A91" s="36" t="s">
        <v>56</v>
      </c>
      <c r="E91" s="37" t="s">
        <v>887</v>
      </c>
    </row>
    <row r="92" spans="1:5" ht="38.25">
      <c r="A92" s="40" t="s">
        <v>58</v>
      </c>
      <c r="E92" s="39" t="s">
        <v>888</v>
      </c>
    </row>
    <row r="93" spans="1:16" ht="25.5">
      <c r="A93" s="26" t="s">
        <v>50</v>
      </c>
      <c r="B93" s="31" t="s">
        <v>149</v>
      </c>
      <c r="C93" s="31" t="s">
        <v>889</v>
      </c>
      <c r="D93" s="26" t="s">
        <v>52</v>
      </c>
      <c r="E93" s="32" t="s">
        <v>890</v>
      </c>
      <c r="F93" s="33" t="s">
        <v>95</v>
      </c>
      <c r="G93" s="34">
        <v>1</v>
      </c>
      <c r="H93" s="35">
        <v>0</v>
      </c>
      <c r="I93" s="35">
        <f>ROUND(ROUND(H93,2)*ROUND(G93,3),2)</f>
      </c>
      <c r="J93" s="33" t="s">
        <v>55</v>
      </c>
      <c r="O93">
        <f>(I93*21)/100</f>
      </c>
      <c r="P93" t="s">
        <v>27</v>
      </c>
    </row>
    <row r="94" spans="1:5" ht="25.5">
      <c r="A94" s="36" t="s">
        <v>56</v>
      </c>
      <c r="E94" s="37" t="s">
        <v>891</v>
      </c>
    </row>
    <row r="95" spans="1:5" ht="12.75">
      <c r="A95" s="40" t="s">
        <v>58</v>
      </c>
      <c r="E95" s="39" t="s">
        <v>52</v>
      </c>
    </row>
    <row r="96" spans="1:16" ht="25.5">
      <c r="A96" s="26" t="s">
        <v>50</v>
      </c>
      <c r="B96" s="31" t="s">
        <v>277</v>
      </c>
      <c r="C96" s="31" t="s">
        <v>889</v>
      </c>
      <c r="D96" s="26" t="s">
        <v>75</v>
      </c>
      <c r="E96" s="32" t="s">
        <v>892</v>
      </c>
      <c r="F96" s="33" t="s">
        <v>95</v>
      </c>
      <c r="G96" s="34">
        <v>3</v>
      </c>
      <c r="H96" s="35">
        <v>0</v>
      </c>
      <c r="I96" s="35">
        <f>ROUND(ROUND(H96,2)*ROUND(G96,3),2)</f>
      </c>
      <c r="J96" s="33" t="s">
        <v>55</v>
      </c>
      <c r="O96">
        <f>(I96*21)/100</f>
      </c>
      <c r="P96" t="s">
        <v>27</v>
      </c>
    </row>
    <row r="97" spans="1:5" ht="38.25">
      <c r="A97" s="36" t="s">
        <v>56</v>
      </c>
      <c r="E97" s="37" t="s">
        <v>893</v>
      </c>
    </row>
    <row r="98" spans="1:5" ht="12.75">
      <c r="A98" s="40" t="s">
        <v>58</v>
      </c>
      <c r="E98" s="39" t="s">
        <v>52</v>
      </c>
    </row>
    <row r="99" spans="1:16" ht="12.75">
      <c r="A99" s="26" t="s">
        <v>50</v>
      </c>
      <c r="B99" s="31" t="s">
        <v>282</v>
      </c>
      <c r="C99" s="31" t="s">
        <v>894</v>
      </c>
      <c r="D99" s="26" t="s">
        <v>52</v>
      </c>
      <c r="E99" s="32" t="s">
        <v>895</v>
      </c>
      <c r="F99" s="33" t="s">
        <v>95</v>
      </c>
      <c r="G99" s="34">
        <v>2</v>
      </c>
      <c r="H99" s="35">
        <v>0</v>
      </c>
      <c r="I99" s="35">
        <f>ROUND(ROUND(H99,2)*ROUND(G99,3),2)</f>
      </c>
      <c r="J99" s="33" t="s">
        <v>55</v>
      </c>
      <c r="O99">
        <f>(I99*21)/100</f>
      </c>
      <c r="P99" t="s">
        <v>27</v>
      </c>
    </row>
    <row r="100" spans="1:5" ht="12.75">
      <c r="A100" s="36" t="s">
        <v>56</v>
      </c>
      <c r="E100" s="37" t="s">
        <v>896</v>
      </c>
    </row>
    <row r="101" spans="1:5" ht="12.75">
      <c r="A101" s="40" t="s">
        <v>58</v>
      </c>
      <c r="E101" s="39" t="s">
        <v>52</v>
      </c>
    </row>
    <row r="102" spans="1:16" ht="12.75">
      <c r="A102" s="26" t="s">
        <v>50</v>
      </c>
      <c r="B102" s="31" t="s">
        <v>287</v>
      </c>
      <c r="C102" s="31" t="s">
        <v>897</v>
      </c>
      <c r="D102" s="26" t="s">
        <v>52</v>
      </c>
      <c r="E102" s="32" t="s">
        <v>898</v>
      </c>
      <c r="F102" s="33" t="s">
        <v>95</v>
      </c>
      <c r="G102" s="34">
        <v>1</v>
      </c>
      <c r="H102" s="35">
        <v>0</v>
      </c>
      <c r="I102" s="35">
        <f>ROUND(ROUND(H102,2)*ROUND(G102,3),2)</f>
      </c>
      <c r="J102" s="33" t="s">
        <v>55</v>
      </c>
      <c r="O102">
        <f>(I102*21)/100</f>
      </c>
      <c r="P102" t="s">
        <v>27</v>
      </c>
    </row>
    <row r="103" spans="1:5" ht="12.75">
      <c r="A103" s="36" t="s">
        <v>56</v>
      </c>
      <c r="E103" s="37" t="s">
        <v>899</v>
      </c>
    </row>
    <row r="104" spans="1:5" ht="12.75">
      <c r="A104" s="40" t="s">
        <v>58</v>
      </c>
      <c r="E104" s="39" t="s">
        <v>52</v>
      </c>
    </row>
    <row r="105" spans="1:16" ht="12.75">
      <c r="A105" s="26" t="s">
        <v>50</v>
      </c>
      <c r="B105" s="31" t="s">
        <v>292</v>
      </c>
      <c r="C105" s="31" t="s">
        <v>897</v>
      </c>
      <c r="D105" s="26" t="s">
        <v>75</v>
      </c>
      <c r="E105" s="32" t="s">
        <v>898</v>
      </c>
      <c r="F105" s="33" t="s">
        <v>95</v>
      </c>
      <c r="G105" s="34">
        <v>3</v>
      </c>
      <c r="H105" s="35">
        <v>0</v>
      </c>
      <c r="I105" s="35">
        <f>ROUND(ROUND(H105,2)*ROUND(G105,3),2)</f>
      </c>
      <c r="J105" s="33" t="s">
        <v>55</v>
      </c>
      <c r="O105">
        <f>(I105*21)/100</f>
      </c>
      <c r="P105" t="s">
        <v>27</v>
      </c>
    </row>
    <row r="106" spans="1:5" ht="25.5">
      <c r="A106" s="36" t="s">
        <v>56</v>
      </c>
      <c r="E106" s="37" t="s">
        <v>900</v>
      </c>
    </row>
    <row r="107" spans="1:5" ht="12.75">
      <c r="A107" s="40" t="s">
        <v>58</v>
      </c>
      <c r="E107" s="39" t="s">
        <v>52</v>
      </c>
    </row>
    <row r="108" spans="1:16" ht="12.75">
      <c r="A108" s="26" t="s">
        <v>50</v>
      </c>
      <c r="B108" s="31" t="s">
        <v>295</v>
      </c>
      <c r="C108" s="31" t="s">
        <v>787</v>
      </c>
      <c r="D108" s="26" t="s">
        <v>52</v>
      </c>
      <c r="E108" s="32" t="s">
        <v>788</v>
      </c>
      <c r="F108" s="33" t="s">
        <v>95</v>
      </c>
      <c r="G108" s="34">
        <v>4</v>
      </c>
      <c r="H108" s="35">
        <v>0</v>
      </c>
      <c r="I108" s="35">
        <f>ROUND(ROUND(H108,2)*ROUND(G108,3),2)</f>
      </c>
      <c r="J108" s="33" t="s">
        <v>55</v>
      </c>
      <c r="O108">
        <f>(I108*21)/100</f>
      </c>
      <c r="P108" t="s">
        <v>27</v>
      </c>
    </row>
    <row r="109" spans="1:5" ht="12.75">
      <c r="A109" s="36" t="s">
        <v>56</v>
      </c>
      <c r="E109" s="37" t="s">
        <v>901</v>
      </c>
    </row>
    <row r="110" spans="1:5" ht="12.75">
      <c r="A110" s="40" t="s">
        <v>58</v>
      </c>
      <c r="E110" s="39" t="s">
        <v>137</v>
      </c>
    </row>
    <row r="111" spans="1:16" ht="25.5">
      <c r="A111" s="26" t="s">
        <v>50</v>
      </c>
      <c r="B111" s="31" t="s">
        <v>299</v>
      </c>
      <c r="C111" s="31" t="s">
        <v>793</v>
      </c>
      <c r="D111" s="26" t="s">
        <v>52</v>
      </c>
      <c r="E111" s="32" t="s">
        <v>902</v>
      </c>
      <c r="F111" s="33" t="s">
        <v>95</v>
      </c>
      <c r="G111" s="34">
        <v>1</v>
      </c>
      <c r="H111" s="35">
        <v>0</v>
      </c>
      <c r="I111" s="35">
        <f>ROUND(ROUND(H111,2)*ROUND(G111,3),2)</f>
      </c>
      <c r="J111" s="33" t="s">
        <v>55</v>
      </c>
      <c r="O111">
        <f>(I111*21)/100</f>
      </c>
      <c r="P111" t="s">
        <v>27</v>
      </c>
    </row>
    <row r="112" spans="1:5" ht="12.75">
      <c r="A112" s="36" t="s">
        <v>56</v>
      </c>
      <c r="E112" s="37" t="s">
        <v>52</v>
      </c>
    </row>
    <row r="113" spans="1:5" ht="12.75">
      <c r="A113" s="40" t="s">
        <v>58</v>
      </c>
      <c r="E113" s="39" t="s">
        <v>52</v>
      </c>
    </row>
    <row r="114" spans="1:16" ht="12.75">
      <c r="A114" s="26" t="s">
        <v>50</v>
      </c>
      <c r="B114" s="31" t="s">
        <v>304</v>
      </c>
      <c r="C114" s="31" t="s">
        <v>903</v>
      </c>
      <c r="D114" s="26" t="s">
        <v>52</v>
      </c>
      <c r="E114" s="32" t="s">
        <v>904</v>
      </c>
      <c r="F114" s="33" t="s">
        <v>95</v>
      </c>
      <c r="G114" s="34">
        <v>5</v>
      </c>
      <c r="H114" s="35">
        <v>0</v>
      </c>
      <c r="I114" s="35">
        <f>ROUND(ROUND(H114,2)*ROUND(G114,3),2)</f>
      </c>
      <c r="J114" s="33" t="s">
        <v>55</v>
      </c>
      <c r="O114">
        <f>(I114*21)/100</f>
      </c>
      <c r="P114" t="s">
        <v>27</v>
      </c>
    </row>
    <row r="115" spans="1:5" ht="12.75">
      <c r="A115" s="36" t="s">
        <v>56</v>
      </c>
      <c r="E115" s="37" t="s">
        <v>905</v>
      </c>
    </row>
    <row r="116" spans="1:5" ht="38.25">
      <c r="A116" s="38" t="s">
        <v>58</v>
      </c>
      <c r="E116" s="39" t="s">
        <v>906</v>
      </c>
    </row>
    <row r="117" spans="1:18" ht="12.75" customHeight="1">
      <c r="A117" s="6" t="s">
        <v>48</v>
      </c>
      <c r="B117" s="6"/>
      <c r="C117" s="42" t="s">
        <v>81</v>
      </c>
      <c r="D117" s="6"/>
      <c r="E117" s="29" t="s">
        <v>557</v>
      </c>
      <c r="F117" s="6"/>
      <c r="G117" s="6"/>
      <c r="H117" s="6"/>
      <c r="I117" s="43">
        <f>0+Q117</f>
      </c>
      <c r="J117" s="6"/>
      <c r="O117">
        <f>0+R117</f>
      </c>
      <c r="Q117">
        <f>0+I118+I121+I124+I127</f>
      </c>
      <c r="R117">
        <f>0+O118+O121+O124+O127</f>
      </c>
    </row>
    <row r="118" spans="1:16" ht="12.75">
      <c r="A118" s="26" t="s">
        <v>50</v>
      </c>
      <c r="B118" s="31" t="s">
        <v>309</v>
      </c>
      <c r="C118" s="31" t="s">
        <v>907</v>
      </c>
      <c r="D118" s="26" t="s">
        <v>52</v>
      </c>
      <c r="E118" s="32" t="s">
        <v>908</v>
      </c>
      <c r="F118" s="33" t="s">
        <v>222</v>
      </c>
      <c r="G118" s="34">
        <v>3</v>
      </c>
      <c r="H118" s="35">
        <v>0</v>
      </c>
      <c r="I118" s="35">
        <f>ROUND(ROUND(H118,2)*ROUND(G118,3),2)</f>
      </c>
      <c r="J118" s="33" t="s">
        <v>55</v>
      </c>
      <c r="O118">
        <f>(I118*21)/100</f>
      </c>
      <c r="P118" t="s">
        <v>27</v>
      </c>
    </row>
    <row r="119" spans="1:5" ht="12.75">
      <c r="A119" s="36" t="s">
        <v>56</v>
      </c>
      <c r="E119" s="37" t="s">
        <v>909</v>
      </c>
    </row>
    <row r="120" spans="1:5" ht="12.75">
      <c r="A120" s="40" t="s">
        <v>58</v>
      </c>
      <c r="E120" s="39" t="s">
        <v>910</v>
      </c>
    </row>
    <row r="121" spans="1:16" ht="12.75">
      <c r="A121" s="26" t="s">
        <v>50</v>
      </c>
      <c r="B121" s="31" t="s">
        <v>314</v>
      </c>
      <c r="C121" s="31" t="s">
        <v>911</v>
      </c>
      <c r="D121" s="26" t="s">
        <v>52</v>
      </c>
      <c r="E121" s="32" t="s">
        <v>912</v>
      </c>
      <c r="F121" s="33" t="s">
        <v>222</v>
      </c>
      <c r="G121" s="34">
        <v>33</v>
      </c>
      <c r="H121" s="35">
        <v>0</v>
      </c>
      <c r="I121" s="35">
        <f>ROUND(ROUND(H121,2)*ROUND(G121,3),2)</f>
      </c>
      <c r="J121" s="33" t="s">
        <v>55</v>
      </c>
      <c r="O121">
        <f>(I121*21)/100</f>
      </c>
      <c r="P121" t="s">
        <v>27</v>
      </c>
    </row>
    <row r="122" spans="1:5" ht="12.75">
      <c r="A122" s="36" t="s">
        <v>56</v>
      </c>
      <c r="E122" s="37" t="s">
        <v>913</v>
      </c>
    </row>
    <row r="123" spans="1:5" ht="12.75">
      <c r="A123" s="40" t="s">
        <v>58</v>
      </c>
      <c r="E123" s="39" t="s">
        <v>914</v>
      </c>
    </row>
    <row r="124" spans="1:16" ht="12.75">
      <c r="A124" s="26" t="s">
        <v>50</v>
      </c>
      <c r="B124" s="31" t="s">
        <v>319</v>
      </c>
      <c r="C124" s="31" t="s">
        <v>915</v>
      </c>
      <c r="D124" s="26" t="s">
        <v>52</v>
      </c>
      <c r="E124" s="32" t="s">
        <v>916</v>
      </c>
      <c r="F124" s="33" t="s">
        <v>222</v>
      </c>
      <c r="G124" s="34">
        <v>1</v>
      </c>
      <c r="H124" s="35">
        <v>0</v>
      </c>
      <c r="I124" s="35">
        <f>ROUND(ROUND(H124,2)*ROUND(G124,3),2)</f>
      </c>
      <c r="J124" s="33" t="s">
        <v>55</v>
      </c>
      <c r="O124">
        <f>(I124*21)/100</f>
      </c>
      <c r="P124" t="s">
        <v>27</v>
      </c>
    </row>
    <row r="125" spans="1:5" ht="25.5">
      <c r="A125" s="36" t="s">
        <v>56</v>
      </c>
      <c r="E125" s="37" t="s">
        <v>917</v>
      </c>
    </row>
    <row r="126" spans="1:5" ht="12.75">
      <c r="A126" s="40" t="s">
        <v>58</v>
      </c>
      <c r="E126" s="39" t="s">
        <v>52</v>
      </c>
    </row>
    <row r="127" spans="1:16" ht="12.75">
      <c r="A127" s="26" t="s">
        <v>50</v>
      </c>
      <c r="B127" s="31" t="s">
        <v>324</v>
      </c>
      <c r="C127" s="31" t="s">
        <v>918</v>
      </c>
      <c r="D127" s="26" t="s">
        <v>52</v>
      </c>
      <c r="E127" s="32" t="s">
        <v>919</v>
      </c>
      <c r="F127" s="33" t="s">
        <v>165</v>
      </c>
      <c r="G127" s="34">
        <v>1.03</v>
      </c>
      <c r="H127" s="35">
        <v>0</v>
      </c>
      <c r="I127" s="35">
        <f>ROUND(ROUND(H127,2)*ROUND(G127,3),2)</f>
      </c>
      <c r="J127" s="33" t="s">
        <v>55</v>
      </c>
      <c r="O127">
        <f>(I127*21)/100</f>
      </c>
      <c r="P127" t="s">
        <v>27</v>
      </c>
    </row>
    <row r="128" spans="1:5" ht="12.75">
      <c r="A128" s="36" t="s">
        <v>56</v>
      </c>
      <c r="E128" s="37" t="s">
        <v>920</v>
      </c>
    </row>
    <row r="129" spans="1:5" ht="12.75">
      <c r="A129" s="38" t="s">
        <v>58</v>
      </c>
      <c r="E129" s="39" t="s">
        <v>921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922</v>
      </c>
      <c r="I3" s="44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922</v>
      </c>
      <c r="D4" s="1"/>
      <c r="E4" s="14" t="s">
        <v>923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922</v>
      </c>
      <c r="D5" s="6"/>
      <c r="E5" s="18" t="s">
        <v>923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</f>
      </c>
      <c r="R9">
        <f>0+O10+O13+O16</f>
      </c>
    </row>
    <row r="10" spans="1:16" ht="12.75">
      <c r="A10" s="26" t="s">
        <v>50</v>
      </c>
      <c r="B10" s="31" t="s">
        <v>31</v>
      </c>
      <c r="C10" s="31" t="s">
        <v>925</v>
      </c>
      <c r="D10" s="26" t="s">
        <v>52</v>
      </c>
      <c r="E10" s="32" t="s">
        <v>926</v>
      </c>
      <c r="F10" s="33" t="s">
        <v>146</v>
      </c>
      <c r="G10" s="34">
        <v>222.18</v>
      </c>
      <c r="H10" s="35">
        <v>0</v>
      </c>
      <c r="I10" s="35">
        <f>ROUND(ROUND(H10,2)*ROUND(G10,3),2)</f>
      </c>
      <c r="J10" s="33" t="s">
        <v>55</v>
      </c>
      <c r="O10">
        <f>(I10*21)/100</f>
      </c>
      <c r="P10" t="s">
        <v>27</v>
      </c>
    </row>
    <row r="11" spans="1:5" ht="102">
      <c r="A11" s="36" t="s">
        <v>56</v>
      </c>
      <c r="E11" s="37" t="s">
        <v>927</v>
      </c>
    </row>
    <row r="12" spans="1:5" ht="38.25">
      <c r="A12" s="40" t="s">
        <v>58</v>
      </c>
      <c r="E12" s="39" t="s">
        <v>928</v>
      </c>
    </row>
    <row r="13" spans="1:16" ht="12.75">
      <c r="A13" s="26" t="s">
        <v>50</v>
      </c>
      <c r="B13" s="31" t="s">
        <v>27</v>
      </c>
      <c r="C13" s="31" t="s">
        <v>929</v>
      </c>
      <c r="D13" s="26" t="s">
        <v>52</v>
      </c>
      <c r="E13" s="32" t="s">
        <v>930</v>
      </c>
      <c r="F13" s="33" t="s">
        <v>146</v>
      </c>
      <c r="G13" s="34">
        <v>222.18</v>
      </c>
      <c r="H13" s="35">
        <v>0</v>
      </c>
      <c r="I13" s="35">
        <f>ROUND(ROUND(H13,2)*ROUND(G13,3),2)</f>
      </c>
      <c r="J13" s="33" t="s">
        <v>55</v>
      </c>
      <c r="O13">
        <f>(I13*21)/100</f>
      </c>
      <c r="P13" t="s">
        <v>27</v>
      </c>
    </row>
    <row r="14" spans="1:5" ht="51">
      <c r="A14" s="36" t="s">
        <v>56</v>
      </c>
      <c r="E14" s="37" t="s">
        <v>931</v>
      </c>
    </row>
    <row r="15" spans="1:5" ht="38.25">
      <c r="A15" s="40" t="s">
        <v>58</v>
      </c>
      <c r="E15" s="39" t="s">
        <v>928</v>
      </c>
    </row>
    <row r="16" spans="1:16" ht="12.75">
      <c r="A16" s="26" t="s">
        <v>50</v>
      </c>
      <c r="B16" s="31" t="s">
        <v>26</v>
      </c>
      <c r="C16" s="31" t="s">
        <v>932</v>
      </c>
      <c r="D16" s="26" t="s">
        <v>52</v>
      </c>
      <c r="E16" s="32" t="s">
        <v>933</v>
      </c>
      <c r="F16" s="33" t="s">
        <v>146</v>
      </c>
      <c r="G16" s="34">
        <v>222.18</v>
      </c>
      <c r="H16" s="35">
        <v>0</v>
      </c>
      <c r="I16" s="35">
        <f>ROUND(ROUND(H16,2)*ROUND(G16,3),2)</f>
      </c>
      <c r="J16" s="33"/>
      <c r="O16">
        <f>(I16*21)/100</f>
      </c>
      <c r="P16" t="s">
        <v>27</v>
      </c>
    </row>
    <row r="17" spans="1:5" ht="51">
      <c r="A17" s="36" t="s">
        <v>56</v>
      </c>
      <c r="E17" s="37" t="s">
        <v>934</v>
      </c>
    </row>
    <row r="18" spans="1:5" ht="25.5">
      <c r="A18" s="38" t="s">
        <v>58</v>
      </c>
      <c r="E18" s="39" t="s">
        <v>935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