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Bn" reservationPassword="0"/>
  <workbookPr/>
  <bookViews>
    <workbookView xWindow="240" yWindow="120" windowWidth="14940" windowHeight="9225" activeTab="0"/>
  </bookViews>
  <sheets>
    <sheet name="Rekapitulace" sheetId="1" r:id="rId1"/>
    <sheet name="000_000" sheetId="2" r:id="rId2"/>
    <sheet name="001_001" sheetId="3" r:id="rId3"/>
    <sheet name="181_181" sheetId="4" r:id="rId4"/>
    <sheet name="201_201" sheetId="5" r:id="rId5"/>
    <sheet name="391_391" sheetId="6" r:id="rId6"/>
  </sheets>
  <definedNames/>
  <calcPr/>
  <webPublishing/>
</workbook>
</file>

<file path=xl/sharedStrings.xml><?xml version="1.0" encoding="utf-8"?>
<sst xmlns="http://schemas.openxmlformats.org/spreadsheetml/2006/main" count="2206" uniqueCount="650">
  <si>
    <t>Firma: Pontex, spol. s r.o.</t>
  </si>
  <si>
    <t>Rekapitulace ceny</t>
  </si>
  <si>
    <t>Stavba: 18 381 00 - III/2334 VŠETATY, most evidenční číslo 2334-1 přes odpad z rybníka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</si>
  <si>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</si>
  <si>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</si>
  <si>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</si>
  <si>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</si>
  <si>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</si>
  <si>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</si>
  <si>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</si>
  <si>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</si>
  <si>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</si>
  <si>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</si>
  <si>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</si>
  <si>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</si>
  <si>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18 381 00</t>
  </si>
  <si>
    <t>III/2334 VŠETATY, most evidenční číslo 2334-1 přes odpad z rybníka - PD</t>
  </si>
  <si>
    <t>O</t>
  </si>
  <si>
    <t>Objekt:</t>
  </si>
  <si>
    <t>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</si>
  <si>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</si>
  <si>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</si>
  <si>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</si>
  <si>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</si>
  <si>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</si>
  <si>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</si>
  <si>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</si>
  <si>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</si>
  <si>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</si>
  <si>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</si>
  <si>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</si>
  <si>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</si>
  <si>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</si>
  <si>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</si>
  <si>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</si>
  <si>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</si>
  <si>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</si>
  <si>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</si>
  <si>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</si>
  <si>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</si>
  <si>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</si>
  <si>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</si>
  <si>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</si>
  <si>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</si>
  <si>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</si>
  <si>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</si>
  <si>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</si>
  <si>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</si>
  <si>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</si>
  <si>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</si>
  <si>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</si>
  <si>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</si>
  <si>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</si>
  <si>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</si>
  <si>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</si>
  <si>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</si>
  <si>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</si>
  <si>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</si>
  <si>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</si>
  <si>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</si>
  <si>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bezpečnosti a ochrany zdraví při práci na staveništi (dle § 15, 
odst. 2 zákona č. 309/2006 Sb., kterým se upravují další požadavky BOZP) 
- zpracování technologických postupů a plánů kontrol 
- všechny další nutné činnosti k řádnému a úplnému zhotovení předmětu díla 
zřejmé ze zadávací dokumentace nebo místních podmínek</t>
  </si>
  <si>
    <t>02620</t>
  </si>
  <si>
    <t>ZKOUŠENÍ KONSTRUKCÍ A PRACÍ NEZÁVISLOU ZKUŠEBNOU</t>
  </si>
  <si>
    <t>2022_OTSKP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</si>
  <si>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</si>
  <si>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</si>
  <si>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</si>
  <si>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</si>
  <si>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02730</t>
  </si>
  <si>
    <t>POMOC PRÁCE ZŘÍZ NEBO ZAJIŠŤ OCHRANU INŽENÝRSKÝCH SÍTÍ</t>
  </si>
  <si>
    <t>zajištění ochrany všech stávajících vedení sítí po dobu stavby</t>
  </si>
  <si>
    <t>02851</t>
  </si>
  <si>
    <t>B</t>
  </si>
  <si>
    <t>PRŮZKUMNÉ PRÁCE DIAGNOSTIKY KONSTRUKCÍ NA POVRCHU</t>
  </si>
  <si>
    <t>přejímka základové spáry</t>
  </si>
  <si>
    <t>7</t>
  </si>
  <si>
    <t>02910</t>
  </si>
  <si>
    <t>OSTATNÍ POŽADAVKY - ZEMĚMĚŘIČSKÁ MĚŘENÍ</t>
  </si>
  <si>
    <t>vytyčení stávajících IS</t>
  </si>
  <si>
    <t>8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</si>
  <si>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</si>
  <si>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</si>
  <si>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</si>
  <si>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</si>
  <si>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</si>
  <si>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zaměř.opěr po odbourání</t>
  </si>
  <si>
    <t>02940</t>
  </si>
  <si>
    <t>OSTATNÍ POŽADAVKY - VYPRACOVÁNÍ DOKUMENTACE</t>
  </si>
  <si>
    <t>technické předpisy (betonáž, izolace, sanace, PKO, tryskání apod.)</t>
  </si>
  <si>
    <t>12</t>
  </si>
  <si>
    <t>VTD pažení ze zápor 
VTD podpěrné skruže NK</t>
  </si>
  <si>
    <t>1=1,000 [A]</t>
  </si>
  <si>
    <t>13</t>
  </si>
  <si>
    <t>02943</t>
  </si>
  <si>
    <t>OSTATNÍ POŽADAVKY - VYPRACOVÁNÍ RDS</t>
  </si>
  <si>
    <t>14</t>
  </si>
  <si>
    <t>RDS pro DIO vč.zajištění rozhodnutí o uzavírce a DIR</t>
  </si>
  <si>
    <t>15</t>
  </si>
  <si>
    <t>02944</t>
  </si>
  <si>
    <t>OSTAT POŽADAVKY - DOKUMENTACE SKUTEČ PROVEDENÍ V DIGIT FORMĚ</t>
  </si>
  <si>
    <t>skutečného provedení stavby</t>
  </si>
  <si>
    <t>16</t>
  </si>
  <si>
    <t>02946</t>
  </si>
  <si>
    <t>OSTAT POŽADAVKY - FOTODOKUMENTACE</t>
  </si>
  <si>
    <t>Včetně zdokumentování stávajícího stavu během demolice</t>
  </si>
  <si>
    <t>17</t>
  </si>
  <si>
    <t>02950</t>
  </si>
  <si>
    <t>OSTATNÍ POŽADAVKY - POSUDKY, KONTROLY, REVIZNÍ ZPRÁVY</t>
  </si>
  <si>
    <t>Povodňový a havarijní plán</t>
  </si>
  <si>
    <t>20000</t>
  </si>
  <si>
    <t>18</t>
  </si>
  <si>
    <t>02960</t>
  </si>
  <si>
    <t>OSTATNÍ POŽADAVKY - ODBORNÝ DOZOR</t>
  </si>
  <si>
    <t>Technicko inženýrská činnost projektanta</t>
  </si>
  <si>
    <t>19</t>
  </si>
  <si>
    <t>Inženýrská činnost pro DIO</t>
  </si>
  <si>
    <t>20</t>
  </si>
  <si>
    <t>C</t>
  </si>
  <si>
    <t>Geotechnický dohled</t>
  </si>
  <si>
    <t>21</t>
  </si>
  <si>
    <t>02991</t>
  </si>
  <si>
    <t>OSTATNÍ POŽADAVKY - INFORMAČNÍ TABULE</t>
  </si>
  <si>
    <t>Označení stavby dle směrnic investora</t>
  </si>
  <si>
    <t>2=2,000 [A] ..... odhad</t>
  </si>
  <si>
    <t>22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</si>
  <si>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</si>
  <si>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</si>
  <si>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</si>
  <si>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23</t>
  </si>
  <si>
    <t>03999R</t>
  </si>
  <si>
    <t>PŘÍPLATEK ZA PRÁCE MALÉHO ROZSAHU</t>
  </si>
  <si>
    <t>Odhad 
Zahrnuje zvýšené náklady spojené s provedením prací, u nichž vlivem malého rozsahu náklady na dopravu, zajištění stroj.vybavení a pod. neobvykle navyšují jednotkovou cenu</t>
  </si>
  <si>
    <t>001</t>
  </si>
  <si>
    <t>Demolice stávajícího mostu</t>
  </si>
  <si>
    <t xml:space="preserve">  001</t>
  </si>
  <si>
    <t>015111</t>
  </si>
  <si>
    <t>POPLATKY ZA LIKVIDACŮ ODPADŮ NEKONTAMINOVANÝCH - 17 05 04  VYTĚŽENÉ ZEMINY A HORNINY -  I. TŘÍDA TĚŽITELNOSTI</t>
  </si>
  <si>
    <t>T</t>
  </si>
  <si>
    <t>7,0*1,8=12,600 [A] ..... čištění vodotečí od nánosů, viz pol č 12960 
1,5*1,2*(6,0+10,0)*2,0=57,600 [B] ........ rozměry odhadem, viz pol.č.124738 
39,400*2,0=78,800 [C] ....... viz položka č.123738 
Celkem:  
A+B+C=149,000 [D]</t>
  </si>
  <si>
    <t>015120</t>
  </si>
  <si>
    <t>POPLATKY ZA LIKVIDACŮ ODPADŮ NEKONTAMINOVANÝCH - 17 01 02  STAVEBNÍ A DEMOLIČNÍ SUŤ (CIHLY)</t>
  </si>
  <si>
    <t>16,360*1,8=29,448 [B] ..... viz položka 966148 a 
54,902*1,8=98,824 [A] ..... viz položka 966148 b 
8,004*1,8=14,407 [C] ....... viz položka 966148 c 
31,106*1,8=55,991 [D] ..... viz položka 966148 d 
Celkem: B+A+C+D=198,670 [E]</t>
  </si>
  <si>
    <t>015140</t>
  </si>
  <si>
    <t>a</t>
  </si>
  <si>
    <t>POPLATKY ZA LIKVIDACŮ ODPADŮ NEKONTAMINOVANÝCH - 17 01 01  BETON Z DEMOLIC OBJEKTŮ, ZÁKLADŮ TV</t>
  </si>
  <si>
    <t>prostý beton</t>
  </si>
  <si>
    <t>6,966*2,3=16,022 [A] ..... viz položka 966158 
8,367*2,3=19,244 [B] ....... viz položka 114228 
Celkem: A+B=35,266 [C]</t>
  </si>
  <si>
    <t>b</t>
  </si>
  <si>
    <t>železobeton</t>
  </si>
  <si>
    <t>2,058*2,5=5,145 [A] ..... viz položka 966168 (bourání říms) 
0,999*2,5=2,498 [B] ..... viz položka 966168 (bourání želbet trámu) 
Celkem: A+B=7,643 [C]</t>
  </si>
  <si>
    <t>015330</t>
  </si>
  <si>
    <t>POPLATKY ZA LIKVIDACŮ ODPADŮ NEKONTAMINOVANÝCH - 17 05 04  KAMENNÁ SUŤ</t>
  </si>
  <si>
    <t>((0,538+0,323+0,538)*5,0)*2,6=18,187 [A] 
pozn.: měrná hmotnost kamenné suti (zdivo na MC) = 2,6 [t/m3] 
98,020*1,9=186,238 [B] ..... viz položka č. 113328 
pozn.: měrná hmotnost - suť ze sypkých vozovkových vrstev = 1,9 [t/m3] 
4,5*2,3=10,350 [C] ..... viz položka č. 113348 
pozn.: měrná hmotnost - suť z vrstev s cementovým pojivem = 2,3 [t/m3] 
Celkem:  
A+B+C=214,775 [D]</t>
  </si>
  <si>
    <t>Zemní práce</t>
  </si>
  <si>
    <t>111208</t>
  </si>
  <si>
    <t>ODSTRANĚNÍ KŘOVIN S ODVOZEM DO 20KM</t>
  </si>
  <si>
    <t>M2</t>
  </si>
  <si>
    <t>včetně likvidace</t>
  </si>
  <si>
    <t>22=22,000 [A] ..... bez černý 
8=8,000 [B] ......... bez černý 
8=8,000 [C] ......... bez černý 
17=17,000 [D] ..... bez černý 
4=4,000 [E] .......... růže šípková 
5=5,000 [F] .......... dub letní 
(viz tabulka dřevin) 
Celkem: A+B+C+D+E+F=64,000 [G]</t>
  </si>
  <si>
    <t>112048</t>
  </si>
  <si>
    <t>KÁCENÍ STROMŮ D KMENE DO 0,3M S ODSTRANĚNÍM PAŘEZŮ, ODVOZ DO 20KM</t>
  </si>
  <si>
    <t>odvoz kmenů podle požadavku objednatele 
ostatní (větve, pařezy) včetně likvidace</t>
  </si>
  <si>
    <t>1=1,000 [A] ...... Jasan ztepilý; průměr kmene 0,16 [m] 
1=1,000 [B] ...... Jasan ztepilý; průměr kmene 0,16 [m] 
1=1,000 [C] ...... Třešeň obecná; průměr kmene 0,08+0,08 [m] 
1=1,000 [D] ...... Třešeň obecná; průměr kmene 0,10 [m] 
1=1,000 [E] ...... Jasan ztepilý; průměr kmene 0,25 [m] 
1=1,000 [F] ...... Jasan ztepilý; průměr kmene do 0,3 [m] 
4=4,000 [G] ...... Jasan ztepilý; průměr kmene 0,15 [m] 
(viz tabulka dřevin) 
Celkem: A+B+C+D+E+F+G=10,000 [H]</t>
  </si>
  <si>
    <t>113328</t>
  </si>
  <si>
    <t>ODSTRAN PODKL ZPEVNĚNÝCH PLOCH Z KAMENIVA NESTMEL, ODVOZ DO 20KM</t>
  </si>
  <si>
    <t>M3</t>
  </si>
  <si>
    <t>podkladní vrstvy (kamenivo - ODHAD), na mostě pod asfaltovou plochou</t>
  </si>
  <si>
    <t>3,685[m2] *4,0[m] =14,740 [A] ........ podkladní vrstvy (kamenivo - ODHAD), na mostě pod asfaltovou plochou 
277,60[m2] *0,30[m] =83,280 [B] ..... podkladní vrstvy (kamenivo), mimo most 
Celkem:  
A+B=98,020 [C]</t>
  </si>
  <si>
    <t>113348</t>
  </si>
  <si>
    <t>ODSTRAN PODKL ZPEVNĚNÝCH PLOCH S CEM POJIVEM, ODVOZ DO 20KM</t>
  </si>
  <si>
    <t>odstranění podkladní vrstvy (kamenivo zpevněné cementem - ODHAD)</t>
  </si>
  <si>
    <t>4,0*7,5*0,150=4,500 [A] ..... most</t>
  </si>
  <si>
    <t>113728</t>
  </si>
  <si>
    <t>FRÉZOVÁNÍ ZPEVNĚNÝCH PLOCH ASFALTOVÝCH, ODVOZ DO 20KM</t>
  </si>
  <si>
    <t>vyfrézovaný materiál bude odkoupen zhotovitelem</t>
  </si>
  <si>
    <t>1,293 [m2] *7,55[ m] =9,762 [A] ..... most 
270,60[m2] *0,250 [m] =67,650 [B] ..... mimo most 
Celkem:  
A+B=77,412 [C]</t>
  </si>
  <si>
    <t>114228</t>
  </si>
  <si>
    <t>ODSTRAN KONSTR VODNÍCH KORYT Z BET PROST, ODVOZ DO 20KM</t>
  </si>
  <si>
    <t>vybourání skluzů z prostého betonu</t>
  </si>
  <si>
    <t>1,819=1,819 [A] ..... plocha konstrukce ze vzorového příčného řezu 
2=2,000 [B] ..... počet skluzů 
2,3=2,300 [C] ..... šířka skluzu 
Celkem: A*B*C=8,367 [D]</t>
  </si>
  <si>
    <t>11525</t>
  </si>
  <si>
    <t>PŘEVEDENÍ VODY POTRUBÍM DN 600 NEBO ŽLABY R.O. DO 2,0M</t>
  </si>
  <si>
    <t>M</t>
  </si>
  <si>
    <t>2*30,0=60,000 [A]</t>
  </si>
  <si>
    <t>121104</t>
  </si>
  <si>
    <t>SEJMUTÍ ORNICE NEBO LESNÍ PŮDY S ODVOZEM DO 5KM</t>
  </si>
  <si>
    <t>220,0*0,2=44,000 [A] ..... plocha odhadem</t>
  </si>
  <si>
    <t>123738</t>
  </si>
  <si>
    <t>ODKOP PRO SPOD STAVBU SILNIC A ŽELEZNIC TŘ. I, ODVOZ DO 20KM</t>
  </si>
  <si>
    <t>78,80*0,50=39,400 [A]</t>
  </si>
  <si>
    <t>124738</t>
  </si>
  <si>
    <t>VYKOPÁVKY PRO KORYTA VODOTEČÍ TŘ. I, ODVOZ DO 20KM</t>
  </si>
  <si>
    <t>odstranění dočasných hrázek</t>
  </si>
  <si>
    <t>1,5*1,2*(6,0+10,0)=28,800 [A] ........ rozměry odhadem (viz položka 17780)</t>
  </si>
  <si>
    <t>12960</t>
  </si>
  <si>
    <t>ČIŠTĚNÍ VODOTEČÍ A MELIORAČ KANÁLŮ OD NÁNOSŮ</t>
  </si>
  <si>
    <t>2*7,0=14,000 [A] ..... odhad</t>
  </si>
  <si>
    <t>17120</t>
  </si>
  <si>
    <t>ULOŽENÍ SYPANINY DO NÁSYPŮ A NA SKLÁDKY BEZ ZHUTNĚNÍ</t>
  </si>
  <si>
    <t>1,5*1,2*(6,0+10,0)=28,800 [A] ........ rozměry odhadem (viz položka 124738); odstranění dočasných hrázek 
39,400=39,400 [B] .......... viz položka 123738 
220,0*0,2=44,000 [C] ..... uložení sejmuté ornice na meziskládce, viz položka 121104 
Celkem:  
A+B+C=112,200 [D]</t>
  </si>
  <si>
    <t>17780</t>
  </si>
  <si>
    <t>ZEMNÍ HRÁZKY Z NAKUPOVANÝCH MATERIÁLŮ</t>
  </si>
  <si>
    <t>1,5*1,2*(6,0+10,0)=28,800 [A] ........ rozměry odhadem</t>
  </si>
  <si>
    <t>Ostatní konstrukce a práce</t>
  </si>
  <si>
    <t>9112A3</t>
  </si>
  <si>
    <t>ZÁBRADLÍ MOSTNÍ S VODOR MADLY - DEMONTÁŽ S PŘESUNEM</t>
  </si>
  <si>
    <t>ocelové zábradlí s vodorovnou výplní 
včetně odvozu na místo určené investorem</t>
  </si>
  <si>
    <t>8,15=8,150 [A] ..... levá strana; odměřeno digitálně z půdorysu 
10,244=10,244 [B] ..... pravá strana, odměřeno digitálně z půdorysu 
Celkem:  
A+B=18,394 [C]</t>
  </si>
  <si>
    <t>911CB3</t>
  </si>
  <si>
    <t>SVODIDLO BETON, ÚROVEŇ ZADRŽ H1 VÝŠ 0,8M - DEMONTÁŽ S PŘESUNEM</t>
  </si>
  <si>
    <t>10,0+8,0=18,000 [A]</t>
  </si>
  <si>
    <t>914823</t>
  </si>
  <si>
    <t>STÁLÁ DOPRAV ZAŘÍZ Z4 OCEL S FÓLIÍ TŘ 1 DEMONTÁŽ</t>
  </si>
  <si>
    <t>typ Z4a (u betonových svodidel)</t>
  </si>
  <si>
    <t>966148</t>
  </si>
  <si>
    <t>BOURÁNÍ KONSTRUKCÍ Z CIHEL A TVÁRNIC S ODVOZEM DO 20KM</t>
  </si>
  <si>
    <t>bourání cihelných kleneb</t>
  </si>
  <si>
    <t>1,636*5,0*2=16,360 [A]</t>
  </si>
  <si>
    <t>bourání opěrných zdí</t>
  </si>
  <si>
    <t>opěrná zeď vlevo: 
(1,075+0,6)/2*1,9*3,0+(1,325+0,6)/2*2,90*3,075+(1,35+0,60)/2*3,0*3,075+(1,10+0,60)/2*2,0*3,0=27,451 [A] 
opěrná zeď vpravo: 
(1,075+0,6)/2*1,9*3,0+(1,325+0,6)/2*2,90*3,075+(1,35+0,60)/2*3,0*3,075+(1,10+0,60)/2*2,0*3,0=27,451 [B] 
Celkem:  
A+B=54,902 [C]</t>
  </si>
  <si>
    <t>24</t>
  </si>
  <si>
    <t>c</t>
  </si>
  <si>
    <t>bourání čelní zdi z cihlového zdiva</t>
  </si>
  <si>
    <t>levá strana: 
8,003[m2] *0,500=4,002 [A] 
pravá strana: 
8,003[m2] *0,500=4,002 [B] 
Celkem: A+B=8,004 [C]</t>
  </si>
  <si>
    <t>25</t>
  </si>
  <si>
    <t>d</t>
  </si>
  <si>
    <t>bourání opěr a pilíře</t>
  </si>
  <si>
    <t>2,054[m2] *5,0[m]=10,270 [A] 
1,921[m2] *5,5[m]=10,566 [B] 
2,054[m2] *5,0[m]=10,270 [C] 
Celkem: 
 A+B+C=31,106 [D]</t>
  </si>
  <si>
    <t>26</t>
  </si>
  <si>
    <t>966158</t>
  </si>
  <si>
    <t>BOURÁNÍ KONSTRUKCÍ Z PROST BETONU S ODVOZEM DO 20KM</t>
  </si>
  <si>
    <t>bourání základů: 
opěra1: 0,8*8,708=6,966 [A]</t>
  </si>
  <si>
    <t>27</t>
  </si>
  <si>
    <t>966168</t>
  </si>
  <si>
    <t>BOURÁNÍ KONSTRUKCÍ ZE ŽELEZOBETONU S ODVOZEM DO 20KM</t>
  </si>
  <si>
    <t>bourání říms: 
levá strana: 0,300*3,780=1,134 [A] 
pravá strana: 0,225*4,108=0,924 [B] 
Celkem:  
A+B=2,058 [D] 
bourání železobetonového trámu (rozšíření): 
6,150*0,500*0,325=0,999 [E] 
Celkem: D+E=3,057 [F]</t>
  </si>
  <si>
    <t>28</t>
  </si>
  <si>
    <t>967138</t>
  </si>
  <si>
    <t>VYBOURÁNÍ ČÁSTÍ KONSTRUKCÍ KAMENNÝCH NA MC S ODVOZEM DO 20KM</t>
  </si>
  <si>
    <t>stabilizační přizdívka (klenby) z lomového kamene</t>
  </si>
  <si>
    <t>(0,538+0,323+0,538)*5,0=6,995 [A]</t>
  </si>
  <si>
    <t>29</t>
  </si>
  <si>
    <t>967188R1</t>
  </si>
  <si>
    <t>VYBOURÁNÍ ČÁSTÍ KONSTRUKCÍ KOVOVÝCH S ODVOZEM DO 20KM</t>
  </si>
  <si>
    <t>KS</t>
  </si>
  <si>
    <t>odstranění značení - evidenčního čísla mostu (komplet)</t>
  </si>
  <si>
    <t>181</t>
  </si>
  <si>
    <t>Dopravně inženýrská opatření</t>
  </si>
  <si>
    <t xml:space="preserve">  181</t>
  </si>
  <si>
    <t>02710</t>
  </si>
  <si>
    <t>POMOC PRÁCE ZŘÍZ NEBO ZAJIŠŤ OBJÍŽĎKY A PŘÍSTUP CESTY</t>
  </si>
  <si>
    <t>Pasportizace objízdné trasy před uvedením do provozu a po ukončení provozu.</t>
  </si>
  <si>
    <t>kontrola stavu objízdné trasy v průběhu provozu na objízdné trase</t>
  </si>
  <si>
    <t>další přípravné práce před uvedením objížďky do provozu (prořez větví zasahujících do vozovky případně bránících v rozhledu, odstranění nánosů a vegetace na krajnicich</t>
  </si>
  <si>
    <t>Komunikace</t>
  </si>
  <si>
    <t>5770R1</t>
  </si>
  <si>
    <t>Oprava objízdných tras</t>
  </si>
  <si>
    <t>Frézování, postřik asf., pokládka obrusné vrstvy ACO tl.50 mm</t>
  </si>
  <si>
    <t>1200=1 200,000 [A]</t>
  </si>
  <si>
    <t>91400</t>
  </si>
  <si>
    <t>DOČASNÉ ZAKRYTÍ NEBO OTOČENÍ STÁVAJÍCÍCH DOPRAVNÍCH ZNAČEK</t>
  </si>
  <si>
    <t>20=20,000 [A] ...... počet odhadem; viz TZ kapitola 2.2 "Technické provedení"</t>
  </si>
  <si>
    <t>914122</t>
  </si>
  <si>
    <t>DOPRAVNÍ ZNAČKY ZÁKLADNÍ VELIKOSTI OCELOVÉ FÓLIE TŘ 1 - MONTÁŽ S PŘEMÍSTĚNÍM</t>
  </si>
  <si>
    <t>viz TZ kapitola 2.2 Technické provedení</t>
  </si>
  <si>
    <t>33=33,000 [A]</t>
  </si>
  <si>
    <t>914123</t>
  </si>
  <si>
    <t>DOPRAVNÍ ZNAČKY ZÁKLADNÍ VELIKOSTI OCELOVÉ FÓLIE TŘ 1 - DEMONTÁŽ</t>
  </si>
  <si>
    <t>914129</t>
  </si>
  <si>
    <t>DOPRAV ZNAČKY ZÁKLAD VEL OCEL FÓLIE TŘ 1 - NÁJEMNÉ</t>
  </si>
  <si>
    <t>KSDEN</t>
  </si>
  <si>
    <t>33*27*7=6 237,000 [A]</t>
  </si>
  <si>
    <t>914922</t>
  </si>
  <si>
    <t>SLOUPKY A STOJKY DZ Z OCEL TRUBEK DO PATKY MONTÁŽ S PŘESUNEM</t>
  </si>
  <si>
    <t>33 (značky) + 8 (zábrany) =41,000 [A]</t>
  </si>
  <si>
    <t>914923</t>
  </si>
  <si>
    <t>SLOUPKY A STOJKY DZ Z OCEL TRUBEK DO PATKY DEMONTÁŽ</t>
  </si>
  <si>
    <t>914929</t>
  </si>
  <si>
    <t>SLOUPKY A STOJKY DZ Z OCEL TRUBEK DO PATKY NÁJEMNÉ</t>
  </si>
  <si>
    <t>(33 (značky) + 8 (zábrany))*27*7 =7 749,000 [A]</t>
  </si>
  <si>
    <t>916122</t>
  </si>
  <si>
    <t>DOPRAV SVĚTLO VÝSTRAŽ SOUPRAVA 3KS - MONTÁŽ S PŘESUNEM</t>
  </si>
  <si>
    <t>4=4,000 [A]</t>
  </si>
  <si>
    <t>916123</t>
  </si>
  <si>
    <t>DOPRAV SVĚTLO VÝSTRAŽ SOUPRAVA 3KS - DEMONTÁŽ</t>
  </si>
  <si>
    <t>916129</t>
  </si>
  <si>
    <t>DOPRAV SVĚTLO VÝSTRAŽ SOUPRAVA 3KS - NÁJEMNÉ</t>
  </si>
  <si>
    <t>4*27*7=756,000 [A]</t>
  </si>
  <si>
    <t>916312</t>
  </si>
  <si>
    <t>DOPRAVNÍ ZÁBRANY Z2 S FÓLIÍ TŘ 1 - MONTÁŽ S PŘESUNEM</t>
  </si>
  <si>
    <t>4=4,000 [A=1,000 [B]</t>
  </si>
  <si>
    <t>916313</t>
  </si>
  <si>
    <t>DOPRAVNÍ ZÁBRANY Z2 S FÓLIÍ TŘ 1 - DEMONTÁŽ</t>
  </si>
  <si>
    <t>916319</t>
  </si>
  <si>
    <t>DOPRAVNÍ ZÁBRANY Z2 - NÁJEMNÉ</t>
  </si>
  <si>
    <t>916722</t>
  </si>
  <si>
    <t>UPEVŇOVACÍ KONSTR - PODKLADNÍ DESKA OD 28KG - MONTÁŽ S PŘESUNEM</t>
  </si>
  <si>
    <t>916723</t>
  </si>
  <si>
    <t>UPEVŇOVACÍ KONSTR - PODKLADNÍ DESKA OD 28KG - DEMONTÁŽ</t>
  </si>
  <si>
    <t>916729</t>
  </si>
  <si>
    <t>UPEVŇOVACÍ KONSTR - PODKL DESKA OD 28KG - NÁJEMNÉ</t>
  </si>
  <si>
    <t>201</t>
  </si>
  <si>
    <t>Most</t>
  </si>
  <si>
    <t xml:space="preserve">  201</t>
  </si>
  <si>
    <t>X</t>
  </si>
  <si>
    <t>626,355*2,0=1 252,710 [A] ..... zemina z výkopu jam 
22,41*2,0=44,820 [B] .......... zemina z výkopu rýh 
Celkem:  
A+B=1 297,530 [D]</t>
  </si>
  <si>
    <t>plán sledování a údržby mostu</t>
  </si>
  <si>
    <t>výpočet zatížitelnosti vč.vyhodnocení</t>
  </si>
  <si>
    <t>113765</t>
  </si>
  <si>
    <t>FRÉZOVÁNÍ DRÁŽKY PRŮŘEZU DO 600MM2 V ASFALTOVÉ VOZOVCE</t>
  </si>
  <si>
    <t>frézování, případně vytvoření drážky jiným způsobem (rozhraní asf. vozovka a panely)</t>
  </si>
  <si>
    <t>6,475+7,150=13,625 [A] ..... v místě opěr 
2,339+2,355+2,954+4,955+2,139+2,128+6,147=23,017 [B] ..... v místě napojení na stávající komunikaci 
Celkem:  
A+B=36,642 [C]</t>
  </si>
  <si>
    <t>11511</t>
  </si>
  <si>
    <t>ČERPÁNÍ VODY DO 500 L/MIN</t>
  </si>
  <si>
    <t>HOD</t>
  </si>
  <si>
    <t>5 [týdnů] * 7 [dnů /týden] * 8 [hodin/den] * 3 [počet]=840,000 [A]</t>
  </si>
  <si>
    <t>125734</t>
  </si>
  <si>
    <t>VYKOPÁVKY ZE ZEMNÍKŮ A SKLÁDEK TŘ. I, ODVOZ DO 5KM</t>
  </si>
  <si>
    <t>naložení ornice na meziskládce a dovoz zpět na stavbu</t>
  </si>
  <si>
    <t>220*0,3=66,000 [A] .......... ornice 
(27,816+17,994)*0,93=42,603 [B] .......... zpětný zásyp, viz 17411 
Celkem: A+B=108,603 [C]</t>
  </si>
  <si>
    <t>131734</t>
  </si>
  <si>
    <t>HLOUBENÍ JAM ZAPAŽ I NEPAŽ TŘ. I, ODVOZ DO 5KM</t>
  </si>
  <si>
    <t>odvoz výkopku na mezideponii pro pozdější zpětný zásyp</t>
  </si>
  <si>
    <t>(27,816+17,994)*0,93=42,603 [A] .......... viz položka 17411</t>
  </si>
  <si>
    <t>131738</t>
  </si>
  <si>
    <t>HLOUBENÍ JAM ZAPAŽ I NEPAŽ TŘ. I, ODVOZ DO 20KM</t>
  </si>
  <si>
    <t>97,958+21,08+33,276+105,1433+0,303+2,826+25,716+7,212+31,1388+22,554+36,909+73,36+5,721+36,828+2,088+9,508+0,622+58,4415+55,67=626,355 [A] 
-42,603=-42,603 [B] 
Celkem: A+B=583,752 [C]</t>
  </si>
  <si>
    <t>132738</t>
  </si>
  <si>
    <t>HLOUBENÍ RÝH ŠÍŘ DO 2M PAŽ I NEPAŽ TŘ. I, ODVOZ DO 20KM</t>
  </si>
  <si>
    <t>výkop pro prahy (vodoteč, položka č.467314): 
3,509+3,842+1,809=9,160 [A] 
výkop pro prahy (zpevnění svahů, položka č.272314): 
13,250=13,250 [B] 
Celkem: A+B=22,410 [C]</t>
  </si>
  <si>
    <t>626,355=626,355 [A] ..... zemina z výkopu jam 
22,41=22,410 [B] .......... zemina z výkopu rýh 
Celkem: A+B=648,765 [D]</t>
  </si>
  <si>
    <t>17411</t>
  </si>
  <si>
    <t>ZÁSYP JAM A RÝH ZEMINOU SE ZHUTNĚNÍM</t>
  </si>
  <si>
    <t>zásyp mezi objektem a záporovou stěnou; pravá strana</t>
  </si>
  <si>
    <t>(27,816+17,994)*0,93=42,603 [A]</t>
  </si>
  <si>
    <t>17481</t>
  </si>
  <si>
    <t>ZÁSYP JAM A RÝH Z NAKUPOVANÝCH MATERIÁLŮ</t>
  </si>
  <si>
    <t>těsnící výplň z nepropustného materiálu: 
11,3136*3,8=42,992 [A] 
viz PD výkres č.10.1 "Výkopy - část 1"</t>
  </si>
  <si>
    <t>17511</t>
  </si>
  <si>
    <t>OBSYP POTRUBÍ A OBJEKTŮ SE ZHUTNĚNÍM</t>
  </si>
  <si>
    <t>obsyp obetonovaného propustku</t>
  </si>
  <si>
    <t>11,0=11,000 [A] ..... pod účelovou komunikací (propustek) 
9,5=9,500 [B] ......... pod komunikací do Všetat (propustek) 
2*(0,5*(0,9+0,6+0,6)*(0,75+0,15))=1,890 [D] 
Celkem: (A+B)*D=38,745 [C]</t>
  </si>
  <si>
    <t>18214</t>
  </si>
  <si>
    <t>ÚPRAVA POVRCHŮ SROVNÁNÍM ÚZEMÍ V TL DO 0,25M</t>
  </si>
  <si>
    <t>příprava pro rozprostření ornice a osetí (příkopy) položky č.18223 a 18241</t>
  </si>
  <si>
    <t>50,967=50,967 [A] .... půdorysná plocha (1) 
21,616=21,616 [B] ..... půdorysná plocha (2) 
1,12=1,120 [C] .......... přepočet šikmé plochy 
Celkem: (A+B)*C=81,293 [D]</t>
  </si>
  <si>
    <t>18223</t>
  </si>
  <si>
    <t>ROZPROSTŘENÍ ORNICE VE SVAHU V TL DO 0,20M</t>
  </si>
  <si>
    <t>50,967=50,967 [A] .... půdorysná plocha (1) 
21,616=21,616 [B] ..... půdorysná plocha (2) 
1,12=1,120 [C] .......... přepočet šikmé plochy 
138,707=138,707 [E] ..... plocha ostatní 
Celkem: (A+B)*C+E=220,000 [D]</t>
  </si>
  <si>
    <t>18241</t>
  </si>
  <si>
    <t>ZALOŽENÍ TRÁVNÍKU RUČNÍM VÝSEVEM</t>
  </si>
  <si>
    <t>50,967=50,967 [A] .... půdorysná plocha (1) příkopu k propustku 
21,616=21,616 [B] ..... půdorysná plocha (2) příkopu k propustku 
1,12=1,120 [C] .......... přepočet šikmé plochy 
138,707=138,707 [E] ..... plocha ostatní 
Celkem: (A+B)*C+E=220,000 [D]</t>
  </si>
  <si>
    <t>Základy</t>
  </si>
  <si>
    <t>21341</t>
  </si>
  <si>
    <t>DRENÁŽNÍ VRSTVY Z PLASTBETONU (PLASTMALTY)</t>
  </si>
  <si>
    <t>drenážní polymerbeton 
viz PD detail č.2 "Těsnění spáry podél obrubníku"</t>
  </si>
  <si>
    <t>8,7*0,15*0,040=0,052 [A] 
(0,5-0,15)*0,4*0,04=0,006 [B] .... příčné žebro bez prostupu 
Celkem: A+B=0,058 [C]</t>
  </si>
  <si>
    <t>22590R</t>
  </si>
  <si>
    <t>ZÁPOROVÉ PAŽENÍ</t>
  </si>
  <si>
    <t>kompletní zřízení záporového pažení 
případné rozměrové úpravy</t>
  </si>
  <si>
    <t>množství "viditelné" plochy pažení: 
26,653+1,9098+3,06+16,85+17,00+45,765+8,789+33,581+2,7337+1,77845+21,032+1,341+11,19+11,046+14,728+4,64+4,776+4,003+12,96+23,98+19,256+3,88=290,952 [A]</t>
  </si>
  <si>
    <t>272325</t>
  </si>
  <si>
    <t>ZÁKLADY ZE ŽELEZOBETONU DO C30/37</t>
  </si>
  <si>
    <t>základy opěr a úhlové zdi 
beton C 30/37 XF1/XA1/XC2 
(viz PD výkres č.9 "Výkres tvaru spodní stavby a NK" a výkres č.7 "Vzorový příčný řez silnicí")</t>
  </si>
  <si>
    <t>základ OP1: 
2,025 [m2] *8,013=16,226 [A] 
základ OP2: 
2,030 [m2] *7,40=15,022 [B] 
základ úhlové zdi: 
1,376 [m2] * 10,0 [m] =13,760 [C] 
Celkem: A+B+C=45,008 [D]</t>
  </si>
  <si>
    <t>272365</t>
  </si>
  <si>
    <t>VÝZTUŽ ZÁKLADŮ Z OCELI 10505, B500B</t>
  </si>
  <si>
    <t>základ OP1: 
16,226 [m3] *0,180=2,921 [A] 
základ OP2: 
15,022 [m3] *0,180=2,704 [B] 
základ úhlové zdi: 
13,760 [m3] *0,180=2,477 [C] 
Celkem: A+B+C=8,102 [D]</t>
  </si>
  <si>
    <t>28999</t>
  </si>
  <si>
    <t>OPLÁŠTĚNÍ (ZPEVNĚNÍ) Z FÓLIE</t>
  </si>
  <si>
    <t>těsnící fólie</t>
  </si>
  <si>
    <t>13,5*1,7=22,950 [A] ..... úhlová zeď 
2,8*7,8=21,840 [B] ....... OP1 
4,3*6,5=27,950 [C] ....... OP2 
Celkem: A+B+C=72,740 [D]</t>
  </si>
  <si>
    <t>Svislé konstrukce</t>
  </si>
  <si>
    <t>31717</t>
  </si>
  <si>
    <t>KOVOVÉ KONSTRUKCE PRO KOTVENÍ ŘÍMSY</t>
  </si>
  <si>
    <t>KG</t>
  </si>
  <si>
    <t>(10+10)*6,0=120,000 [A] 
 ...... hmotnost 1 kotvy (6,0 kg) odhadem 
 ...... počty kotev viz PD výkres č.14 "Tvar říms" 
 ...... tvar kotevního prvku viz PD detail č.13 "Kotva římsy"</t>
  </si>
  <si>
    <t>317325</t>
  </si>
  <si>
    <t>ŘÍMSY ZE ŽELEZOBETONU DO C30/37</t>
  </si>
  <si>
    <t>žb monolitická římsa; beton C30/37  XC4, XD3, XF4</t>
  </si>
  <si>
    <t>levá strana: 
0,355*17,622=6,256 [A] 
pravá strana: 
0,342*(10,407+16,911)=9,343 [B] 
Celkem:  
A+B=15,599 [C]</t>
  </si>
  <si>
    <t>317365</t>
  </si>
  <si>
    <t>VÝZTUŽ ŘÍMS Z OCELI 10505, B500B</t>
  </si>
  <si>
    <t>15,599=15,599 [A] ..... celkový objem říms (viz pol.č.317325) 
0,180=0,180 [B] ..... množství oceli [t] na 1 [m3]   ODHAD 
Celkem:  
A*B=2,808 [C]</t>
  </si>
  <si>
    <t>327325</t>
  </si>
  <si>
    <t>ZDI OPĚRNÉ, ZÁRUBNÍ, NÁBŘEŽNÍ ZE ŽELEZOVÉHO BETONU DO C30/37</t>
  </si>
  <si>
    <t>dřík úhlové zdi: beton       C 30/37  XF2/XD1/XD4 
 - včetně kompletního provedení dilatační spáry mezi křídlem a úhlovou zdí (viz Detaily č.přílohy 11 "Dilatační spára mezi křídlem a úhlovou zdí")</t>
  </si>
  <si>
    <t>dřík úhlové zdi: 
30,898 [m2] *0,500=15,449 [C]</t>
  </si>
  <si>
    <t>327365</t>
  </si>
  <si>
    <t>VÝZTUŽ ZDÍ OPĚRNÝCH, ZÁRUBNÍCH, NÁBŘEŽNÍCH Z OCELI 10505, B500B</t>
  </si>
  <si>
    <t>dřík úhlové zdi: 
15,449 [m3] *0,200=3,090 [C] 
(vyztužení - předpoklad 200 kg/m3)</t>
  </si>
  <si>
    <t>333325</t>
  </si>
  <si>
    <t>MOSTNÍ OPĚRY A KŘÍDLA ZE ŽELEZOVÉHO BETONU DO C30/37</t>
  </si>
  <si>
    <t>beton C30/37  XF2/XD1/XC4 
včetně vyznačení letopočtu vložením šablony do bednění (viz PD detail č.6 !Letopočet")</t>
  </si>
  <si>
    <t>OP1: 
(9,596+13,495)*0,5=11,546 [A] 
OP2: 
(12,301+7,987)*0,5=10,144 [B] 
Celkem: A+B=21,690 [C]</t>
  </si>
  <si>
    <t>333365</t>
  </si>
  <si>
    <t>VÝZTUŽ MOSTNÍCH OPĚR A KŘÍDEL Z OCELI 10505, B500B</t>
  </si>
  <si>
    <t>21,690=21,690 [A] ..... celkový objem (viz pol.č.333325) 
0,200=0,200 [B] ..... množství oceli [t] na 1 [m3]   ODHAD 
Celkem:  
A*B=4,338 [C]</t>
  </si>
  <si>
    <t>33817C</t>
  </si>
  <si>
    <t>SLOUPKY PLOTOVÉ Z DÍLCŮ KOVOVÝCH  DO BETONOVÝCH PATEK</t>
  </si>
  <si>
    <t>30</t>
  </si>
  <si>
    <t>33817D</t>
  </si>
  <si>
    <t>VZPĚRY PLOTOVÉ Z DÍLCŮ KOVOVÝCH  DO BETONOVÝCH PATEK</t>
  </si>
  <si>
    <t>31</t>
  </si>
  <si>
    <t>389325</t>
  </si>
  <si>
    <t>MOSTNÍ RÁMOVÉ KONSTRUKCE ZE ŽELEZOBETONU C30/37</t>
  </si>
  <si>
    <t>beton C30/37  XF2/XD1/XC4</t>
  </si>
  <si>
    <t>3,404*7,80+(8,03+7,48)/2*4,09=58,269 [A]</t>
  </si>
  <si>
    <t>32</t>
  </si>
  <si>
    <t>389365</t>
  </si>
  <si>
    <t>VÝZTUŽ MOSTNÍ RÁMOVÉ KONSTRUKCE Z OCELI 10505, B500B</t>
  </si>
  <si>
    <t>58,269 [m3] * 0,220 [t/m3] =12,819 [C]</t>
  </si>
  <si>
    <t>Vodorovné konstrukce</t>
  </si>
  <si>
    <t>33</t>
  </si>
  <si>
    <t>434114</t>
  </si>
  <si>
    <t>SCHODIŠŤOVÉ STUPNĚ, Z DÍLCŮ BETON DO C25/30</t>
  </si>
  <si>
    <t>beton C25/30 XF2 
viz PD Detaily č.14 (Revizní schodiště"</t>
  </si>
  <si>
    <t>(5*0,500*0,200+7*0,800*0,155)*0,750=1,026 [A]</t>
  </si>
  <si>
    <t>34</t>
  </si>
  <si>
    <t>451312</t>
  </si>
  <si>
    <t>PODKLADNÍ A VÝPLŇOVÉ VRSTVY Z PROSTÉHO BETONU C12/15</t>
  </si>
  <si>
    <t>podkladní beton C12/15 X0</t>
  </si>
  <si>
    <t>pod základem OP1: 
2,321*8,032*0,200=3,728 [A] 
pod základem OP2: 
2,309*7,481*0,200=3,455 [B] 
pod základem úhlové zdi: 
13,292 [m2] *0,200=2,658 [C] 
pod propustkem pod účelovou komunikací: 
(11,0+0,1+0,1)*(1,980+0,150)*0,150=3,578 [D] 
pod propustkem pod komunikací do Všetat 
(9,5+0,1+0,1)*(1,980+0,150)*0,150=3,099 [E] 
Celkem:  
A+B+C+D+E=16,518 [F]</t>
  </si>
  <si>
    <t>35</t>
  </si>
  <si>
    <t>451314</t>
  </si>
  <si>
    <t>PODKLADNÍ A VÝPLŇOVÉ VRSTVY Z PROSTÉHO BETONU C25/30</t>
  </si>
  <si>
    <t>1,927[m2]*0,750[m]=1,445 [A] ..... lože z betonu C25/30n XF3 pro revizní schodiště; minim. tl. 150 mm 
(5,149[m2]+17,648[m2])*1,2*0,150[m]+39,865[m2]*1,1*0,150[m]=10,681 [B] ..... opevnění svahu, podklad pod dlažbu 
1,054[m2]*9,801[m]=10,330 [D] .......... koryto, podklad pod dlažbu 
čela propustků: 
(3,370-0,538+2,631-0,538)*1,410*0,150[m]=1,042 [G] ..... pod účelovou komunikací 
(2,484-0,538+2,735-0,538)*1,410*0,150[m]=0,876 [F] ......... pod komunikací do Všetat 
Celkem: A+B+D+G+F=24,374 [H]</t>
  </si>
  <si>
    <t>36</t>
  </si>
  <si>
    <t>45168</t>
  </si>
  <si>
    <t>PODKL A VÝPLŇ VRSTVY Z NEPROPUSTNÉ ZEMINY</t>
  </si>
  <si>
    <t>výplň před opěrou 1; zemina s těsnící funkcí - jílovitý písek (IP 4 až 7)</t>
  </si>
  <si>
    <t>3,132*8,033=25,159 [A]</t>
  </si>
  <si>
    <t>37</t>
  </si>
  <si>
    <t>458312</t>
  </si>
  <si>
    <t>VÝPLŇ ZA OPĚRAMI A ZDMI Z PROST BETONU DO C12/15</t>
  </si>
  <si>
    <t>beton pod drenážním potrubím</t>
  </si>
  <si>
    <t>P1:  8,036*2,3*0,3=5,545 [B] 
P2:  7,485*2,3*0,3=5,165 [A] 
Celkem: B+A=10,710 [C]</t>
  </si>
  <si>
    <t>38</t>
  </si>
  <si>
    <t>výplň za opěrami z betonu C12/15n</t>
  </si>
  <si>
    <t>1,294 [m2] * 8,033 [m]=10,395 [A] 
1,467 [m2] * 6,500 [m]=9,536 [B] 
Celkem: A+B=19,931 [C]</t>
  </si>
  <si>
    <t>39</t>
  </si>
  <si>
    <t>45857</t>
  </si>
  <si>
    <t>VÝPLŇ ZA OPĚRAMI A ZDMI Z KAMENIVA TĚŽENÉHO</t>
  </si>
  <si>
    <t>ŠP tl. vrstvy 150 mm na těsnící fólii</t>
  </si>
  <si>
    <t>0,15=0,150 [A] 
13,5*1,7*A=3,443 [B] ..... úhlová zeď 
2,8*7,8*A=3,276 [C] ....... OP1 
4,3*6,5*A=4,193 [D] ....... OP2 
Celkem: A+B+C=6,869 [E]</t>
  </si>
  <si>
    <t>40</t>
  </si>
  <si>
    <t>45860</t>
  </si>
  <si>
    <t>VÝPLŇ ZA OPĚRAMI A ZDMI Z MEZEROVITÉHO BETONU</t>
  </si>
  <si>
    <t>13,5*1,7*0,620=14,229 [B] ..... úhlová zeď 
3,52*7,8*0,86=23,612 [C] ....... OP1 
5,19*6,5*0,91=30,699 [D] ....... OP2 
Celkem: B+C+D=68,540 [E]</t>
  </si>
  <si>
    <t>41</t>
  </si>
  <si>
    <t>45868</t>
  </si>
  <si>
    <t>VÝPLŇ ZA OPĚRAMI A ZDMI Z JÍLU</t>
  </si>
  <si>
    <t>zemina s těsnící funkcí např. jílovitý písek (IP 4 až 7)</t>
  </si>
  <si>
    <t>prostor za úhlovou zdí: 
2,683*13,0=34,879 [A] 
prostor za opěrou 1: 
3,009*7,8=23,470 [B] 
prostor za opěrou 2: 
3,125*6,5=20,313 [C] 
Celkem: A+B+C=78,662 [D]</t>
  </si>
  <si>
    <t>42</t>
  </si>
  <si>
    <t>46251</t>
  </si>
  <si>
    <t>ZÁHOZ Z LOMOVÉHO KAMENE</t>
  </si>
  <si>
    <t>2,738*0,8=2,190 [A]</t>
  </si>
  <si>
    <t>43</t>
  </si>
  <si>
    <t>46321</t>
  </si>
  <si>
    <t>XN</t>
  </si>
  <si>
    <t>ROVNANINA Z LOMOVÉHO KAMENE</t>
  </si>
  <si>
    <t>tloušťka vrstvy (viz detail č.16): 
0,400=0,400 [A] 
plocha: 
27,290+19,908+1,721+5,430+8,833=63,182 [B] 
navýšení objemu (svah - odhad):  
1,08=1,080 [C] 
Celkem:  
A*B*C=27,295 [D]</t>
  </si>
  <si>
    <t>44</t>
  </si>
  <si>
    <t>465512</t>
  </si>
  <si>
    <t>DLAŽBY Z LOMOVÉHO KAMENE NA MC</t>
  </si>
  <si>
    <t>opevnění svahu a koryta dlažbou z lomového kamene tl.200 mm</t>
  </si>
  <si>
    <t>(5,149[m2]+17,648[m2])*1,2*0,150[m]+39,865[m2]*1,1*0,200[m]=12,874 [B] ..... opevnění svahu 
1,764[m2]*9,801[m]=17,289 [D] .......... koryto 
čela propustků: 
(3,370-0,538+2,631-0,538)*1,410*0,200[m]=1,389 [G] ..... pod účelovou komunikací 
(2,484-0,538+2,735-0,538)*1,410*0,200[m]=1,168 [F] ......... pod komunikací do Všetat 
Celkem: B+D+G+F=32,720 [H]</t>
  </si>
  <si>
    <t>45</t>
  </si>
  <si>
    <t>467314</t>
  </si>
  <si>
    <t>STUPNĚ A PRAHY VODNÍCH KORYT Z PROSTÉHO BETONU C25/30</t>
  </si>
  <si>
    <t>betonový práh v korytě (viz PD detail č. 16) 
beton C25/30  XF3</t>
  </si>
  <si>
    <t>na návodní straně 
7,042*1,0*0,5=3,521 [A] 
na odvodní straně 
7,685*1,0*0,5=3,843 [B] 
na odvodní straně u kamenného záhozu 
3,620*1,0*0,5=1,810 [C] 
Celkem:  
A+B+C=9,174 [D] 
(délky odměřeny digitálně z výkresu č.3 "Půdorys")</t>
  </si>
  <si>
    <t>46</t>
  </si>
  <si>
    <t>467315</t>
  </si>
  <si>
    <t>STUPNĚ A PRAHY VODNÍCH KORYT Z PROSTÉHO BETONU C30/37</t>
  </si>
  <si>
    <t>betonový práh - opora opevnění svahových kuželů 1:1,5 (viz PD detail č. 15) 
beton C30/37  XF4 (viz poznámka č.2, detail č.15 PD)</t>
  </si>
  <si>
    <t>plocha příčného řezu (odměřeno digit. z PD det. č.15): 
0,353=0,353 [A] 
délka: 
11,500+1,750+2,205=15,455 [B] 
Celkem objem:  
A*B=5,456 [C]</t>
  </si>
  <si>
    <t>47</t>
  </si>
  <si>
    <t>56334</t>
  </si>
  <si>
    <t>VOZOVKOVÉ VRSTVY ZE ŠTĚRKODRTI TL. DO 200MM</t>
  </si>
  <si>
    <t>2x ŠDa; tl. vrstvy 200 mm</t>
  </si>
  <si>
    <t>465,066*1,1=511,573 [A] ..... 1. vrstva 
465,066*1,14=530,175 [B] ..... 2.vrstva 
Celkem: A+B=1 041,748 [C]</t>
  </si>
  <si>
    <t>48</t>
  </si>
  <si>
    <t>56932</t>
  </si>
  <si>
    <t>ZPEVNĚNÍ KRAJNIC ZE ŠTĚRKODRTI TL. DO 100MM</t>
  </si>
  <si>
    <t>(4,397+18,507+30,695)*0,500=26,800 [A]</t>
  </si>
  <si>
    <t>49</t>
  </si>
  <si>
    <t>56960</t>
  </si>
  <si>
    <t>ZPEVNĚNÍ KRAJNIC Z RECYKLOVANÉHO MATERIÁLU</t>
  </si>
  <si>
    <t>napojení u sjezdu k pozemku</t>
  </si>
  <si>
    <t>4,955*(0,04*0,1+(0,04+0,06)*0,1+(0,04+0,06+0,05)*0,4+(0,04+0,06+0,05)*(0,04*0,06*0,05)/2)=0,367 [A]</t>
  </si>
  <si>
    <t>50</t>
  </si>
  <si>
    <t>572123</t>
  </si>
  <si>
    <t>INFILTRAČNÍ POSTŘIK Z EMULZE DO 1,0KG/M2</t>
  </si>
  <si>
    <t>PI-E, C60B5; 0,70 kg/m2; mimo most</t>
  </si>
  <si>
    <t>500,0=500,000 [A]</t>
  </si>
  <si>
    <t>51</t>
  </si>
  <si>
    <t>572214</t>
  </si>
  <si>
    <t>SPOJOVACÍ POSTŘIK Z MODIFIK EMULZE DO 0,5KG/M2</t>
  </si>
  <si>
    <t>PS-EP, C60B5; 0,35 kg/m2 
na mostě</t>
  </si>
  <si>
    <t>8,7*6,83*2=118,842 [A]</t>
  </si>
  <si>
    <t>52</t>
  </si>
  <si>
    <t>PS-EP, C60B5; 0,350 kg/m2 
mimo most</t>
  </si>
  <si>
    <t>2*500,0=1 000,000 [A]</t>
  </si>
  <si>
    <t>53</t>
  </si>
  <si>
    <t>574B34</t>
  </si>
  <si>
    <t>ASFALTOVÝ BETON PRO OBRUSNÉ VRSTVY MODIFIK ACO 11+, 11S TL. 40MM</t>
  </si>
  <si>
    <t>ACO 11+  50/70; tl. 40 mm 
(viz PD TZ kapitola 4.3 "Mostní svršek a vybavení")</t>
  </si>
  <si>
    <t>ACO 11+  50/70; tl. 40 mm; na mostě 
(viz PD TZ kapitola 4.3 "Mostní svršek a vybavení") 
8,7*6,83=59,421 [A] 
ACO 11+  50/70; tl. 40 mm; mimo most 
465,066-59,421=405,645 [B] 
Celkem: A+B=465,066 [C]</t>
  </si>
  <si>
    <t>54</t>
  </si>
  <si>
    <t>574D46</t>
  </si>
  <si>
    <t>ASFALTOVÝ BETON PRO LOŽNÍ VRSTVY MODIFIK ACL 16+, 16S TL. 50MM</t>
  </si>
  <si>
    <t>ACL 16+  50/70; tl. 50 mm; na mostě 
(viz PD TZ kapitola 4.3 "Mostní svršek a vybavení")</t>
  </si>
  <si>
    <t>8,7*6,83=59,421 [A]</t>
  </si>
  <si>
    <t>55</t>
  </si>
  <si>
    <t>574D56</t>
  </si>
  <si>
    <t>ASFALTOVÝ BETON PRO LOŽNÍ VRSTVY MODIFIK ACL 16+, 16S TL. 60MM</t>
  </si>
  <si>
    <t>ACL 16+  50/70; tl. 60 mm; mimo most</t>
  </si>
  <si>
    <t>465,066*1,04=483,669 [A]</t>
  </si>
  <si>
    <t>56</t>
  </si>
  <si>
    <t>574E46</t>
  </si>
  <si>
    <t>ASFALTOVÝ BETON PRO PODKLADNÍ VRSTVY ACP 16+, 16S TL. 50MM</t>
  </si>
  <si>
    <t>ACP 16+ 50/70; tl.50 mm; mimo most</t>
  </si>
  <si>
    <t>465,066*1,08=502,271 [A]</t>
  </si>
  <si>
    <t>57</t>
  </si>
  <si>
    <t>575F53</t>
  </si>
  <si>
    <t>LITÝ ASFALT MA IV (OCHRANA MOSTNÍ IZOLACE) 11 TL. 40MM MODIFIK</t>
  </si>
  <si>
    <t>MA 11 IV PmB 10/40-65; tl. 40 mm 
(viz PD TZ kapitola 4.3 "Mostní svršek a vybavení")</t>
  </si>
  <si>
    <t>Přidružená stavební výroba</t>
  </si>
  <si>
    <t>58</t>
  </si>
  <si>
    <t>711112</t>
  </si>
  <si>
    <t>IZOLACE BĚŽNÝCH KONSTRUKCÍ PROTI ZEMNÍ VLHKOSTI ASFALTOVÝMI PÁSY</t>
  </si>
  <si>
    <t>izolace rubu stěny a křídel u vyústění rubové drenáže</t>
  </si>
  <si>
    <t>1+2=3,000 [A] ..... počet kusů 
1,0*1,0=1,000 [B] ..... plocha 1 místa (prostupu) 
Celkem: A*B=3,000 [C]</t>
  </si>
  <si>
    <t>59</t>
  </si>
  <si>
    <t>711442</t>
  </si>
  <si>
    <t>IZOLACE MOSTOVEK CELOPLOŠNÁ ASFALTOVÝMI PÁSY S PEČETÍCÍ VRSTVOU</t>
  </si>
  <si>
    <t>AIP Modif.; tl. 5 mm; ČSN 736242 
(viz PD TZ kapitola 4.3 "Mostní svršek a vybavení")</t>
  </si>
  <si>
    <t>19,844*7,734=153,473 [B]</t>
  </si>
  <si>
    <t>60</t>
  </si>
  <si>
    <t>711502</t>
  </si>
  <si>
    <t>OCHRANA IZOLACE NA POVRCHU ASFALTOVÝMI PÁSY</t>
  </si>
  <si>
    <t>ochrana izolace mostovek asfaltovým pásem s hliníkovou vložkou</t>
  </si>
  <si>
    <t>levá strana: 
8,720*0,624=5,441 [A] 
pravá strana: 
8,754*0,619=5,419 [B] 
Celkem: A+B=10,860 [C] 
rozměry viz půdorys a detaily příloha č.3</t>
  </si>
  <si>
    <t>61</t>
  </si>
  <si>
    <t>711519</t>
  </si>
  <si>
    <t>OCHRANA IZOLACE PODZEMNÍCH OBJEKTŮ TEXTILIÍ</t>
  </si>
  <si>
    <t>geotextilie s ochrannou a drenážní funkcí, minim. gramáž 600 g/m2, minim. tl. 6 mm, tažnost minim. 70%</t>
  </si>
  <si>
    <t>2*1,700*7,734=26,296 [B]</t>
  </si>
  <si>
    <t>62</t>
  </si>
  <si>
    <t>767911</t>
  </si>
  <si>
    <t>OPLOCENÍ Z DRÁTĚNÉHO PLETIVA POZINKOVANÉHO STANDARDNÍHO</t>
  </si>
  <si>
    <t>16*1,8=28,800 [A]</t>
  </si>
  <si>
    <t>63</t>
  </si>
  <si>
    <t>78382</t>
  </si>
  <si>
    <t>NÁTĚRY BETON KONSTR TYP S2 (OS-B)</t>
  </si>
  <si>
    <t>2*(3,675+7,057*0,3)=11,584 [A]</t>
  </si>
  <si>
    <t>64</t>
  </si>
  <si>
    <t>78383</t>
  </si>
  <si>
    <t>NÁTĚRY BETON KONSTR TYP S4 (OS-C)</t>
  </si>
  <si>
    <t>levá strana: 
17,622*0,300=5,287 [A] 
pravá strana: 
27,318*0,300=8,195 [B] 
Celkem: A+B=13,482 [C] 
rozměry viz půdorys a detaily příloha č.3</t>
  </si>
  <si>
    <t>Potrubí</t>
  </si>
  <si>
    <t>65</t>
  </si>
  <si>
    <t>87533</t>
  </si>
  <si>
    <t>POTRUBÍ DREN Z TRUB PLAST DN DO 150MM</t>
  </si>
  <si>
    <t>včetně zatěsnění elastickým tmelem - napojení do potrubí DN180 (viz položka 87534R)</t>
  </si>
  <si>
    <t>1+2=3,000 [A] ..... počet kusů 
0,5=0,500 [B] ..... délka jedné trubky (odhad) 
Celkem: A*B=1,500 [C]</t>
  </si>
  <si>
    <t>66</t>
  </si>
  <si>
    <t>875332</t>
  </si>
  <si>
    <t>POTRUBÍ DREN Z TRUB PLAST DN DO 150MM DĚROVANÝCH</t>
  </si>
  <si>
    <t>P1:  8,036=8,036 [B] 
P2:  7,485=7,485 [A] 
Celkem: B+A=15,521 [C]</t>
  </si>
  <si>
    <t>67</t>
  </si>
  <si>
    <t>87534R</t>
  </si>
  <si>
    <t>POTRUBÍ DREN Z TRUB PLAST DN DO 200MM</t>
  </si>
  <si>
    <t>trubka HDPE DN 180 s přírubou nebo HDPE deska příruby minim. 400x400x5 mm, resp. pr.400x5 mm vodotěsně navařená na trubku 
viz PD detaily číslo 9 "Vyústění rubové drenáže"</t>
  </si>
  <si>
    <t>1+2=3,000 [A] ..... počet kusů 
0,5+0,150+0,01=0,660 [B] ..... délka jedné trubky 
Celkem: A*B=1,980 [C]</t>
  </si>
  <si>
    <t>68</t>
  </si>
  <si>
    <t>87627</t>
  </si>
  <si>
    <t>CHRÁNIČKY Z TRUB PLASTOVÝCH DN DO 100MM</t>
  </si>
  <si>
    <t>rezervní chránička profilu 110/94</t>
  </si>
  <si>
    <t>přesahy chráničky přes oba konce římsy: 
3,0+3,0=6,000 [B] 
délka chráničky v římse: 
9,684+16,644=26,328 [A] 
Celkem: B+A=32,328 [C]</t>
  </si>
  <si>
    <t>69</t>
  </si>
  <si>
    <t>899524</t>
  </si>
  <si>
    <t>OBETONOVÁNÍ POTRUBÍ Z PROSTÉHO BETONU DO C25/30</t>
  </si>
  <si>
    <t>obetonování potrubí propustků</t>
  </si>
  <si>
    <t>11,0=11,000 [A] ..... pod účelovou komunikací 
9,5=9,500 [B] ......... pod komunikací do Všetat 
(0,150+0,750+0,150)*(0,750+0,150)=0,945 [D] ..... příčný řez obetonováním (vnější rozměr) 
(0,750/2*0,750/2)*3,142=0,442 [E] ..... příčný řez - odpočet plochy potrubí 
Celkem:  
(A+B)*(D-E)=10,312 [F]</t>
  </si>
  <si>
    <t>70</t>
  </si>
  <si>
    <t>9112B1</t>
  </si>
  <si>
    <t>ZÁBRADLÍ MOSTNÍ SE SVISLOU VÝPLNÍ - DODÁVKA A MONTÁŽ</t>
  </si>
  <si>
    <t>17,067+26,619=43,686 [A]</t>
  </si>
  <si>
    <t>71</t>
  </si>
  <si>
    <t>91345</t>
  </si>
  <si>
    <t>NIVELAČNÍ ZNAČKY KOVOVÉ</t>
  </si>
  <si>
    <t>viz PD, detail č.5 "Měřičská značka na římse"</t>
  </si>
  <si>
    <t>5+5=10,000 [A] .......... značky na římsách (viz PD detail č.5) 
2=2,000 [B] ................ značky na zdi  (viz PD detail č.5) 
4=4,000 [C] ................ měřičská značka na bocích opěr (viz PD detail č.12) 
Celkem: A+B+C=16,000 [D]</t>
  </si>
  <si>
    <t>72</t>
  </si>
  <si>
    <t>91355</t>
  </si>
  <si>
    <t>EVIDENČNÍ ČÍSLO MOSTU</t>
  </si>
  <si>
    <t>viz PD detail č.7 "Evidenční číslo mostu"</t>
  </si>
  <si>
    <t>2=2,000 [A]</t>
  </si>
  <si>
    <t>73</t>
  </si>
  <si>
    <t>917223</t>
  </si>
  <si>
    <t>SILNIČNÍ A CHODNÍKOVÉ OBRUBY Z BETONOVÝCH OBRUBNÍKŮ ŠÍŘ 100MM</t>
  </si>
  <si>
    <t>obrubník revizního schodiště 
viz PD Detaily č.14 "Revizní schodiště"</t>
  </si>
  <si>
    <t>(0,100+5*0,300)*1,173*2+(6*0,480)*1,044*2+1,625+1,900=13,292 [A]</t>
  </si>
  <si>
    <t>74</t>
  </si>
  <si>
    <t>918358</t>
  </si>
  <si>
    <t>PROPUSTY Z TRUB DN 600MM</t>
  </si>
  <si>
    <t>betonová roura DN 600 mm, beton C35/45 XF4</t>
  </si>
  <si>
    <t>11,0+0,3+0,3=11,600 [A] ..... pod účelovou komunikací 
9,5+0,3+0,3=10,100 [B] ......... pod komunikací do Všetat 
Celkem: A+B=21,700 [C]</t>
  </si>
  <si>
    <t>75</t>
  </si>
  <si>
    <t>931325</t>
  </si>
  <si>
    <t>TĚSNĚNÍ DILATAČ SPAR ASF ZÁLIVKOU MODIFIK PRŮŘ DO 600MM2</t>
  </si>
  <si>
    <t>vytvoření spár viz pol.č.113765</t>
  </si>
  <si>
    <t>76</t>
  </si>
  <si>
    <t>931326</t>
  </si>
  <si>
    <t>TĚSNĚNÍ DILATAČ SPAR ASF ZÁLIVKOU MODIFIK PRŮŘ DO 800MM2</t>
  </si>
  <si>
    <t>včetně vytvoření příslušné spáry a penetračně adhezního nátěru (viz PD)</t>
  </si>
  <si>
    <t>levá římsa: 
17,622=17,622 [A] 
pravá římsa: 
27,318=27,318 [B] 
Celkem:  
A+B=44,940 [C] 
těsnící zálivka 760 [mm2]; vrstva ACO/římsa 
levá římsa: 
8,720=8,720 [D] 
pravá římsa: 
8,754=8,754 [E] 
Celkem:  
A+B=44,940 [F] 
těsnící zálivka 650 [mm2]; vrstva MA IV/římsa (na mostě) 
Celkem: C+F=89,880 [G]</t>
  </si>
  <si>
    <t>77</t>
  </si>
  <si>
    <t>935832</t>
  </si>
  <si>
    <t>SN</t>
  </si>
  <si>
    <t>ŽLABY A RIGOLY DLÁŽDĚNÉ Z LOMOVÉHO KAMENE TL DO 250MMM DO BETONU TL 100MM</t>
  </si>
  <si>
    <t>skluz z lomového kamene do betonu</t>
  </si>
  <si>
    <t>11,400*0,900=10,260 [A]</t>
  </si>
  <si>
    <t>78</t>
  </si>
  <si>
    <t>966842</t>
  </si>
  <si>
    <t>ODSTRANĚNÍ OPLOCENÍ Z DRÁT PLETIVA</t>
  </si>
  <si>
    <t>včetně odvozu materiálu na recyklaci</t>
  </si>
  <si>
    <t>391</t>
  </si>
  <si>
    <t>Obnova výpusti</t>
  </si>
  <si>
    <t xml:space="preserve">  391</t>
  </si>
  <si>
    <t>51,0*2,0=102,000 [A] ..... viz položka 132738</t>
  </si>
  <si>
    <t>rýha š.2,0 m pro potrubí PP DN300</t>
  </si>
  <si>
    <t>(0,800+2,0)/2*15,0=21,000 [A] 
2,0*15,0*1,0=30,000 [B] 
Celkem: A+B=51,000 [C]</t>
  </si>
  <si>
    <t>(0,800+2,0)/2*15,0=21,000 [A] 
2,0*15,0*1,0=30,000 [B] 
Celkem: A+B=51,000 [C] 
(viz položka 132738)</t>
  </si>
  <si>
    <t>zásyp hutněný</t>
  </si>
  <si>
    <t>(1,5+2,0)/2*0,200*15,0=5,250 [A]</t>
  </si>
  <si>
    <t>17581</t>
  </si>
  <si>
    <t>OBSYP POTRUBÍ A OBJEKTŮ Z NAKUPOVANÝCH MATERIÁLŮ</t>
  </si>
  <si>
    <t>hutněný obsyp</t>
  </si>
  <si>
    <t>((1,0+1,5)/2*0,3-0,15*0,15*3,142)*15,0=4,565 [A]</t>
  </si>
  <si>
    <t>množství "viditelné" plochy pažení: 
9,97+2,416+6,340=18,726 [A]</t>
  </si>
  <si>
    <t>podkladní beton C12/15 X0; tl. 100 mm; zavlhlá směs</t>
  </si>
  <si>
    <t>15,0*0,900*0,100=1,350 [A]</t>
  </si>
  <si>
    <t>87445</t>
  </si>
  <si>
    <t>POTRUBÍ Z TRUB PLASTOVÝCH ODPADNÍCH DN DO 300MM</t>
  </si>
  <si>
    <t>PP EM-COR 300 + tvarovky + kotvení</t>
  </si>
  <si>
    <t>15,0=15,000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</si>
</sst>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</f>
      </c>
      <c s="1"/>
      <c s="1"/>
    </row>
    <row r="7" spans="1:5" ht="12.75" customHeight="1">
      <c r="A7" s="1"/>
      <c s="4" t="s">
        <v>5</v>
      </c>
      <c s="7">
        <f>0+E10+E12+E14+E16+E18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'000_000'!I3</f>
      </c>
      <c s="22">
        <f>'000_000'!O2</f>
      </c>
      <c s="22">
        <f>C11+D11</f>
      </c>
    </row>
    <row r="12" spans="1:5" ht="12.75" customHeight="1">
      <c r="A12" s="19" t="s">
        <v>132</v>
      </c>
      <c s="19" t="s">
        <v>133</v>
      </c>
      <c s="20">
        <f>0+C13</f>
      </c>
      <c s="20">
        <f>0+D13</f>
      </c>
      <c s="20">
        <f>0+E13</f>
      </c>
    </row>
    <row r="13" spans="1:5" ht="12.75" customHeight="1">
      <c r="A13" s="21" t="s">
        <v>134</v>
      </c>
      <c s="21" t="s">
        <v>133</v>
      </c>
      <c s="22">
        <f>'001_001'!I3</f>
      </c>
      <c s="22">
        <f>'001_001'!O2</f>
      </c>
      <c s="22">
        <f>C13+D13</f>
      </c>
    </row>
    <row r="14" spans="1:5" ht="12.75" customHeight="1">
      <c r="A14" s="19" t="s">
        <v>246</v>
      </c>
      <c s="19" t="s">
        <v>247</v>
      </c>
      <c s="20">
        <f>0+C15</f>
      </c>
      <c s="20">
        <f>0+D15</f>
      </c>
      <c s="20">
        <f>0+E15</f>
      </c>
    </row>
    <row r="15" spans="1:5" ht="12.75" customHeight="1">
      <c r="A15" s="21" t="s">
        <v>248</v>
      </c>
      <c s="21" t="s">
        <v>247</v>
      </c>
      <c s="22">
        <f>'181_181'!I3</f>
      </c>
      <c s="22">
        <f>'181_181'!O2</f>
      </c>
      <c s="22">
        <f>C15+D15</f>
      </c>
    </row>
    <row r="16" spans="1:5" ht="12.75" customHeight="1">
      <c r="A16" s="19" t="s">
        <v>301</v>
      </c>
      <c s="19" t="s">
        <v>302</v>
      </c>
      <c s="20">
        <f>0+C17</f>
      </c>
      <c s="20">
        <f>0+D17</f>
      </c>
      <c s="20">
        <f>0+E17</f>
      </c>
    </row>
    <row r="17" spans="1:5" ht="12.75" customHeight="1">
      <c r="A17" s="21" t="s">
        <v>303</v>
      </c>
      <c s="21" t="s">
        <v>302</v>
      </c>
      <c s="22">
        <f>'201_201'!I3</f>
      </c>
      <c s="22">
        <f>'201_201'!O2</f>
      </c>
      <c s="22">
        <f>C17+D17</f>
      </c>
    </row>
    <row r="18" spans="1:5" ht="12.75" customHeight="1">
      <c r="A18" s="19" t="s">
        <v>630</v>
      </c>
      <c s="19" t="s">
        <v>631</v>
      </c>
      <c s="20">
        <f>0+C19</f>
      </c>
      <c s="20">
        <f>0+D19</f>
      </c>
      <c s="20">
        <f>0+E19</f>
      </c>
    </row>
    <row r="19" spans="1:5" ht="12.75" customHeight="1">
      <c r="A19" s="21" t="s">
        <v>632</v>
      </c>
      <c s="21" t="s">
        <v>631</v>
      </c>
      <c s="22">
        <f>'391_391'!I3</f>
      </c>
      <c s="22">
        <f>'391_391'!O2</f>
      </c>
      <c s="22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</f>
      </c>
      <c>
        <f>0+O10+O13+O16+O19+O22+O25+O28+O31+O34+O37+O40+O43+O46+O49+O52+O55+O58+O61+O64+O67+O70+O73+O76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02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25.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66</v>
      </c>
      <c s="32" t="s">
        <v>67</v>
      </c>
      <c s="33" t="s">
        <v>54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68</v>
      </c>
      <c s="26" t="s">
        <v>52</v>
      </c>
      <c s="32" t="s">
        <v>69</v>
      </c>
      <c s="33" t="s">
        <v>54</v>
      </c>
      <c s="34">
        <v>1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70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71</v>
      </c>
      <c s="26" t="s">
        <v>72</v>
      </c>
      <c s="32" t="s">
        <v>73</v>
      </c>
      <c s="33" t="s">
        <v>54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74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75</v>
      </c>
      <c s="31" t="s">
        <v>76</v>
      </c>
      <c s="26" t="s">
        <v>66</v>
      </c>
      <c s="32" t="s">
        <v>77</v>
      </c>
      <c s="33" t="s">
        <v>54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78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79</v>
      </c>
      <c s="31" t="s">
        <v>76</v>
      </c>
      <c s="26" t="s">
        <v>72</v>
      </c>
      <c s="32" t="s">
        <v>77</v>
      </c>
      <c s="33" t="s">
        <v>54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80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81</v>
      </c>
      <c s="26" t="s">
        <v>66</v>
      </c>
      <c s="32" t="s">
        <v>82</v>
      </c>
      <c s="33" t="s">
        <v>83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25.5">
      <c r="A35" s="36" t="s">
        <v>55</v>
      </c>
      <c r="E35" s="37" t="s">
        <v>84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81</v>
      </c>
      <c s="26" t="s">
        <v>72</v>
      </c>
      <c s="32" t="s">
        <v>82</v>
      </c>
      <c s="33" t="s">
        <v>83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85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86</v>
      </c>
      <c s="26" t="s">
        <v>66</v>
      </c>
      <c s="32" t="s">
        <v>87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88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89</v>
      </c>
      <c s="31" t="s">
        <v>86</v>
      </c>
      <c s="26" t="s">
        <v>72</v>
      </c>
      <c s="32" t="s">
        <v>87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90</v>
      </c>
    </row>
    <row r="45" spans="1:5" ht="12.75">
      <c r="A45" s="40" t="s">
        <v>57</v>
      </c>
      <c r="E45" s="39" t="s">
        <v>91</v>
      </c>
    </row>
    <row r="46" spans="1:16" ht="12.75">
      <c r="A46" s="26" t="s">
        <v>50</v>
      </c>
      <c s="31" t="s">
        <v>92</v>
      </c>
      <c s="31" t="s">
        <v>93</v>
      </c>
      <c s="26" t="s">
        <v>52</v>
      </c>
      <c s="32" t="s">
        <v>94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95</v>
      </c>
      <c s="31" t="s">
        <v>93</v>
      </c>
      <c s="26" t="s">
        <v>66</v>
      </c>
      <c s="32" t="s">
        <v>94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96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97</v>
      </c>
      <c s="31" t="s">
        <v>98</v>
      </c>
      <c s="26" t="s">
        <v>52</v>
      </c>
      <c s="32" t="s">
        <v>99</v>
      </c>
      <c s="33" t="s">
        <v>54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100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101</v>
      </c>
      <c s="31" t="s">
        <v>102</v>
      </c>
      <c s="26" t="s">
        <v>52</v>
      </c>
      <c s="32" t="s">
        <v>103</v>
      </c>
      <c s="33" t="s">
        <v>54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104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105</v>
      </c>
      <c s="31" t="s">
        <v>106</v>
      </c>
      <c s="26" t="s">
        <v>52</v>
      </c>
      <c s="32" t="s">
        <v>107</v>
      </c>
      <c s="33" t="s">
        <v>54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108</v>
      </c>
    </row>
    <row r="60" spans="1:5" ht="12.75">
      <c r="A60" s="40" t="s">
        <v>57</v>
      </c>
      <c r="E60" s="39" t="s">
        <v>109</v>
      </c>
    </row>
    <row r="61" spans="1:16" ht="12.75">
      <c r="A61" s="26" t="s">
        <v>50</v>
      </c>
      <c s="31" t="s">
        <v>110</v>
      </c>
      <c s="31" t="s">
        <v>111</v>
      </c>
      <c s="26" t="s">
        <v>66</v>
      </c>
      <c s="32" t="s">
        <v>112</v>
      </c>
      <c s="33" t="s">
        <v>54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113</v>
      </c>
    </row>
    <row r="63" spans="1:5" ht="12.75">
      <c r="A63" s="40" t="s">
        <v>57</v>
      </c>
      <c r="E63" s="39" t="s">
        <v>52</v>
      </c>
    </row>
    <row r="64" spans="1:16" ht="12.75">
      <c r="A64" s="26" t="s">
        <v>50</v>
      </c>
      <c s="31" t="s">
        <v>114</v>
      </c>
      <c s="31" t="s">
        <v>111</v>
      </c>
      <c s="26" t="s">
        <v>72</v>
      </c>
      <c s="32" t="s">
        <v>112</v>
      </c>
      <c s="33" t="s">
        <v>54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115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116</v>
      </c>
      <c s="31" t="s">
        <v>111</v>
      </c>
      <c s="26" t="s">
        <v>117</v>
      </c>
      <c s="32" t="s">
        <v>112</v>
      </c>
      <c s="33" t="s">
        <v>54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12.75">
      <c r="A68" s="36" t="s">
        <v>55</v>
      </c>
      <c r="E68" s="37" t="s">
        <v>118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119</v>
      </c>
      <c s="31" t="s">
        <v>120</v>
      </c>
      <c s="26" t="s">
        <v>52</v>
      </c>
      <c s="32" t="s">
        <v>121</v>
      </c>
      <c s="33" t="s">
        <v>83</v>
      </c>
      <c s="34">
        <v>2</v>
      </c>
      <c s="35">
        <v>0</v>
      </c>
      <c s="35">
        <f>ROUND(ROUND(H70,2)*ROUND(G70,3),2)</f>
      </c>
      <c s="33" t="s">
        <v>63</v>
      </c>
      <c r="O70">
        <f>(I70*21)/100</f>
      </c>
      <c t="s">
        <v>27</v>
      </c>
    </row>
    <row r="71" spans="1:5" ht="12.75">
      <c r="A71" s="36" t="s">
        <v>55</v>
      </c>
      <c r="E71" s="37" t="s">
        <v>122</v>
      </c>
    </row>
    <row r="72" spans="1:5" ht="12.75">
      <c r="A72" s="40" t="s">
        <v>57</v>
      </c>
      <c r="E72" s="39" t="s">
        <v>123</v>
      </c>
    </row>
    <row r="73" spans="1:16" ht="12.75">
      <c r="A73" s="26" t="s">
        <v>50</v>
      </c>
      <c s="31" t="s">
        <v>124</v>
      </c>
      <c s="31" t="s">
        <v>125</v>
      </c>
      <c s="26" t="s">
        <v>52</v>
      </c>
      <c s="32" t="s">
        <v>126</v>
      </c>
      <c s="33" t="s">
        <v>54</v>
      </c>
      <c s="34">
        <v>1</v>
      </c>
      <c s="35">
        <v>0</v>
      </c>
      <c s="35">
        <f>ROUND(ROUND(H73,2)*ROUND(G73,3),2)</f>
      </c>
      <c s="33" t="s">
        <v>63</v>
      </c>
      <c r="O73">
        <f>(I73*21)/100</f>
      </c>
      <c t="s">
        <v>27</v>
      </c>
    </row>
    <row r="74" spans="1:5" ht="51">
      <c r="A74" s="36" t="s">
        <v>55</v>
      </c>
      <c r="E74" s="37" t="s">
        <v>127</v>
      </c>
    </row>
    <row r="75" spans="1:5" ht="12.75">
      <c r="A75" s="40" t="s">
        <v>57</v>
      </c>
      <c r="E75" s="39" t="s">
        <v>52</v>
      </c>
    </row>
    <row r="76" spans="1:16" ht="12.75">
      <c r="A76" s="26" t="s">
        <v>50</v>
      </c>
      <c s="31" t="s">
        <v>128</v>
      </c>
      <c s="31" t="s">
        <v>129</v>
      </c>
      <c s="26" t="s">
        <v>52</v>
      </c>
      <c s="32" t="s">
        <v>130</v>
      </c>
      <c s="33" t="s">
        <v>54</v>
      </c>
      <c s="34">
        <v>1</v>
      </c>
      <c s="35">
        <v>0</v>
      </c>
      <c s="35">
        <f>ROUND(ROUND(H76,2)*ROUND(G76,3),2)</f>
      </c>
      <c s="33"/>
      <c r="O76">
        <f>(I76*21)/100</f>
      </c>
      <c t="s">
        <v>27</v>
      </c>
    </row>
    <row r="77" spans="1:5" ht="51">
      <c r="A77" s="36" t="s">
        <v>55</v>
      </c>
      <c r="E77" s="37" t="s">
        <v>131</v>
      </c>
    </row>
    <row r="78" spans="1:5" ht="12.75">
      <c r="A78" s="38" t="s">
        <v>57</v>
      </c>
      <c r="E78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0+O9+O25+O65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132</v>
      </c>
      <c s="41">
        <f>0+I9+I25+I65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132</v>
      </c>
      <c s="1"/>
      <c s="14" t="s">
        <v>133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132</v>
      </c>
      <c s="6"/>
      <c s="18" t="s">
        <v>133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25.5">
      <c r="A10" s="26" t="s">
        <v>50</v>
      </c>
      <c s="31" t="s">
        <v>31</v>
      </c>
      <c s="31" t="s">
        <v>135</v>
      </c>
      <c s="26" t="s">
        <v>52</v>
      </c>
      <c s="32" t="s">
        <v>136</v>
      </c>
      <c s="33" t="s">
        <v>137</v>
      </c>
      <c s="34">
        <v>149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63.75">
      <c r="A12" s="40" t="s">
        <v>57</v>
      </c>
      <c r="E12" s="39" t="s">
        <v>138</v>
      </c>
    </row>
    <row r="13" spans="1:16" ht="25.5">
      <c r="A13" s="26" t="s">
        <v>50</v>
      </c>
      <c s="31" t="s">
        <v>27</v>
      </c>
      <c s="31" t="s">
        <v>139</v>
      </c>
      <c s="26" t="s">
        <v>52</v>
      </c>
      <c s="32" t="s">
        <v>140</v>
      </c>
      <c s="33" t="s">
        <v>137</v>
      </c>
      <c s="34">
        <v>198.67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76.5">
      <c r="A15" s="40" t="s">
        <v>57</v>
      </c>
      <c r="E15" s="39" t="s">
        <v>141</v>
      </c>
    </row>
    <row r="16" spans="1:16" ht="25.5">
      <c r="A16" s="26" t="s">
        <v>50</v>
      </c>
      <c s="31" t="s">
        <v>26</v>
      </c>
      <c s="31" t="s">
        <v>142</v>
      </c>
      <c s="26" t="s">
        <v>143</v>
      </c>
      <c s="32" t="s">
        <v>144</v>
      </c>
      <c s="33" t="s">
        <v>137</v>
      </c>
      <c s="34">
        <v>35.266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145</v>
      </c>
    </row>
    <row r="18" spans="1:5" ht="38.25">
      <c r="A18" s="40" t="s">
        <v>57</v>
      </c>
      <c r="E18" s="39" t="s">
        <v>146</v>
      </c>
    </row>
    <row r="19" spans="1:16" ht="25.5">
      <c r="A19" s="26" t="s">
        <v>50</v>
      </c>
      <c s="31" t="s">
        <v>35</v>
      </c>
      <c s="31" t="s">
        <v>142</v>
      </c>
      <c s="26" t="s">
        <v>147</v>
      </c>
      <c s="32" t="s">
        <v>144</v>
      </c>
      <c s="33" t="s">
        <v>137</v>
      </c>
      <c s="34">
        <v>7.643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148</v>
      </c>
    </row>
    <row r="21" spans="1:5" ht="38.25">
      <c r="A21" s="40" t="s">
        <v>57</v>
      </c>
      <c r="E21" s="39" t="s">
        <v>149</v>
      </c>
    </row>
    <row r="22" spans="1:16" ht="25.5">
      <c r="A22" s="26" t="s">
        <v>50</v>
      </c>
      <c s="31" t="s">
        <v>37</v>
      </c>
      <c s="31" t="s">
        <v>150</v>
      </c>
      <c s="26" t="s">
        <v>52</v>
      </c>
      <c s="32" t="s">
        <v>151</v>
      </c>
      <c s="33" t="s">
        <v>137</v>
      </c>
      <c s="34">
        <v>214.775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102">
      <c r="A24" s="38" t="s">
        <v>57</v>
      </c>
      <c r="E24" s="39" t="s">
        <v>152</v>
      </c>
    </row>
    <row r="25" spans="1:18" ht="12.75" customHeight="1">
      <c r="A25" s="6" t="s">
        <v>48</v>
      </c>
      <c s="6"/>
      <c s="43" t="s">
        <v>31</v>
      </c>
      <c s="6"/>
      <c s="29" t="s">
        <v>153</v>
      </c>
      <c s="6"/>
      <c s="6"/>
      <c s="6"/>
      <c s="44">
        <f>0+Q25</f>
      </c>
      <c s="6"/>
      <c r="O25">
        <f>0+R25</f>
      </c>
      <c r="Q25">
        <f>0+I26+I29+I32+I35+I38+I41+I44+I47+I50+I53+I56+I59+I62</f>
      </c>
      <c>
        <f>0+O26+O29+O32+O35+O38+O41+O44+O47+O50+O53+O56+O59+O62</f>
      </c>
    </row>
    <row r="26" spans="1:16" ht="12.75">
      <c r="A26" s="26" t="s">
        <v>50</v>
      </c>
      <c s="31" t="s">
        <v>39</v>
      </c>
      <c s="31" t="s">
        <v>154</v>
      </c>
      <c s="26" t="s">
        <v>52</v>
      </c>
      <c s="32" t="s">
        <v>155</v>
      </c>
      <c s="33" t="s">
        <v>156</v>
      </c>
      <c s="34">
        <v>64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157</v>
      </c>
    </row>
    <row r="28" spans="1:5" ht="102">
      <c r="A28" s="40" t="s">
        <v>57</v>
      </c>
      <c r="E28" s="39" t="s">
        <v>158</v>
      </c>
    </row>
    <row r="29" spans="1:16" ht="25.5">
      <c r="A29" s="26" t="s">
        <v>50</v>
      </c>
      <c s="31" t="s">
        <v>75</v>
      </c>
      <c s="31" t="s">
        <v>159</v>
      </c>
      <c s="26" t="s">
        <v>52</v>
      </c>
      <c s="32" t="s">
        <v>160</v>
      </c>
      <c s="33" t="s">
        <v>83</v>
      </c>
      <c s="34">
        <v>10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25.5">
      <c r="A30" s="36" t="s">
        <v>55</v>
      </c>
      <c r="E30" s="37" t="s">
        <v>161</v>
      </c>
    </row>
    <row r="31" spans="1:5" ht="114.75">
      <c r="A31" s="40" t="s">
        <v>57</v>
      </c>
      <c r="E31" s="39" t="s">
        <v>162</v>
      </c>
    </row>
    <row r="32" spans="1:16" ht="25.5">
      <c r="A32" s="26" t="s">
        <v>50</v>
      </c>
      <c s="31" t="s">
        <v>79</v>
      </c>
      <c s="31" t="s">
        <v>163</v>
      </c>
      <c s="26" t="s">
        <v>52</v>
      </c>
      <c s="32" t="s">
        <v>164</v>
      </c>
      <c s="33" t="s">
        <v>165</v>
      </c>
      <c s="34">
        <v>98.02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166</v>
      </c>
    </row>
    <row r="34" spans="1:5" ht="63.75">
      <c r="A34" s="40" t="s">
        <v>57</v>
      </c>
      <c r="E34" s="39" t="s">
        <v>167</v>
      </c>
    </row>
    <row r="35" spans="1:16" ht="12.75">
      <c r="A35" s="26" t="s">
        <v>50</v>
      </c>
      <c s="31" t="s">
        <v>42</v>
      </c>
      <c s="31" t="s">
        <v>168</v>
      </c>
      <c s="26" t="s">
        <v>52</v>
      </c>
      <c s="32" t="s">
        <v>169</v>
      </c>
      <c s="33" t="s">
        <v>165</v>
      </c>
      <c s="34">
        <v>4.5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170</v>
      </c>
    </row>
    <row r="37" spans="1:5" ht="12.75">
      <c r="A37" s="40" t="s">
        <v>57</v>
      </c>
      <c r="E37" s="39" t="s">
        <v>171</v>
      </c>
    </row>
    <row r="38" spans="1:16" ht="12.75">
      <c r="A38" s="26" t="s">
        <v>50</v>
      </c>
      <c s="31" t="s">
        <v>44</v>
      </c>
      <c s="31" t="s">
        <v>172</v>
      </c>
      <c s="26" t="s">
        <v>52</v>
      </c>
      <c s="32" t="s">
        <v>173</v>
      </c>
      <c s="33" t="s">
        <v>165</v>
      </c>
      <c s="34">
        <v>77.412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174</v>
      </c>
    </row>
    <row r="40" spans="1:5" ht="51">
      <c r="A40" s="40" t="s">
        <v>57</v>
      </c>
      <c r="E40" s="39" t="s">
        <v>175</v>
      </c>
    </row>
    <row r="41" spans="1:16" ht="12.75">
      <c r="A41" s="26" t="s">
        <v>50</v>
      </c>
      <c s="31" t="s">
        <v>46</v>
      </c>
      <c s="31" t="s">
        <v>176</v>
      </c>
      <c s="26" t="s">
        <v>52</v>
      </c>
      <c s="32" t="s">
        <v>177</v>
      </c>
      <c s="33" t="s">
        <v>165</v>
      </c>
      <c s="34">
        <v>8.367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178</v>
      </c>
    </row>
    <row r="43" spans="1:5" ht="51">
      <c r="A43" s="40" t="s">
        <v>57</v>
      </c>
      <c r="E43" s="39" t="s">
        <v>179</v>
      </c>
    </row>
    <row r="44" spans="1:16" ht="12.75">
      <c r="A44" s="26" t="s">
        <v>50</v>
      </c>
      <c s="31" t="s">
        <v>89</v>
      </c>
      <c s="31" t="s">
        <v>180</v>
      </c>
      <c s="26" t="s">
        <v>52</v>
      </c>
      <c s="32" t="s">
        <v>181</v>
      </c>
      <c s="33" t="s">
        <v>182</v>
      </c>
      <c s="34">
        <v>60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12.75">
      <c r="A46" s="40" t="s">
        <v>57</v>
      </c>
      <c r="E46" s="39" t="s">
        <v>183</v>
      </c>
    </row>
    <row r="47" spans="1:16" ht="12.75">
      <c r="A47" s="26" t="s">
        <v>50</v>
      </c>
      <c s="31" t="s">
        <v>92</v>
      </c>
      <c s="31" t="s">
        <v>184</v>
      </c>
      <c s="26" t="s">
        <v>52</v>
      </c>
      <c s="32" t="s">
        <v>185</v>
      </c>
      <c s="33" t="s">
        <v>165</v>
      </c>
      <c s="34">
        <v>44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52</v>
      </c>
    </row>
    <row r="49" spans="1:5" ht="12.75">
      <c r="A49" s="40" t="s">
        <v>57</v>
      </c>
      <c r="E49" s="39" t="s">
        <v>186</v>
      </c>
    </row>
    <row r="50" spans="1:16" ht="12.75">
      <c r="A50" s="26" t="s">
        <v>50</v>
      </c>
      <c s="31" t="s">
        <v>95</v>
      </c>
      <c s="31" t="s">
        <v>187</v>
      </c>
      <c s="26" t="s">
        <v>52</v>
      </c>
      <c s="32" t="s">
        <v>188</v>
      </c>
      <c s="33" t="s">
        <v>165</v>
      </c>
      <c s="34">
        <v>39.4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52</v>
      </c>
    </row>
    <row r="52" spans="1:5" ht="12.75">
      <c r="A52" s="40" t="s">
        <v>57</v>
      </c>
      <c r="E52" s="39" t="s">
        <v>189</v>
      </c>
    </row>
    <row r="53" spans="1:16" ht="12.75">
      <c r="A53" s="26" t="s">
        <v>50</v>
      </c>
      <c s="31" t="s">
        <v>97</v>
      </c>
      <c s="31" t="s">
        <v>190</v>
      </c>
      <c s="26" t="s">
        <v>52</v>
      </c>
      <c s="32" t="s">
        <v>191</v>
      </c>
      <c s="33" t="s">
        <v>165</v>
      </c>
      <c s="34">
        <v>28.8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12.75">
      <c r="A54" s="36" t="s">
        <v>55</v>
      </c>
      <c r="E54" s="37" t="s">
        <v>192</v>
      </c>
    </row>
    <row r="55" spans="1:5" ht="12.75">
      <c r="A55" s="40" t="s">
        <v>57</v>
      </c>
      <c r="E55" s="39" t="s">
        <v>193</v>
      </c>
    </row>
    <row r="56" spans="1:16" ht="12.75">
      <c r="A56" s="26" t="s">
        <v>50</v>
      </c>
      <c s="31" t="s">
        <v>101</v>
      </c>
      <c s="31" t="s">
        <v>194</v>
      </c>
      <c s="26" t="s">
        <v>52</v>
      </c>
      <c s="32" t="s">
        <v>195</v>
      </c>
      <c s="33" t="s">
        <v>165</v>
      </c>
      <c s="34">
        <v>14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196</v>
      </c>
    </row>
    <row r="59" spans="1:16" ht="12.75">
      <c r="A59" s="26" t="s">
        <v>50</v>
      </c>
      <c s="31" t="s">
        <v>105</v>
      </c>
      <c s="31" t="s">
        <v>197</v>
      </c>
      <c s="26" t="s">
        <v>52</v>
      </c>
      <c s="32" t="s">
        <v>198</v>
      </c>
      <c s="33" t="s">
        <v>165</v>
      </c>
      <c s="34">
        <v>112.2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89.25">
      <c r="A61" s="40" t="s">
        <v>57</v>
      </c>
      <c r="E61" s="39" t="s">
        <v>199</v>
      </c>
    </row>
    <row r="62" spans="1:16" ht="12.75">
      <c r="A62" s="26" t="s">
        <v>50</v>
      </c>
      <c s="31" t="s">
        <v>110</v>
      </c>
      <c s="31" t="s">
        <v>200</v>
      </c>
      <c s="26" t="s">
        <v>52</v>
      </c>
      <c s="32" t="s">
        <v>201</v>
      </c>
      <c s="33" t="s">
        <v>165</v>
      </c>
      <c s="34">
        <v>28.8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52</v>
      </c>
    </row>
    <row r="64" spans="1:5" ht="12.75">
      <c r="A64" s="38" t="s">
        <v>57</v>
      </c>
      <c r="E64" s="39" t="s">
        <v>202</v>
      </c>
    </row>
    <row r="65" spans="1:18" ht="12.75" customHeight="1">
      <c r="A65" s="6" t="s">
        <v>48</v>
      </c>
      <c s="6"/>
      <c s="43" t="s">
        <v>42</v>
      </c>
      <c s="6"/>
      <c s="29" t="s">
        <v>203</v>
      </c>
      <c s="6"/>
      <c s="6"/>
      <c s="6"/>
      <c s="44">
        <f>0+Q65</f>
      </c>
      <c s="6"/>
      <c r="O65">
        <f>0+R65</f>
      </c>
      <c r="Q65">
        <f>0+I66+I69+I72+I75+I78+I81+I84+I87+I90+I93+I96</f>
      </c>
      <c>
        <f>0+O66+O69+O72+O75+O78+O81+O84+O87+O90+O93+O96</f>
      </c>
    </row>
    <row r="66" spans="1:16" ht="12.75">
      <c r="A66" s="26" t="s">
        <v>50</v>
      </c>
      <c s="31" t="s">
        <v>114</v>
      </c>
      <c s="31" t="s">
        <v>204</v>
      </c>
      <c s="26" t="s">
        <v>52</v>
      </c>
      <c s="32" t="s">
        <v>205</v>
      </c>
      <c s="33" t="s">
        <v>182</v>
      </c>
      <c s="34">
        <v>18.394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25.5">
      <c r="A67" s="36" t="s">
        <v>55</v>
      </c>
      <c r="E67" s="37" t="s">
        <v>206</v>
      </c>
    </row>
    <row r="68" spans="1:5" ht="51">
      <c r="A68" s="40" t="s">
        <v>57</v>
      </c>
      <c r="E68" s="39" t="s">
        <v>207</v>
      </c>
    </row>
    <row r="69" spans="1:16" ht="12.75">
      <c r="A69" s="26" t="s">
        <v>50</v>
      </c>
      <c s="31" t="s">
        <v>116</v>
      </c>
      <c s="31" t="s">
        <v>208</v>
      </c>
      <c s="26" t="s">
        <v>52</v>
      </c>
      <c s="32" t="s">
        <v>209</v>
      </c>
      <c s="33" t="s">
        <v>182</v>
      </c>
      <c s="34">
        <v>18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12.75">
      <c r="A71" s="40" t="s">
        <v>57</v>
      </c>
      <c r="E71" s="39" t="s">
        <v>210</v>
      </c>
    </row>
    <row r="72" spans="1:16" ht="12.75">
      <c r="A72" s="26" t="s">
        <v>50</v>
      </c>
      <c s="31" t="s">
        <v>119</v>
      </c>
      <c s="31" t="s">
        <v>211</v>
      </c>
      <c s="26" t="s">
        <v>52</v>
      </c>
      <c s="32" t="s">
        <v>212</v>
      </c>
      <c s="33" t="s">
        <v>83</v>
      </c>
      <c s="34">
        <v>2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213</v>
      </c>
    </row>
    <row r="74" spans="1:5" ht="12.75">
      <c r="A74" s="40" t="s">
        <v>57</v>
      </c>
      <c r="E74" s="39" t="s">
        <v>52</v>
      </c>
    </row>
    <row r="75" spans="1:16" ht="12.75">
      <c r="A75" s="26" t="s">
        <v>50</v>
      </c>
      <c s="31" t="s">
        <v>124</v>
      </c>
      <c s="31" t="s">
        <v>214</v>
      </c>
      <c s="26" t="s">
        <v>143</v>
      </c>
      <c s="32" t="s">
        <v>215</v>
      </c>
      <c s="33" t="s">
        <v>165</v>
      </c>
      <c s="34">
        <v>16.36</v>
      </c>
      <c s="35">
        <v>0</v>
      </c>
      <c s="35">
        <f>ROUND(ROUND(H75,2)*ROUND(G75,3),2)</f>
      </c>
      <c s="33" t="s">
        <v>63</v>
      </c>
      <c r="O75">
        <f>(I75*21)/100</f>
      </c>
      <c t="s">
        <v>27</v>
      </c>
    </row>
    <row r="76" spans="1:5" ht="12.75">
      <c r="A76" s="36" t="s">
        <v>55</v>
      </c>
      <c r="E76" s="37" t="s">
        <v>216</v>
      </c>
    </row>
    <row r="77" spans="1:5" ht="12.75">
      <c r="A77" s="40" t="s">
        <v>57</v>
      </c>
      <c r="E77" s="39" t="s">
        <v>217</v>
      </c>
    </row>
    <row r="78" spans="1:16" ht="12.75">
      <c r="A78" s="26" t="s">
        <v>50</v>
      </c>
      <c s="31" t="s">
        <v>128</v>
      </c>
      <c s="31" t="s">
        <v>214</v>
      </c>
      <c s="26" t="s">
        <v>147</v>
      </c>
      <c s="32" t="s">
        <v>215</v>
      </c>
      <c s="33" t="s">
        <v>165</v>
      </c>
      <c s="34">
        <v>54.902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218</v>
      </c>
    </row>
    <row r="80" spans="1:5" ht="102">
      <c r="A80" s="40" t="s">
        <v>57</v>
      </c>
      <c r="E80" s="39" t="s">
        <v>219</v>
      </c>
    </row>
    <row r="81" spans="1:16" ht="12.75">
      <c r="A81" s="26" t="s">
        <v>50</v>
      </c>
      <c s="31" t="s">
        <v>220</v>
      </c>
      <c s="31" t="s">
        <v>214</v>
      </c>
      <c s="26" t="s">
        <v>221</v>
      </c>
      <c s="32" t="s">
        <v>215</v>
      </c>
      <c s="33" t="s">
        <v>165</v>
      </c>
      <c s="34">
        <v>8.004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222</v>
      </c>
    </row>
    <row r="83" spans="1:5" ht="76.5">
      <c r="A83" s="40" t="s">
        <v>57</v>
      </c>
      <c r="E83" s="39" t="s">
        <v>223</v>
      </c>
    </row>
    <row r="84" spans="1:16" ht="12.75">
      <c r="A84" s="26" t="s">
        <v>50</v>
      </c>
      <c s="31" t="s">
        <v>224</v>
      </c>
      <c s="31" t="s">
        <v>214</v>
      </c>
      <c s="26" t="s">
        <v>225</v>
      </c>
      <c s="32" t="s">
        <v>215</v>
      </c>
      <c s="33" t="s">
        <v>165</v>
      </c>
      <c s="34">
        <v>31.106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226</v>
      </c>
    </row>
    <row r="86" spans="1:5" ht="63.75">
      <c r="A86" s="40" t="s">
        <v>57</v>
      </c>
      <c r="E86" s="39" t="s">
        <v>227</v>
      </c>
    </row>
    <row r="87" spans="1:16" ht="12.75">
      <c r="A87" s="26" t="s">
        <v>50</v>
      </c>
      <c s="31" t="s">
        <v>228</v>
      </c>
      <c s="31" t="s">
        <v>229</v>
      </c>
      <c s="26" t="s">
        <v>52</v>
      </c>
      <c s="32" t="s">
        <v>230</v>
      </c>
      <c s="33" t="s">
        <v>165</v>
      </c>
      <c s="34">
        <v>6.966</v>
      </c>
      <c s="35">
        <v>0</v>
      </c>
      <c s="35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6" t="s">
        <v>55</v>
      </c>
      <c r="E88" s="37" t="s">
        <v>52</v>
      </c>
    </row>
    <row r="89" spans="1:5" ht="25.5">
      <c r="A89" s="40" t="s">
        <v>57</v>
      </c>
      <c r="E89" s="39" t="s">
        <v>231</v>
      </c>
    </row>
    <row r="90" spans="1:16" ht="12.75">
      <c r="A90" s="26" t="s">
        <v>50</v>
      </c>
      <c s="31" t="s">
        <v>232</v>
      </c>
      <c s="31" t="s">
        <v>233</v>
      </c>
      <c s="26" t="s">
        <v>52</v>
      </c>
      <c s="32" t="s">
        <v>234</v>
      </c>
      <c s="33" t="s">
        <v>165</v>
      </c>
      <c s="34">
        <v>3.057</v>
      </c>
      <c s="35">
        <v>0</v>
      </c>
      <c s="35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127.5">
      <c r="A92" s="40" t="s">
        <v>57</v>
      </c>
      <c r="E92" s="39" t="s">
        <v>235</v>
      </c>
    </row>
    <row r="93" spans="1:16" ht="12.75">
      <c r="A93" s="26" t="s">
        <v>50</v>
      </c>
      <c s="31" t="s">
        <v>236</v>
      </c>
      <c s="31" t="s">
        <v>237</v>
      </c>
      <c s="26" t="s">
        <v>52</v>
      </c>
      <c s="32" t="s">
        <v>238</v>
      </c>
      <c s="33" t="s">
        <v>165</v>
      </c>
      <c s="34">
        <v>6.995</v>
      </c>
      <c s="35">
        <v>0</v>
      </c>
      <c s="35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6" t="s">
        <v>55</v>
      </c>
      <c r="E94" s="37" t="s">
        <v>239</v>
      </c>
    </row>
    <row r="95" spans="1:5" ht="12.75">
      <c r="A95" s="40" t="s">
        <v>57</v>
      </c>
      <c r="E95" s="39" t="s">
        <v>240</v>
      </c>
    </row>
    <row r="96" spans="1:16" ht="12.75">
      <c r="A96" s="26" t="s">
        <v>50</v>
      </c>
      <c s="31" t="s">
        <v>241</v>
      </c>
      <c s="31" t="s">
        <v>242</v>
      </c>
      <c s="26" t="s">
        <v>52</v>
      </c>
      <c s="32" t="s">
        <v>243</v>
      </c>
      <c s="33" t="s">
        <v>244</v>
      </c>
      <c s="34">
        <v>2</v>
      </c>
      <c s="35">
        <v>0</v>
      </c>
      <c s="35">
        <f>ROUND(ROUND(H96,2)*ROUND(G96,3),2)</f>
      </c>
      <c s="33"/>
      <c r="O96">
        <f>(I96*21)/100</f>
      </c>
      <c t="s">
        <v>27</v>
      </c>
    </row>
    <row r="97" spans="1:5" ht="12.75">
      <c r="A97" s="36" t="s">
        <v>55</v>
      </c>
      <c r="E97" s="37" t="s">
        <v>245</v>
      </c>
    </row>
    <row r="98" spans="1:5" ht="12.75">
      <c r="A98" s="38" t="s">
        <v>57</v>
      </c>
      <c r="E98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246</v>
      </c>
      <c s="41">
        <f>0+I9+I19+I23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246</v>
      </c>
      <c s="1"/>
      <c s="14" t="s">
        <v>247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246</v>
      </c>
      <c s="6"/>
      <c s="18" t="s">
        <v>247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249</v>
      </c>
      <c s="26" t="s">
        <v>143</v>
      </c>
      <c s="32" t="s">
        <v>250</v>
      </c>
      <c s="33" t="s">
        <v>54</v>
      </c>
      <c s="34">
        <v>2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251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249</v>
      </c>
      <c s="26" t="s">
        <v>147</v>
      </c>
      <c s="32" t="s">
        <v>250</v>
      </c>
      <c s="33" t="s">
        <v>54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252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249</v>
      </c>
      <c s="26" t="s">
        <v>221</v>
      </c>
      <c s="32" t="s">
        <v>250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25.5">
      <c r="A17" s="36" t="s">
        <v>55</v>
      </c>
      <c r="E17" s="37" t="s">
        <v>253</v>
      </c>
    </row>
    <row r="18" spans="1:5" ht="12.75">
      <c r="A18" s="38" t="s">
        <v>57</v>
      </c>
      <c r="E18" s="39" t="s">
        <v>91</v>
      </c>
    </row>
    <row r="19" spans="1:18" ht="12.75" customHeight="1">
      <c r="A19" s="6" t="s">
        <v>48</v>
      </c>
      <c s="6"/>
      <c s="43" t="s">
        <v>37</v>
      </c>
      <c s="6"/>
      <c s="29" t="s">
        <v>254</v>
      </c>
      <c s="6"/>
      <c s="6"/>
      <c s="6"/>
      <c s="44">
        <f>0+Q19</f>
      </c>
      <c s="6"/>
      <c r="O19">
        <f>0+R19</f>
      </c>
      <c r="Q19">
        <f>0+I20</f>
      </c>
      <c>
        <f>0+O20</f>
      </c>
    </row>
    <row r="20" spans="1:16" ht="12.75">
      <c r="A20" s="26" t="s">
        <v>50</v>
      </c>
      <c s="31" t="s">
        <v>35</v>
      </c>
      <c s="31" t="s">
        <v>255</v>
      </c>
      <c s="26" t="s">
        <v>52</v>
      </c>
      <c s="32" t="s">
        <v>256</v>
      </c>
      <c s="33" t="s">
        <v>156</v>
      </c>
      <c s="34">
        <v>1200</v>
      </c>
      <c s="35">
        <v>0</v>
      </c>
      <c s="35">
        <f>ROUND(ROUND(H20,2)*ROUND(G20,3),2)</f>
      </c>
      <c s="33"/>
      <c r="O20">
        <f>(I20*21)/100</f>
      </c>
      <c t="s">
        <v>27</v>
      </c>
    </row>
    <row r="21" spans="1:5" ht="12.75">
      <c r="A21" s="36" t="s">
        <v>55</v>
      </c>
      <c r="E21" s="37" t="s">
        <v>257</v>
      </c>
    </row>
    <row r="22" spans="1:5" ht="12.75">
      <c r="A22" s="38" t="s">
        <v>57</v>
      </c>
      <c r="E22" s="39" t="s">
        <v>258</v>
      </c>
    </row>
    <row r="23" spans="1:18" ht="12.75" customHeight="1">
      <c r="A23" s="6" t="s">
        <v>48</v>
      </c>
      <c s="6"/>
      <c s="43" t="s">
        <v>42</v>
      </c>
      <c s="6"/>
      <c s="29" t="s">
        <v>203</v>
      </c>
      <c s="6"/>
      <c s="6"/>
      <c s="6"/>
      <c s="44">
        <f>0+Q23</f>
      </c>
      <c s="6"/>
      <c r="O23">
        <f>0+R23</f>
      </c>
      <c r="Q23">
        <f>0+I24+I27+I30+I33+I36+I39+I42+I45+I48+I51+I54+I57+I60+I63+I66+I69</f>
      </c>
      <c>
        <f>0+O24+O27+O30+O33+O36+O39+O42+O45+O48+O51+O54+O57+O60+O63+O66+O69</f>
      </c>
    </row>
    <row r="24" spans="1:16" ht="12.75">
      <c r="A24" s="26" t="s">
        <v>50</v>
      </c>
      <c s="31" t="s">
        <v>37</v>
      </c>
      <c s="31" t="s">
        <v>259</v>
      </c>
      <c s="26" t="s">
        <v>52</v>
      </c>
      <c s="32" t="s">
        <v>260</v>
      </c>
      <c s="33" t="s">
        <v>83</v>
      </c>
      <c s="34">
        <v>20</v>
      </c>
      <c s="35">
        <v>0</v>
      </c>
      <c s="35">
        <f>ROUND(ROUND(H24,2)*ROUND(G24,3),2)</f>
      </c>
      <c s="33" t="s">
        <v>63</v>
      </c>
      <c r="O24">
        <f>(I24*21)/100</f>
      </c>
      <c t="s">
        <v>27</v>
      </c>
    </row>
    <row r="25" spans="1:5" ht="12.75">
      <c r="A25" s="36" t="s">
        <v>55</v>
      </c>
      <c r="E25" s="37" t="s">
        <v>52</v>
      </c>
    </row>
    <row r="26" spans="1:5" ht="12.75">
      <c r="A26" s="40" t="s">
        <v>57</v>
      </c>
      <c r="E26" s="39" t="s">
        <v>261</v>
      </c>
    </row>
    <row r="27" spans="1:16" ht="25.5">
      <c r="A27" s="26" t="s">
        <v>50</v>
      </c>
      <c s="31" t="s">
        <v>39</v>
      </c>
      <c s="31" t="s">
        <v>262</v>
      </c>
      <c s="26" t="s">
        <v>52</v>
      </c>
      <c s="32" t="s">
        <v>263</v>
      </c>
      <c s="33" t="s">
        <v>83</v>
      </c>
      <c s="34">
        <v>33</v>
      </c>
      <c s="35">
        <v>0</v>
      </c>
      <c s="35">
        <f>ROUND(ROUND(H27,2)*ROUND(G27,3),2)</f>
      </c>
      <c s="33" t="s">
        <v>63</v>
      </c>
      <c r="O27">
        <f>(I27*21)/100</f>
      </c>
      <c t="s">
        <v>27</v>
      </c>
    </row>
    <row r="28" spans="1:5" ht="12.75">
      <c r="A28" s="36" t="s">
        <v>55</v>
      </c>
      <c r="E28" s="37" t="s">
        <v>264</v>
      </c>
    </row>
    <row r="29" spans="1:5" ht="12.75">
      <c r="A29" s="40" t="s">
        <v>57</v>
      </c>
      <c r="E29" s="39" t="s">
        <v>265</v>
      </c>
    </row>
    <row r="30" spans="1:16" ht="12.75">
      <c r="A30" s="26" t="s">
        <v>50</v>
      </c>
      <c s="31" t="s">
        <v>75</v>
      </c>
      <c s="31" t="s">
        <v>266</v>
      </c>
      <c s="26" t="s">
        <v>52</v>
      </c>
      <c s="32" t="s">
        <v>267</v>
      </c>
      <c s="33" t="s">
        <v>83</v>
      </c>
      <c s="34">
        <v>33</v>
      </c>
      <c s="35">
        <v>0</v>
      </c>
      <c s="35">
        <f>ROUND(ROUND(H30,2)*ROUND(G30,3),2)</f>
      </c>
      <c s="33" t="s">
        <v>63</v>
      </c>
      <c r="O30">
        <f>(I30*21)/100</f>
      </c>
      <c t="s">
        <v>27</v>
      </c>
    </row>
    <row r="31" spans="1:5" ht="12.75">
      <c r="A31" s="36" t="s">
        <v>55</v>
      </c>
      <c r="E31" s="37" t="s">
        <v>52</v>
      </c>
    </row>
    <row r="32" spans="1:5" ht="12.75">
      <c r="A32" s="40" t="s">
        <v>57</v>
      </c>
      <c r="E32" s="39" t="s">
        <v>265</v>
      </c>
    </row>
    <row r="33" spans="1:16" ht="12.75">
      <c r="A33" s="26" t="s">
        <v>50</v>
      </c>
      <c s="31" t="s">
        <v>79</v>
      </c>
      <c s="31" t="s">
        <v>268</v>
      </c>
      <c s="26" t="s">
        <v>52</v>
      </c>
      <c s="32" t="s">
        <v>269</v>
      </c>
      <c s="33" t="s">
        <v>270</v>
      </c>
      <c s="34">
        <v>6237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52</v>
      </c>
    </row>
    <row r="35" spans="1:5" ht="12.75">
      <c r="A35" s="40" t="s">
        <v>57</v>
      </c>
      <c r="E35" s="39" t="s">
        <v>271</v>
      </c>
    </row>
    <row r="36" spans="1:16" ht="12.75">
      <c r="A36" s="26" t="s">
        <v>50</v>
      </c>
      <c s="31" t="s">
        <v>42</v>
      </c>
      <c s="31" t="s">
        <v>272</v>
      </c>
      <c s="26" t="s">
        <v>52</v>
      </c>
      <c s="32" t="s">
        <v>273</v>
      </c>
      <c s="33" t="s">
        <v>83</v>
      </c>
      <c s="34">
        <v>41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52</v>
      </c>
    </row>
    <row r="38" spans="1:5" ht="12.75">
      <c r="A38" s="40" t="s">
        <v>57</v>
      </c>
      <c r="E38" s="39" t="s">
        <v>274</v>
      </c>
    </row>
    <row r="39" spans="1:16" ht="12.75">
      <c r="A39" s="26" t="s">
        <v>50</v>
      </c>
      <c s="31" t="s">
        <v>44</v>
      </c>
      <c s="31" t="s">
        <v>275</v>
      </c>
      <c s="26" t="s">
        <v>52</v>
      </c>
      <c s="32" t="s">
        <v>276</v>
      </c>
      <c s="33" t="s">
        <v>83</v>
      </c>
      <c s="34">
        <v>41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52</v>
      </c>
    </row>
    <row r="41" spans="1:5" ht="12.75">
      <c r="A41" s="40" t="s">
        <v>57</v>
      </c>
      <c r="E41" s="39" t="s">
        <v>274</v>
      </c>
    </row>
    <row r="42" spans="1:16" ht="12.75">
      <c r="A42" s="26" t="s">
        <v>50</v>
      </c>
      <c s="31" t="s">
        <v>46</v>
      </c>
      <c s="31" t="s">
        <v>277</v>
      </c>
      <c s="26" t="s">
        <v>52</v>
      </c>
      <c s="32" t="s">
        <v>278</v>
      </c>
      <c s="33" t="s">
        <v>270</v>
      </c>
      <c s="34">
        <v>7749</v>
      </c>
      <c s="35">
        <v>0</v>
      </c>
      <c s="35">
        <f>ROUND(ROUND(H42,2)*ROUND(G42,3),2)</f>
      </c>
      <c s="33" t="s">
        <v>63</v>
      </c>
      <c r="O42">
        <f>(I42*21)/100</f>
      </c>
      <c t="s">
        <v>27</v>
      </c>
    </row>
    <row r="43" spans="1:5" ht="12.75">
      <c r="A43" s="36" t="s">
        <v>55</v>
      </c>
      <c r="E43" s="37" t="s">
        <v>52</v>
      </c>
    </row>
    <row r="44" spans="1:5" ht="12.75">
      <c r="A44" s="40" t="s">
        <v>57</v>
      </c>
      <c r="E44" s="39" t="s">
        <v>279</v>
      </c>
    </row>
    <row r="45" spans="1:16" ht="12.75">
      <c r="A45" s="26" t="s">
        <v>50</v>
      </c>
      <c s="31" t="s">
        <v>89</v>
      </c>
      <c s="31" t="s">
        <v>280</v>
      </c>
      <c s="26" t="s">
        <v>52</v>
      </c>
      <c s="32" t="s">
        <v>281</v>
      </c>
      <c s="33" t="s">
        <v>83</v>
      </c>
      <c s="34">
        <v>4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52</v>
      </c>
    </row>
    <row r="47" spans="1:5" ht="12.75">
      <c r="A47" s="40" t="s">
        <v>57</v>
      </c>
      <c r="E47" s="39" t="s">
        <v>282</v>
      </c>
    </row>
    <row r="48" spans="1:16" ht="12.75">
      <c r="A48" s="26" t="s">
        <v>50</v>
      </c>
      <c s="31" t="s">
        <v>92</v>
      </c>
      <c s="31" t="s">
        <v>283</v>
      </c>
      <c s="26" t="s">
        <v>52</v>
      </c>
      <c s="32" t="s">
        <v>284</v>
      </c>
      <c s="33" t="s">
        <v>83</v>
      </c>
      <c s="34">
        <v>4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12.75">
      <c r="A49" s="36" t="s">
        <v>55</v>
      </c>
      <c r="E49" s="37" t="s">
        <v>52</v>
      </c>
    </row>
    <row r="50" spans="1:5" ht="12.75">
      <c r="A50" s="40" t="s">
        <v>57</v>
      </c>
      <c r="E50" s="39" t="s">
        <v>282</v>
      </c>
    </row>
    <row r="51" spans="1:16" ht="12.75">
      <c r="A51" s="26" t="s">
        <v>50</v>
      </c>
      <c s="31" t="s">
        <v>95</v>
      </c>
      <c s="31" t="s">
        <v>285</v>
      </c>
      <c s="26" t="s">
        <v>52</v>
      </c>
      <c s="32" t="s">
        <v>286</v>
      </c>
      <c s="33" t="s">
        <v>270</v>
      </c>
      <c s="34">
        <v>756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52</v>
      </c>
    </row>
    <row r="53" spans="1:5" ht="12.75">
      <c r="A53" s="40" t="s">
        <v>57</v>
      </c>
      <c r="E53" s="39" t="s">
        <v>287</v>
      </c>
    </row>
    <row r="54" spans="1:16" ht="12.75">
      <c r="A54" s="26" t="s">
        <v>50</v>
      </c>
      <c s="31" t="s">
        <v>97</v>
      </c>
      <c s="31" t="s">
        <v>288</v>
      </c>
      <c s="26" t="s">
        <v>52</v>
      </c>
      <c s="32" t="s">
        <v>289</v>
      </c>
      <c s="33" t="s">
        <v>83</v>
      </c>
      <c s="34">
        <v>4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52</v>
      </c>
    </row>
    <row r="56" spans="1:5" ht="12.75">
      <c r="A56" s="40" t="s">
        <v>57</v>
      </c>
      <c r="E56" s="39" t="s">
        <v>290</v>
      </c>
    </row>
    <row r="57" spans="1:16" ht="12.75">
      <c r="A57" s="26" t="s">
        <v>50</v>
      </c>
      <c s="31" t="s">
        <v>101</v>
      </c>
      <c s="31" t="s">
        <v>291</v>
      </c>
      <c s="26" t="s">
        <v>52</v>
      </c>
      <c s="32" t="s">
        <v>292</v>
      </c>
      <c s="33" t="s">
        <v>83</v>
      </c>
      <c s="34">
        <v>4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12.75">
      <c r="A59" s="40" t="s">
        <v>57</v>
      </c>
      <c r="E59" s="39" t="s">
        <v>282</v>
      </c>
    </row>
    <row r="60" spans="1:16" ht="12.75">
      <c r="A60" s="26" t="s">
        <v>50</v>
      </c>
      <c s="31" t="s">
        <v>105</v>
      </c>
      <c s="31" t="s">
        <v>293</v>
      </c>
      <c s="26" t="s">
        <v>52</v>
      </c>
      <c s="32" t="s">
        <v>294</v>
      </c>
      <c s="33" t="s">
        <v>270</v>
      </c>
      <c s="34">
        <v>756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52</v>
      </c>
    </row>
    <row r="62" spans="1:5" ht="12.75">
      <c r="A62" s="40" t="s">
        <v>57</v>
      </c>
      <c r="E62" s="39" t="s">
        <v>287</v>
      </c>
    </row>
    <row r="63" spans="1:16" ht="25.5">
      <c r="A63" s="26" t="s">
        <v>50</v>
      </c>
      <c s="31" t="s">
        <v>110</v>
      </c>
      <c s="31" t="s">
        <v>295</v>
      </c>
      <c s="26" t="s">
        <v>52</v>
      </c>
      <c s="32" t="s">
        <v>296</v>
      </c>
      <c s="33" t="s">
        <v>83</v>
      </c>
      <c s="34">
        <v>41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52</v>
      </c>
    </row>
    <row r="65" spans="1:5" ht="12.75">
      <c r="A65" s="40" t="s">
        <v>57</v>
      </c>
      <c r="E65" s="39" t="s">
        <v>274</v>
      </c>
    </row>
    <row r="66" spans="1:16" ht="12.75">
      <c r="A66" s="26" t="s">
        <v>50</v>
      </c>
      <c s="31" t="s">
        <v>114</v>
      </c>
      <c s="31" t="s">
        <v>297</v>
      </c>
      <c s="26" t="s">
        <v>52</v>
      </c>
      <c s="32" t="s">
        <v>298</v>
      </c>
      <c s="33" t="s">
        <v>83</v>
      </c>
      <c s="34">
        <v>41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2.75">
      <c r="A68" s="40" t="s">
        <v>57</v>
      </c>
      <c r="E68" s="39" t="s">
        <v>274</v>
      </c>
    </row>
    <row r="69" spans="1:16" ht="12.75">
      <c r="A69" s="26" t="s">
        <v>50</v>
      </c>
      <c s="31" t="s">
        <v>116</v>
      </c>
      <c s="31" t="s">
        <v>299</v>
      </c>
      <c s="26" t="s">
        <v>52</v>
      </c>
      <c s="32" t="s">
        <v>300</v>
      </c>
      <c s="33" t="s">
        <v>270</v>
      </c>
      <c s="34">
        <v>7749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12.75">
      <c r="A71" s="38" t="s">
        <v>57</v>
      </c>
      <c r="E71" s="39" t="s">
        <v>279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0+O9+O19+O59+O75+O109+O152+O186+O208+O224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301</v>
      </c>
      <c s="41">
        <f>0+I9+I19+I59+I75+I109+I152+I186+I208+I224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301</v>
      </c>
      <c s="1"/>
      <c s="14" t="s">
        <v>302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301</v>
      </c>
      <c s="6"/>
      <c s="18" t="s">
        <v>302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31</v>
      </c>
      <c s="31" t="s">
        <v>135</v>
      </c>
      <c s="26" t="s">
        <v>304</v>
      </c>
      <c s="32" t="s">
        <v>136</v>
      </c>
      <c s="33" t="s">
        <v>137</v>
      </c>
      <c s="34">
        <v>1297.53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51">
      <c r="A12" s="40" t="s">
        <v>57</v>
      </c>
      <c r="E12" s="39" t="s">
        <v>305</v>
      </c>
    </row>
    <row r="13" spans="1:16" ht="12.75">
      <c r="A13" s="26" t="s">
        <v>50</v>
      </c>
      <c s="31" t="s">
        <v>27</v>
      </c>
      <c s="31" t="s">
        <v>86</v>
      </c>
      <c s="26" t="s">
        <v>52</v>
      </c>
      <c s="32" t="s">
        <v>87</v>
      </c>
      <c s="33" t="s">
        <v>54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306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106</v>
      </c>
      <c s="26" t="s">
        <v>52</v>
      </c>
      <c s="32" t="s">
        <v>107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307</v>
      </c>
    </row>
    <row r="18" spans="1:5" ht="12.75">
      <c r="A18" s="38" t="s">
        <v>57</v>
      </c>
      <c r="E18" s="39" t="s">
        <v>52</v>
      </c>
    </row>
    <row r="19" spans="1:18" ht="12.75" customHeight="1">
      <c r="A19" s="6" t="s">
        <v>48</v>
      </c>
      <c s="6"/>
      <c s="43" t="s">
        <v>31</v>
      </c>
      <c s="6"/>
      <c s="29" t="s">
        <v>153</v>
      </c>
      <c s="6"/>
      <c s="6"/>
      <c s="6"/>
      <c s="44">
        <f>0+Q19</f>
      </c>
      <c s="6"/>
      <c r="O19">
        <f>0+R19</f>
      </c>
      <c r="Q19">
        <f>0+I20+I23+I26+I29+I32+I35+I38+I41+I44+I47+I50+I53+I56</f>
      </c>
      <c>
        <f>0+O20+O23+O26+O29+O32+O35+O38+O41+O44+O47+O50+O53+O56</f>
      </c>
    </row>
    <row r="20" spans="1:16" ht="12.75">
      <c r="A20" s="26" t="s">
        <v>50</v>
      </c>
      <c s="31" t="s">
        <v>35</v>
      </c>
      <c s="31" t="s">
        <v>308</v>
      </c>
      <c s="26" t="s">
        <v>52</v>
      </c>
      <c s="32" t="s">
        <v>309</v>
      </c>
      <c s="33" t="s">
        <v>182</v>
      </c>
      <c s="34">
        <v>36.642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310</v>
      </c>
    </row>
    <row r="22" spans="1:5" ht="63.75">
      <c r="A22" s="40" t="s">
        <v>57</v>
      </c>
      <c r="E22" s="39" t="s">
        <v>311</v>
      </c>
    </row>
    <row r="23" spans="1:16" ht="12.75">
      <c r="A23" s="26" t="s">
        <v>50</v>
      </c>
      <c s="31" t="s">
        <v>37</v>
      </c>
      <c s="31" t="s">
        <v>312</v>
      </c>
      <c s="26" t="s">
        <v>52</v>
      </c>
      <c s="32" t="s">
        <v>313</v>
      </c>
      <c s="33" t="s">
        <v>314</v>
      </c>
      <c s="34">
        <v>840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52</v>
      </c>
    </row>
    <row r="25" spans="1:5" ht="12.75">
      <c r="A25" s="40" t="s">
        <v>57</v>
      </c>
      <c r="E25" s="39" t="s">
        <v>315</v>
      </c>
    </row>
    <row r="26" spans="1:16" ht="12.75">
      <c r="A26" s="26" t="s">
        <v>50</v>
      </c>
      <c s="31" t="s">
        <v>39</v>
      </c>
      <c s="31" t="s">
        <v>316</v>
      </c>
      <c s="26" t="s">
        <v>52</v>
      </c>
      <c s="32" t="s">
        <v>317</v>
      </c>
      <c s="33" t="s">
        <v>165</v>
      </c>
      <c s="34">
        <v>108.603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318</v>
      </c>
    </row>
    <row r="28" spans="1:5" ht="38.25">
      <c r="A28" s="40" t="s">
        <v>57</v>
      </c>
      <c r="E28" s="39" t="s">
        <v>319</v>
      </c>
    </row>
    <row r="29" spans="1:16" ht="12.75">
      <c r="A29" s="26" t="s">
        <v>50</v>
      </c>
      <c s="31" t="s">
        <v>75</v>
      </c>
      <c s="31" t="s">
        <v>320</v>
      </c>
      <c s="26" t="s">
        <v>52</v>
      </c>
      <c s="32" t="s">
        <v>321</v>
      </c>
      <c s="33" t="s">
        <v>165</v>
      </c>
      <c s="34">
        <v>42.603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322</v>
      </c>
    </row>
    <row r="31" spans="1:5" ht="12.75">
      <c r="A31" s="40" t="s">
        <v>57</v>
      </c>
      <c r="E31" s="39" t="s">
        <v>323</v>
      </c>
    </row>
    <row r="32" spans="1:16" ht="12.75">
      <c r="A32" s="26" t="s">
        <v>50</v>
      </c>
      <c s="31" t="s">
        <v>79</v>
      </c>
      <c s="31" t="s">
        <v>324</v>
      </c>
      <c s="26" t="s">
        <v>52</v>
      </c>
      <c s="32" t="s">
        <v>325</v>
      </c>
      <c s="33" t="s">
        <v>165</v>
      </c>
      <c s="34">
        <v>583.752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52</v>
      </c>
    </row>
    <row r="34" spans="1:5" ht="51">
      <c r="A34" s="40" t="s">
        <v>57</v>
      </c>
      <c r="E34" s="39" t="s">
        <v>326</v>
      </c>
    </row>
    <row r="35" spans="1:16" ht="12.75">
      <c r="A35" s="26" t="s">
        <v>50</v>
      </c>
      <c s="31" t="s">
        <v>42</v>
      </c>
      <c s="31" t="s">
        <v>327</v>
      </c>
      <c s="26" t="s">
        <v>52</v>
      </c>
      <c s="32" t="s">
        <v>328</v>
      </c>
      <c s="33" t="s">
        <v>165</v>
      </c>
      <c s="34">
        <v>22.41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76.5">
      <c r="A37" s="40" t="s">
        <v>57</v>
      </c>
      <c r="E37" s="39" t="s">
        <v>329</v>
      </c>
    </row>
    <row r="38" spans="1:16" ht="12.75">
      <c r="A38" s="26" t="s">
        <v>50</v>
      </c>
      <c s="31" t="s">
        <v>44</v>
      </c>
      <c s="31" t="s">
        <v>197</v>
      </c>
      <c s="26" t="s">
        <v>304</v>
      </c>
      <c s="32" t="s">
        <v>198</v>
      </c>
      <c s="33" t="s">
        <v>165</v>
      </c>
      <c s="34">
        <v>648.765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52</v>
      </c>
    </row>
    <row r="40" spans="1:5" ht="38.25">
      <c r="A40" s="40" t="s">
        <v>57</v>
      </c>
      <c r="E40" s="39" t="s">
        <v>330</v>
      </c>
    </row>
    <row r="41" spans="1:16" ht="12.75">
      <c r="A41" s="26" t="s">
        <v>50</v>
      </c>
      <c s="31" t="s">
        <v>46</v>
      </c>
      <c s="31" t="s">
        <v>331</v>
      </c>
      <c s="26" t="s">
        <v>52</v>
      </c>
      <c s="32" t="s">
        <v>332</v>
      </c>
      <c s="33" t="s">
        <v>165</v>
      </c>
      <c s="34">
        <v>42.603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333</v>
      </c>
    </row>
    <row r="43" spans="1:5" ht="12.75">
      <c r="A43" s="40" t="s">
        <v>57</v>
      </c>
      <c r="E43" s="39" t="s">
        <v>334</v>
      </c>
    </row>
    <row r="44" spans="1:16" ht="12.75">
      <c r="A44" s="26" t="s">
        <v>50</v>
      </c>
      <c s="31" t="s">
        <v>89</v>
      </c>
      <c s="31" t="s">
        <v>335</v>
      </c>
      <c s="26" t="s">
        <v>52</v>
      </c>
      <c s="32" t="s">
        <v>336</v>
      </c>
      <c s="33" t="s">
        <v>165</v>
      </c>
      <c s="34">
        <v>42.992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52</v>
      </c>
    </row>
    <row r="46" spans="1:5" ht="38.25">
      <c r="A46" s="40" t="s">
        <v>57</v>
      </c>
      <c r="E46" s="39" t="s">
        <v>337</v>
      </c>
    </row>
    <row r="47" spans="1:16" ht="12.75">
      <c r="A47" s="26" t="s">
        <v>50</v>
      </c>
      <c s="31" t="s">
        <v>92</v>
      </c>
      <c s="31" t="s">
        <v>338</v>
      </c>
      <c s="26" t="s">
        <v>52</v>
      </c>
      <c s="32" t="s">
        <v>339</v>
      </c>
      <c s="33" t="s">
        <v>165</v>
      </c>
      <c s="34">
        <v>38.745</v>
      </c>
      <c s="35">
        <v>0</v>
      </c>
      <c s="35">
        <f>ROUND(ROUND(H47,2)*ROUND(G47,3),2)</f>
      </c>
      <c s="33" t="s">
        <v>63</v>
      </c>
      <c r="O47">
        <f>(I47*21)/100</f>
      </c>
      <c t="s">
        <v>27</v>
      </c>
    </row>
    <row r="48" spans="1:5" ht="12.75">
      <c r="A48" s="36" t="s">
        <v>55</v>
      </c>
      <c r="E48" s="37" t="s">
        <v>340</v>
      </c>
    </row>
    <row r="49" spans="1:5" ht="63.75">
      <c r="A49" s="40" t="s">
        <v>57</v>
      </c>
      <c r="E49" s="39" t="s">
        <v>341</v>
      </c>
    </row>
    <row r="50" spans="1:16" ht="12.75">
      <c r="A50" s="26" t="s">
        <v>50</v>
      </c>
      <c s="31" t="s">
        <v>95</v>
      </c>
      <c s="31" t="s">
        <v>342</v>
      </c>
      <c s="26" t="s">
        <v>52</v>
      </c>
      <c s="32" t="s">
        <v>343</v>
      </c>
      <c s="33" t="s">
        <v>156</v>
      </c>
      <c s="34">
        <v>81.293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344</v>
      </c>
    </row>
    <row r="52" spans="1:5" ht="63.75">
      <c r="A52" s="40" t="s">
        <v>57</v>
      </c>
      <c r="E52" s="39" t="s">
        <v>345</v>
      </c>
    </row>
    <row r="53" spans="1:16" ht="12.75">
      <c r="A53" s="26" t="s">
        <v>50</v>
      </c>
      <c s="31" t="s">
        <v>97</v>
      </c>
      <c s="31" t="s">
        <v>346</v>
      </c>
      <c s="26" t="s">
        <v>52</v>
      </c>
      <c s="32" t="s">
        <v>347</v>
      </c>
      <c s="33" t="s">
        <v>156</v>
      </c>
      <c s="34">
        <v>220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12.75">
      <c r="A54" s="36" t="s">
        <v>55</v>
      </c>
      <c r="E54" s="37" t="s">
        <v>52</v>
      </c>
    </row>
    <row r="55" spans="1:5" ht="76.5">
      <c r="A55" s="40" t="s">
        <v>57</v>
      </c>
      <c r="E55" s="39" t="s">
        <v>348</v>
      </c>
    </row>
    <row r="56" spans="1:16" ht="12.75">
      <c r="A56" s="26" t="s">
        <v>50</v>
      </c>
      <c s="31" t="s">
        <v>101</v>
      </c>
      <c s="31" t="s">
        <v>349</v>
      </c>
      <c s="26" t="s">
        <v>52</v>
      </c>
      <c s="32" t="s">
        <v>350</v>
      </c>
      <c s="33" t="s">
        <v>156</v>
      </c>
      <c s="34">
        <v>220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76.5">
      <c r="A58" s="38" t="s">
        <v>57</v>
      </c>
      <c r="E58" s="39" t="s">
        <v>351</v>
      </c>
    </row>
    <row r="59" spans="1:18" ht="12.75" customHeight="1">
      <c r="A59" s="6" t="s">
        <v>48</v>
      </c>
      <c s="6"/>
      <c s="43" t="s">
        <v>27</v>
      </c>
      <c s="6"/>
      <c s="29" t="s">
        <v>352</v>
      </c>
      <c s="6"/>
      <c s="6"/>
      <c s="6"/>
      <c s="44">
        <f>0+Q59</f>
      </c>
      <c s="6"/>
      <c r="O59">
        <f>0+R59</f>
      </c>
      <c r="Q59">
        <f>0+I60+I63+I66+I69+I72</f>
      </c>
      <c>
        <f>0+O60+O63+O66+O69+O72</f>
      </c>
    </row>
    <row r="60" spans="1:16" ht="12.75">
      <c r="A60" s="26" t="s">
        <v>50</v>
      </c>
      <c s="31" t="s">
        <v>105</v>
      </c>
      <c s="31" t="s">
        <v>353</v>
      </c>
      <c s="26" t="s">
        <v>52</v>
      </c>
      <c s="32" t="s">
        <v>354</v>
      </c>
      <c s="33" t="s">
        <v>165</v>
      </c>
      <c s="34">
        <v>0.058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25.5">
      <c r="A61" s="36" t="s">
        <v>55</v>
      </c>
      <c r="E61" s="37" t="s">
        <v>355</v>
      </c>
    </row>
    <row r="62" spans="1:5" ht="38.25">
      <c r="A62" s="40" t="s">
        <v>57</v>
      </c>
      <c r="E62" s="39" t="s">
        <v>356</v>
      </c>
    </row>
    <row r="63" spans="1:16" ht="12.75">
      <c r="A63" s="26" t="s">
        <v>50</v>
      </c>
      <c s="31" t="s">
        <v>110</v>
      </c>
      <c s="31" t="s">
        <v>357</v>
      </c>
      <c s="26" t="s">
        <v>52</v>
      </c>
      <c s="32" t="s">
        <v>358</v>
      </c>
      <c s="33" t="s">
        <v>156</v>
      </c>
      <c s="34">
        <v>290.952</v>
      </c>
      <c s="35">
        <v>0</v>
      </c>
      <c s="35">
        <f>ROUND(ROUND(H63,2)*ROUND(G63,3),2)</f>
      </c>
      <c s="33"/>
      <c r="O63">
        <f>(I63*21)/100</f>
      </c>
      <c t="s">
        <v>27</v>
      </c>
    </row>
    <row r="64" spans="1:5" ht="25.5">
      <c r="A64" s="36" t="s">
        <v>55</v>
      </c>
      <c r="E64" s="37" t="s">
        <v>359</v>
      </c>
    </row>
    <row r="65" spans="1:5" ht="51">
      <c r="A65" s="40" t="s">
        <v>57</v>
      </c>
      <c r="E65" s="39" t="s">
        <v>360</v>
      </c>
    </row>
    <row r="66" spans="1:16" ht="12.75">
      <c r="A66" s="26" t="s">
        <v>50</v>
      </c>
      <c s="31" t="s">
        <v>114</v>
      </c>
      <c s="31" t="s">
        <v>361</v>
      </c>
      <c s="26" t="s">
        <v>52</v>
      </c>
      <c s="32" t="s">
        <v>362</v>
      </c>
      <c s="33" t="s">
        <v>165</v>
      </c>
      <c s="34">
        <v>45.008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51">
      <c r="A67" s="36" t="s">
        <v>55</v>
      </c>
      <c r="E67" s="37" t="s">
        <v>363</v>
      </c>
    </row>
    <row r="68" spans="1:5" ht="102">
      <c r="A68" s="40" t="s">
        <v>57</v>
      </c>
      <c r="E68" s="39" t="s">
        <v>364</v>
      </c>
    </row>
    <row r="69" spans="1:16" ht="12.75">
      <c r="A69" s="26" t="s">
        <v>50</v>
      </c>
      <c s="31" t="s">
        <v>116</v>
      </c>
      <c s="31" t="s">
        <v>365</v>
      </c>
      <c s="26" t="s">
        <v>52</v>
      </c>
      <c s="32" t="s">
        <v>366</v>
      </c>
      <c s="33" t="s">
        <v>137</v>
      </c>
      <c s="34">
        <v>8.102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102">
      <c r="A71" s="40" t="s">
        <v>57</v>
      </c>
      <c r="E71" s="39" t="s">
        <v>367</v>
      </c>
    </row>
    <row r="72" spans="1:16" ht="12.75">
      <c r="A72" s="26" t="s">
        <v>50</v>
      </c>
      <c s="31" t="s">
        <v>119</v>
      </c>
      <c s="31" t="s">
        <v>368</v>
      </c>
      <c s="26" t="s">
        <v>52</v>
      </c>
      <c s="32" t="s">
        <v>369</v>
      </c>
      <c s="33" t="s">
        <v>156</v>
      </c>
      <c s="34">
        <v>72.74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370</v>
      </c>
    </row>
    <row r="74" spans="1:5" ht="51">
      <c r="A74" s="38" t="s">
        <v>57</v>
      </c>
      <c r="E74" s="39" t="s">
        <v>371</v>
      </c>
    </row>
    <row r="75" spans="1:18" ht="12.75" customHeight="1">
      <c r="A75" s="6" t="s">
        <v>48</v>
      </c>
      <c s="6"/>
      <c s="43" t="s">
        <v>26</v>
      </c>
      <c s="6"/>
      <c s="29" t="s">
        <v>372</v>
      </c>
      <c s="6"/>
      <c s="6"/>
      <c s="6"/>
      <c s="44">
        <f>0+Q75</f>
      </c>
      <c s="6"/>
      <c r="O75">
        <f>0+R75</f>
      </c>
      <c r="Q75">
        <f>0+I76+I79+I82+I85+I88+I91+I94+I97+I100+I103+I106</f>
      </c>
      <c>
        <f>0+O76+O79+O82+O85+O88+O91+O94+O97+O100+O103+O106</f>
      </c>
    </row>
    <row r="76" spans="1:16" ht="12.75">
      <c r="A76" s="26" t="s">
        <v>50</v>
      </c>
      <c s="31" t="s">
        <v>124</v>
      </c>
      <c s="31" t="s">
        <v>373</v>
      </c>
      <c s="26" t="s">
        <v>52</v>
      </c>
      <c s="32" t="s">
        <v>374</v>
      </c>
      <c s="33" t="s">
        <v>375</v>
      </c>
      <c s="34">
        <v>120</v>
      </c>
      <c s="35">
        <v>0</v>
      </c>
      <c s="35">
        <f>ROUND(ROUND(H76,2)*ROUND(G76,3),2)</f>
      </c>
      <c s="33" t="s">
        <v>63</v>
      </c>
      <c r="O76">
        <f>(I76*21)/100</f>
      </c>
      <c t="s">
        <v>27</v>
      </c>
    </row>
    <row r="77" spans="1:5" ht="12.75">
      <c r="A77" s="36" t="s">
        <v>55</v>
      </c>
      <c r="E77" s="37" t="s">
        <v>52</v>
      </c>
    </row>
    <row r="78" spans="1:5" ht="51">
      <c r="A78" s="40" t="s">
        <v>57</v>
      </c>
      <c r="E78" s="39" t="s">
        <v>376</v>
      </c>
    </row>
    <row r="79" spans="1:16" ht="12.75">
      <c r="A79" s="26" t="s">
        <v>50</v>
      </c>
      <c s="31" t="s">
        <v>128</v>
      </c>
      <c s="31" t="s">
        <v>377</v>
      </c>
      <c s="26" t="s">
        <v>52</v>
      </c>
      <c s="32" t="s">
        <v>378</v>
      </c>
      <c s="33" t="s">
        <v>165</v>
      </c>
      <c s="34">
        <v>15.599</v>
      </c>
      <c s="35">
        <v>0</v>
      </c>
      <c s="35">
        <f>ROUND(ROUND(H79,2)*ROUND(G79,3),2)</f>
      </c>
      <c s="33" t="s">
        <v>63</v>
      </c>
      <c r="O79">
        <f>(I79*21)/100</f>
      </c>
      <c t="s">
        <v>27</v>
      </c>
    </row>
    <row r="80" spans="1:5" ht="12.75">
      <c r="A80" s="36" t="s">
        <v>55</v>
      </c>
      <c r="E80" s="37" t="s">
        <v>379</v>
      </c>
    </row>
    <row r="81" spans="1:5" ht="76.5">
      <c r="A81" s="40" t="s">
        <v>57</v>
      </c>
      <c r="E81" s="39" t="s">
        <v>380</v>
      </c>
    </row>
    <row r="82" spans="1:16" ht="12.75">
      <c r="A82" s="26" t="s">
        <v>50</v>
      </c>
      <c s="31" t="s">
        <v>220</v>
      </c>
      <c s="31" t="s">
        <v>381</v>
      </c>
      <c s="26" t="s">
        <v>52</v>
      </c>
      <c s="32" t="s">
        <v>382</v>
      </c>
      <c s="33" t="s">
        <v>137</v>
      </c>
      <c s="34">
        <v>2.808</v>
      </c>
      <c s="35">
        <v>0</v>
      </c>
      <c s="35">
        <f>ROUND(ROUND(H82,2)*ROUND(G82,3),2)</f>
      </c>
      <c s="33" t="s">
        <v>63</v>
      </c>
      <c r="O82">
        <f>(I82*21)/100</f>
      </c>
      <c t="s">
        <v>27</v>
      </c>
    </row>
    <row r="83" spans="1:5" ht="12.75">
      <c r="A83" s="36" t="s">
        <v>55</v>
      </c>
      <c r="E83" s="37" t="s">
        <v>52</v>
      </c>
    </row>
    <row r="84" spans="1:5" ht="51">
      <c r="A84" s="40" t="s">
        <v>57</v>
      </c>
      <c r="E84" s="39" t="s">
        <v>383</v>
      </c>
    </row>
    <row r="85" spans="1:16" ht="12.75">
      <c r="A85" s="26" t="s">
        <v>50</v>
      </c>
      <c s="31" t="s">
        <v>224</v>
      </c>
      <c s="31" t="s">
        <v>384</v>
      </c>
      <c s="26" t="s">
        <v>52</v>
      </c>
      <c s="32" t="s">
        <v>385</v>
      </c>
      <c s="33" t="s">
        <v>165</v>
      </c>
      <c s="34">
        <v>15.449</v>
      </c>
      <c s="35">
        <v>0</v>
      </c>
      <c s="35">
        <f>ROUND(ROUND(H85,2)*ROUND(G85,3),2)</f>
      </c>
      <c s="33" t="s">
        <v>63</v>
      </c>
      <c r="O85">
        <f>(I85*21)/100</f>
      </c>
      <c t="s">
        <v>27</v>
      </c>
    </row>
    <row r="86" spans="1:5" ht="38.25">
      <c r="A86" s="36" t="s">
        <v>55</v>
      </c>
      <c r="E86" s="37" t="s">
        <v>386</v>
      </c>
    </row>
    <row r="87" spans="1:5" ht="25.5">
      <c r="A87" s="40" t="s">
        <v>57</v>
      </c>
      <c r="E87" s="39" t="s">
        <v>387</v>
      </c>
    </row>
    <row r="88" spans="1:16" ht="12.75">
      <c r="A88" s="26" t="s">
        <v>50</v>
      </c>
      <c s="31" t="s">
        <v>228</v>
      </c>
      <c s="31" t="s">
        <v>388</v>
      </c>
      <c s="26" t="s">
        <v>52</v>
      </c>
      <c s="32" t="s">
        <v>389</v>
      </c>
      <c s="33" t="s">
        <v>137</v>
      </c>
      <c s="34">
        <v>3.09</v>
      </c>
      <c s="35">
        <v>0</v>
      </c>
      <c s="35">
        <f>ROUND(ROUND(H88,2)*ROUND(G88,3),2)</f>
      </c>
      <c s="33" t="s">
        <v>63</v>
      </c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38.25">
      <c r="A90" s="40" t="s">
        <v>57</v>
      </c>
      <c r="E90" s="39" t="s">
        <v>390</v>
      </c>
    </row>
    <row r="91" spans="1:16" ht="12.75">
      <c r="A91" s="26" t="s">
        <v>50</v>
      </c>
      <c s="31" t="s">
        <v>232</v>
      </c>
      <c s="31" t="s">
        <v>391</v>
      </c>
      <c s="26" t="s">
        <v>52</v>
      </c>
      <c s="32" t="s">
        <v>392</v>
      </c>
      <c s="33" t="s">
        <v>165</v>
      </c>
      <c s="34">
        <v>21.69</v>
      </c>
      <c s="35">
        <v>0</v>
      </c>
      <c s="35">
        <f>ROUND(ROUND(H91,2)*ROUND(G91,3),2)</f>
      </c>
      <c s="33" t="s">
        <v>63</v>
      </c>
      <c r="O91">
        <f>(I91*21)/100</f>
      </c>
      <c t="s">
        <v>27</v>
      </c>
    </row>
    <row r="92" spans="1:5" ht="38.25">
      <c r="A92" s="36" t="s">
        <v>55</v>
      </c>
      <c r="E92" s="37" t="s">
        <v>393</v>
      </c>
    </row>
    <row r="93" spans="1:5" ht="76.5">
      <c r="A93" s="40" t="s">
        <v>57</v>
      </c>
      <c r="E93" s="39" t="s">
        <v>394</v>
      </c>
    </row>
    <row r="94" spans="1:16" ht="12.75">
      <c r="A94" s="26" t="s">
        <v>50</v>
      </c>
      <c s="31" t="s">
        <v>236</v>
      </c>
      <c s="31" t="s">
        <v>395</v>
      </c>
      <c s="26" t="s">
        <v>52</v>
      </c>
      <c s="32" t="s">
        <v>396</v>
      </c>
      <c s="33" t="s">
        <v>137</v>
      </c>
      <c s="34">
        <v>4.338</v>
      </c>
      <c s="35">
        <v>0</v>
      </c>
      <c s="35">
        <f>ROUND(ROUND(H94,2)*ROUND(G94,3),2)</f>
      </c>
      <c s="33" t="s">
        <v>63</v>
      </c>
      <c r="O94">
        <f>(I94*21)/100</f>
      </c>
      <c t="s">
        <v>27</v>
      </c>
    </row>
    <row r="95" spans="1:5" ht="12.75">
      <c r="A95" s="36" t="s">
        <v>55</v>
      </c>
      <c r="E95" s="37" t="s">
        <v>52</v>
      </c>
    </row>
    <row r="96" spans="1:5" ht="51">
      <c r="A96" s="40" t="s">
        <v>57</v>
      </c>
      <c r="E96" s="39" t="s">
        <v>397</v>
      </c>
    </row>
    <row r="97" spans="1:16" ht="12.75">
      <c r="A97" s="26" t="s">
        <v>50</v>
      </c>
      <c s="31" t="s">
        <v>241</v>
      </c>
      <c s="31" t="s">
        <v>398</v>
      </c>
      <c s="26" t="s">
        <v>52</v>
      </c>
      <c s="32" t="s">
        <v>399</v>
      </c>
      <c s="33" t="s">
        <v>244</v>
      </c>
      <c s="34">
        <v>8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6" t="s">
        <v>55</v>
      </c>
      <c r="E98" s="37" t="s">
        <v>52</v>
      </c>
    </row>
    <row r="99" spans="1:5" ht="12.75">
      <c r="A99" s="40" t="s">
        <v>57</v>
      </c>
      <c r="E99" s="39" t="s">
        <v>52</v>
      </c>
    </row>
    <row r="100" spans="1:16" ht="12.75">
      <c r="A100" s="26" t="s">
        <v>50</v>
      </c>
      <c s="31" t="s">
        <v>400</v>
      </c>
      <c s="31" t="s">
        <v>401</v>
      </c>
      <c s="26" t="s">
        <v>52</v>
      </c>
      <c s="32" t="s">
        <v>402</v>
      </c>
      <c s="33" t="s">
        <v>244</v>
      </c>
      <c s="34">
        <v>4</v>
      </c>
      <c s="35">
        <v>0</v>
      </c>
      <c s="35">
        <f>ROUND(ROUND(H100,2)*ROUND(G100,3),2)</f>
      </c>
      <c s="33" t="s">
        <v>63</v>
      </c>
      <c r="O100">
        <f>(I100*21)/100</f>
      </c>
      <c t="s">
        <v>27</v>
      </c>
    </row>
    <row r="101" spans="1:5" ht="12.75">
      <c r="A101" s="36" t="s">
        <v>55</v>
      </c>
      <c r="E101" s="37" t="s">
        <v>52</v>
      </c>
    </row>
    <row r="102" spans="1:5" ht="12.75">
      <c r="A102" s="40" t="s">
        <v>57</v>
      </c>
      <c r="E102" s="39" t="s">
        <v>52</v>
      </c>
    </row>
    <row r="103" spans="1:16" ht="12.75">
      <c r="A103" s="26" t="s">
        <v>50</v>
      </c>
      <c s="31" t="s">
        <v>403</v>
      </c>
      <c s="31" t="s">
        <v>404</v>
      </c>
      <c s="26" t="s">
        <v>52</v>
      </c>
      <c s="32" t="s">
        <v>405</v>
      </c>
      <c s="33" t="s">
        <v>165</v>
      </c>
      <c s="34">
        <v>58.269</v>
      </c>
      <c s="35">
        <v>0</v>
      </c>
      <c s="35">
        <f>ROUND(ROUND(H103,2)*ROUND(G103,3),2)</f>
      </c>
      <c s="33" t="s">
        <v>63</v>
      </c>
      <c r="O103">
        <f>(I103*21)/100</f>
      </c>
      <c t="s">
        <v>27</v>
      </c>
    </row>
    <row r="104" spans="1:5" ht="12.75">
      <c r="A104" s="36" t="s">
        <v>55</v>
      </c>
      <c r="E104" s="37" t="s">
        <v>406</v>
      </c>
    </row>
    <row r="105" spans="1:5" ht="12.75">
      <c r="A105" s="40" t="s">
        <v>57</v>
      </c>
      <c r="E105" s="39" t="s">
        <v>407</v>
      </c>
    </row>
    <row r="106" spans="1:16" ht="12.75">
      <c r="A106" s="26" t="s">
        <v>50</v>
      </c>
      <c s="31" t="s">
        <v>408</v>
      </c>
      <c s="31" t="s">
        <v>409</v>
      </c>
      <c s="26" t="s">
        <v>52</v>
      </c>
      <c s="32" t="s">
        <v>410</v>
      </c>
      <c s="33" t="s">
        <v>137</v>
      </c>
      <c s="34">
        <v>12.819</v>
      </c>
      <c s="35">
        <v>0</v>
      </c>
      <c s="35">
        <f>ROUND(ROUND(H106,2)*ROUND(G106,3),2)</f>
      </c>
      <c s="33" t="s">
        <v>63</v>
      </c>
      <c r="O106">
        <f>(I106*21)/100</f>
      </c>
      <c t="s">
        <v>27</v>
      </c>
    </row>
    <row r="107" spans="1:5" ht="12.75">
      <c r="A107" s="36" t="s">
        <v>55</v>
      </c>
      <c r="E107" s="37" t="s">
        <v>52</v>
      </c>
    </row>
    <row r="108" spans="1:5" ht="12.75">
      <c r="A108" s="38" t="s">
        <v>57</v>
      </c>
      <c r="E108" s="39" t="s">
        <v>411</v>
      </c>
    </row>
    <row r="109" spans="1:18" ht="12.75" customHeight="1">
      <c r="A109" s="6" t="s">
        <v>48</v>
      </c>
      <c s="6"/>
      <c s="43" t="s">
        <v>35</v>
      </c>
      <c s="6"/>
      <c s="29" t="s">
        <v>412</v>
      </c>
      <c s="6"/>
      <c s="6"/>
      <c s="6"/>
      <c s="44">
        <f>0+Q109</f>
      </c>
      <c s="6"/>
      <c r="O109">
        <f>0+R109</f>
      </c>
      <c r="Q109">
        <f>0+I110+I113+I116+I119+I122+I125+I128+I131+I134+I137+I140+I143+I146+I149</f>
      </c>
      <c>
        <f>0+O110+O113+O116+O119+O122+O125+O128+O131+O134+O137+O140+O143+O146+O149</f>
      </c>
    </row>
    <row r="110" spans="1:16" ht="12.75">
      <c r="A110" s="26" t="s">
        <v>50</v>
      </c>
      <c s="31" t="s">
        <v>413</v>
      </c>
      <c s="31" t="s">
        <v>414</v>
      </c>
      <c s="26" t="s">
        <v>52</v>
      </c>
      <c s="32" t="s">
        <v>415</v>
      </c>
      <c s="33" t="s">
        <v>165</v>
      </c>
      <c s="34">
        <v>1.026</v>
      </c>
      <c s="35">
        <v>0</v>
      </c>
      <c s="35">
        <f>ROUND(ROUND(H110,2)*ROUND(G110,3),2)</f>
      </c>
      <c s="33" t="s">
        <v>63</v>
      </c>
      <c r="O110">
        <f>(I110*21)/100</f>
      </c>
      <c t="s">
        <v>27</v>
      </c>
    </row>
    <row r="111" spans="1:5" ht="25.5">
      <c r="A111" s="36" t="s">
        <v>55</v>
      </c>
      <c r="E111" s="37" t="s">
        <v>416</v>
      </c>
    </row>
    <row r="112" spans="1:5" ht="12.75">
      <c r="A112" s="40" t="s">
        <v>57</v>
      </c>
      <c r="E112" s="39" t="s">
        <v>417</v>
      </c>
    </row>
    <row r="113" spans="1:16" ht="12.75">
      <c r="A113" s="26" t="s">
        <v>50</v>
      </c>
      <c s="31" t="s">
        <v>418</v>
      </c>
      <c s="31" t="s">
        <v>419</v>
      </c>
      <c s="26" t="s">
        <v>304</v>
      </c>
      <c s="32" t="s">
        <v>420</v>
      </c>
      <c s="33" t="s">
        <v>165</v>
      </c>
      <c s="34">
        <v>16.518</v>
      </c>
      <c s="35">
        <v>0</v>
      </c>
      <c s="35">
        <f>ROUND(ROUND(H113,2)*ROUND(G113,3),2)</f>
      </c>
      <c s="33" t="s">
        <v>63</v>
      </c>
      <c r="O113">
        <f>(I113*21)/100</f>
      </c>
      <c t="s">
        <v>27</v>
      </c>
    </row>
    <row r="114" spans="1:5" ht="12.75">
      <c r="A114" s="36" t="s">
        <v>55</v>
      </c>
      <c r="E114" s="37" t="s">
        <v>421</v>
      </c>
    </row>
    <row r="115" spans="1:5" ht="178.5">
      <c r="A115" s="40" t="s">
        <v>57</v>
      </c>
      <c r="E115" s="39" t="s">
        <v>422</v>
      </c>
    </row>
    <row r="116" spans="1:16" ht="12.75">
      <c r="A116" s="26" t="s">
        <v>50</v>
      </c>
      <c s="31" t="s">
        <v>423</v>
      </c>
      <c s="31" t="s">
        <v>424</v>
      </c>
      <c s="26" t="s">
        <v>304</v>
      </c>
      <c s="32" t="s">
        <v>425</v>
      </c>
      <c s="33" t="s">
        <v>165</v>
      </c>
      <c s="34">
        <v>24.374</v>
      </c>
      <c s="35">
        <v>0</v>
      </c>
      <c s="35">
        <f>ROUND(ROUND(H116,2)*ROUND(G116,3),2)</f>
      </c>
      <c s="33" t="s">
        <v>63</v>
      </c>
      <c r="O116">
        <f>(I116*21)/100</f>
      </c>
      <c t="s">
        <v>27</v>
      </c>
    </row>
    <row r="117" spans="1:5" ht="12.75">
      <c r="A117" s="36" t="s">
        <v>55</v>
      </c>
      <c r="E117" s="37" t="s">
        <v>52</v>
      </c>
    </row>
    <row r="118" spans="1:5" ht="153">
      <c r="A118" s="40" t="s">
        <v>57</v>
      </c>
      <c r="E118" s="39" t="s">
        <v>426</v>
      </c>
    </row>
    <row r="119" spans="1:16" ht="12.75">
      <c r="A119" s="26" t="s">
        <v>50</v>
      </c>
      <c s="31" t="s">
        <v>427</v>
      </c>
      <c s="31" t="s">
        <v>428</v>
      </c>
      <c s="26" t="s">
        <v>52</v>
      </c>
      <c s="32" t="s">
        <v>429</v>
      </c>
      <c s="33" t="s">
        <v>165</v>
      </c>
      <c s="34">
        <v>25.159</v>
      </c>
      <c s="35">
        <v>0</v>
      </c>
      <c s="35">
        <f>ROUND(ROUND(H119,2)*ROUND(G119,3),2)</f>
      </c>
      <c s="33" t="s">
        <v>63</v>
      </c>
      <c r="O119">
        <f>(I119*21)/100</f>
      </c>
      <c t="s">
        <v>27</v>
      </c>
    </row>
    <row r="120" spans="1:5" ht="12.75">
      <c r="A120" s="36" t="s">
        <v>55</v>
      </c>
      <c r="E120" s="37" t="s">
        <v>430</v>
      </c>
    </row>
    <row r="121" spans="1:5" ht="12.75">
      <c r="A121" s="40" t="s">
        <v>57</v>
      </c>
      <c r="E121" s="39" t="s">
        <v>431</v>
      </c>
    </row>
    <row r="122" spans="1:16" ht="12.75">
      <c r="A122" s="26" t="s">
        <v>50</v>
      </c>
      <c s="31" t="s">
        <v>432</v>
      </c>
      <c s="31" t="s">
        <v>433</v>
      </c>
      <c s="26" t="s">
        <v>143</v>
      </c>
      <c s="32" t="s">
        <v>434</v>
      </c>
      <c s="33" t="s">
        <v>165</v>
      </c>
      <c s="34">
        <v>10.71</v>
      </c>
      <c s="35">
        <v>0</v>
      </c>
      <c s="35">
        <f>ROUND(ROUND(H122,2)*ROUND(G122,3),2)</f>
      </c>
      <c s="33" t="s">
        <v>63</v>
      </c>
      <c r="O122">
        <f>(I122*21)/100</f>
      </c>
      <c t="s">
        <v>27</v>
      </c>
    </row>
    <row r="123" spans="1:5" ht="12.75">
      <c r="A123" s="36" t="s">
        <v>55</v>
      </c>
      <c r="E123" s="37" t="s">
        <v>435</v>
      </c>
    </row>
    <row r="124" spans="1:5" ht="38.25">
      <c r="A124" s="40" t="s">
        <v>57</v>
      </c>
      <c r="E124" s="39" t="s">
        <v>436</v>
      </c>
    </row>
    <row r="125" spans="1:16" ht="12.75">
      <c r="A125" s="26" t="s">
        <v>50</v>
      </c>
      <c s="31" t="s">
        <v>437</v>
      </c>
      <c s="31" t="s">
        <v>433</v>
      </c>
      <c s="26" t="s">
        <v>147</v>
      </c>
      <c s="32" t="s">
        <v>434</v>
      </c>
      <c s="33" t="s">
        <v>165</v>
      </c>
      <c s="34">
        <v>19.931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12.75">
      <c r="A126" s="36" t="s">
        <v>55</v>
      </c>
      <c r="E126" s="37" t="s">
        <v>438</v>
      </c>
    </row>
    <row r="127" spans="1:5" ht="38.25">
      <c r="A127" s="40" t="s">
        <v>57</v>
      </c>
      <c r="E127" s="39" t="s">
        <v>439</v>
      </c>
    </row>
    <row r="128" spans="1:16" ht="12.75">
      <c r="A128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165</v>
      </c>
      <c s="34">
        <v>6.869</v>
      </c>
      <c s="35">
        <v>0</v>
      </c>
      <c s="35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6" t="s">
        <v>55</v>
      </c>
      <c r="E129" s="37" t="s">
        <v>443</v>
      </c>
    </row>
    <row r="130" spans="1:5" ht="76.5">
      <c r="A130" s="40" t="s">
        <v>57</v>
      </c>
      <c r="E130" s="39" t="s">
        <v>444</v>
      </c>
    </row>
    <row r="131" spans="1:16" ht="12.75">
      <c r="A131" s="26" t="s">
        <v>50</v>
      </c>
      <c s="31" t="s">
        <v>445</v>
      </c>
      <c s="31" t="s">
        <v>446</v>
      </c>
      <c s="26" t="s">
        <v>52</v>
      </c>
      <c s="32" t="s">
        <v>447</v>
      </c>
      <c s="33" t="s">
        <v>165</v>
      </c>
      <c s="34">
        <v>68.54</v>
      </c>
      <c s="35">
        <v>0</v>
      </c>
      <c s="35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6" t="s">
        <v>55</v>
      </c>
      <c r="E132" s="37" t="s">
        <v>52</v>
      </c>
    </row>
    <row r="133" spans="1:5" ht="63.75">
      <c r="A133" s="40" t="s">
        <v>57</v>
      </c>
      <c r="E133" s="39" t="s">
        <v>448</v>
      </c>
    </row>
    <row r="134" spans="1:16" ht="12.75">
      <c r="A134" s="26" t="s">
        <v>50</v>
      </c>
      <c s="31" t="s">
        <v>449</v>
      </c>
      <c s="31" t="s">
        <v>450</v>
      </c>
      <c s="26" t="s">
        <v>52</v>
      </c>
      <c s="32" t="s">
        <v>451</v>
      </c>
      <c s="33" t="s">
        <v>165</v>
      </c>
      <c s="34">
        <v>78.662</v>
      </c>
      <c s="35">
        <v>0</v>
      </c>
      <c s="35">
        <f>ROUND(ROUND(H134,2)*ROUND(G134,3),2)</f>
      </c>
      <c s="33" t="s">
        <v>63</v>
      </c>
      <c r="O134">
        <f>(I134*21)/100</f>
      </c>
      <c t="s">
        <v>27</v>
      </c>
    </row>
    <row r="135" spans="1:5" ht="12.75">
      <c r="A135" s="36" t="s">
        <v>55</v>
      </c>
      <c r="E135" s="37" t="s">
        <v>452</v>
      </c>
    </row>
    <row r="136" spans="1:5" ht="102">
      <c r="A136" s="40" t="s">
        <v>57</v>
      </c>
      <c r="E136" s="39" t="s">
        <v>453</v>
      </c>
    </row>
    <row r="137" spans="1:16" ht="12.75">
      <c r="A137" s="26" t="s">
        <v>50</v>
      </c>
      <c s="31" t="s">
        <v>454</v>
      </c>
      <c s="31" t="s">
        <v>455</v>
      </c>
      <c s="26" t="s">
        <v>52</v>
      </c>
      <c s="32" t="s">
        <v>456</v>
      </c>
      <c s="33" t="s">
        <v>165</v>
      </c>
      <c s="34">
        <v>2.19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6" t="s">
        <v>55</v>
      </c>
      <c r="E138" s="37" t="s">
        <v>52</v>
      </c>
    </row>
    <row r="139" spans="1:5" ht="12.75">
      <c r="A139" s="40" t="s">
        <v>57</v>
      </c>
      <c r="E139" s="39" t="s">
        <v>457</v>
      </c>
    </row>
    <row r="140" spans="1:16" ht="12.75">
      <c r="A140" s="26" t="s">
        <v>50</v>
      </c>
      <c s="31" t="s">
        <v>458</v>
      </c>
      <c s="31" t="s">
        <v>459</v>
      </c>
      <c s="26" t="s">
        <v>460</v>
      </c>
      <c s="32" t="s">
        <v>461</v>
      </c>
      <c s="33" t="s">
        <v>165</v>
      </c>
      <c s="34">
        <v>27.295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52</v>
      </c>
    </row>
    <row r="142" spans="1:5" ht="102">
      <c r="A142" s="40" t="s">
        <v>57</v>
      </c>
      <c r="E142" s="39" t="s">
        <v>462</v>
      </c>
    </row>
    <row r="143" spans="1:16" ht="12.75">
      <c r="A143" s="26" t="s">
        <v>50</v>
      </c>
      <c s="31" t="s">
        <v>463</v>
      </c>
      <c s="31" t="s">
        <v>464</v>
      </c>
      <c s="26" t="s">
        <v>304</v>
      </c>
      <c s="32" t="s">
        <v>465</v>
      </c>
      <c s="33" t="s">
        <v>165</v>
      </c>
      <c s="34">
        <v>32.72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6" t="s">
        <v>55</v>
      </c>
      <c r="E144" s="37" t="s">
        <v>466</v>
      </c>
    </row>
    <row r="145" spans="1:5" ht="127.5">
      <c r="A145" s="40" t="s">
        <v>57</v>
      </c>
      <c r="E145" s="39" t="s">
        <v>467</v>
      </c>
    </row>
    <row r="146" spans="1:16" ht="12.75">
      <c r="A146" s="26" t="s">
        <v>50</v>
      </c>
      <c s="31" t="s">
        <v>468</v>
      </c>
      <c s="31" t="s">
        <v>469</v>
      </c>
      <c s="26" t="s">
        <v>304</v>
      </c>
      <c s="32" t="s">
        <v>470</v>
      </c>
      <c s="33" t="s">
        <v>165</v>
      </c>
      <c s="34">
        <v>9.174</v>
      </c>
      <c s="35">
        <v>0</v>
      </c>
      <c s="35">
        <f>ROUND(ROUND(H146,2)*ROUND(G146,3),2)</f>
      </c>
      <c s="33" t="s">
        <v>63</v>
      </c>
      <c r="O146">
        <f>(I146*21)/100</f>
      </c>
      <c t="s">
        <v>27</v>
      </c>
    </row>
    <row r="147" spans="1:5" ht="25.5">
      <c r="A147" s="36" t="s">
        <v>55</v>
      </c>
      <c r="E147" s="37" t="s">
        <v>471</v>
      </c>
    </row>
    <row r="148" spans="1:5" ht="114.75">
      <c r="A148" s="40" t="s">
        <v>57</v>
      </c>
      <c r="E148" s="39" t="s">
        <v>472</v>
      </c>
    </row>
    <row r="149" spans="1:16" ht="12.75">
      <c r="A149" s="26" t="s">
        <v>50</v>
      </c>
      <c s="31" t="s">
        <v>473</v>
      </c>
      <c s="31" t="s">
        <v>474</v>
      </c>
      <c s="26" t="s">
        <v>460</v>
      </c>
      <c s="32" t="s">
        <v>475</v>
      </c>
      <c s="33" t="s">
        <v>165</v>
      </c>
      <c s="34">
        <v>5.456</v>
      </c>
      <c s="35">
        <v>0</v>
      </c>
      <c s="35">
        <f>ROUND(ROUND(H149,2)*ROUND(G149,3),2)</f>
      </c>
      <c s="33" t="s">
        <v>63</v>
      </c>
      <c r="O149">
        <f>(I149*21)/100</f>
      </c>
      <c t="s">
        <v>27</v>
      </c>
    </row>
    <row r="150" spans="1:5" ht="25.5">
      <c r="A150" s="36" t="s">
        <v>55</v>
      </c>
      <c r="E150" s="37" t="s">
        <v>476</v>
      </c>
    </row>
    <row r="151" spans="1:5" ht="76.5">
      <c r="A151" s="38" t="s">
        <v>57</v>
      </c>
      <c r="E151" s="39" t="s">
        <v>477</v>
      </c>
    </row>
    <row r="152" spans="1:18" ht="12.75" customHeight="1">
      <c r="A152" s="6" t="s">
        <v>48</v>
      </c>
      <c s="6"/>
      <c s="43" t="s">
        <v>37</v>
      </c>
      <c s="6"/>
      <c s="29" t="s">
        <v>254</v>
      </c>
      <c s="6"/>
      <c s="6"/>
      <c s="6"/>
      <c s="44">
        <f>0+Q152</f>
      </c>
      <c s="6"/>
      <c r="O152">
        <f>0+R152</f>
      </c>
      <c r="Q152">
        <f>0+I153+I156+I159+I162+I165+I168+I171+I174+I177+I180+I183</f>
      </c>
      <c>
        <f>0+O153+O156+O159+O162+O165+O168+O171+O174+O177+O180+O183</f>
      </c>
    </row>
    <row r="153" spans="1:16" ht="12.75">
      <c r="A153" s="26" t="s">
        <v>50</v>
      </c>
      <c s="31" t="s">
        <v>478</v>
      </c>
      <c s="31" t="s">
        <v>479</v>
      </c>
      <c s="26" t="s">
        <v>52</v>
      </c>
      <c s="32" t="s">
        <v>480</v>
      </c>
      <c s="33" t="s">
        <v>156</v>
      </c>
      <c s="34">
        <v>1041.748</v>
      </c>
      <c s="35">
        <v>0</v>
      </c>
      <c s="35">
        <f>ROUND(ROUND(H153,2)*ROUND(G153,3),2)</f>
      </c>
      <c s="33" t="s">
        <v>63</v>
      </c>
      <c r="O153">
        <f>(I153*21)/100</f>
      </c>
      <c t="s">
        <v>27</v>
      </c>
    </row>
    <row r="154" spans="1:5" ht="12.75">
      <c r="A154" s="36" t="s">
        <v>55</v>
      </c>
      <c r="E154" s="37" t="s">
        <v>481</v>
      </c>
    </row>
    <row r="155" spans="1:5" ht="38.25">
      <c r="A155" s="40" t="s">
        <v>57</v>
      </c>
      <c r="E155" s="39" t="s">
        <v>482</v>
      </c>
    </row>
    <row r="156" spans="1:16" ht="12.75">
      <c r="A156" s="26" t="s">
        <v>50</v>
      </c>
      <c s="31" t="s">
        <v>483</v>
      </c>
      <c s="31" t="s">
        <v>484</v>
      </c>
      <c s="26" t="s">
        <v>52</v>
      </c>
      <c s="32" t="s">
        <v>485</v>
      </c>
      <c s="33" t="s">
        <v>156</v>
      </c>
      <c s="34">
        <v>26.8</v>
      </c>
      <c s="35">
        <v>0</v>
      </c>
      <c s="35">
        <f>ROUND(ROUND(H156,2)*ROUND(G156,3),2)</f>
      </c>
      <c s="33" t="s">
        <v>63</v>
      </c>
      <c r="O156">
        <f>(I156*21)/100</f>
      </c>
      <c t="s">
        <v>27</v>
      </c>
    </row>
    <row r="157" spans="1:5" ht="12.75">
      <c r="A157" s="36" t="s">
        <v>55</v>
      </c>
      <c r="E157" s="37" t="s">
        <v>52</v>
      </c>
    </row>
    <row r="158" spans="1:5" ht="12.75">
      <c r="A158" s="40" t="s">
        <v>57</v>
      </c>
      <c r="E158" s="39" t="s">
        <v>486</v>
      </c>
    </row>
    <row r="159" spans="1:16" ht="12.75">
      <c r="A159" s="26" t="s">
        <v>50</v>
      </c>
      <c s="31" t="s">
        <v>487</v>
      </c>
      <c s="31" t="s">
        <v>488</v>
      </c>
      <c s="26" t="s">
        <v>52</v>
      </c>
      <c s="32" t="s">
        <v>489</v>
      </c>
      <c s="33" t="s">
        <v>165</v>
      </c>
      <c s="34">
        <v>0.367</v>
      </c>
      <c s="35">
        <v>0</v>
      </c>
      <c s="35">
        <f>ROUND(ROUND(H159,2)*ROUND(G159,3),2)</f>
      </c>
      <c s="33" t="s">
        <v>63</v>
      </c>
      <c r="O159">
        <f>(I159*21)/100</f>
      </c>
      <c t="s">
        <v>27</v>
      </c>
    </row>
    <row r="160" spans="1:5" ht="12.75">
      <c r="A160" s="36" t="s">
        <v>55</v>
      </c>
      <c r="E160" s="37" t="s">
        <v>490</v>
      </c>
    </row>
    <row r="161" spans="1:5" ht="25.5">
      <c r="A161" s="40" t="s">
        <v>57</v>
      </c>
      <c r="E161" s="39" t="s">
        <v>491</v>
      </c>
    </row>
    <row r="162" spans="1:16" ht="12.75">
      <c r="A162" s="26" t="s">
        <v>50</v>
      </c>
      <c s="31" t="s">
        <v>492</v>
      </c>
      <c s="31" t="s">
        <v>493</v>
      </c>
      <c s="26" t="s">
        <v>52</v>
      </c>
      <c s="32" t="s">
        <v>494</v>
      </c>
      <c s="33" t="s">
        <v>156</v>
      </c>
      <c s="34">
        <v>500</v>
      </c>
      <c s="35">
        <v>0</v>
      </c>
      <c s="35">
        <f>ROUND(ROUND(H162,2)*ROUND(G162,3),2)</f>
      </c>
      <c s="33" t="s">
        <v>63</v>
      </c>
      <c r="O162">
        <f>(I162*21)/100</f>
      </c>
      <c t="s">
        <v>27</v>
      </c>
    </row>
    <row r="163" spans="1:5" ht="12.75">
      <c r="A163" s="36" t="s">
        <v>55</v>
      </c>
      <c r="E163" s="37" t="s">
        <v>495</v>
      </c>
    </row>
    <row r="164" spans="1:5" ht="12.75">
      <c r="A164" s="40" t="s">
        <v>57</v>
      </c>
      <c r="E164" s="39" t="s">
        <v>496</v>
      </c>
    </row>
    <row r="165" spans="1:16" ht="12.75">
      <c r="A165" s="26" t="s">
        <v>50</v>
      </c>
      <c s="31" t="s">
        <v>497</v>
      </c>
      <c s="31" t="s">
        <v>498</v>
      </c>
      <c s="26" t="s">
        <v>143</v>
      </c>
      <c s="32" t="s">
        <v>499</v>
      </c>
      <c s="33" t="s">
        <v>156</v>
      </c>
      <c s="34">
        <v>118.842</v>
      </c>
      <c s="35">
        <v>0</v>
      </c>
      <c s="35">
        <f>ROUND(ROUND(H165,2)*ROUND(G165,3),2)</f>
      </c>
      <c s="33" t="s">
        <v>63</v>
      </c>
      <c r="O165">
        <f>(I165*21)/100</f>
      </c>
      <c t="s">
        <v>27</v>
      </c>
    </row>
    <row r="166" spans="1:5" ht="25.5">
      <c r="A166" s="36" t="s">
        <v>55</v>
      </c>
      <c r="E166" s="37" t="s">
        <v>500</v>
      </c>
    </row>
    <row r="167" spans="1:5" ht="12.75">
      <c r="A167" s="40" t="s">
        <v>57</v>
      </c>
      <c r="E167" s="39" t="s">
        <v>501</v>
      </c>
    </row>
    <row r="168" spans="1:16" ht="12.75">
      <c r="A168" s="26" t="s">
        <v>50</v>
      </c>
      <c s="31" t="s">
        <v>502</v>
      </c>
      <c s="31" t="s">
        <v>498</v>
      </c>
      <c s="26" t="s">
        <v>147</v>
      </c>
      <c s="32" t="s">
        <v>499</v>
      </c>
      <c s="33" t="s">
        <v>156</v>
      </c>
      <c s="34">
        <v>1000</v>
      </c>
      <c s="35">
        <v>0</v>
      </c>
      <c s="35">
        <f>ROUND(ROUND(H168,2)*ROUND(G168,3),2)</f>
      </c>
      <c s="33" t="s">
        <v>63</v>
      </c>
      <c r="O168">
        <f>(I168*21)/100</f>
      </c>
      <c t="s">
        <v>27</v>
      </c>
    </row>
    <row r="169" spans="1:5" ht="25.5">
      <c r="A169" s="36" t="s">
        <v>55</v>
      </c>
      <c r="E169" s="37" t="s">
        <v>503</v>
      </c>
    </row>
    <row r="170" spans="1:5" ht="12.75">
      <c r="A170" s="40" t="s">
        <v>57</v>
      </c>
      <c r="E170" s="39" t="s">
        <v>504</v>
      </c>
    </row>
    <row r="171" spans="1:16" ht="12.75">
      <c r="A171" s="26" t="s">
        <v>50</v>
      </c>
      <c s="31" t="s">
        <v>505</v>
      </c>
      <c s="31" t="s">
        <v>506</v>
      </c>
      <c s="26" t="s">
        <v>52</v>
      </c>
      <c s="32" t="s">
        <v>507</v>
      </c>
      <c s="33" t="s">
        <v>156</v>
      </c>
      <c s="34">
        <v>465.066</v>
      </c>
      <c s="35">
        <v>0</v>
      </c>
      <c s="35">
        <f>ROUND(ROUND(H171,2)*ROUND(G171,3),2)</f>
      </c>
      <c s="33" t="s">
        <v>63</v>
      </c>
      <c r="O171">
        <f>(I171*21)/100</f>
      </c>
      <c t="s">
        <v>27</v>
      </c>
    </row>
    <row r="172" spans="1:5" ht="25.5">
      <c r="A172" s="36" t="s">
        <v>55</v>
      </c>
      <c r="E172" s="37" t="s">
        <v>508</v>
      </c>
    </row>
    <row r="173" spans="1:5" ht="102">
      <c r="A173" s="40" t="s">
        <v>57</v>
      </c>
      <c r="E173" s="39" t="s">
        <v>509</v>
      </c>
    </row>
    <row r="174" spans="1:16" ht="12.75">
      <c r="A174" s="26" t="s">
        <v>50</v>
      </c>
      <c s="31" t="s">
        <v>510</v>
      </c>
      <c s="31" t="s">
        <v>511</v>
      </c>
      <c s="26" t="s">
        <v>52</v>
      </c>
      <c s="32" t="s">
        <v>512</v>
      </c>
      <c s="33" t="s">
        <v>156</v>
      </c>
      <c s="34">
        <v>59.421</v>
      </c>
      <c s="35">
        <v>0</v>
      </c>
      <c s="35">
        <f>ROUND(ROUND(H174,2)*ROUND(G174,3),2)</f>
      </c>
      <c s="33" t="s">
        <v>63</v>
      </c>
      <c r="O174">
        <f>(I174*21)/100</f>
      </c>
      <c t="s">
        <v>27</v>
      </c>
    </row>
    <row r="175" spans="1:5" ht="25.5">
      <c r="A175" s="36" t="s">
        <v>55</v>
      </c>
      <c r="E175" s="37" t="s">
        <v>513</v>
      </c>
    </row>
    <row r="176" spans="1:5" ht="12.75">
      <c r="A176" s="40" t="s">
        <v>57</v>
      </c>
      <c r="E176" s="39" t="s">
        <v>514</v>
      </c>
    </row>
    <row r="177" spans="1:16" ht="12.75">
      <c r="A177" s="26" t="s">
        <v>50</v>
      </c>
      <c s="31" t="s">
        <v>515</v>
      </c>
      <c s="31" t="s">
        <v>516</v>
      </c>
      <c s="26" t="s">
        <v>52</v>
      </c>
      <c s="32" t="s">
        <v>517</v>
      </c>
      <c s="33" t="s">
        <v>156</v>
      </c>
      <c s="34">
        <v>483.669</v>
      </c>
      <c s="35">
        <v>0</v>
      </c>
      <c s="35">
        <f>ROUND(ROUND(H177,2)*ROUND(G177,3),2)</f>
      </c>
      <c s="33" t="s">
        <v>63</v>
      </c>
      <c r="O177">
        <f>(I177*21)/100</f>
      </c>
      <c t="s">
        <v>27</v>
      </c>
    </row>
    <row r="178" spans="1:5" ht="12.75">
      <c r="A178" s="36" t="s">
        <v>55</v>
      </c>
      <c r="E178" s="37" t="s">
        <v>518</v>
      </c>
    </row>
    <row r="179" spans="1:5" ht="12.75">
      <c r="A179" s="40" t="s">
        <v>57</v>
      </c>
      <c r="E179" s="39" t="s">
        <v>519</v>
      </c>
    </row>
    <row r="180" spans="1:16" ht="12.75">
      <c r="A180" s="26" t="s">
        <v>50</v>
      </c>
      <c s="31" t="s">
        <v>520</v>
      </c>
      <c s="31" t="s">
        <v>521</v>
      </c>
      <c s="26" t="s">
        <v>52</v>
      </c>
      <c s="32" t="s">
        <v>522</v>
      </c>
      <c s="33" t="s">
        <v>156</v>
      </c>
      <c s="34">
        <v>502.271</v>
      </c>
      <c s="35">
        <v>0</v>
      </c>
      <c s="35">
        <f>ROUND(ROUND(H180,2)*ROUND(G180,3),2)</f>
      </c>
      <c s="33" t="s">
        <v>63</v>
      </c>
      <c r="O180">
        <f>(I180*21)/100</f>
      </c>
      <c t="s">
        <v>27</v>
      </c>
    </row>
    <row r="181" spans="1:5" ht="12.75">
      <c r="A181" s="36" t="s">
        <v>55</v>
      </c>
      <c r="E181" s="37" t="s">
        <v>523</v>
      </c>
    </row>
    <row r="182" spans="1:5" ht="12.75">
      <c r="A182" s="40" t="s">
        <v>57</v>
      </c>
      <c r="E182" s="39" t="s">
        <v>524</v>
      </c>
    </row>
    <row r="183" spans="1:16" ht="12.75">
      <c r="A183" s="26" t="s">
        <v>50</v>
      </c>
      <c s="31" t="s">
        <v>525</v>
      </c>
      <c s="31" t="s">
        <v>526</v>
      </c>
      <c s="26" t="s">
        <v>52</v>
      </c>
      <c s="32" t="s">
        <v>527</v>
      </c>
      <c s="33" t="s">
        <v>156</v>
      </c>
      <c s="34">
        <v>59.421</v>
      </c>
      <c s="35">
        <v>0</v>
      </c>
      <c s="35">
        <f>ROUND(ROUND(H183,2)*ROUND(G183,3),2)</f>
      </c>
      <c s="33" t="s">
        <v>63</v>
      </c>
      <c r="O183">
        <f>(I183*21)/100</f>
      </c>
      <c t="s">
        <v>27</v>
      </c>
    </row>
    <row r="184" spans="1:5" ht="25.5">
      <c r="A184" s="36" t="s">
        <v>55</v>
      </c>
      <c r="E184" s="37" t="s">
        <v>528</v>
      </c>
    </row>
    <row r="185" spans="1:5" ht="12.75">
      <c r="A185" s="38" t="s">
        <v>57</v>
      </c>
      <c r="E185" s="39" t="s">
        <v>514</v>
      </c>
    </row>
    <row r="186" spans="1:18" ht="12.75" customHeight="1">
      <c r="A186" s="6" t="s">
        <v>48</v>
      </c>
      <c s="6"/>
      <c s="43" t="s">
        <v>75</v>
      </c>
      <c s="6"/>
      <c s="29" t="s">
        <v>529</v>
      </c>
      <c s="6"/>
      <c s="6"/>
      <c s="6"/>
      <c s="44">
        <f>0+Q186</f>
      </c>
      <c s="6"/>
      <c r="O186">
        <f>0+R186</f>
      </c>
      <c r="Q186">
        <f>0+I187+I190+I193+I196+I199+I202+I205</f>
      </c>
      <c>
        <f>0+O187+O190+O193+O196+O199+O202+O205</f>
      </c>
    </row>
    <row r="187" spans="1:16" ht="25.5">
      <c r="A187" s="26" t="s">
        <v>50</v>
      </c>
      <c s="31" t="s">
        <v>530</v>
      </c>
      <c s="31" t="s">
        <v>531</v>
      </c>
      <c s="26" t="s">
        <v>52</v>
      </c>
      <c s="32" t="s">
        <v>532</v>
      </c>
      <c s="33" t="s">
        <v>156</v>
      </c>
      <c s="34">
        <v>3</v>
      </c>
      <c s="35">
        <v>0</v>
      </c>
      <c s="35">
        <f>ROUND(ROUND(H187,2)*ROUND(G187,3),2)</f>
      </c>
      <c s="33" t="s">
        <v>63</v>
      </c>
      <c r="O187">
        <f>(I187*21)/100</f>
      </c>
      <c t="s">
        <v>27</v>
      </c>
    </row>
    <row r="188" spans="1:5" ht="12.75">
      <c r="A188" s="36" t="s">
        <v>55</v>
      </c>
      <c r="E188" s="37" t="s">
        <v>533</v>
      </c>
    </row>
    <row r="189" spans="1:5" ht="38.25">
      <c r="A189" s="40" t="s">
        <v>57</v>
      </c>
      <c r="E189" s="39" t="s">
        <v>534</v>
      </c>
    </row>
    <row r="190" spans="1:16" ht="25.5">
      <c r="A190" s="26" t="s">
        <v>50</v>
      </c>
      <c s="31" t="s">
        <v>535</v>
      </c>
      <c s="31" t="s">
        <v>536</v>
      </c>
      <c s="26" t="s">
        <v>52</v>
      </c>
      <c s="32" t="s">
        <v>537</v>
      </c>
      <c s="33" t="s">
        <v>156</v>
      </c>
      <c s="34">
        <v>153.473</v>
      </c>
      <c s="35">
        <v>0</v>
      </c>
      <c s="35">
        <f>ROUND(ROUND(H190,2)*ROUND(G190,3),2)</f>
      </c>
      <c s="33" t="s">
        <v>63</v>
      </c>
      <c r="O190">
        <f>(I190*21)/100</f>
      </c>
      <c t="s">
        <v>27</v>
      </c>
    </row>
    <row r="191" spans="1:5" ht="25.5">
      <c r="A191" s="36" t="s">
        <v>55</v>
      </c>
      <c r="E191" s="37" t="s">
        <v>538</v>
      </c>
    </row>
    <row r="192" spans="1:5" ht="12.75">
      <c r="A192" s="40" t="s">
        <v>57</v>
      </c>
      <c r="E192" s="39" t="s">
        <v>539</v>
      </c>
    </row>
    <row r="193" spans="1:16" ht="12.75">
      <c r="A193" s="26" t="s">
        <v>50</v>
      </c>
      <c s="31" t="s">
        <v>540</v>
      </c>
      <c s="31" t="s">
        <v>541</v>
      </c>
      <c s="26" t="s">
        <v>52</v>
      </c>
      <c s="32" t="s">
        <v>542</v>
      </c>
      <c s="33" t="s">
        <v>156</v>
      </c>
      <c s="34">
        <v>10.86</v>
      </c>
      <c s="35">
        <v>0</v>
      </c>
      <c s="35">
        <f>ROUND(ROUND(H193,2)*ROUND(G193,3),2)</f>
      </c>
      <c s="33" t="s">
        <v>63</v>
      </c>
      <c r="O193">
        <f>(I193*21)/100</f>
      </c>
      <c t="s">
        <v>27</v>
      </c>
    </row>
    <row r="194" spans="1:5" ht="12.75">
      <c r="A194" s="36" t="s">
        <v>55</v>
      </c>
      <c r="E194" s="37" t="s">
        <v>543</v>
      </c>
    </row>
    <row r="195" spans="1:5" ht="89.25">
      <c r="A195" s="40" t="s">
        <v>57</v>
      </c>
      <c r="E195" s="39" t="s">
        <v>544</v>
      </c>
    </row>
    <row r="196" spans="1:16" ht="12.75">
      <c r="A196" s="26" t="s">
        <v>50</v>
      </c>
      <c s="31" t="s">
        <v>545</v>
      </c>
      <c s="31" t="s">
        <v>546</v>
      </c>
      <c s="26" t="s">
        <v>52</v>
      </c>
      <c s="32" t="s">
        <v>547</v>
      </c>
      <c s="33" t="s">
        <v>156</v>
      </c>
      <c s="34">
        <v>26.296</v>
      </c>
      <c s="35">
        <v>0</v>
      </c>
      <c s="35">
        <f>ROUND(ROUND(H196,2)*ROUND(G196,3),2)</f>
      </c>
      <c s="33" t="s">
        <v>63</v>
      </c>
      <c r="O196">
        <f>(I196*21)/100</f>
      </c>
      <c t="s">
        <v>27</v>
      </c>
    </row>
    <row r="197" spans="1:5" ht="25.5">
      <c r="A197" s="36" t="s">
        <v>55</v>
      </c>
      <c r="E197" s="37" t="s">
        <v>548</v>
      </c>
    </row>
    <row r="198" spans="1:5" ht="12.75">
      <c r="A198" s="40" t="s">
        <v>57</v>
      </c>
      <c r="E198" s="39" t="s">
        <v>549</v>
      </c>
    </row>
    <row r="199" spans="1:16" ht="12.75">
      <c r="A199" s="26" t="s">
        <v>50</v>
      </c>
      <c s="31" t="s">
        <v>550</v>
      </c>
      <c s="31" t="s">
        <v>551</v>
      </c>
      <c s="26" t="s">
        <v>52</v>
      </c>
      <c s="32" t="s">
        <v>552</v>
      </c>
      <c s="33" t="s">
        <v>156</v>
      </c>
      <c s="34">
        <v>28.8</v>
      </c>
      <c s="35">
        <v>0</v>
      </c>
      <c s="35">
        <f>ROUND(ROUND(H199,2)*ROUND(G199,3),2)</f>
      </c>
      <c s="33" t="s">
        <v>63</v>
      </c>
      <c r="O199">
        <f>(I199*21)/100</f>
      </c>
      <c t="s">
        <v>27</v>
      </c>
    </row>
    <row r="200" spans="1:5" ht="12.75">
      <c r="A200" s="36" t="s">
        <v>55</v>
      </c>
      <c r="E200" s="37" t="s">
        <v>52</v>
      </c>
    </row>
    <row r="201" spans="1:5" ht="12.75">
      <c r="A201" s="40" t="s">
        <v>57</v>
      </c>
      <c r="E201" s="39" t="s">
        <v>553</v>
      </c>
    </row>
    <row r="202" spans="1:16" ht="12.75">
      <c r="A202" s="26" t="s">
        <v>50</v>
      </c>
      <c s="31" t="s">
        <v>554</v>
      </c>
      <c s="31" t="s">
        <v>555</v>
      </c>
      <c s="26" t="s">
        <v>52</v>
      </c>
      <c s="32" t="s">
        <v>556</v>
      </c>
      <c s="33" t="s">
        <v>156</v>
      </c>
      <c s="34">
        <v>11.584</v>
      </c>
      <c s="35">
        <v>0</v>
      </c>
      <c s="35">
        <f>ROUND(ROUND(H202,2)*ROUND(G202,3),2)</f>
      </c>
      <c s="33" t="s">
        <v>63</v>
      </c>
      <c r="O202">
        <f>(I202*21)/100</f>
      </c>
      <c t="s">
        <v>27</v>
      </c>
    </row>
    <row r="203" spans="1:5" ht="12.75">
      <c r="A203" s="36" t="s">
        <v>55</v>
      </c>
      <c r="E203" s="37" t="s">
        <v>52</v>
      </c>
    </row>
    <row r="204" spans="1:5" ht="12.75">
      <c r="A204" s="40" t="s">
        <v>57</v>
      </c>
      <c r="E204" s="39" t="s">
        <v>557</v>
      </c>
    </row>
    <row r="205" spans="1:16" ht="12.75">
      <c r="A205" s="26" t="s">
        <v>50</v>
      </c>
      <c s="31" t="s">
        <v>558</v>
      </c>
      <c s="31" t="s">
        <v>559</v>
      </c>
      <c s="26" t="s">
        <v>52</v>
      </c>
      <c s="32" t="s">
        <v>560</v>
      </c>
      <c s="33" t="s">
        <v>156</v>
      </c>
      <c s="34">
        <v>13.482</v>
      </c>
      <c s="35">
        <v>0</v>
      </c>
      <c s="35">
        <f>ROUND(ROUND(H205,2)*ROUND(G205,3),2)</f>
      </c>
      <c s="33" t="s">
        <v>63</v>
      </c>
      <c r="O205">
        <f>(I205*21)/100</f>
      </c>
      <c t="s">
        <v>27</v>
      </c>
    </row>
    <row r="206" spans="1:5" ht="12.75">
      <c r="A206" s="36" t="s">
        <v>55</v>
      </c>
      <c r="E206" s="37" t="s">
        <v>52</v>
      </c>
    </row>
    <row r="207" spans="1:5" ht="89.25">
      <c r="A207" s="38" t="s">
        <v>57</v>
      </c>
      <c r="E207" s="39" t="s">
        <v>561</v>
      </c>
    </row>
    <row r="208" spans="1:18" ht="12.75" customHeight="1">
      <c r="A208" s="6" t="s">
        <v>48</v>
      </c>
      <c s="6"/>
      <c s="43" t="s">
        <v>79</v>
      </c>
      <c s="6"/>
      <c s="29" t="s">
        <v>562</v>
      </c>
      <c s="6"/>
      <c s="6"/>
      <c s="6"/>
      <c s="44">
        <f>0+Q208</f>
      </c>
      <c s="6"/>
      <c r="O208">
        <f>0+R208</f>
      </c>
      <c r="Q208">
        <f>0+I209+I212+I215+I218+I221</f>
      </c>
      <c>
        <f>0+O209+O212+O215+O218+O221</f>
      </c>
    </row>
    <row r="209" spans="1:16" ht="12.75">
      <c r="A209" s="26" t="s">
        <v>50</v>
      </c>
      <c s="31" t="s">
        <v>563</v>
      </c>
      <c s="31" t="s">
        <v>564</v>
      </c>
      <c s="26" t="s">
        <v>52</v>
      </c>
      <c s="32" t="s">
        <v>565</v>
      </c>
      <c s="33" t="s">
        <v>182</v>
      </c>
      <c s="34">
        <v>1.5</v>
      </c>
      <c s="35">
        <v>0</v>
      </c>
      <c s="35">
        <f>ROUND(ROUND(H209,2)*ROUND(G209,3),2)</f>
      </c>
      <c s="33" t="s">
        <v>63</v>
      </c>
      <c r="O209">
        <f>(I209*21)/100</f>
      </c>
      <c t="s">
        <v>27</v>
      </c>
    </row>
    <row r="210" spans="1:5" ht="25.5">
      <c r="A210" s="36" t="s">
        <v>55</v>
      </c>
      <c r="E210" s="37" t="s">
        <v>566</v>
      </c>
    </row>
    <row r="211" spans="1:5" ht="38.25">
      <c r="A211" s="40" t="s">
        <v>57</v>
      </c>
      <c r="E211" s="39" t="s">
        <v>567</v>
      </c>
    </row>
    <row r="212" spans="1:16" ht="12.75">
      <c r="A212" s="26" t="s">
        <v>50</v>
      </c>
      <c s="31" t="s">
        <v>568</v>
      </c>
      <c s="31" t="s">
        <v>569</v>
      </c>
      <c s="26" t="s">
        <v>52</v>
      </c>
      <c s="32" t="s">
        <v>570</v>
      </c>
      <c s="33" t="s">
        <v>182</v>
      </c>
      <c s="34">
        <v>15.521</v>
      </c>
      <c s="35">
        <v>0</v>
      </c>
      <c s="35">
        <f>ROUND(ROUND(H212,2)*ROUND(G212,3),2)</f>
      </c>
      <c s="33" t="s">
        <v>63</v>
      </c>
      <c r="O212">
        <f>(I212*21)/100</f>
      </c>
      <c t="s">
        <v>27</v>
      </c>
    </row>
    <row r="213" spans="1:5" ht="12.75">
      <c r="A213" s="36" t="s">
        <v>55</v>
      </c>
      <c r="E213" s="37" t="s">
        <v>52</v>
      </c>
    </row>
    <row r="214" spans="1:5" ht="38.25">
      <c r="A214" s="40" t="s">
        <v>57</v>
      </c>
      <c r="E214" s="39" t="s">
        <v>571</v>
      </c>
    </row>
    <row r="215" spans="1:16" ht="12.75">
      <c r="A215" s="26" t="s">
        <v>50</v>
      </c>
      <c s="31" t="s">
        <v>572</v>
      </c>
      <c s="31" t="s">
        <v>573</v>
      </c>
      <c s="26" t="s">
        <v>52</v>
      </c>
      <c s="32" t="s">
        <v>574</v>
      </c>
      <c s="33" t="s">
        <v>182</v>
      </c>
      <c s="34">
        <v>1.98</v>
      </c>
      <c s="35">
        <v>0</v>
      </c>
      <c s="35">
        <f>ROUND(ROUND(H215,2)*ROUND(G215,3),2)</f>
      </c>
      <c s="33"/>
      <c r="O215">
        <f>(I215*21)/100</f>
      </c>
      <c t="s">
        <v>27</v>
      </c>
    </row>
    <row r="216" spans="1:5" ht="38.25">
      <c r="A216" s="36" t="s">
        <v>55</v>
      </c>
      <c r="E216" s="37" t="s">
        <v>575</v>
      </c>
    </row>
    <row r="217" spans="1:5" ht="38.25">
      <c r="A217" s="40" t="s">
        <v>57</v>
      </c>
      <c r="E217" s="39" t="s">
        <v>576</v>
      </c>
    </row>
    <row r="218" spans="1:16" ht="12.75">
      <c r="A218" s="26" t="s">
        <v>50</v>
      </c>
      <c s="31" t="s">
        <v>577</v>
      </c>
      <c s="31" t="s">
        <v>578</v>
      </c>
      <c s="26" t="s">
        <v>52</v>
      </c>
      <c s="32" t="s">
        <v>579</v>
      </c>
      <c s="33" t="s">
        <v>182</v>
      </c>
      <c s="34">
        <v>32.328</v>
      </c>
      <c s="35">
        <v>0</v>
      </c>
      <c s="35">
        <f>ROUND(ROUND(H218,2)*ROUND(G218,3),2)</f>
      </c>
      <c s="33" t="s">
        <v>63</v>
      </c>
      <c r="O218">
        <f>(I218*21)/100</f>
      </c>
      <c t="s">
        <v>27</v>
      </c>
    </row>
    <row r="219" spans="1:5" ht="12.75">
      <c r="A219" s="36" t="s">
        <v>55</v>
      </c>
      <c r="E219" s="37" t="s">
        <v>580</v>
      </c>
    </row>
    <row r="220" spans="1:5" ht="76.5">
      <c r="A220" s="40" t="s">
        <v>57</v>
      </c>
      <c r="E220" s="39" t="s">
        <v>581</v>
      </c>
    </row>
    <row r="221" spans="1:16" ht="12.75">
      <c r="A221" s="26" t="s">
        <v>50</v>
      </c>
      <c s="31" t="s">
        <v>582</v>
      </c>
      <c s="31" t="s">
        <v>583</v>
      </c>
      <c s="26" t="s">
        <v>304</v>
      </c>
      <c s="32" t="s">
        <v>584</v>
      </c>
      <c s="33" t="s">
        <v>165</v>
      </c>
      <c s="34">
        <v>10.312</v>
      </c>
      <c s="35">
        <v>0</v>
      </c>
      <c s="35">
        <f>ROUND(ROUND(H221,2)*ROUND(G221,3),2)</f>
      </c>
      <c s="33" t="s">
        <v>63</v>
      </c>
      <c r="O221">
        <f>(I221*21)/100</f>
      </c>
      <c t="s">
        <v>27</v>
      </c>
    </row>
    <row r="222" spans="1:5" ht="12.75">
      <c r="A222" s="36" t="s">
        <v>55</v>
      </c>
      <c r="E222" s="37" t="s">
        <v>585</v>
      </c>
    </row>
    <row r="223" spans="1:5" ht="89.25">
      <c r="A223" s="38" t="s">
        <v>57</v>
      </c>
      <c r="E223" s="39" t="s">
        <v>586</v>
      </c>
    </row>
    <row r="224" spans="1:18" ht="12.75" customHeight="1">
      <c r="A224" s="6" t="s">
        <v>48</v>
      </c>
      <c s="6"/>
      <c s="43" t="s">
        <v>42</v>
      </c>
      <c s="6"/>
      <c s="29" t="s">
        <v>203</v>
      </c>
      <c s="6"/>
      <c s="6"/>
      <c s="6"/>
      <c s="44">
        <f>0+Q224</f>
      </c>
      <c s="6"/>
      <c r="O224">
        <f>0+R224</f>
      </c>
      <c r="Q224">
        <f>0+I225+I228+I231+I234+I237+I240+I243+I246+I249</f>
      </c>
      <c>
        <f>0+O225+O228+O231+O234+O237+O240+O243+O246+O249</f>
      </c>
    </row>
    <row r="225" spans="1:16" ht="12.75">
      <c r="A225" s="26" t="s">
        <v>50</v>
      </c>
      <c s="31" t="s">
        <v>587</v>
      </c>
      <c s="31" t="s">
        <v>588</v>
      </c>
      <c s="26" t="s">
        <v>52</v>
      </c>
      <c s="32" t="s">
        <v>589</v>
      </c>
      <c s="33" t="s">
        <v>182</v>
      </c>
      <c s="34">
        <v>43.686</v>
      </c>
      <c s="35">
        <v>0</v>
      </c>
      <c s="35">
        <f>ROUND(ROUND(H225,2)*ROUND(G225,3),2)</f>
      </c>
      <c s="33" t="s">
        <v>63</v>
      </c>
      <c r="O225">
        <f>(I225*21)/100</f>
      </c>
      <c t="s">
        <v>27</v>
      </c>
    </row>
    <row r="226" spans="1:5" ht="12.75">
      <c r="A226" s="36" t="s">
        <v>55</v>
      </c>
      <c r="E226" s="37" t="s">
        <v>52</v>
      </c>
    </row>
    <row r="227" spans="1:5" ht="12.75">
      <c r="A227" s="40" t="s">
        <v>57</v>
      </c>
      <c r="E227" s="39" t="s">
        <v>590</v>
      </c>
    </row>
    <row r="228" spans="1:16" ht="12.75">
      <c r="A228" s="26" t="s">
        <v>50</v>
      </c>
      <c s="31" t="s">
        <v>591</v>
      </c>
      <c s="31" t="s">
        <v>592</v>
      </c>
      <c s="26" t="s">
        <v>52</v>
      </c>
      <c s="32" t="s">
        <v>593</v>
      </c>
      <c s="33" t="s">
        <v>83</v>
      </c>
      <c s="34">
        <v>16</v>
      </c>
      <c s="35">
        <v>0</v>
      </c>
      <c s="35">
        <f>ROUND(ROUND(H228,2)*ROUND(G228,3),2)</f>
      </c>
      <c s="33" t="s">
        <v>63</v>
      </c>
      <c r="O228">
        <f>(I228*21)/100</f>
      </c>
      <c t="s">
        <v>27</v>
      </c>
    </row>
    <row r="229" spans="1:5" ht="12.75">
      <c r="A229" s="36" t="s">
        <v>55</v>
      </c>
      <c r="E229" s="37" t="s">
        <v>594</v>
      </c>
    </row>
    <row r="230" spans="1:5" ht="63.75">
      <c r="A230" s="40" t="s">
        <v>57</v>
      </c>
      <c r="E230" s="39" t="s">
        <v>595</v>
      </c>
    </row>
    <row r="231" spans="1:16" ht="12.75">
      <c r="A231" s="26" t="s">
        <v>50</v>
      </c>
      <c s="31" t="s">
        <v>596</v>
      </c>
      <c s="31" t="s">
        <v>597</v>
      </c>
      <c s="26" t="s">
        <v>52</v>
      </c>
      <c s="32" t="s">
        <v>598</v>
      </c>
      <c s="33" t="s">
        <v>83</v>
      </c>
      <c s="34">
        <v>2</v>
      </c>
      <c s="35">
        <v>0</v>
      </c>
      <c s="35">
        <f>ROUND(ROUND(H231,2)*ROUND(G231,3),2)</f>
      </c>
      <c s="33" t="s">
        <v>63</v>
      </c>
      <c r="O231">
        <f>(I231*21)/100</f>
      </c>
      <c t="s">
        <v>27</v>
      </c>
    </row>
    <row r="232" spans="1:5" ht="12.75">
      <c r="A232" s="36" t="s">
        <v>55</v>
      </c>
      <c r="E232" s="37" t="s">
        <v>599</v>
      </c>
    </row>
    <row r="233" spans="1:5" ht="12.75">
      <c r="A233" s="40" t="s">
        <v>57</v>
      </c>
      <c r="E233" s="39" t="s">
        <v>600</v>
      </c>
    </row>
    <row r="234" spans="1:16" ht="12.75">
      <c r="A234" s="26" t="s">
        <v>50</v>
      </c>
      <c s="31" t="s">
        <v>601</v>
      </c>
      <c s="31" t="s">
        <v>602</v>
      </c>
      <c s="26" t="s">
        <v>143</v>
      </c>
      <c s="32" t="s">
        <v>603</v>
      </c>
      <c s="33" t="s">
        <v>182</v>
      </c>
      <c s="34">
        <v>13.292</v>
      </c>
      <c s="35">
        <v>0</v>
      </c>
      <c s="35">
        <f>ROUND(ROUND(H234,2)*ROUND(G234,3),2)</f>
      </c>
      <c s="33" t="s">
        <v>63</v>
      </c>
      <c r="O234">
        <f>(I234*21)/100</f>
      </c>
      <c t="s">
        <v>27</v>
      </c>
    </row>
    <row r="235" spans="1:5" ht="25.5">
      <c r="A235" s="36" t="s">
        <v>55</v>
      </c>
      <c r="E235" s="37" t="s">
        <v>604</v>
      </c>
    </row>
    <row r="236" spans="1:5" ht="12.75">
      <c r="A236" s="40" t="s">
        <v>57</v>
      </c>
      <c r="E236" s="39" t="s">
        <v>605</v>
      </c>
    </row>
    <row r="237" spans="1:16" ht="12.75">
      <c r="A237" s="26" t="s">
        <v>50</v>
      </c>
      <c s="31" t="s">
        <v>606</v>
      </c>
      <c s="31" t="s">
        <v>607</v>
      </c>
      <c s="26" t="s">
        <v>304</v>
      </c>
      <c s="32" t="s">
        <v>608</v>
      </c>
      <c s="33" t="s">
        <v>182</v>
      </c>
      <c s="34">
        <v>21.7</v>
      </c>
      <c s="35">
        <v>0</v>
      </c>
      <c s="35">
        <f>ROUND(ROUND(H237,2)*ROUND(G237,3),2)</f>
      </c>
      <c s="33" t="s">
        <v>63</v>
      </c>
      <c r="O237">
        <f>(I237*21)/100</f>
      </c>
      <c t="s">
        <v>27</v>
      </c>
    </row>
    <row r="238" spans="1:5" ht="12.75">
      <c r="A238" s="36" t="s">
        <v>55</v>
      </c>
      <c r="E238" s="37" t="s">
        <v>609</v>
      </c>
    </row>
    <row r="239" spans="1:5" ht="38.25">
      <c r="A239" s="40" t="s">
        <v>57</v>
      </c>
      <c r="E239" s="39" t="s">
        <v>610</v>
      </c>
    </row>
    <row r="240" spans="1:16" ht="12.75">
      <c r="A240" s="26" t="s">
        <v>50</v>
      </c>
      <c s="31" t="s">
        <v>611</v>
      </c>
      <c s="31" t="s">
        <v>612</v>
      </c>
      <c s="26" t="s">
        <v>52</v>
      </c>
      <c s="32" t="s">
        <v>613</v>
      </c>
      <c s="33" t="s">
        <v>182</v>
      </c>
      <c s="34">
        <v>36.642</v>
      </c>
      <c s="35">
        <v>0</v>
      </c>
      <c s="35">
        <f>ROUND(ROUND(H240,2)*ROUND(G240,3),2)</f>
      </c>
      <c s="33" t="s">
        <v>63</v>
      </c>
      <c r="O240">
        <f>(I240*21)/100</f>
      </c>
      <c t="s">
        <v>27</v>
      </c>
    </row>
    <row r="241" spans="1:5" ht="12.75">
      <c r="A241" s="36" t="s">
        <v>55</v>
      </c>
      <c r="E241" s="37" t="s">
        <v>614</v>
      </c>
    </row>
    <row r="242" spans="1:5" ht="63.75">
      <c r="A242" s="40" t="s">
        <v>57</v>
      </c>
      <c r="E242" s="39" t="s">
        <v>311</v>
      </c>
    </row>
    <row r="243" spans="1:16" ht="12.75">
      <c r="A243" s="26" t="s">
        <v>50</v>
      </c>
      <c s="31" t="s">
        <v>615</v>
      </c>
      <c s="31" t="s">
        <v>616</v>
      </c>
      <c s="26" t="s">
        <v>52</v>
      </c>
      <c s="32" t="s">
        <v>617</v>
      </c>
      <c s="33" t="s">
        <v>182</v>
      </c>
      <c s="34">
        <v>89.88</v>
      </c>
      <c s="35">
        <v>0</v>
      </c>
      <c s="35">
        <f>ROUND(ROUND(H243,2)*ROUND(G243,3),2)</f>
      </c>
      <c s="33" t="s">
        <v>63</v>
      </c>
      <c r="O243">
        <f>(I243*21)/100</f>
      </c>
      <c t="s">
        <v>27</v>
      </c>
    </row>
    <row r="244" spans="1:5" ht="12.75">
      <c r="A244" s="36" t="s">
        <v>55</v>
      </c>
      <c r="E244" s="37" t="s">
        <v>618</v>
      </c>
    </row>
    <row r="245" spans="1:5" ht="216.75">
      <c r="A245" s="40" t="s">
        <v>57</v>
      </c>
      <c r="E245" s="39" t="s">
        <v>619</v>
      </c>
    </row>
    <row r="246" spans="1:16" ht="25.5">
      <c r="A246" s="26" t="s">
        <v>50</v>
      </c>
      <c s="31" t="s">
        <v>620</v>
      </c>
      <c s="31" t="s">
        <v>621</v>
      </c>
      <c s="26" t="s">
        <v>622</v>
      </c>
      <c s="32" t="s">
        <v>623</v>
      </c>
      <c s="33" t="s">
        <v>156</v>
      </c>
      <c s="34">
        <v>10.26</v>
      </c>
      <c s="35">
        <v>0</v>
      </c>
      <c s="35">
        <f>ROUND(ROUND(H246,2)*ROUND(G246,3),2)</f>
      </c>
      <c s="33" t="s">
        <v>63</v>
      </c>
      <c r="O246">
        <f>(I246*21)/100</f>
      </c>
      <c t="s">
        <v>27</v>
      </c>
    </row>
    <row r="247" spans="1:5" ht="12.75">
      <c r="A247" s="36" t="s">
        <v>55</v>
      </c>
      <c r="E247" s="37" t="s">
        <v>624</v>
      </c>
    </row>
    <row r="248" spans="1:5" ht="12.75">
      <c r="A248" s="40" t="s">
        <v>57</v>
      </c>
      <c r="E248" s="39" t="s">
        <v>625</v>
      </c>
    </row>
    <row r="249" spans="1:16" ht="12.75">
      <c r="A249" s="26" t="s">
        <v>50</v>
      </c>
      <c s="31" t="s">
        <v>626</v>
      </c>
      <c s="31" t="s">
        <v>627</v>
      </c>
      <c s="26" t="s">
        <v>52</v>
      </c>
      <c s="32" t="s">
        <v>628</v>
      </c>
      <c s="33" t="s">
        <v>182</v>
      </c>
      <c s="34">
        <v>16</v>
      </c>
      <c s="35">
        <v>0</v>
      </c>
      <c s="35">
        <f>ROUND(ROUND(H249,2)*ROUND(G249,3),2)</f>
      </c>
      <c s="33" t="s">
        <v>63</v>
      </c>
      <c r="O249">
        <f>(I249*21)/100</f>
      </c>
      <c t="s">
        <v>27</v>
      </c>
    </row>
    <row r="250" spans="1:5" ht="12.75">
      <c r="A250" s="36" t="s">
        <v>55</v>
      </c>
      <c r="E250" s="37" t="s">
        <v>629</v>
      </c>
    </row>
    <row r="251" spans="1:5" ht="12.75">
      <c r="A251" s="38" t="s">
        <v>57</v>
      </c>
      <c r="E251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0+O9+O13+O26+O30+O34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630</v>
      </c>
      <c s="41">
        <f>0+I9+I13+I26+I30+I34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630</v>
      </c>
      <c s="1"/>
      <c s="14" t="s">
        <v>631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630</v>
      </c>
      <c s="6"/>
      <c s="18" t="s">
        <v>631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25.5">
      <c r="A10" s="26" t="s">
        <v>50</v>
      </c>
      <c s="31" t="s">
        <v>31</v>
      </c>
      <c s="31" t="s">
        <v>135</v>
      </c>
      <c s="26" t="s">
        <v>52</v>
      </c>
      <c s="32" t="s">
        <v>136</v>
      </c>
      <c s="33" t="s">
        <v>137</v>
      </c>
      <c s="34">
        <v>102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38" t="s">
        <v>57</v>
      </c>
      <c r="E12" s="39" t="s">
        <v>633</v>
      </c>
    </row>
    <row r="13" spans="1:18" ht="12.75" customHeight="1">
      <c r="A13" s="6" t="s">
        <v>48</v>
      </c>
      <c s="6"/>
      <c s="43" t="s">
        <v>31</v>
      </c>
      <c s="6"/>
      <c s="29" t="s">
        <v>153</v>
      </c>
      <c s="6"/>
      <c s="6"/>
      <c s="6"/>
      <c s="44">
        <f>0+Q13</f>
      </c>
      <c s="6"/>
      <c r="O13">
        <f>0+R13</f>
      </c>
      <c r="Q13">
        <f>0+I14+I17+I20+I23</f>
      </c>
      <c>
        <f>0+O14+O17+O20+O23</f>
      </c>
    </row>
    <row r="14" spans="1:16" ht="12.75">
      <c r="A14" s="26" t="s">
        <v>50</v>
      </c>
      <c s="31" t="s">
        <v>27</v>
      </c>
      <c s="31" t="s">
        <v>327</v>
      </c>
      <c s="26" t="s">
        <v>52</v>
      </c>
      <c s="32" t="s">
        <v>328</v>
      </c>
      <c s="33" t="s">
        <v>165</v>
      </c>
      <c s="34">
        <v>51</v>
      </c>
      <c s="35">
        <v>0</v>
      </c>
      <c s="35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6" t="s">
        <v>55</v>
      </c>
      <c r="E15" s="37" t="s">
        <v>634</v>
      </c>
    </row>
    <row r="16" spans="1:5" ht="38.25">
      <c r="A16" s="40" t="s">
        <v>57</v>
      </c>
      <c r="E16" s="39" t="s">
        <v>635</v>
      </c>
    </row>
    <row r="17" spans="1:16" ht="12.75">
      <c r="A17" s="26" t="s">
        <v>50</v>
      </c>
      <c s="31" t="s">
        <v>26</v>
      </c>
      <c s="31" t="s">
        <v>197</v>
      </c>
      <c s="26" t="s">
        <v>52</v>
      </c>
      <c s="32" t="s">
        <v>198</v>
      </c>
      <c s="33" t="s">
        <v>165</v>
      </c>
      <c s="34">
        <v>51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52</v>
      </c>
    </row>
    <row r="19" spans="1:5" ht="51">
      <c r="A19" s="40" t="s">
        <v>57</v>
      </c>
      <c r="E19" s="39" t="s">
        <v>636</v>
      </c>
    </row>
    <row r="20" spans="1:16" ht="12.75">
      <c r="A20" s="26" t="s">
        <v>50</v>
      </c>
      <c s="31" t="s">
        <v>35</v>
      </c>
      <c s="31" t="s">
        <v>335</v>
      </c>
      <c s="26" t="s">
        <v>52</v>
      </c>
      <c s="32" t="s">
        <v>336</v>
      </c>
      <c s="33" t="s">
        <v>165</v>
      </c>
      <c s="34">
        <v>5.25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637</v>
      </c>
    </row>
    <row r="22" spans="1:5" ht="12.75">
      <c r="A22" s="40" t="s">
        <v>57</v>
      </c>
      <c r="E22" s="39" t="s">
        <v>638</v>
      </c>
    </row>
    <row r="23" spans="1:16" ht="12.75">
      <c r="A23" s="26" t="s">
        <v>50</v>
      </c>
      <c s="31" t="s">
        <v>37</v>
      </c>
      <c s="31" t="s">
        <v>639</v>
      </c>
      <c s="26" t="s">
        <v>52</v>
      </c>
      <c s="32" t="s">
        <v>640</v>
      </c>
      <c s="33" t="s">
        <v>165</v>
      </c>
      <c s="34">
        <v>4.565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641</v>
      </c>
    </row>
    <row r="25" spans="1:5" ht="12.75">
      <c r="A25" s="38" t="s">
        <v>57</v>
      </c>
      <c r="E25" s="39" t="s">
        <v>642</v>
      </c>
    </row>
    <row r="26" spans="1:18" ht="12.75" customHeight="1">
      <c r="A26" s="6" t="s">
        <v>48</v>
      </c>
      <c s="6"/>
      <c s="43" t="s">
        <v>27</v>
      </c>
      <c s="6"/>
      <c s="29" t="s">
        <v>352</v>
      </c>
      <c s="6"/>
      <c s="6"/>
      <c s="6"/>
      <c s="44">
        <f>0+Q26</f>
      </c>
      <c s="6"/>
      <c r="O26">
        <f>0+R26</f>
      </c>
      <c r="Q26">
        <f>0+I27</f>
      </c>
      <c>
        <f>0+O27</f>
      </c>
    </row>
    <row r="27" spans="1:16" ht="12.75">
      <c r="A27" s="26" t="s">
        <v>50</v>
      </c>
      <c s="31" t="s">
        <v>39</v>
      </c>
      <c s="31" t="s">
        <v>357</v>
      </c>
      <c s="26" t="s">
        <v>52</v>
      </c>
      <c s="32" t="s">
        <v>358</v>
      </c>
      <c s="33" t="s">
        <v>156</v>
      </c>
      <c s="34">
        <v>18.726</v>
      </c>
      <c s="35">
        <v>0</v>
      </c>
      <c s="35">
        <f>ROUND(ROUND(H27,2)*ROUND(G27,3),2)</f>
      </c>
      <c s="33"/>
      <c r="O27">
        <f>(I27*21)/100</f>
      </c>
      <c t="s">
        <v>27</v>
      </c>
    </row>
    <row r="28" spans="1:5" ht="25.5">
      <c r="A28" s="36" t="s">
        <v>55</v>
      </c>
      <c r="E28" s="37" t="s">
        <v>359</v>
      </c>
    </row>
    <row r="29" spans="1:5" ht="25.5">
      <c r="A29" s="38" t="s">
        <v>57</v>
      </c>
      <c r="E29" s="39" t="s">
        <v>643</v>
      </c>
    </row>
    <row r="30" spans="1:18" ht="12.75" customHeight="1">
      <c r="A30" s="6" t="s">
        <v>48</v>
      </c>
      <c s="6"/>
      <c s="43" t="s">
        <v>35</v>
      </c>
      <c s="6"/>
      <c s="29" t="s">
        <v>412</v>
      </c>
      <c s="6"/>
      <c s="6"/>
      <c s="6"/>
      <c s="44">
        <f>0+Q30</f>
      </c>
      <c s="6"/>
      <c r="O30">
        <f>0+R30</f>
      </c>
      <c r="Q30">
        <f>0+I31</f>
      </c>
      <c>
        <f>0+O31</f>
      </c>
    </row>
    <row r="31" spans="1:16" ht="12.75">
      <c r="A31" s="26" t="s">
        <v>50</v>
      </c>
      <c s="31" t="s">
        <v>75</v>
      </c>
      <c s="31" t="s">
        <v>419</v>
      </c>
      <c s="26" t="s">
        <v>52</v>
      </c>
      <c s="32" t="s">
        <v>420</v>
      </c>
      <c s="33" t="s">
        <v>165</v>
      </c>
      <c s="34">
        <v>1.35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644</v>
      </c>
    </row>
    <row r="33" spans="1:5" ht="12.75">
      <c r="A33" s="38" t="s">
        <v>57</v>
      </c>
      <c r="E33" s="39" t="s">
        <v>645</v>
      </c>
    </row>
    <row r="34" spans="1:18" ht="12.75" customHeight="1">
      <c r="A34" s="6" t="s">
        <v>48</v>
      </c>
      <c s="6"/>
      <c s="43" t="s">
        <v>79</v>
      </c>
      <c s="6"/>
      <c s="29" t="s">
        <v>562</v>
      </c>
      <c s="6"/>
      <c s="6"/>
      <c s="6"/>
      <c s="44">
        <f>0+Q34</f>
      </c>
      <c s="6"/>
      <c r="O34">
        <f>0+R34</f>
      </c>
      <c r="Q34">
        <f>0+I35</f>
      </c>
      <c>
        <f>0+O35</f>
      </c>
    </row>
    <row r="35" spans="1:16" ht="12.75">
      <c r="A35" s="26" t="s">
        <v>50</v>
      </c>
      <c s="31" t="s">
        <v>79</v>
      </c>
      <c s="31" t="s">
        <v>646</v>
      </c>
      <c s="26" t="s">
        <v>52</v>
      </c>
      <c s="32" t="s">
        <v>647</v>
      </c>
      <c s="33" t="s">
        <v>182</v>
      </c>
      <c s="34">
        <v>15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648</v>
      </c>
    </row>
    <row r="37" spans="1:5" ht="12.75">
      <c r="A37" s="38" t="s">
        <v>57</v>
      </c>
      <c r="E37" s="39" t="s">
        <v>649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