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001" sheetId="2" r:id="rId2"/>
    <sheet name="020" sheetId="3" r:id="rId3"/>
    <sheet name="102" sheetId="4" r:id="rId4"/>
    <sheet name="103" sheetId="5" r:id="rId5"/>
    <sheet name="104" sheetId="6" r:id="rId6"/>
    <sheet name="134" sheetId="7" r:id="rId7"/>
    <sheet name="SO 303" sheetId="8" r:id="rId8"/>
  </sheets>
  <definedNames/>
  <calcPr fullCalcOnLoad="1"/>
</workbook>
</file>

<file path=xl/sharedStrings.xml><?xml version="1.0" encoding="utf-8"?>
<sst xmlns="http://schemas.openxmlformats.org/spreadsheetml/2006/main" count="1754" uniqueCount="395">
  <si>
    <t>Firma: 4roads s.r.o.</t>
  </si>
  <si>
    <t>Rekapitulace ceny</t>
  </si>
  <si>
    <t>Stavba: 029101 - III/0066, III/00711, III/00716 Hřebeč, rekonstrukce silnic – PD – ETAPA 1</t>
  </si>
  <si>
    <t xml:space="preserve">Varianta: ZŘ - 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</si>
  <si>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</si>
  <si>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</si>
  <si>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</si>
  <si>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</si>
  <si>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</si>
  <si>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</si>
  <si>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</si>
  <si>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</si>
  <si>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</si>
  <si>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</si>
  <si>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</si>
  <si>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029101</t>
  </si>
  <si>
    <t>III/0066, III/00711, III/00716 Hřebeč, rekonstrukce silnic – PD – ETAPA 1</t>
  </si>
  <si>
    <t>O</t>
  </si>
  <si>
    <t>Rozpočet:</t>
  </si>
  <si>
    <t>0,00</t>
  </si>
  <si>
    <t>15,00</t>
  </si>
  <si>
    <t>21,00</t>
  </si>
  <si>
    <t>3</t>
  </si>
  <si>
    <t>2</t>
  </si>
  <si>
    <t>001</t>
  </si>
  <si>
    <t>Všeobecné položky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</si>
  <si>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</si>
  <si>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</si>
  <si>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</si>
  <si>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</si>
  <si>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</si>
  <si>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</si>
  <si>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</si>
  <si>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</si>
  <si>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</si>
  <si>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</si>
  <si>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</si>
  <si>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</si>
  <si>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</si>
  <si>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</si>
  <si>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</si>
  <si>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</si>
  <si>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</si>
  <si>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</si>
  <si>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</si>
  <si>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</si>
  <si>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02720</t>
  </si>
  <si>
    <t/>
  </si>
  <si>
    <t>POMOC PRÁCE ZŘÍZ NEBO ZAJIŠŤ REGULACI A OCHRANU DOPRAVY</t>
  </si>
  <si>
    <t>KPL</t>
  </si>
  <si>
    <t>PP</t>
  </si>
  <si>
    <t>VV</t>
  </si>
  <si>
    <t>1=1,000 [A]</t>
  </si>
  <si>
    <t>02910</t>
  </si>
  <si>
    <t>a</t>
  </si>
  <si>
    <t>OPRAVA OBJÍZDNÝCH TRAS</t>
  </si>
  <si>
    <t>Oprava objízdných tras preliminářová položka se souhlasem investora. 
Pozn. stavební položky budou sestaveny a čerpány v rozsahu potřebném pro zajištění oprav objízdných tras v cenové hladině dle aktuálně platného ceníku OTSKP v době provádění těchto prací.</t>
  </si>
  <si>
    <t>1310100=1 310 100,000 [A]</t>
  </si>
  <si>
    <t>02944</t>
  </si>
  <si>
    <t>OSTAT POŽADAVKY - DOKUMENTACE SKUTEČ PROVEDENÍ V DIGIT FORMĚ</t>
  </si>
  <si>
    <t>DSPS - digit. + papírová podoba 
Pozn. Realizační dokumentace stavby (RDS) a geodetické zaměření je součástí položek stavby.</t>
  </si>
  <si>
    <t>02960</t>
  </si>
  <si>
    <t>OSTATNÍ POŽADAVKY - ODBORNÝ DOZOR</t>
  </si>
  <si>
    <t>Archeologický průzkum dle stanoviska (částka bude upřesněna dle skutečného rozsahu prací a délky trvání)</t>
  </si>
  <si>
    <t>02990</t>
  </si>
  <si>
    <t>OSTATNÍ POŽADAVKY - INFORMAČNÍ TABULE</t>
  </si>
  <si>
    <t>2 sady informačních tabulí</t>
  </si>
  <si>
    <t>1 =1,000 [A]</t>
  </si>
  <si>
    <t>020</t>
  </si>
  <si>
    <t>Příprava staveniště</t>
  </si>
  <si>
    <t>Zemní práce</t>
  </si>
  <si>
    <t>Ostatní konstrukce a práce</t>
  </si>
  <si>
    <t>914133</t>
  </si>
  <si>
    <t>DOPRAVNÍ ZNAČKY ZÁKLADNÍ VELIKOSTI OCELOVÉ FÓLIE TŘ 2 - DEMONTÁŽ</t>
  </si>
  <si>
    <t>KUS</t>
  </si>
  <si>
    <t>odstranění SDZ  
odvoz do kovošrotu</t>
  </si>
  <si>
    <t>A22  2=2,000 [A] 
E12  2=2,000 [B] 
P6    1=1,000 [C] 
Celkem: A+B+C=5,000 [D]</t>
  </si>
  <si>
    <t>914913</t>
  </si>
  <si>
    <t>SLOUPKY A STOJKY DZ Z OCEL TRUBEK ZABETON DEMONTÁŽ</t>
  </si>
  <si>
    <t>demontáž sloupku včetně základu   
odvoz do kovošrotu</t>
  </si>
  <si>
    <t>3=3,000 [A]</t>
  </si>
  <si>
    <t>102</t>
  </si>
  <si>
    <t>Silnice III/00716 - ulice Buštěhradská</t>
  </si>
  <si>
    <t>014101</t>
  </si>
  <si>
    <t>POPLATKY ZA SKLÁDKU</t>
  </si>
  <si>
    <t>M3</t>
  </si>
  <si>
    <t>zemina</t>
  </si>
  <si>
    <t>dle položky 11130  221m3=221,000 [B] 
dle položky 12273  355m3+14m3=369,000 [I] 
dle položky 12960    15m2*0,1m=1,500 [K] 
Celkem: B+I+K=591,500 [L]</t>
  </si>
  <si>
    <t>11130</t>
  </si>
  <si>
    <t>SEJMUTÍ DRNU</t>
  </si>
  <si>
    <t>M2</t>
  </si>
  <si>
    <t>sejmutí drnu tl. 0,1 m, včetně odvozu na skládku, poplatek za skládku položka 014101</t>
  </si>
  <si>
    <t>221/0,1=2 210,000 [A]</t>
  </si>
  <si>
    <t>11372</t>
  </si>
  <si>
    <t>FRÉZOVÁNÍ ZPEVNĚNÝCH PLOCH ASFALTOVÝCH</t>
  </si>
  <si>
    <t>Odfrézování asfaltových vrstev v max. tl. 100 mm  - R materiál použít do krajnic a recyklace  
povinný odkup zhotovitele</t>
  </si>
  <si>
    <t>650=650,000 [A]</t>
  </si>
  <si>
    <t>113765</t>
  </si>
  <si>
    <t>FRÉZOVÁNÍ DRÁŽKY PRŮŘEZU DO 600MM2 V ASFALTOVÉ VOZOVCE</t>
  </si>
  <si>
    <t>M</t>
  </si>
  <si>
    <t>216=216,000 [A]</t>
  </si>
  <si>
    <t>12273</t>
  </si>
  <si>
    <t>ODKOPÁVKY A PROKOPÁVKY OBECNÉ TŘ. I</t>
  </si>
  <si>
    <t>a) výkop (úprava příkopů) - s odvozem na skládku, poplatek za skládku 014101  
b) výkop pro uložení propustku - Propustek pod sjezdem (km 0,540), s odvozem na skládku, poplatek za skládku 014101</t>
  </si>
  <si>
    <t>a) 355=355,000 [A] 
b)  14=14,000 [B] 
Celkem: A+B=369,000 [C]</t>
  </si>
  <si>
    <t>12583</t>
  </si>
  <si>
    <t>VYKOPÁVKY ZE ZEMNÍKŮ A SKLÁDEK TŘ. II</t>
  </si>
  <si>
    <t>ornice, dovoz včetně nákupu, viz položka 18231</t>
  </si>
  <si>
    <t>1421*0,1=142,100 [A]</t>
  </si>
  <si>
    <t>7</t>
  </si>
  <si>
    <t>12960</t>
  </si>
  <si>
    <t>ČIŠTĚNÍ VODOTEČÍ A MELIORAČ KANÁLŮ OD NÁNOSŮ</t>
  </si>
  <si>
    <t>Propustek pod sjezdem (km 0,540)   
Vyčištění vtoku/odtoku, včetně odvozu na skládku, poplatek za skládku položka 014101</t>
  </si>
  <si>
    <t>15m2*0,1m=1,500 [A]</t>
  </si>
  <si>
    <t>8</t>
  </si>
  <si>
    <t>13273</t>
  </si>
  <si>
    <t>HLOUBENÍ RÝH ŠÍŘ DO 2M PAŽ I NEPAŽ TŘ. I</t>
  </si>
  <si>
    <t>Horská vpust + připojení na stávající kanalizaci  
odovz do 1 km</t>
  </si>
  <si>
    <t>15,0=15,000 [A]</t>
  </si>
  <si>
    <t>17110</t>
  </si>
  <si>
    <t>ULOŽENÍ SYPANINY DO NÁSYPŮ SE ZHUTNĚNÍM</t>
  </si>
  <si>
    <t>Dosyp vhodným materiálem do násypů se zhutněním</t>
  </si>
  <si>
    <t>4=4,000 [A]</t>
  </si>
  <si>
    <t>17411</t>
  </si>
  <si>
    <t>ZÁSYP JAM A RÝH ZEMINOU SE ZHUTNĚNÍM</t>
  </si>
  <si>
    <t>Horská vpust + připojení na stávající kanalizaci, kompletní provedení zemní konstrukce vč. výběru vhodného materiálu</t>
  </si>
  <si>
    <t>11=11,000 [A]</t>
  </si>
  <si>
    <t>11</t>
  </si>
  <si>
    <t>17511</t>
  </si>
  <si>
    <t>OBSYP POTRUBÍ A OBJEKTŮ SE ZHUTNĚNÍM</t>
  </si>
  <si>
    <t>2=2,000 [A]</t>
  </si>
  <si>
    <t>12</t>
  </si>
  <si>
    <t>18231</t>
  </si>
  <si>
    <t>ROZPROSTŘENÍ ORNICE V ROVINĚ V TL DO 0,10M</t>
  </si>
  <si>
    <t>1421=1 421,000 [A]</t>
  </si>
  <si>
    <t>13</t>
  </si>
  <si>
    <t>18241</t>
  </si>
  <si>
    <t>ZALOŽENÍ TRÁVNÍKU RUČNÍM VÝSEVEM</t>
  </si>
  <si>
    <t>zeleň + následná péče</t>
  </si>
  <si>
    <t>Vodorovné konstrukce</t>
  </si>
  <si>
    <t>14</t>
  </si>
  <si>
    <t>45111A</t>
  </si>
  <si>
    <t>PODKL A VÝPLŇ VRSTVY Z DÍLCŮ BETON DO C20/25</t>
  </si>
  <si>
    <t>Propustek pod sjezdem (km 0,540)   
Betonové lože pro dlažbu tl.0,10 m z C20/25 XF3</t>
  </si>
  <si>
    <t>15</t>
  </si>
  <si>
    <t>451314</t>
  </si>
  <si>
    <t>PODKLADNÍ A VÝPLŇOVÉ VRSTVY Z PROSTÉHO BETONU C25/30</t>
  </si>
  <si>
    <t>Propustek pod sjezdem (km 0,540)   
a) Betonové lože C25/30 - XF3 tl. 0,15 m  
b) Betonovy pas 0,25x0,50 m proti podemletí C25/30 - XF3</t>
  </si>
  <si>
    <t>a) 1=1,000 [D] 
b) 1=1,000 [E] 
Celkem: D+E=2,000 [F]</t>
  </si>
  <si>
    <t>16</t>
  </si>
  <si>
    <t>45157</t>
  </si>
  <si>
    <t>PODKLADNÍ A VÝPLŇOVÉ VRSTVY Z KAMENIVA TĚŽENÉHO</t>
  </si>
  <si>
    <t>Horská vpust + připojení na stávající kanalizaci</t>
  </si>
  <si>
    <t>17</t>
  </si>
  <si>
    <t>465512</t>
  </si>
  <si>
    <t>DLAŽBY Z LOMOVÉHO KAMENE NA MC</t>
  </si>
  <si>
    <t>Propustek pod sjezdem (km 0,540)   
Odláždění - dlažba z lomového kamene tl. 0,15m + vyspárování MC25 XF4</t>
  </si>
  <si>
    <t>11*0,1=1,100 [A]</t>
  </si>
  <si>
    <t>Komunikace</t>
  </si>
  <si>
    <t>18</t>
  </si>
  <si>
    <t>56210</t>
  </si>
  <si>
    <t>VOZOVKOVÉ VRSTVY Z MATERIÁLŮ STABIL CEMENTEM</t>
  </si>
  <si>
    <t>komunikace - recyklace  
Cementová stabilizace SC C3/4 0/32, v tl. 100 mm v místech povrchových znaků inženýrských sítí</t>
  </si>
  <si>
    <t>6=6,000 [A]</t>
  </si>
  <si>
    <t>19</t>
  </si>
  <si>
    <t>567524</t>
  </si>
  <si>
    <t>VRST PRO OBNOVU A OPR RECYK ZA STUD CEM A ASF EM TL DO 100MM</t>
  </si>
  <si>
    <t>komunikace  
Rozfrézování konstrukce vozovky na hloubku 0,10 m a urovnání/reprofilování a provedení recyklace za studena na místě se zhutněním, včetně předrcení v mobilním drtiči, Receptura bude upřesněna na základě ITT zkoušek pro RS dle TP 208 v rámci stavby.</t>
  </si>
  <si>
    <t>663/0,1=6 630,000 [A]</t>
  </si>
  <si>
    <t>20</t>
  </si>
  <si>
    <t>56960</t>
  </si>
  <si>
    <t>ZPEVNĚNÍ KRAJNIC Z RECYKLOVANÉHO MATERIÁLU</t>
  </si>
  <si>
    <t>komunikace - recyklace  
a) nezpevněné krajnice R-mat  tl. 0,10 m  
b) nezpevněné sjezdy (oprava fornou dosypání R-materiálu)</t>
  </si>
  <si>
    <t>a) 63=63,000 [A] 
b)  37*0,1=3,700 [B] 
Celkem: A+B=66,700 [C]</t>
  </si>
  <si>
    <t>21</t>
  </si>
  <si>
    <t>572211</t>
  </si>
  <si>
    <t>SPOJOVACÍ POSTŘIK Z ASFALTU DO 0,5KG/M2</t>
  </si>
  <si>
    <t>komunikace - recyklace  
spojovací postřik  PS-C 0,30 kg/m2</t>
  </si>
  <si>
    <t>6384=6 384,000 [A]</t>
  </si>
  <si>
    <t>22</t>
  </si>
  <si>
    <t>572221</t>
  </si>
  <si>
    <t>SPOJOVACÍ POSTŘIK Z ASFALTU DO 1,0KG/M2</t>
  </si>
  <si>
    <t>komunikace - recyklace  
spojovací postřik  PS-C 0,60 kg/m2</t>
  </si>
  <si>
    <t>6628=6 628,000 [A]</t>
  </si>
  <si>
    <t>23</t>
  </si>
  <si>
    <t>574A04</t>
  </si>
  <si>
    <t>ASFALTOVÝ BETON PRO OBRUSNÉ VRSTVY ACO 11+, 11S</t>
  </si>
  <si>
    <t>komunikace - recyklace  
asfaltový beton pro obrusné vrstvy ACO 11+ 50/70 tl. 40 mm  
napojení na stávající stav (napojení asfaltových vrstev z ACO 11+ 50/70 tl. 40 mm</t>
  </si>
  <si>
    <t>253m3+162m2*0,04m=259,480 [A]</t>
  </si>
  <si>
    <t>24</t>
  </si>
  <si>
    <t>574C06</t>
  </si>
  <si>
    <t>ASFALTOVÝ BETON PRO LOŽNÍ VRSTVY ACL 16+, 16S</t>
  </si>
  <si>
    <t>komunikace - recyklace  
asfaltový beton ložní ACL 16+ 50/70 tl. 60 mm</t>
  </si>
  <si>
    <t>383=383,000 [A]</t>
  </si>
  <si>
    <t>Potrubí</t>
  </si>
  <si>
    <t>25</t>
  </si>
  <si>
    <t>87434</t>
  </si>
  <si>
    <t>POTRUBÍ Z TRUB PLASTOVÝCH ODPADNÍCH DN DO 200MM</t>
  </si>
  <si>
    <t>26</t>
  </si>
  <si>
    <t>89722</t>
  </si>
  <si>
    <t>VPUSŤ KANALIZAČNÍ HORSKÁ KOMPLETNÍ Z BETON DÍLCŮ</t>
  </si>
  <si>
    <t>27</t>
  </si>
  <si>
    <t>89921</t>
  </si>
  <si>
    <t>VÝŠKOVÁ ÚPRAVA POKLOPŮ</t>
  </si>
  <si>
    <t>a)  Rektifikace poklopů  
b)  Rektifikace šoupat</t>
  </si>
  <si>
    <t>a) 17=17,000 [D] 
b) 16=16,000 [B]] 
Celkem: D+B=33,000 [E]</t>
  </si>
  <si>
    <t>28</t>
  </si>
  <si>
    <t>899309</t>
  </si>
  <si>
    <t>DOPLŇKY NA POTRUBÍ - VÝSTRAŽNÁ FÓLIE</t>
  </si>
  <si>
    <t>29</t>
  </si>
  <si>
    <t>89945</t>
  </si>
  <si>
    <t>VÝŘEZ, VÝSEK, ÚTES NA POTRUBÍ DN DO 300MM</t>
  </si>
  <si>
    <t>30</t>
  </si>
  <si>
    <t>899524</t>
  </si>
  <si>
    <t>OBETONOVÁNÍ POTRUBÍ Z PROSTÉHO BETONU DO C25/30</t>
  </si>
  <si>
    <t>Propustek pod sjezdem (km 0,540)   
Obetonování C25/30 - XF3 tl. 0,10 m</t>
  </si>
  <si>
    <t>31</t>
  </si>
  <si>
    <t>899642</t>
  </si>
  <si>
    <t>ZKOUŠKA VODOTĚSNOSTI POTRUBÍ DN DO 200MM</t>
  </si>
  <si>
    <t>32</t>
  </si>
  <si>
    <t>89980</t>
  </si>
  <si>
    <t>TELEVIZNÍ PROHLÍDKA POTRUBÍ</t>
  </si>
  <si>
    <t>33</t>
  </si>
  <si>
    <t>91297</t>
  </si>
  <si>
    <t>DOPRAVNÍ ZRCADLO</t>
  </si>
  <si>
    <t>34</t>
  </si>
  <si>
    <t>914121</t>
  </si>
  <si>
    <t>DOPRAVNÍ ZNAČKY ZÁKLADNÍ VELIKOSTI OCELOVÉ FÓLIE TŘ 1 - DODÁVKA A MONTÁŽ</t>
  </si>
  <si>
    <t>P2   4=4,000 [A]</t>
  </si>
  <si>
    <t>35</t>
  </si>
  <si>
    <t>914911</t>
  </si>
  <si>
    <t>SLOUPKY A STOJKY DOPRAVNÍCH ZNAČEK Z OCEL TRUBEK SE ZABETONOVÁNÍM - DODÁVKA A MONTÁŽ</t>
  </si>
  <si>
    <t>Sloupky k SDZ včetně základu</t>
  </si>
  <si>
    <t>36</t>
  </si>
  <si>
    <t>915111</t>
  </si>
  <si>
    <t>VODOROVNÉ DOPRAVNÍ ZNAČENÍ BARVOU HLADKÉ - DODÁVKA A POKLÁDKA</t>
  </si>
  <si>
    <t>V4 (0,125) 242=242,000 [I] 
V11a   6=6,000 [J] 
V2b (1,5x1,5x0,125) 4=4,000 [K] 
Celkem: I+J+K=252,000 [L]</t>
  </si>
  <si>
    <t>37</t>
  </si>
  <si>
    <t>915231</t>
  </si>
  <si>
    <t>VODOR DOPRAV ZNAČ PLASTEM PROFIL ZVUČÍCÍ - DOD A POKLÁDKA</t>
  </si>
  <si>
    <t>38</t>
  </si>
  <si>
    <t>917224</t>
  </si>
  <si>
    <t>SILNIČNÍ A CHODNÍKOVÉ OBRUBY Z BETONOVÝCH OBRUBNÍKŮ ŠÍŘ 150MM</t>
  </si>
  <si>
    <t>Silniční betonová obruba 150/300/1000 do C20/25N XF3 v tl. Min. 0,10 m</t>
  </si>
  <si>
    <t>55=55,000 [A]</t>
  </si>
  <si>
    <t>39</t>
  </si>
  <si>
    <t>91781</t>
  </si>
  <si>
    <t>VÝŠKOVÁ ÚPRAVA OBRUBNÍKŮ BETONOVÝCH</t>
  </si>
  <si>
    <t>Rektifikace stávajícího obrubníku do výšky nášlapu 0,00 m</t>
  </si>
  <si>
    <t>405=405,000 [A]</t>
  </si>
  <si>
    <t>40</t>
  </si>
  <si>
    <t>9183B1</t>
  </si>
  <si>
    <t>PROPUSTY Z TRUB DN 400MM BETONOVÝCH</t>
  </si>
  <si>
    <t>Propustek pod sjezdem (km 0,540)</t>
  </si>
  <si>
    <t>9=9,000 [A]</t>
  </si>
  <si>
    <t>41</t>
  </si>
  <si>
    <t>931315</t>
  </si>
  <si>
    <t>TĚSNĚNÍ DILATAČ SPAR ASF ZÁLIVKOU PRŮŘ DO 600MM2</t>
  </si>
  <si>
    <t>zálivka N2</t>
  </si>
  <si>
    <t>103</t>
  </si>
  <si>
    <t>Silnice III/0066 - ulice Kladenská - část 1</t>
  </si>
  <si>
    <t>dle položky 11130  30m3=30,000 [B] 
dle položky 12273  37m3+87m3=124,000 [I] 
Celkem: B+I=154,000 [J]</t>
  </si>
  <si>
    <t>30/0,1=300,000 [A]</t>
  </si>
  <si>
    <t>264=264,000 [A]</t>
  </si>
  <si>
    <t>129=129,000 [A]</t>
  </si>
  <si>
    <t>a) výkop (úprava příkopů) - s odvozem na skládku, poplatek za skládku 014101  
b) výkop v místě rozšíření - s odvozem na skládku, poplatek za skládku 014101</t>
  </si>
  <si>
    <t>a) 37=37,000 [A] 
b)  87=87,000 [B] 
Celkem: A+B=124,000 [C]</t>
  </si>
  <si>
    <t>202*0,1=20,200 [A]</t>
  </si>
  <si>
    <t>5=5,000 [A]</t>
  </si>
  <si>
    <t>17491</t>
  </si>
  <si>
    <t>ZÁSYP JAM A RÝH Z JINÝCH MATERIÁLŮ</t>
  </si>
  <si>
    <t>Zásyp výziskem z podkladních vrstev (recyklovatelných) se zhutněním</t>
  </si>
  <si>
    <t>7=7,000 [A]</t>
  </si>
  <si>
    <t>202=202,000 [A]</t>
  </si>
  <si>
    <t>56330</t>
  </si>
  <si>
    <t>VOZOVKOVÉ VRSTVY ZE ŠTĚRKODRTI</t>
  </si>
  <si>
    <t>komunikace - recyklace  
Štěrkodrť ŠDA 0/32, tl. 250 mm v místě rozšíření</t>
  </si>
  <si>
    <t>43=43,000 [A]</t>
  </si>
  <si>
    <t>56360</t>
  </si>
  <si>
    <t>VOZOVKOVÉ VRSTVY Z RECYKLOVANÉHO MATERIÁLU</t>
  </si>
  <si>
    <t>komunikace - recyklace  
Podkladní vrstva recyklovatelného materiálu (vhodný výzisk) tl. 120 mm v místě rozšíření</t>
  </si>
  <si>
    <t>19=19,000 [A]</t>
  </si>
  <si>
    <t>567534</t>
  </si>
  <si>
    <t>VRST PRO OBNOVU A OPR RECYK ZA STUD CEM A ASF EM TL DO 150MM</t>
  </si>
  <si>
    <t>komunikace - recyklace  
Rozfrézování konstrukce vozovky na hloubku 0,12 m a urovnání/reprofilování a provedení recyklace za studena na místě se zhutněním, včetně předrcení v mobilním drtiči, Receptura bude upřesněna na základě ITT zkoušek pro RS dle TP 208 v rámci stavby.</t>
  </si>
  <si>
    <t>323/0,12=2 691,667 [A]</t>
  </si>
  <si>
    <t>a) 11=11,000 [A] 
b)  12*0,1=1,200 [B] 
Celkem: A+B=12,200 [C]</t>
  </si>
  <si>
    <t>2589=2 589,000 [A]</t>
  </si>
  <si>
    <t>2688=2 688,000 [A]</t>
  </si>
  <si>
    <t>103m3+66m2*0,04m=105,640 [A]</t>
  </si>
  <si>
    <t>155=155,000 [A]</t>
  </si>
  <si>
    <t>89712</t>
  </si>
  <si>
    <t>VPUSŤ KANALIZAČNÍ ULIČNÍ KOMPLETNÍ Z BETONOVÝCH DÍLCŮ</t>
  </si>
  <si>
    <t>14=14,000 [A]</t>
  </si>
  <si>
    <t>a) 5=5,000 [F] 
b) 10=10,000 [G] 
Celkem: F+G=15,000 [H]</t>
  </si>
  <si>
    <t>V4 (0,125) 95=95,000 [M] 
V11a  11=11,000 [N] 
V2b (1,5x1,5x0,125)  5=5,000 [O] 
Celkem: M+N+O=111,000 [P]</t>
  </si>
  <si>
    <t>935212</t>
  </si>
  <si>
    <t>PŘÍKOPOVÉ ŽLABY Z BETON TVÁRNIC ŠÍŘ DO 600MM DO BETONU TL 100MM</t>
  </si>
  <si>
    <t>Betonové příkopové tvárnice do betonového lože C25/30-XF3 tl. 0,10 m</t>
  </si>
  <si>
    <t>97=97,000 [A]</t>
  </si>
  <si>
    <t>104</t>
  </si>
  <si>
    <t>Silnice III/0066 - ulice Kladenská - část 2</t>
  </si>
  <si>
    <t>dle položky 12273  61m3=61,000 [A] 
dle položky 129946  9m*3,14*0,4m*0,05m=0,565 [B] 
Celkem: A+B=61,565 [C]</t>
  </si>
  <si>
    <t>240=240,000 [A]</t>
  </si>
  <si>
    <t>156=156,000 [A]</t>
  </si>
  <si>
    <t>výkop v místě rozšíření - s odvozem na skládku, poplatek za skládku 014101</t>
  </si>
  <si>
    <t>61=61,000 [A]</t>
  </si>
  <si>
    <t>3*0,1=0,300 [A]</t>
  </si>
  <si>
    <t>129946</t>
  </si>
  <si>
    <t>ČIŠTĚNÍ POTRUBÍ DN DO 400MM</t>
  </si>
  <si>
    <t>Pročištění stávajícího propustku, včetně odvozu na skládku, poplatek za skládku 014101</t>
  </si>
  <si>
    <t>300/0,12=2 500,000 [A]</t>
  </si>
  <si>
    <t>a) 8=8,000 [A] 
b)  25*0,1=2,500 [B] 
Celkem: A+B=10,500 [C]</t>
  </si>
  <si>
    <t>2406=2 406,000 [A]</t>
  </si>
  <si>
    <t>2498=2 498,000 [A]</t>
  </si>
  <si>
    <t>komunikace - recyklace  
asfaltový beton pro obrusné vrstvy ACO 11+ 50/70 tl. 40 mm  
napojení na stávající stav (napojení asfaltových vrstev z ACO 11+ 50/70 tl. 40 mm  
zpevněné sjezdy (plynulé napojení)</t>
  </si>
  <si>
    <t>95m3+88m2*0,04m+8m2*0,04m=98,840 [A]</t>
  </si>
  <si>
    <t>144=144,000 [A]</t>
  </si>
  <si>
    <t>a) 8=8,000 [F] 
b) 11=11,000 [G] 
Celkem: F+G=19,000 [H]</t>
  </si>
  <si>
    <t>P2   1=1,000 [A]</t>
  </si>
  <si>
    <t>V4 (0,125) 84=84,000 [M] 
V7a  23=23,000 [N] 
V2b (1,5x1,5x0,125)  2=2,000 [O] 
Celkem: M+N+O=109,000 [P]</t>
  </si>
  <si>
    <t>134</t>
  </si>
  <si>
    <t>Obruby a chodníky - ulice Buštěhradská</t>
  </si>
  <si>
    <t>45152</t>
  </si>
  <si>
    <t>PODKLADNÍ A VÝPLŇOVÉ VRSTVY Z KAMENIVA DRCENÉHO</t>
  </si>
  <si>
    <t>úprava chodníku s betonovou dlažbou   
Dosyp Lože fr. 2/5 (6/8) tl. 40 mm</t>
  </si>
  <si>
    <t>465923</t>
  </si>
  <si>
    <t>PŘEDLÁŽDĚNÍ DLAŽBY Z BETON DLAŽDIC</t>
  </si>
  <si>
    <t>úprava chodníku s betonovou dlažbou   
Přeskládání stávající betonové dlažby</t>
  </si>
  <si>
    <t>87=87,000 [A]</t>
  </si>
  <si>
    <t>Skladba chodníku s asfaltovým krytem  
Spojovací postřik PS-C, 0,30 kg/m2</t>
  </si>
  <si>
    <t>382=382,000 [A]</t>
  </si>
  <si>
    <t>574A01</t>
  </si>
  <si>
    <t>ASFALTOVÝ BETON PRO OBRUSNÉ VRSTVY ACO 8</t>
  </si>
  <si>
    <t>Skladba chodníku s asfaltovým krytem  
Asfaltový beton pro obrusné vrstvy ACO 8CH, 50/70, tl. 40 mm</t>
  </si>
  <si>
    <t>15=15,000 [A]</t>
  </si>
  <si>
    <t>Silniční obrubník (150x250x1000) do betonového lože tl. 0,10 m C20/25 XF3</t>
  </si>
  <si>
    <t>338=338,000 [A]</t>
  </si>
  <si>
    <t>SO 303</t>
  </si>
  <si>
    <t>Dešťová kanalizace v ulici Kladenská</t>
  </si>
  <si>
    <t>poplatek za uložení přebytku výkopku (vytlačená kubatura - zemina) na skládku</t>
  </si>
  <si>
    <t>0,782*9,71+0,844*13,46+1,149*98,2+8,02*3,14*1,24*1,24/4=141,466 [A] stoka a přípojky</t>
  </si>
  <si>
    <t>02911</t>
  </si>
  <si>
    <t>OSTATNÍ POŽADAVKY - GEODETICKÉ ZAMĚŘENÍ</t>
  </si>
  <si>
    <t>HM</t>
  </si>
  <si>
    <t>geodetické zaměření nově navržené stoky během výstavby</t>
  </si>
  <si>
    <t>veškerá opatření podle plánu BOZP</t>
  </si>
  <si>
    <t>12573</t>
  </si>
  <si>
    <t>VYKOPÁVKY ZE ZEMNÍKŮ A SKLÁDEK TŘ. I</t>
  </si>
  <si>
    <t>natěžení a dovoz  materiálů (výkopku) z mezideponie, včetně rozvozných vzdáleností, zásyp rýh pro stoku a přípojky</t>
  </si>
  <si>
    <t>317,96-141,466=176,494 [A]  zásyp rýh pro stoku a přípojky</t>
  </si>
  <si>
    <t>rýha šíře 1,10 m (plastové potrubí DN 150 a 200), 1,20 m stoka beton DN 300, vč.odvozu výkopku na deponii (výkopek pro zpětný zásyp 176,494m3) nebo na skládku ( přebytek výkopku - vytlačená kubatura 141,466 m3)</t>
  </si>
  <si>
    <t>200*1,2+29,19+3,43+7,67+8,21+29,46=317,960 [A]  výkop pro stoku a přípojky, kubatury dle Acad</t>
  </si>
  <si>
    <t>17120</t>
  </si>
  <si>
    <t>ULOŽENÍ SYPANINY DO NÁSYPŮ A NA SKLÁDKY BEZ ZHUTNĚNÍ</t>
  </si>
  <si>
    <t>výkopek pro zásyp ukládaný na mezideponii -176,494 m3, výkopek (přebytek výkopku) ukládaný  na  skládku 141,466m3</t>
  </si>
  <si>
    <t>176,494+141,466=317,960 [A]</t>
  </si>
  <si>
    <t>zásyp rýh pro stoku a přípojky                                                
Požadavky a výsledné parametry dle ČSN 736133. Kompletní provedení včetně výběru potřebných materiálů, včetně všech souvisejících prací ( úprava  ukládaného  materiálu  vlhčením,  tříděním,  promícháním  nebo  vysoušením,  příp. jiné úpravy za účelem zlepšení jeho  mech. vlastností).  
Zhotovitel navrhne a ocení pro něj nejvhodnější technologii tak, aby byly splněny definované požadavky. Prokázání vhodnosti bude doloženo splněním definovaných požadovaných parametrů v souladu s TKP a ZTKP.</t>
  </si>
  <si>
    <t>17581</t>
  </si>
  <si>
    <t>OBSYP POTRUBÍ A OBJEKTŮ Z NAKUPOVANÝCH MATERIÁLŮ</t>
  </si>
  <si>
    <t>Obsyp potrubí přípojek pískem do 8 mm, stoky štěrkopískem do 32 mm, 300 mm nad vrchol potrubí, Požadavky a výsledné parametry dle ČSN 736133, ČSN 721006 a ČSN 736244  
Kompletní provedení včetně nákupu a dodávky potřebných materiálů, včetně všech souvisejících prací (např. natěžení, dopravy, uložení, hutnění atp.).  
Zhotovitel navrhne a ocení pro něj nejvhodnější technologii tak, aby byly splněny definované požadavky. Prokázání vhodnosti bude doloženo splněním definovaných požadovaných parametrů v souladu s TKP a ZTKP.</t>
  </si>
  <si>
    <t>0,630*98,20=61,866 [A]  stoka 
0,447*9,71+0,478*13,46=10,774 [B]  přípojky            
A+B=72,640 [C]</t>
  </si>
  <si>
    <t>Základy</t>
  </si>
  <si>
    <t>21262</t>
  </si>
  <si>
    <t>TRATIVODY KOMPLET Z TRUB Z PLAST HMOT DN DO 100MM</t>
  </si>
  <si>
    <t>pracovní drenáž DN 100, vč.štěrkového podsypu a obsypu 32-63 mm, bez zemních prací-zemní práce jsou součástí výkopu rýh, rozsah drenáží bude možno upřesnit dle skutečného výskytu podzemní vody po provedení výkopů, jedná se o provizorní trativod provedený z důvodu provádění stoky a přípojek</t>
  </si>
  <si>
    <t>98,2+9,71+13,46=121,370 [A]</t>
  </si>
  <si>
    <t>451312</t>
  </si>
  <si>
    <t>PODKLADNÍ A VÝPLŇOVÉ VRSTVY Z PROSTÉHO BETONU C12/15</t>
  </si>
  <si>
    <t>podkladní pražce pod bet.potrubí (0,64m3), podkladní bet.sedlo pod bet.potrubí (21,997 m3), beton B 15</t>
  </si>
  <si>
    <t>0,224*98,20=21,997 [A] podkl.bet.sedlo 
0,008*80=0,640 [B] bet.podkl.pražec 
A+B=22,637 [C]</t>
  </si>
  <si>
    <t>pískové lože pod potrubím přípojek, tl. dle profilu potrubí, vč.dodávky písku 0-8 mm</t>
  </si>
  <si>
    <t>0,174*9,71+0,189*13,46=4,233 [A]  přípojky</t>
  </si>
  <si>
    <t>81445</t>
  </si>
  <si>
    <t>POTRUBÍ Z TRUB BETONOVÝCH DN DO 300MM</t>
  </si>
  <si>
    <t>stoka - betonové trouby DN 300</t>
  </si>
  <si>
    <t>98,2=98,200 [A]</t>
  </si>
  <si>
    <t>87433</t>
  </si>
  <si>
    <t>POTRUBÍ Z TRUB PLASTOVÝCH ODPADNÍCH DN DO 150MM</t>
  </si>
  <si>
    <t>plastové trouby PP DN 150 (170/150) SN 12 - přípojky UV</t>
  </si>
  <si>
    <t>9,71=9,710 [A]</t>
  </si>
  <si>
    <t>plastové trouby PP DN 200 (225/200) SN 12 - přípojky HV</t>
  </si>
  <si>
    <t>13,46=13,460 [A]</t>
  </si>
  <si>
    <t>894145</t>
  </si>
  <si>
    <t>ŠACHTY KANALIZAČNÍ Z BETON DÍLCŮ NA POTRUBÍ DN DO 300MM</t>
  </si>
  <si>
    <t>celoprefabrikovaná vodotěs. betonová šachta na potrubí DN 300 s jednolitým šachtovým dnem, kyneta betonová,   
DN šachty 1000, s integrovaným spojem osazeným do šach.dna, pryžové elastomerové těsnění mezi šach.díly,  tl.stěn 120mm,vč.poklopu profilu 600 mm s větracími otvory a tl.vložkou, třídy D400, litinový rám a poklop (emblém dle požadavku investora) zabezpečený proti vyskočení, obrtlík a zámek,kapsová stupadla litinová, vidlicová ocelová s povlakem PE, beton C 30/37 XF4</t>
  </si>
  <si>
    <t>šedá barva - pozor kanalizace</t>
  </si>
  <si>
    <t>napojení přípojek UV12 a 13 do bet.stoky DN 300 navrtávkou, vč.sedla a tvarovek</t>
  </si>
  <si>
    <t>899632</t>
  </si>
  <si>
    <t>ZKOUŠKA VODOTĚSNOSTI POTRUBÍ DN DO 150MM</t>
  </si>
  <si>
    <t>plast DN 150 - přípojky UV</t>
  </si>
  <si>
    <t>plast DN 200 - přípojky HV</t>
  </si>
  <si>
    <t>899652</t>
  </si>
  <si>
    <t>ZKOUŠKA VODOTĚSNOSTI POTRUBÍ DN DO 300MM</t>
  </si>
  <si>
    <t>stoka  beton DN 300 - 98,2m, přípojky - plast DN 150 a 200  (9,71 + 13,46 m)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</si>
</sst>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wrapText="1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SUM(C10:C16)</f>
      </c>
      <c r="D6" s="1"/>
      <c r="E6" s="1"/>
    </row>
    <row r="7" spans="1:5" ht="12.75" customHeight="1">
      <c r="A7" s="1"/>
      <c r="B7" s="4" t="s">
        <v>5</v>
      </c>
      <c r="C7" s="7">
        <f>SUM(E10:E16)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'001'!I3</f>
      </c>
      <c r="D10" s="21">
        <f>'001'!O2</f>
      </c>
      <c r="E10" s="21">
        <f>C10+D10</f>
      </c>
    </row>
    <row r="11" spans="1:5" ht="12.75" customHeight="1">
      <c r="A11" s="20" t="s">
        <v>68</v>
      </c>
      <c r="B11" s="20" t="s">
        <v>69</v>
      </c>
      <c r="C11" s="21">
        <f>'020'!I3</f>
      </c>
      <c r="D11" s="21">
        <f>'020'!O2</f>
      </c>
      <c r="E11" s="21">
        <f>C11+D11</f>
      </c>
    </row>
    <row r="12" spans="1:5" ht="12.75" customHeight="1">
      <c r="A12" s="20" t="s">
        <v>81</v>
      </c>
      <c r="B12" s="20" t="s">
        <v>82</v>
      </c>
      <c r="C12" s="21">
        <f>'102'!I3</f>
      </c>
      <c r="D12" s="21">
        <f>'102'!O2</f>
      </c>
      <c r="E12" s="21">
        <f>C12+D12</f>
      </c>
    </row>
    <row r="13" spans="1:5" ht="12.75" customHeight="1">
      <c r="A13" s="20" t="s">
        <v>259</v>
      </c>
      <c r="B13" s="20" t="s">
        <v>260</v>
      </c>
      <c r="C13" s="21">
        <f>'103'!I3</f>
      </c>
      <c r="D13" s="21">
        <f>'103'!O2</f>
      </c>
      <c r="E13" s="21">
        <f>C13+D13</f>
      </c>
    </row>
    <row r="14" spans="1:5" ht="12.75" customHeight="1">
      <c r="A14" s="20" t="s">
        <v>300</v>
      </c>
      <c r="B14" s="20" t="s">
        <v>301</v>
      </c>
      <c r="C14" s="21">
        <f>'104'!I3</f>
      </c>
      <c r="D14" s="21">
        <f>'104'!O2</f>
      </c>
      <c r="E14" s="21">
        <f>C14+D14</f>
      </c>
    </row>
    <row r="15" spans="1:5" ht="12.75" customHeight="1">
      <c r="A15" s="20" t="s">
        <v>321</v>
      </c>
      <c r="B15" s="20" t="s">
        <v>322</v>
      </c>
      <c r="C15" s="21">
        <f>'134'!I3</f>
      </c>
      <c r="D15" s="21">
        <f>'134'!O2</f>
      </c>
      <c r="E15" s="21">
        <f>C15+D15</f>
      </c>
    </row>
    <row r="16" spans="1:5" ht="12.75" customHeight="1">
      <c r="A16" s="20" t="s">
        <v>338</v>
      </c>
      <c r="B16" s="20" t="s">
        <v>339</v>
      </c>
      <c r="C16" s="21">
        <f>'SO 303'!I3</f>
      </c>
      <c r="D16" s="21">
        <f>'SO 303'!O2</f>
      </c>
      <c r="E16" s="21">
        <f>C16+D16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39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0+I9+I12+I15+I18+I21</f>
      </c>
      <c r="R8">
        <f>0+O9+O12+O15+O18+O21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12.75">
      <c r="A11" s="38" t="s">
        <v>51</v>
      </c>
      <c r="E11" s="37" t="s">
        <v>52</v>
      </c>
    </row>
    <row r="12" spans="1:16" ht="12.75">
      <c r="A12" s="25" t="s">
        <v>45</v>
      </c>
      <c r="B12" s="29" t="s">
        <v>23</v>
      </c>
      <c r="C12" s="29" t="s">
        <v>53</v>
      </c>
      <c r="D12" s="25" t="s">
        <v>54</v>
      </c>
      <c r="E12" s="30" t="s">
        <v>55</v>
      </c>
      <c r="F12" s="31" t="s">
        <v>49</v>
      </c>
      <c r="G12" s="32">
        <v>1310100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51">
      <c r="A13" s="34" t="s">
        <v>50</v>
      </c>
      <c r="E13" s="35" t="s">
        <v>56</v>
      </c>
    </row>
    <row r="14" spans="1:5" ht="12.75">
      <c r="A14" s="38" t="s">
        <v>51</v>
      </c>
      <c r="E14" s="37" t="s">
        <v>57</v>
      </c>
    </row>
    <row r="15" spans="1:16" ht="12.75">
      <c r="A15" s="25" t="s">
        <v>45</v>
      </c>
      <c r="B15" s="29" t="s">
        <v>22</v>
      </c>
      <c r="C15" s="29" t="s">
        <v>58</v>
      </c>
      <c r="D15" s="25" t="s">
        <v>47</v>
      </c>
      <c r="E15" s="30" t="s">
        <v>59</v>
      </c>
      <c r="F15" s="31" t="s">
        <v>49</v>
      </c>
      <c r="G15" s="32">
        <v>1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38.25">
      <c r="A16" s="34" t="s">
        <v>50</v>
      </c>
      <c r="E16" s="35" t="s">
        <v>60</v>
      </c>
    </row>
    <row r="17" spans="1:5" ht="12.75">
      <c r="A17" s="38" t="s">
        <v>51</v>
      </c>
      <c r="E17" s="37" t="s">
        <v>52</v>
      </c>
    </row>
    <row r="18" spans="1:16" ht="12.75">
      <c r="A18" s="25" t="s">
        <v>45</v>
      </c>
      <c r="B18" s="29" t="s">
        <v>33</v>
      </c>
      <c r="C18" s="29" t="s">
        <v>61</v>
      </c>
      <c r="D18" s="25" t="s">
        <v>47</v>
      </c>
      <c r="E18" s="30" t="s">
        <v>62</v>
      </c>
      <c r="F18" s="31" t="s">
        <v>49</v>
      </c>
      <c r="G18" s="32">
        <v>1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25.5">
      <c r="A19" s="34" t="s">
        <v>50</v>
      </c>
      <c r="E19" s="35" t="s">
        <v>63</v>
      </c>
    </row>
    <row r="20" spans="1:5" ht="12.75">
      <c r="A20" s="38" t="s">
        <v>51</v>
      </c>
      <c r="E20" s="37" t="s">
        <v>52</v>
      </c>
    </row>
    <row r="21" spans="1:16" ht="12.75">
      <c r="A21" s="25" t="s">
        <v>45</v>
      </c>
      <c r="B21" s="29" t="s">
        <v>35</v>
      </c>
      <c r="C21" s="29" t="s">
        <v>64</v>
      </c>
      <c r="D21" s="25" t="s">
        <v>47</v>
      </c>
      <c r="E21" s="30" t="s">
        <v>65</v>
      </c>
      <c r="F21" s="31" t="s">
        <v>49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66</v>
      </c>
    </row>
    <row r="23" spans="1:5" ht="12.75">
      <c r="A23" s="36" t="s">
        <v>51</v>
      </c>
      <c r="E23" s="37" t="s">
        <v>67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0+O8+O9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68</v>
      </c>
      <c r="I3" s="39">
        <f>0+I8+I9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68</v>
      </c>
      <c r="D4" s="6"/>
      <c r="E4" s="18" t="s">
        <v>69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5" ht="12.75" customHeight="1">
      <c r="A8" s="11" t="s">
        <v>43</v>
      </c>
      <c r="B8" s="11"/>
      <c r="C8" s="22" t="s">
        <v>29</v>
      </c>
      <c r="D8" s="11"/>
      <c r="E8" s="24" t="s">
        <v>70</v>
      </c>
      <c r="F8" s="11"/>
      <c r="G8" s="11"/>
      <c r="H8" s="11"/>
      <c r="I8" s="23">
        <f>0</f>
      </c>
      <c r="O8">
        <f>0</f>
      </c>
    </row>
    <row r="9" spans="1:18" ht="12.75" customHeight="1">
      <c r="A9" s="6" t="s">
        <v>43</v>
      </c>
      <c r="B9" s="6"/>
      <c r="C9" s="42" t="s">
        <v>40</v>
      </c>
      <c r="D9" s="6"/>
      <c r="E9" s="43" t="s">
        <v>71</v>
      </c>
      <c r="F9" s="6"/>
      <c r="G9" s="6"/>
      <c r="H9" s="6"/>
      <c r="I9" s="44">
        <f>0+Q9</f>
      </c>
      <c r="O9">
        <f>0+R9</f>
      </c>
      <c r="Q9">
        <f>0+I10+I13</f>
      </c>
      <c r="R9">
        <f>0+O10+O13</f>
      </c>
    </row>
    <row r="10" spans="1:16" ht="12.75">
      <c r="A10" s="25" t="s">
        <v>45</v>
      </c>
      <c r="B10" s="29" t="s">
        <v>29</v>
      </c>
      <c r="C10" s="29" t="s">
        <v>72</v>
      </c>
      <c r="D10" s="25" t="s">
        <v>47</v>
      </c>
      <c r="E10" s="30" t="s">
        <v>73</v>
      </c>
      <c r="F10" s="31" t="s">
        <v>74</v>
      </c>
      <c r="G10" s="32">
        <v>5</v>
      </c>
      <c r="H10" s="33">
        <v>0</v>
      </c>
      <c r="I10" s="33">
        <f>ROUND(ROUND(H10,2)*ROUND(G10,3),2)</f>
      </c>
      <c r="O10">
        <f>(I10*21)/100</f>
      </c>
      <c r="P10" t="s">
        <v>23</v>
      </c>
    </row>
    <row r="11" spans="1:5" ht="38.25">
      <c r="A11" s="34" t="s">
        <v>50</v>
      </c>
      <c r="E11" s="35" t="s">
        <v>75</v>
      </c>
    </row>
    <row r="12" spans="1:5" ht="89.25">
      <c r="A12" s="38" t="s">
        <v>51</v>
      </c>
      <c r="E12" s="37" t="s">
        <v>76</v>
      </c>
    </row>
    <row r="13" spans="1:16" ht="12.75">
      <c r="A13" s="25" t="s">
        <v>45</v>
      </c>
      <c r="B13" s="29" t="s">
        <v>23</v>
      </c>
      <c r="C13" s="29" t="s">
        <v>77</v>
      </c>
      <c r="D13" s="25" t="s">
        <v>47</v>
      </c>
      <c r="E13" s="30" t="s">
        <v>78</v>
      </c>
      <c r="F13" s="31" t="s">
        <v>74</v>
      </c>
      <c r="G13" s="32">
        <v>3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38.25">
      <c r="A14" s="34" t="s">
        <v>50</v>
      </c>
      <c r="E14" s="35" t="s">
        <v>79</v>
      </c>
    </row>
    <row r="15" spans="1:5" ht="12.75">
      <c r="A15" s="36" t="s">
        <v>51</v>
      </c>
      <c r="E15" s="37" t="s">
        <v>80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0+O8+O12+O49+O62+O84+O109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81</v>
      </c>
      <c r="I3" s="39">
        <f>0+I8+I12+I49+I62+I84+I109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81</v>
      </c>
      <c r="D4" s="6"/>
      <c r="E4" s="18" t="s">
        <v>82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83</v>
      </c>
      <c r="D9" s="25" t="s">
        <v>47</v>
      </c>
      <c r="E9" s="30" t="s">
        <v>84</v>
      </c>
      <c r="F9" s="31" t="s">
        <v>85</v>
      </c>
      <c r="G9" s="32">
        <v>591.5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86</v>
      </c>
    </row>
    <row r="11" spans="1:5" ht="89.25">
      <c r="A11" s="36" t="s">
        <v>51</v>
      </c>
      <c r="E11" s="37" t="s">
        <v>87</v>
      </c>
    </row>
    <row r="12" spans="1:18" ht="12.75" customHeight="1">
      <c r="A12" s="6" t="s">
        <v>43</v>
      </c>
      <c r="B12" s="6"/>
      <c r="C12" s="42" t="s">
        <v>29</v>
      </c>
      <c r="D12" s="6"/>
      <c r="E12" s="27" t="s">
        <v>70</v>
      </c>
      <c r="F12" s="6"/>
      <c r="G12" s="6"/>
      <c r="H12" s="6"/>
      <c r="I12" s="44">
        <f>0+Q12</f>
      </c>
      <c r="O12">
        <f>0+R12</f>
      </c>
      <c r="Q12">
        <f>0+I13+I16+I19+I22+I25+I28+I31+I34+I37+I40+I43+I46</f>
      </c>
      <c r="R12">
        <f>0+O13+O16+O19+O22+O25+O28+O31+O34+O37+O40+O43+O46</f>
      </c>
    </row>
    <row r="13" spans="1:16" ht="12.75">
      <c r="A13" s="25" t="s">
        <v>45</v>
      </c>
      <c r="B13" s="29" t="s">
        <v>23</v>
      </c>
      <c r="C13" s="29" t="s">
        <v>88</v>
      </c>
      <c r="D13" s="25" t="s">
        <v>47</v>
      </c>
      <c r="E13" s="30" t="s">
        <v>89</v>
      </c>
      <c r="F13" s="31" t="s">
        <v>90</v>
      </c>
      <c r="G13" s="32">
        <v>2210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25.5">
      <c r="A14" s="34" t="s">
        <v>50</v>
      </c>
      <c r="E14" s="35" t="s">
        <v>91</v>
      </c>
    </row>
    <row r="15" spans="1:5" ht="12.75">
      <c r="A15" s="38" t="s">
        <v>51</v>
      </c>
      <c r="E15" s="37" t="s">
        <v>92</v>
      </c>
    </row>
    <row r="16" spans="1:16" ht="12.75">
      <c r="A16" s="25" t="s">
        <v>45</v>
      </c>
      <c r="B16" s="29" t="s">
        <v>22</v>
      </c>
      <c r="C16" s="29" t="s">
        <v>93</v>
      </c>
      <c r="D16" s="25" t="s">
        <v>47</v>
      </c>
      <c r="E16" s="30" t="s">
        <v>94</v>
      </c>
      <c r="F16" s="31" t="s">
        <v>85</v>
      </c>
      <c r="G16" s="32">
        <v>650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51">
      <c r="A17" s="34" t="s">
        <v>50</v>
      </c>
      <c r="E17" s="35" t="s">
        <v>95</v>
      </c>
    </row>
    <row r="18" spans="1:5" ht="12.75">
      <c r="A18" s="38" t="s">
        <v>51</v>
      </c>
      <c r="E18" s="37" t="s">
        <v>96</v>
      </c>
    </row>
    <row r="19" spans="1:16" ht="12.75">
      <c r="A19" s="25" t="s">
        <v>45</v>
      </c>
      <c r="B19" s="29" t="s">
        <v>33</v>
      </c>
      <c r="C19" s="29" t="s">
        <v>97</v>
      </c>
      <c r="D19" s="25" t="s">
        <v>47</v>
      </c>
      <c r="E19" s="30" t="s">
        <v>98</v>
      </c>
      <c r="F19" s="31" t="s">
        <v>99</v>
      </c>
      <c r="G19" s="32">
        <v>216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47</v>
      </c>
    </row>
    <row r="21" spans="1:5" ht="12.75">
      <c r="A21" s="38" t="s">
        <v>51</v>
      </c>
      <c r="E21" s="37" t="s">
        <v>100</v>
      </c>
    </row>
    <row r="22" spans="1:16" ht="12.75">
      <c r="A22" s="25" t="s">
        <v>45</v>
      </c>
      <c r="B22" s="29" t="s">
        <v>35</v>
      </c>
      <c r="C22" s="29" t="s">
        <v>101</v>
      </c>
      <c r="D22" s="25" t="s">
        <v>47</v>
      </c>
      <c r="E22" s="30" t="s">
        <v>102</v>
      </c>
      <c r="F22" s="31" t="s">
        <v>85</v>
      </c>
      <c r="G22" s="32">
        <v>369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51">
      <c r="A23" s="34" t="s">
        <v>50</v>
      </c>
      <c r="E23" s="35" t="s">
        <v>103</v>
      </c>
    </row>
    <row r="24" spans="1:5" ht="63.75">
      <c r="A24" s="38" t="s">
        <v>51</v>
      </c>
      <c r="E24" s="37" t="s">
        <v>104</v>
      </c>
    </row>
    <row r="25" spans="1:16" ht="12.75">
      <c r="A25" s="25" t="s">
        <v>45</v>
      </c>
      <c r="B25" s="29" t="s">
        <v>37</v>
      </c>
      <c r="C25" s="29" t="s">
        <v>105</v>
      </c>
      <c r="D25" s="25" t="s">
        <v>47</v>
      </c>
      <c r="E25" s="30" t="s">
        <v>106</v>
      </c>
      <c r="F25" s="31" t="s">
        <v>85</v>
      </c>
      <c r="G25" s="32">
        <v>142.1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107</v>
      </c>
    </row>
    <row r="27" spans="1:5" ht="12.75">
      <c r="A27" s="38" t="s">
        <v>51</v>
      </c>
      <c r="E27" s="37" t="s">
        <v>108</v>
      </c>
    </row>
    <row r="28" spans="1:16" ht="12.75">
      <c r="A28" s="25" t="s">
        <v>45</v>
      </c>
      <c r="B28" s="29" t="s">
        <v>109</v>
      </c>
      <c r="C28" s="29" t="s">
        <v>110</v>
      </c>
      <c r="D28" s="25" t="s">
        <v>47</v>
      </c>
      <c r="E28" s="30" t="s">
        <v>111</v>
      </c>
      <c r="F28" s="31" t="s">
        <v>85</v>
      </c>
      <c r="G28" s="32">
        <v>1.5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51">
      <c r="A29" s="34" t="s">
        <v>50</v>
      </c>
      <c r="E29" s="35" t="s">
        <v>112</v>
      </c>
    </row>
    <row r="30" spans="1:5" ht="12.75">
      <c r="A30" s="38" t="s">
        <v>51</v>
      </c>
      <c r="E30" s="37" t="s">
        <v>113</v>
      </c>
    </row>
    <row r="31" spans="1:16" ht="12.75">
      <c r="A31" s="25" t="s">
        <v>45</v>
      </c>
      <c r="B31" s="29" t="s">
        <v>114</v>
      </c>
      <c r="C31" s="29" t="s">
        <v>115</v>
      </c>
      <c r="D31" s="25" t="s">
        <v>47</v>
      </c>
      <c r="E31" s="30" t="s">
        <v>116</v>
      </c>
      <c r="F31" s="31" t="s">
        <v>85</v>
      </c>
      <c r="G31" s="32">
        <v>15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38.25">
      <c r="A32" s="34" t="s">
        <v>50</v>
      </c>
      <c r="E32" s="35" t="s">
        <v>117</v>
      </c>
    </row>
    <row r="33" spans="1:5" ht="12.75">
      <c r="A33" s="38" t="s">
        <v>51</v>
      </c>
      <c r="E33" s="37" t="s">
        <v>118</v>
      </c>
    </row>
    <row r="34" spans="1:16" ht="12.75">
      <c r="A34" s="25" t="s">
        <v>45</v>
      </c>
      <c r="B34" s="29" t="s">
        <v>40</v>
      </c>
      <c r="C34" s="29" t="s">
        <v>119</v>
      </c>
      <c r="D34" s="25" t="s">
        <v>47</v>
      </c>
      <c r="E34" s="30" t="s">
        <v>120</v>
      </c>
      <c r="F34" s="31" t="s">
        <v>85</v>
      </c>
      <c r="G34" s="32">
        <v>4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121</v>
      </c>
    </row>
    <row r="36" spans="1:5" ht="12.75">
      <c r="A36" s="38" t="s">
        <v>51</v>
      </c>
      <c r="E36" s="37" t="s">
        <v>122</v>
      </c>
    </row>
    <row r="37" spans="1:16" ht="12.75">
      <c r="A37" s="25" t="s">
        <v>45</v>
      </c>
      <c r="B37" s="29" t="s">
        <v>42</v>
      </c>
      <c r="C37" s="29" t="s">
        <v>123</v>
      </c>
      <c r="D37" s="25" t="s">
        <v>47</v>
      </c>
      <c r="E37" s="30" t="s">
        <v>124</v>
      </c>
      <c r="F37" s="31" t="s">
        <v>85</v>
      </c>
      <c r="G37" s="32">
        <v>11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25.5">
      <c r="A38" s="34" t="s">
        <v>50</v>
      </c>
      <c r="E38" s="35" t="s">
        <v>125</v>
      </c>
    </row>
    <row r="39" spans="1:5" ht="12.75">
      <c r="A39" s="38" t="s">
        <v>51</v>
      </c>
      <c r="E39" s="37" t="s">
        <v>126</v>
      </c>
    </row>
    <row r="40" spans="1:16" ht="12.75">
      <c r="A40" s="25" t="s">
        <v>45</v>
      </c>
      <c r="B40" s="29" t="s">
        <v>127</v>
      </c>
      <c r="C40" s="29" t="s">
        <v>128</v>
      </c>
      <c r="D40" s="25" t="s">
        <v>47</v>
      </c>
      <c r="E40" s="30" t="s">
        <v>129</v>
      </c>
      <c r="F40" s="31" t="s">
        <v>85</v>
      </c>
      <c r="G40" s="32">
        <v>2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25.5">
      <c r="A41" s="34" t="s">
        <v>50</v>
      </c>
      <c r="E41" s="35" t="s">
        <v>125</v>
      </c>
    </row>
    <row r="42" spans="1:5" ht="12.75">
      <c r="A42" s="38" t="s">
        <v>51</v>
      </c>
      <c r="E42" s="37" t="s">
        <v>130</v>
      </c>
    </row>
    <row r="43" spans="1:16" ht="12.75">
      <c r="A43" s="25" t="s">
        <v>45</v>
      </c>
      <c r="B43" s="29" t="s">
        <v>131</v>
      </c>
      <c r="C43" s="29" t="s">
        <v>132</v>
      </c>
      <c r="D43" s="25" t="s">
        <v>47</v>
      </c>
      <c r="E43" s="30" t="s">
        <v>133</v>
      </c>
      <c r="F43" s="31" t="s">
        <v>90</v>
      </c>
      <c r="G43" s="32">
        <v>1421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12.75">
      <c r="A44" s="34" t="s">
        <v>50</v>
      </c>
      <c r="E44" s="35" t="s">
        <v>47</v>
      </c>
    </row>
    <row r="45" spans="1:5" ht="12.75">
      <c r="A45" s="38" t="s">
        <v>51</v>
      </c>
      <c r="E45" s="37" t="s">
        <v>134</v>
      </c>
    </row>
    <row r="46" spans="1:16" ht="12.75">
      <c r="A46" s="25" t="s">
        <v>45</v>
      </c>
      <c r="B46" s="29" t="s">
        <v>135</v>
      </c>
      <c r="C46" s="29" t="s">
        <v>136</v>
      </c>
      <c r="D46" s="25" t="s">
        <v>47</v>
      </c>
      <c r="E46" s="30" t="s">
        <v>137</v>
      </c>
      <c r="F46" s="31" t="s">
        <v>90</v>
      </c>
      <c r="G46" s="32">
        <v>1421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2.75">
      <c r="A47" s="34" t="s">
        <v>50</v>
      </c>
      <c r="E47" s="35" t="s">
        <v>138</v>
      </c>
    </row>
    <row r="48" spans="1:5" ht="12.75">
      <c r="A48" s="36" t="s">
        <v>51</v>
      </c>
      <c r="E48" s="37" t="s">
        <v>134</v>
      </c>
    </row>
    <row r="49" spans="1:18" ht="12.75" customHeight="1">
      <c r="A49" s="6" t="s">
        <v>43</v>
      </c>
      <c r="B49" s="6"/>
      <c r="C49" s="42" t="s">
        <v>33</v>
      </c>
      <c r="D49" s="6"/>
      <c r="E49" s="27" t="s">
        <v>139</v>
      </c>
      <c r="F49" s="6"/>
      <c r="G49" s="6"/>
      <c r="H49" s="6"/>
      <c r="I49" s="44">
        <f>0+Q49</f>
      </c>
      <c r="O49">
        <f>0+R49</f>
      </c>
      <c r="Q49">
        <f>0+I50+I53+I56+I59</f>
      </c>
      <c r="R49">
        <f>0+O50+O53+O56+O59</f>
      </c>
    </row>
    <row r="50" spans="1:16" ht="12.75">
      <c r="A50" s="25" t="s">
        <v>45</v>
      </c>
      <c r="B50" s="29" t="s">
        <v>140</v>
      </c>
      <c r="C50" s="29" t="s">
        <v>141</v>
      </c>
      <c r="D50" s="25" t="s">
        <v>47</v>
      </c>
      <c r="E50" s="30" t="s">
        <v>142</v>
      </c>
      <c r="F50" s="31" t="s">
        <v>85</v>
      </c>
      <c r="G50" s="32">
        <v>1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38.25">
      <c r="A51" s="34" t="s">
        <v>50</v>
      </c>
      <c r="E51" s="35" t="s">
        <v>143</v>
      </c>
    </row>
    <row r="52" spans="1:5" ht="12.75">
      <c r="A52" s="38" t="s">
        <v>51</v>
      </c>
      <c r="E52" s="37" t="s">
        <v>52</v>
      </c>
    </row>
    <row r="53" spans="1:16" ht="12.75">
      <c r="A53" s="25" t="s">
        <v>45</v>
      </c>
      <c r="B53" s="29" t="s">
        <v>144</v>
      </c>
      <c r="C53" s="29" t="s">
        <v>145</v>
      </c>
      <c r="D53" s="25" t="s">
        <v>47</v>
      </c>
      <c r="E53" s="30" t="s">
        <v>146</v>
      </c>
      <c r="F53" s="31" t="s">
        <v>85</v>
      </c>
      <c r="G53" s="32">
        <v>2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63.75">
      <c r="A54" s="34" t="s">
        <v>50</v>
      </c>
      <c r="E54" s="35" t="s">
        <v>147</v>
      </c>
    </row>
    <row r="55" spans="1:5" ht="63.75">
      <c r="A55" s="38" t="s">
        <v>51</v>
      </c>
      <c r="E55" s="37" t="s">
        <v>148</v>
      </c>
    </row>
    <row r="56" spans="1:16" ht="12.75">
      <c r="A56" s="25" t="s">
        <v>45</v>
      </c>
      <c r="B56" s="29" t="s">
        <v>149</v>
      </c>
      <c r="C56" s="29" t="s">
        <v>150</v>
      </c>
      <c r="D56" s="25" t="s">
        <v>47</v>
      </c>
      <c r="E56" s="30" t="s">
        <v>151</v>
      </c>
      <c r="F56" s="31" t="s">
        <v>85</v>
      </c>
      <c r="G56" s="32">
        <v>1</v>
      </c>
      <c r="H56" s="33">
        <v>0</v>
      </c>
      <c r="I56" s="33">
        <f>ROUND(ROUND(H56,2)*ROUND(G56,3),2)</f>
      </c>
      <c r="O56">
        <f>(I56*21)/100</f>
      </c>
      <c r="P56" t="s">
        <v>23</v>
      </c>
    </row>
    <row r="57" spans="1:5" ht="12.75">
      <c r="A57" s="34" t="s">
        <v>50</v>
      </c>
      <c r="E57" s="35" t="s">
        <v>152</v>
      </c>
    </row>
    <row r="58" spans="1:5" ht="12.75">
      <c r="A58" s="38" t="s">
        <v>51</v>
      </c>
      <c r="E58" s="37" t="s">
        <v>52</v>
      </c>
    </row>
    <row r="59" spans="1:16" ht="12.75">
      <c r="A59" s="25" t="s">
        <v>45</v>
      </c>
      <c r="B59" s="29" t="s">
        <v>153</v>
      </c>
      <c r="C59" s="29" t="s">
        <v>154</v>
      </c>
      <c r="D59" s="25" t="s">
        <v>47</v>
      </c>
      <c r="E59" s="30" t="s">
        <v>155</v>
      </c>
      <c r="F59" s="31" t="s">
        <v>85</v>
      </c>
      <c r="G59" s="32">
        <v>1.1</v>
      </c>
      <c r="H59" s="33">
        <v>0</v>
      </c>
      <c r="I59" s="33">
        <f>ROUND(ROUND(H59,2)*ROUND(G59,3),2)</f>
      </c>
      <c r="O59">
        <f>(I59*21)/100</f>
      </c>
      <c r="P59" t="s">
        <v>23</v>
      </c>
    </row>
    <row r="60" spans="1:5" ht="38.25">
      <c r="A60" s="34" t="s">
        <v>50</v>
      </c>
      <c r="E60" s="35" t="s">
        <v>156</v>
      </c>
    </row>
    <row r="61" spans="1:5" ht="12.75">
      <c r="A61" s="36" t="s">
        <v>51</v>
      </c>
      <c r="E61" s="37" t="s">
        <v>157</v>
      </c>
    </row>
    <row r="62" spans="1:18" ht="12.75" customHeight="1">
      <c r="A62" s="6" t="s">
        <v>43</v>
      </c>
      <c r="B62" s="6"/>
      <c r="C62" s="42" t="s">
        <v>35</v>
      </c>
      <c r="D62" s="6"/>
      <c r="E62" s="27" t="s">
        <v>158</v>
      </c>
      <c r="F62" s="6"/>
      <c r="G62" s="6"/>
      <c r="H62" s="6"/>
      <c r="I62" s="44">
        <f>0+Q62</f>
      </c>
      <c r="O62">
        <f>0+R62</f>
      </c>
      <c r="Q62">
        <f>0+I63+I66+I69+I72+I75+I78+I81</f>
      </c>
      <c r="R62">
        <f>0+O63+O66+O69+O72+O75+O78+O81</f>
      </c>
    </row>
    <row r="63" spans="1:16" ht="12.75">
      <c r="A63" s="25" t="s">
        <v>45</v>
      </c>
      <c r="B63" s="29" t="s">
        <v>159</v>
      </c>
      <c r="C63" s="29" t="s">
        <v>160</v>
      </c>
      <c r="D63" s="25" t="s">
        <v>47</v>
      </c>
      <c r="E63" s="30" t="s">
        <v>161</v>
      </c>
      <c r="F63" s="31" t="s">
        <v>85</v>
      </c>
      <c r="G63" s="32">
        <v>6</v>
      </c>
      <c r="H63" s="33">
        <v>0</v>
      </c>
      <c r="I63" s="33">
        <f>ROUND(ROUND(H63,2)*ROUND(G63,3),2)</f>
      </c>
      <c r="O63">
        <f>(I63*21)/100</f>
      </c>
      <c r="P63" t="s">
        <v>23</v>
      </c>
    </row>
    <row r="64" spans="1:5" ht="51">
      <c r="A64" s="34" t="s">
        <v>50</v>
      </c>
      <c r="E64" s="35" t="s">
        <v>162</v>
      </c>
    </row>
    <row r="65" spans="1:5" ht="12.75">
      <c r="A65" s="38" t="s">
        <v>51</v>
      </c>
      <c r="E65" s="37" t="s">
        <v>163</v>
      </c>
    </row>
    <row r="66" spans="1:16" ht="12.75">
      <c r="A66" s="25" t="s">
        <v>45</v>
      </c>
      <c r="B66" s="29" t="s">
        <v>164</v>
      </c>
      <c r="C66" s="29" t="s">
        <v>165</v>
      </c>
      <c r="D66" s="25" t="s">
        <v>47</v>
      </c>
      <c r="E66" s="30" t="s">
        <v>166</v>
      </c>
      <c r="F66" s="31" t="s">
        <v>90</v>
      </c>
      <c r="G66" s="32">
        <v>6630</v>
      </c>
      <c r="H66" s="33">
        <v>0</v>
      </c>
      <c r="I66" s="33">
        <f>ROUND(ROUND(H66,2)*ROUND(G66,3),2)</f>
      </c>
      <c r="O66">
        <f>(I66*21)/100</f>
      </c>
      <c r="P66" t="s">
        <v>23</v>
      </c>
    </row>
    <row r="67" spans="1:5" ht="76.5">
      <c r="A67" s="34" t="s">
        <v>50</v>
      </c>
      <c r="E67" s="35" t="s">
        <v>167</v>
      </c>
    </row>
    <row r="68" spans="1:5" ht="12.75">
      <c r="A68" s="38" t="s">
        <v>51</v>
      </c>
      <c r="E68" s="37" t="s">
        <v>168</v>
      </c>
    </row>
    <row r="69" spans="1:16" ht="12.75">
      <c r="A69" s="25" t="s">
        <v>45</v>
      </c>
      <c r="B69" s="29" t="s">
        <v>169</v>
      </c>
      <c r="C69" s="29" t="s">
        <v>170</v>
      </c>
      <c r="D69" s="25" t="s">
        <v>47</v>
      </c>
      <c r="E69" s="30" t="s">
        <v>171</v>
      </c>
      <c r="F69" s="31" t="s">
        <v>85</v>
      </c>
      <c r="G69" s="32">
        <v>66.7</v>
      </c>
      <c r="H69" s="33">
        <v>0</v>
      </c>
      <c r="I69" s="33">
        <f>ROUND(ROUND(H69,2)*ROUND(G69,3),2)</f>
      </c>
      <c r="O69">
        <f>(I69*21)/100</f>
      </c>
      <c r="P69" t="s">
        <v>23</v>
      </c>
    </row>
    <row r="70" spans="1:5" ht="63.75">
      <c r="A70" s="34" t="s">
        <v>50</v>
      </c>
      <c r="E70" s="35" t="s">
        <v>172</v>
      </c>
    </row>
    <row r="71" spans="1:5" ht="63.75">
      <c r="A71" s="38" t="s">
        <v>51</v>
      </c>
      <c r="E71" s="37" t="s">
        <v>173</v>
      </c>
    </row>
    <row r="72" spans="1:16" ht="12.75">
      <c r="A72" s="25" t="s">
        <v>45</v>
      </c>
      <c r="B72" s="29" t="s">
        <v>174</v>
      </c>
      <c r="C72" s="29" t="s">
        <v>175</v>
      </c>
      <c r="D72" s="25" t="s">
        <v>47</v>
      </c>
      <c r="E72" s="30" t="s">
        <v>176</v>
      </c>
      <c r="F72" s="31" t="s">
        <v>90</v>
      </c>
      <c r="G72" s="32">
        <v>6384</v>
      </c>
      <c r="H72" s="33">
        <v>0</v>
      </c>
      <c r="I72" s="33">
        <f>ROUND(ROUND(H72,2)*ROUND(G72,3),2)</f>
      </c>
      <c r="O72">
        <f>(I72*21)/100</f>
      </c>
      <c r="P72" t="s">
        <v>23</v>
      </c>
    </row>
    <row r="73" spans="1:5" ht="38.25">
      <c r="A73" s="34" t="s">
        <v>50</v>
      </c>
      <c r="E73" s="35" t="s">
        <v>177</v>
      </c>
    </row>
    <row r="74" spans="1:5" ht="12.75">
      <c r="A74" s="38" t="s">
        <v>51</v>
      </c>
      <c r="E74" s="37" t="s">
        <v>178</v>
      </c>
    </row>
    <row r="75" spans="1:16" ht="12.75">
      <c r="A75" s="25" t="s">
        <v>45</v>
      </c>
      <c r="B75" s="29" t="s">
        <v>179</v>
      </c>
      <c r="C75" s="29" t="s">
        <v>180</v>
      </c>
      <c r="D75" s="25" t="s">
        <v>47</v>
      </c>
      <c r="E75" s="30" t="s">
        <v>181</v>
      </c>
      <c r="F75" s="31" t="s">
        <v>90</v>
      </c>
      <c r="G75" s="32">
        <v>6628</v>
      </c>
      <c r="H75" s="33">
        <v>0</v>
      </c>
      <c r="I75" s="33">
        <f>ROUND(ROUND(H75,2)*ROUND(G75,3),2)</f>
      </c>
      <c r="O75">
        <f>(I75*21)/100</f>
      </c>
      <c r="P75" t="s">
        <v>23</v>
      </c>
    </row>
    <row r="76" spans="1:5" ht="38.25">
      <c r="A76" s="34" t="s">
        <v>50</v>
      </c>
      <c r="E76" s="35" t="s">
        <v>182</v>
      </c>
    </row>
    <row r="77" spans="1:5" ht="12.75">
      <c r="A77" s="38" t="s">
        <v>51</v>
      </c>
      <c r="E77" s="37" t="s">
        <v>183</v>
      </c>
    </row>
    <row r="78" spans="1:16" ht="12.75">
      <c r="A78" s="25" t="s">
        <v>45</v>
      </c>
      <c r="B78" s="29" t="s">
        <v>184</v>
      </c>
      <c r="C78" s="29" t="s">
        <v>185</v>
      </c>
      <c r="D78" s="25" t="s">
        <v>47</v>
      </c>
      <c r="E78" s="30" t="s">
        <v>186</v>
      </c>
      <c r="F78" s="31" t="s">
        <v>85</v>
      </c>
      <c r="G78" s="32">
        <v>259.48</v>
      </c>
      <c r="H78" s="33">
        <v>0</v>
      </c>
      <c r="I78" s="33">
        <f>ROUND(ROUND(H78,2)*ROUND(G78,3),2)</f>
      </c>
      <c r="O78">
        <f>(I78*21)/100</f>
      </c>
      <c r="P78" t="s">
        <v>23</v>
      </c>
    </row>
    <row r="79" spans="1:5" ht="63.75">
      <c r="A79" s="34" t="s">
        <v>50</v>
      </c>
      <c r="E79" s="35" t="s">
        <v>187</v>
      </c>
    </row>
    <row r="80" spans="1:5" ht="12.75">
      <c r="A80" s="38" t="s">
        <v>51</v>
      </c>
      <c r="E80" s="37" t="s">
        <v>188</v>
      </c>
    </row>
    <row r="81" spans="1:16" ht="12.75">
      <c r="A81" s="25" t="s">
        <v>45</v>
      </c>
      <c r="B81" s="29" t="s">
        <v>189</v>
      </c>
      <c r="C81" s="29" t="s">
        <v>190</v>
      </c>
      <c r="D81" s="25" t="s">
        <v>47</v>
      </c>
      <c r="E81" s="30" t="s">
        <v>191</v>
      </c>
      <c r="F81" s="31" t="s">
        <v>85</v>
      </c>
      <c r="G81" s="32">
        <v>383</v>
      </c>
      <c r="H81" s="33">
        <v>0</v>
      </c>
      <c r="I81" s="33">
        <f>ROUND(ROUND(H81,2)*ROUND(G81,3),2)</f>
      </c>
      <c r="O81">
        <f>(I81*21)/100</f>
      </c>
      <c r="P81" t="s">
        <v>23</v>
      </c>
    </row>
    <row r="82" spans="1:5" ht="38.25">
      <c r="A82" s="34" t="s">
        <v>50</v>
      </c>
      <c r="E82" s="35" t="s">
        <v>192</v>
      </c>
    </row>
    <row r="83" spans="1:5" ht="12.75">
      <c r="A83" s="36" t="s">
        <v>51</v>
      </c>
      <c r="E83" s="37" t="s">
        <v>193</v>
      </c>
    </row>
    <row r="84" spans="1:18" ht="12.75" customHeight="1">
      <c r="A84" s="6" t="s">
        <v>43</v>
      </c>
      <c r="B84" s="6"/>
      <c r="C84" s="42" t="s">
        <v>114</v>
      </c>
      <c r="D84" s="6"/>
      <c r="E84" s="27" t="s">
        <v>194</v>
      </c>
      <c r="F84" s="6"/>
      <c r="G84" s="6"/>
      <c r="H84" s="6"/>
      <c r="I84" s="44">
        <f>0+Q84</f>
      </c>
      <c r="O84">
        <f>0+R84</f>
      </c>
      <c r="Q84">
        <f>0+I85+I88+I91+I94+I97+I100+I103+I106</f>
      </c>
      <c r="R84">
        <f>0+O85+O88+O91+O94+O97+O100+O103+O106</f>
      </c>
    </row>
    <row r="85" spans="1:16" ht="12.75">
      <c r="A85" s="25" t="s">
        <v>45</v>
      </c>
      <c r="B85" s="29" t="s">
        <v>195</v>
      </c>
      <c r="C85" s="29" t="s">
        <v>196</v>
      </c>
      <c r="D85" s="25" t="s">
        <v>47</v>
      </c>
      <c r="E85" s="30" t="s">
        <v>197</v>
      </c>
      <c r="F85" s="31" t="s">
        <v>99</v>
      </c>
      <c r="G85" s="32">
        <v>6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12.75">
      <c r="A86" s="34" t="s">
        <v>50</v>
      </c>
      <c r="E86" s="35" t="s">
        <v>152</v>
      </c>
    </row>
    <row r="87" spans="1:5" ht="12.75">
      <c r="A87" s="38" t="s">
        <v>51</v>
      </c>
      <c r="E87" s="37" t="s">
        <v>163</v>
      </c>
    </row>
    <row r="88" spans="1:16" ht="12.75">
      <c r="A88" s="25" t="s">
        <v>45</v>
      </c>
      <c r="B88" s="29" t="s">
        <v>198</v>
      </c>
      <c r="C88" s="29" t="s">
        <v>199</v>
      </c>
      <c r="D88" s="25" t="s">
        <v>47</v>
      </c>
      <c r="E88" s="30" t="s">
        <v>200</v>
      </c>
      <c r="F88" s="31" t="s">
        <v>74</v>
      </c>
      <c r="G88" s="32">
        <v>1</v>
      </c>
      <c r="H88" s="33">
        <v>0</v>
      </c>
      <c r="I88" s="33">
        <f>ROUND(ROUND(H88,2)*ROUND(G88,3),2)</f>
      </c>
      <c r="O88">
        <f>(I88*21)/100</f>
      </c>
      <c r="P88" t="s">
        <v>23</v>
      </c>
    </row>
    <row r="89" spans="1:5" ht="12.75">
      <c r="A89" s="34" t="s">
        <v>50</v>
      </c>
      <c r="E89" s="35" t="s">
        <v>47</v>
      </c>
    </row>
    <row r="90" spans="1:5" ht="12.75">
      <c r="A90" s="38" t="s">
        <v>51</v>
      </c>
      <c r="E90" s="37" t="s">
        <v>52</v>
      </c>
    </row>
    <row r="91" spans="1:16" ht="12.75">
      <c r="A91" s="25" t="s">
        <v>45</v>
      </c>
      <c r="B91" s="29" t="s">
        <v>201</v>
      </c>
      <c r="C91" s="29" t="s">
        <v>202</v>
      </c>
      <c r="D91" s="25" t="s">
        <v>47</v>
      </c>
      <c r="E91" s="30" t="s">
        <v>203</v>
      </c>
      <c r="F91" s="31" t="s">
        <v>74</v>
      </c>
      <c r="G91" s="32">
        <v>33</v>
      </c>
      <c r="H91" s="33">
        <v>0</v>
      </c>
      <c r="I91" s="33">
        <f>ROUND(ROUND(H91,2)*ROUND(G91,3),2)</f>
      </c>
      <c r="O91">
        <f>(I91*21)/100</f>
      </c>
      <c r="P91" t="s">
        <v>23</v>
      </c>
    </row>
    <row r="92" spans="1:5" ht="38.25">
      <c r="A92" s="34" t="s">
        <v>50</v>
      </c>
      <c r="E92" s="35" t="s">
        <v>204</v>
      </c>
    </row>
    <row r="93" spans="1:5" ht="63.75">
      <c r="A93" s="38" t="s">
        <v>51</v>
      </c>
      <c r="E93" s="37" t="s">
        <v>205</v>
      </c>
    </row>
    <row r="94" spans="1:16" ht="12.75">
      <c r="A94" s="25" t="s">
        <v>45</v>
      </c>
      <c r="B94" s="29" t="s">
        <v>206</v>
      </c>
      <c r="C94" s="29" t="s">
        <v>207</v>
      </c>
      <c r="D94" s="25" t="s">
        <v>47</v>
      </c>
      <c r="E94" s="30" t="s">
        <v>208</v>
      </c>
      <c r="F94" s="31" t="s">
        <v>99</v>
      </c>
      <c r="G94" s="32">
        <v>6</v>
      </c>
      <c r="H94" s="33">
        <v>0</v>
      </c>
      <c r="I94" s="33">
        <f>ROUND(ROUND(H94,2)*ROUND(G94,3),2)</f>
      </c>
      <c r="O94">
        <f>(I94*21)/100</f>
      </c>
      <c r="P94" t="s">
        <v>23</v>
      </c>
    </row>
    <row r="95" spans="1:5" ht="12.75">
      <c r="A95" s="34" t="s">
        <v>50</v>
      </c>
      <c r="E95" s="35" t="s">
        <v>152</v>
      </c>
    </row>
    <row r="96" spans="1:5" ht="12.75">
      <c r="A96" s="38" t="s">
        <v>51</v>
      </c>
      <c r="E96" s="37" t="s">
        <v>163</v>
      </c>
    </row>
    <row r="97" spans="1:16" ht="12.75">
      <c r="A97" s="25" t="s">
        <v>45</v>
      </c>
      <c r="B97" s="29" t="s">
        <v>209</v>
      </c>
      <c r="C97" s="29" t="s">
        <v>210</v>
      </c>
      <c r="D97" s="25" t="s">
        <v>47</v>
      </c>
      <c r="E97" s="30" t="s">
        <v>211</v>
      </c>
      <c r="F97" s="31" t="s">
        <v>74</v>
      </c>
      <c r="G97" s="32">
        <v>1</v>
      </c>
      <c r="H97" s="33">
        <v>0</v>
      </c>
      <c r="I97" s="33">
        <f>ROUND(ROUND(H97,2)*ROUND(G97,3),2)</f>
      </c>
      <c r="O97">
        <f>(I97*21)/100</f>
      </c>
      <c r="P97" t="s">
        <v>23</v>
      </c>
    </row>
    <row r="98" spans="1:5" ht="12.75">
      <c r="A98" s="34" t="s">
        <v>50</v>
      </c>
      <c r="E98" s="35" t="s">
        <v>152</v>
      </c>
    </row>
    <row r="99" spans="1:5" ht="12.75">
      <c r="A99" s="38" t="s">
        <v>51</v>
      </c>
      <c r="E99" s="37" t="s">
        <v>52</v>
      </c>
    </row>
    <row r="100" spans="1:16" ht="12.75">
      <c r="A100" s="25" t="s">
        <v>45</v>
      </c>
      <c r="B100" s="29" t="s">
        <v>212</v>
      </c>
      <c r="C100" s="29" t="s">
        <v>213</v>
      </c>
      <c r="D100" s="25" t="s">
        <v>47</v>
      </c>
      <c r="E100" s="30" t="s">
        <v>214</v>
      </c>
      <c r="F100" s="31" t="s">
        <v>85</v>
      </c>
      <c r="G100" s="32">
        <v>2</v>
      </c>
      <c r="H100" s="33">
        <v>0</v>
      </c>
      <c r="I100" s="33">
        <f>ROUND(ROUND(H100,2)*ROUND(G100,3),2)</f>
      </c>
      <c r="O100">
        <f>(I100*21)/100</f>
      </c>
      <c r="P100" t="s">
        <v>23</v>
      </c>
    </row>
    <row r="101" spans="1:5" ht="38.25">
      <c r="A101" s="34" t="s">
        <v>50</v>
      </c>
      <c r="E101" s="35" t="s">
        <v>215</v>
      </c>
    </row>
    <row r="102" spans="1:5" ht="12.75">
      <c r="A102" s="38" t="s">
        <v>51</v>
      </c>
      <c r="E102" s="37" t="s">
        <v>130</v>
      </c>
    </row>
    <row r="103" spans="1:16" ht="12.75">
      <c r="A103" s="25" t="s">
        <v>45</v>
      </c>
      <c r="B103" s="29" t="s">
        <v>216</v>
      </c>
      <c r="C103" s="29" t="s">
        <v>217</v>
      </c>
      <c r="D103" s="25" t="s">
        <v>47</v>
      </c>
      <c r="E103" s="30" t="s">
        <v>218</v>
      </c>
      <c r="F103" s="31" t="s">
        <v>99</v>
      </c>
      <c r="G103" s="32">
        <v>6</v>
      </c>
      <c r="H103" s="33">
        <v>0</v>
      </c>
      <c r="I103" s="33">
        <f>ROUND(ROUND(H103,2)*ROUND(G103,3),2)</f>
      </c>
      <c r="O103">
        <f>(I103*21)/100</f>
      </c>
      <c r="P103" t="s">
        <v>23</v>
      </c>
    </row>
    <row r="104" spans="1:5" ht="12.75">
      <c r="A104" s="34" t="s">
        <v>50</v>
      </c>
      <c r="E104" s="35" t="s">
        <v>152</v>
      </c>
    </row>
    <row r="105" spans="1:5" ht="12.75">
      <c r="A105" s="38" t="s">
        <v>51</v>
      </c>
      <c r="E105" s="37" t="s">
        <v>163</v>
      </c>
    </row>
    <row r="106" spans="1:16" ht="12.75">
      <c r="A106" s="25" t="s">
        <v>45</v>
      </c>
      <c r="B106" s="29" t="s">
        <v>219</v>
      </c>
      <c r="C106" s="29" t="s">
        <v>220</v>
      </c>
      <c r="D106" s="25" t="s">
        <v>47</v>
      </c>
      <c r="E106" s="30" t="s">
        <v>221</v>
      </c>
      <c r="F106" s="31" t="s">
        <v>99</v>
      </c>
      <c r="G106" s="32">
        <v>6</v>
      </c>
      <c r="H106" s="33">
        <v>0</v>
      </c>
      <c r="I106" s="33">
        <f>ROUND(ROUND(H106,2)*ROUND(G106,3),2)</f>
      </c>
      <c r="O106">
        <f>(I106*21)/100</f>
      </c>
      <c r="P106" t="s">
        <v>23</v>
      </c>
    </row>
    <row r="107" spans="1:5" ht="12.75">
      <c r="A107" s="34" t="s">
        <v>50</v>
      </c>
      <c r="E107" s="35" t="s">
        <v>152</v>
      </c>
    </row>
    <row r="108" spans="1:5" ht="12.75">
      <c r="A108" s="36" t="s">
        <v>51</v>
      </c>
      <c r="E108" s="37" t="s">
        <v>163</v>
      </c>
    </row>
    <row r="109" spans="1:18" ht="12.75" customHeight="1">
      <c r="A109" s="6" t="s">
        <v>43</v>
      </c>
      <c r="B109" s="6"/>
      <c r="C109" s="42" t="s">
        <v>40</v>
      </c>
      <c r="D109" s="6"/>
      <c r="E109" s="27" t="s">
        <v>71</v>
      </c>
      <c r="F109" s="6"/>
      <c r="G109" s="6"/>
      <c r="H109" s="6"/>
      <c r="I109" s="44">
        <f>0+Q109</f>
      </c>
      <c r="O109">
        <f>0+R109</f>
      </c>
      <c r="Q109">
        <f>0+I110+I113+I116+I119+I122+I125+I128+I131+I134</f>
      </c>
      <c r="R109">
        <f>0+O110+O113+O116+O119+O122+O125+O128+O131+O134</f>
      </c>
    </row>
    <row r="110" spans="1:16" ht="12.75">
      <c r="A110" s="25" t="s">
        <v>45</v>
      </c>
      <c r="B110" s="29" t="s">
        <v>222</v>
      </c>
      <c r="C110" s="29" t="s">
        <v>223</v>
      </c>
      <c r="D110" s="25" t="s">
        <v>47</v>
      </c>
      <c r="E110" s="30" t="s">
        <v>224</v>
      </c>
      <c r="F110" s="31" t="s">
        <v>74</v>
      </c>
      <c r="G110" s="32">
        <v>2</v>
      </c>
      <c r="H110" s="33">
        <v>0</v>
      </c>
      <c r="I110" s="33">
        <f>ROUND(ROUND(H110,2)*ROUND(G110,3),2)</f>
      </c>
      <c r="O110">
        <f>(I110*21)/100</f>
      </c>
      <c r="P110" t="s">
        <v>23</v>
      </c>
    </row>
    <row r="111" spans="1:5" ht="12.75">
      <c r="A111" s="34" t="s">
        <v>50</v>
      </c>
      <c r="E111" s="35" t="s">
        <v>47</v>
      </c>
    </row>
    <row r="112" spans="1:5" ht="12.75">
      <c r="A112" s="38" t="s">
        <v>51</v>
      </c>
      <c r="E112" s="37" t="s">
        <v>130</v>
      </c>
    </row>
    <row r="113" spans="1:16" ht="25.5">
      <c r="A113" s="25" t="s">
        <v>45</v>
      </c>
      <c r="B113" s="29" t="s">
        <v>225</v>
      </c>
      <c r="C113" s="29" t="s">
        <v>226</v>
      </c>
      <c r="D113" s="25" t="s">
        <v>47</v>
      </c>
      <c r="E113" s="30" t="s">
        <v>227</v>
      </c>
      <c r="F113" s="31" t="s">
        <v>74</v>
      </c>
      <c r="G113" s="32">
        <v>4</v>
      </c>
      <c r="H113" s="33">
        <v>0</v>
      </c>
      <c r="I113" s="33">
        <f>ROUND(ROUND(H113,2)*ROUND(G113,3),2)</f>
      </c>
      <c r="O113">
        <f>(I113*21)/100</f>
      </c>
      <c r="P113" t="s">
        <v>23</v>
      </c>
    </row>
    <row r="114" spans="1:5" ht="12.75">
      <c r="A114" s="34" t="s">
        <v>50</v>
      </c>
      <c r="E114" s="35" t="s">
        <v>47</v>
      </c>
    </row>
    <row r="115" spans="1:5" ht="12.75">
      <c r="A115" s="38" t="s">
        <v>51</v>
      </c>
      <c r="E115" s="37" t="s">
        <v>228</v>
      </c>
    </row>
    <row r="116" spans="1:16" ht="25.5">
      <c r="A116" s="25" t="s">
        <v>45</v>
      </c>
      <c r="B116" s="29" t="s">
        <v>229</v>
      </c>
      <c r="C116" s="29" t="s">
        <v>230</v>
      </c>
      <c r="D116" s="25" t="s">
        <v>47</v>
      </c>
      <c r="E116" s="30" t="s">
        <v>231</v>
      </c>
      <c r="F116" s="31" t="s">
        <v>74</v>
      </c>
      <c r="G116" s="32">
        <v>6</v>
      </c>
      <c r="H116" s="33">
        <v>0</v>
      </c>
      <c r="I116" s="33">
        <f>ROUND(ROUND(H116,2)*ROUND(G116,3),2)</f>
      </c>
      <c r="O116">
        <f>(I116*21)/100</f>
      </c>
      <c r="P116" t="s">
        <v>23</v>
      </c>
    </row>
    <row r="117" spans="1:5" ht="12.75">
      <c r="A117" s="34" t="s">
        <v>50</v>
      </c>
      <c r="E117" s="35" t="s">
        <v>232</v>
      </c>
    </row>
    <row r="118" spans="1:5" ht="12.75">
      <c r="A118" s="38" t="s">
        <v>51</v>
      </c>
      <c r="E118" s="37" t="s">
        <v>163</v>
      </c>
    </row>
    <row r="119" spans="1:16" ht="25.5">
      <c r="A119" s="25" t="s">
        <v>45</v>
      </c>
      <c r="B119" s="29" t="s">
        <v>233</v>
      </c>
      <c r="C119" s="29" t="s">
        <v>234</v>
      </c>
      <c r="D119" s="25" t="s">
        <v>47</v>
      </c>
      <c r="E119" s="30" t="s">
        <v>235</v>
      </c>
      <c r="F119" s="31" t="s">
        <v>90</v>
      </c>
      <c r="G119" s="32">
        <v>252</v>
      </c>
      <c r="H119" s="33">
        <v>0</v>
      </c>
      <c r="I119" s="33">
        <f>ROUND(ROUND(H119,2)*ROUND(G119,3),2)</f>
      </c>
      <c r="O119">
        <f>(I119*21)/100</f>
      </c>
      <c r="P119" t="s">
        <v>23</v>
      </c>
    </row>
    <row r="120" spans="1:5" ht="12.75">
      <c r="A120" s="34" t="s">
        <v>50</v>
      </c>
      <c r="E120" s="35" t="s">
        <v>47</v>
      </c>
    </row>
    <row r="121" spans="1:5" ht="89.25">
      <c r="A121" s="38" t="s">
        <v>51</v>
      </c>
      <c r="E121" s="37" t="s">
        <v>236</v>
      </c>
    </row>
    <row r="122" spans="1:16" ht="12.75">
      <c r="A122" s="25" t="s">
        <v>45</v>
      </c>
      <c r="B122" s="29" t="s">
        <v>237</v>
      </c>
      <c r="C122" s="29" t="s">
        <v>238</v>
      </c>
      <c r="D122" s="25" t="s">
        <v>47</v>
      </c>
      <c r="E122" s="30" t="s">
        <v>239</v>
      </c>
      <c r="F122" s="31" t="s">
        <v>90</v>
      </c>
      <c r="G122" s="32">
        <v>252</v>
      </c>
      <c r="H122" s="33">
        <v>0</v>
      </c>
      <c r="I122" s="33">
        <f>ROUND(ROUND(H122,2)*ROUND(G122,3),2)</f>
      </c>
      <c r="O122">
        <f>(I122*21)/100</f>
      </c>
      <c r="P122" t="s">
        <v>23</v>
      </c>
    </row>
    <row r="123" spans="1:5" ht="12.75">
      <c r="A123" s="34" t="s">
        <v>50</v>
      </c>
      <c r="E123" s="35" t="s">
        <v>47</v>
      </c>
    </row>
    <row r="124" spans="1:5" ht="89.25">
      <c r="A124" s="38" t="s">
        <v>51</v>
      </c>
      <c r="E124" s="37" t="s">
        <v>236</v>
      </c>
    </row>
    <row r="125" spans="1:16" ht="12.75">
      <c r="A125" s="25" t="s">
        <v>45</v>
      </c>
      <c r="B125" s="29" t="s">
        <v>240</v>
      </c>
      <c r="C125" s="29" t="s">
        <v>241</v>
      </c>
      <c r="D125" s="25" t="s">
        <v>47</v>
      </c>
      <c r="E125" s="30" t="s">
        <v>242</v>
      </c>
      <c r="F125" s="31" t="s">
        <v>99</v>
      </c>
      <c r="G125" s="32">
        <v>55</v>
      </c>
      <c r="H125" s="33">
        <v>0</v>
      </c>
      <c r="I125" s="33">
        <f>ROUND(ROUND(H125,2)*ROUND(G125,3),2)</f>
      </c>
      <c r="O125">
        <f>(I125*21)/100</f>
      </c>
      <c r="P125" t="s">
        <v>23</v>
      </c>
    </row>
    <row r="126" spans="1:5" ht="12.75">
      <c r="A126" s="34" t="s">
        <v>50</v>
      </c>
      <c r="E126" s="35" t="s">
        <v>243</v>
      </c>
    </row>
    <row r="127" spans="1:5" ht="12.75">
      <c r="A127" s="38" t="s">
        <v>51</v>
      </c>
      <c r="E127" s="37" t="s">
        <v>244</v>
      </c>
    </row>
    <row r="128" spans="1:16" ht="12.75">
      <c r="A128" s="25" t="s">
        <v>45</v>
      </c>
      <c r="B128" s="29" t="s">
        <v>245</v>
      </c>
      <c r="C128" s="29" t="s">
        <v>246</v>
      </c>
      <c r="D128" s="25" t="s">
        <v>47</v>
      </c>
      <c r="E128" s="30" t="s">
        <v>247</v>
      </c>
      <c r="F128" s="31" t="s">
        <v>99</v>
      </c>
      <c r="G128" s="32">
        <v>405</v>
      </c>
      <c r="H128" s="33">
        <v>0</v>
      </c>
      <c r="I128" s="33">
        <f>ROUND(ROUND(H128,2)*ROUND(G128,3),2)</f>
      </c>
      <c r="O128">
        <f>(I128*21)/100</f>
      </c>
      <c r="P128" t="s">
        <v>23</v>
      </c>
    </row>
    <row r="129" spans="1:5" ht="12.75">
      <c r="A129" s="34" t="s">
        <v>50</v>
      </c>
      <c r="E129" s="35" t="s">
        <v>248</v>
      </c>
    </row>
    <row r="130" spans="1:5" ht="12.75">
      <c r="A130" s="38" t="s">
        <v>51</v>
      </c>
      <c r="E130" s="37" t="s">
        <v>249</v>
      </c>
    </row>
    <row r="131" spans="1:16" ht="12.75">
      <c r="A131" s="25" t="s">
        <v>45</v>
      </c>
      <c r="B131" s="29" t="s">
        <v>250</v>
      </c>
      <c r="C131" s="29" t="s">
        <v>251</v>
      </c>
      <c r="D131" s="25" t="s">
        <v>47</v>
      </c>
      <c r="E131" s="30" t="s">
        <v>252</v>
      </c>
      <c r="F131" s="31" t="s">
        <v>99</v>
      </c>
      <c r="G131" s="32">
        <v>9</v>
      </c>
      <c r="H131" s="33">
        <v>0</v>
      </c>
      <c r="I131" s="33">
        <f>ROUND(ROUND(H131,2)*ROUND(G131,3),2)</f>
      </c>
      <c r="O131">
        <f>(I131*21)/100</f>
      </c>
      <c r="P131" t="s">
        <v>23</v>
      </c>
    </row>
    <row r="132" spans="1:5" ht="12.75">
      <c r="A132" s="34" t="s">
        <v>50</v>
      </c>
      <c r="E132" s="35" t="s">
        <v>253</v>
      </c>
    </row>
    <row r="133" spans="1:5" ht="12.75">
      <c r="A133" s="38" t="s">
        <v>51</v>
      </c>
      <c r="E133" s="37" t="s">
        <v>254</v>
      </c>
    </row>
    <row r="134" spans="1:16" ht="12.75">
      <c r="A134" s="25" t="s">
        <v>45</v>
      </c>
      <c r="B134" s="29" t="s">
        <v>255</v>
      </c>
      <c r="C134" s="29" t="s">
        <v>256</v>
      </c>
      <c r="D134" s="25" t="s">
        <v>47</v>
      </c>
      <c r="E134" s="30" t="s">
        <v>257</v>
      </c>
      <c r="F134" s="31" t="s">
        <v>99</v>
      </c>
      <c r="G134" s="32">
        <v>216</v>
      </c>
      <c r="H134" s="33">
        <v>0</v>
      </c>
      <c r="I134" s="33">
        <f>ROUND(ROUND(H134,2)*ROUND(G134,3),2)</f>
      </c>
      <c r="O134">
        <f>(I134*21)/100</f>
      </c>
      <c r="P134" t="s">
        <v>23</v>
      </c>
    </row>
    <row r="135" spans="1:5" ht="12.75">
      <c r="A135" s="34" t="s">
        <v>50</v>
      </c>
      <c r="E135" s="35" t="s">
        <v>258</v>
      </c>
    </row>
    <row r="136" spans="1:5" ht="12.75">
      <c r="A136" s="36" t="s">
        <v>51</v>
      </c>
      <c r="E136" s="37" t="s">
        <v>100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0+O8+O12+O40+O68+O78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259</v>
      </c>
      <c r="I3" s="39">
        <f>0+I8+I12+I40+I68+I78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259</v>
      </c>
      <c r="D4" s="6"/>
      <c r="E4" s="18" t="s">
        <v>260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83</v>
      </c>
      <c r="D9" s="25" t="s">
        <v>47</v>
      </c>
      <c r="E9" s="30" t="s">
        <v>84</v>
      </c>
      <c r="F9" s="31" t="s">
        <v>85</v>
      </c>
      <c r="G9" s="32">
        <v>154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86</v>
      </c>
    </row>
    <row r="11" spans="1:5" ht="63.75">
      <c r="A11" s="36" t="s">
        <v>51</v>
      </c>
      <c r="E11" s="37" t="s">
        <v>261</v>
      </c>
    </row>
    <row r="12" spans="1:18" ht="12.75" customHeight="1">
      <c r="A12" s="6" t="s">
        <v>43</v>
      </c>
      <c r="B12" s="6"/>
      <c r="C12" s="42" t="s">
        <v>29</v>
      </c>
      <c r="D12" s="6"/>
      <c r="E12" s="27" t="s">
        <v>70</v>
      </c>
      <c r="F12" s="6"/>
      <c r="G12" s="6"/>
      <c r="H12" s="6"/>
      <c r="I12" s="44">
        <f>0+Q12</f>
      </c>
      <c r="O12">
        <f>0+R12</f>
      </c>
      <c r="Q12">
        <f>0+I13+I16+I19+I22+I25+I28+I31+I34+I37</f>
      </c>
      <c r="R12">
        <f>0+O13+O16+O19+O22+O25+O28+O31+O34+O37</f>
      </c>
    </row>
    <row r="13" spans="1:16" ht="12.75">
      <c r="A13" s="25" t="s">
        <v>45</v>
      </c>
      <c r="B13" s="29" t="s">
        <v>23</v>
      </c>
      <c r="C13" s="29" t="s">
        <v>88</v>
      </c>
      <c r="D13" s="25" t="s">
        <v>47</v>
      </c>
      <c r="E13" s="30" t="s">
        <v>89</v>
      </c>
      <c r="F13" s="31" t="s">
        <v>90</v>
      </c>
      <c r="G13" s="32">
        <v>300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25.5">
      <c r="A14" s="34" t="s">
        <v>50</v>
      </c>
      <c r="E14" s="35" t="s">
        <v>91</v>
      </c>
    </row>
    <row r="15" spans="1:5" ht="12.75">
      <c r="A15" s="38" t="s">
        <v>51</v>
      </c>
      <c r="E15" s="37" t="s">
        <v>262</v>
      </c>
    </row>
    <row r="16" spans="1:16" ht="12.75">
      <c r="A16" s="25" t="s">
        <v>45</v>
      </c>
      <c r="B16" s="29" t="s">
        <v>22</v>
      </c>
      <c r="C16" s="29" t="s">
        <v>93</v>
      </c>
      <c r="D16" s="25" t="s">
        <v>47</v>
      </c>
      <c r="E16" s="30" t="s">
        <v>94</v>
      </c>
      <c r="F16" s="31" t="s">
        <v>85</v>
      </c>
      <c r="G16" s="32">
        <v>264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51">
      <c r="A17" s="34" t="s">
        <v>50</v>
      </c>
      <c r="E17" s="35" t="s">
        <v>95</v>
      </c>
    </row>
    <row r="18" spans="1:5" ht="12.75">
      <c r="A18" s="38" t="s">
        <v>51</v>
      </c>
      <c r="E18" s="37" t="s">
        <v>263</v>
      </c>
    </row>
    <row r="19" spans="1:16" ht="12.75">
      <c r="A19" s="25" t="s">
        <v>45</v>
      </c>
      <c r="B19" s="29" t="s">
        <v>33</v>
      </c>
      <c r="C19" s="29" t="s">
        <v>97</v>
      </c>
      <c r="D19" s="25" t="s">
        <v>47</v>
      </c>
      <c r="E19" s="30" t="s">
        <v>98</v>
      </c>
      <c r="F19" s="31" t="s">
        <v>99</v>
      </c>
      <c r="G19" s="32">
        <v>129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47</v>
      </c>
    </row>
    <row r="21" spans="1:5" ht="12.75">
      <c r="A21" s="38" t="s">
        <v>51</v>
      </c>
      <c r="E21" s="37" t="s">
        <v>264</v>
      </c>
    </row>
    <row r="22" spans="1:16" ht="12.75">
      <c r="A22" s="25" t="s">
        <v>45</v>
      </c>
      <c r="B22" s="29" t="s">
        <v>35</v>
      </c>
      <c r="C22" s="29" t="s">
        <v>101</v>
      </c>
      <c r="D22" s="25" t="s">
        <v>47</v>
      </c>
      <c r="E22" s="30" t="s">
        <v>102</v>
      </c>
      <c r="F22" s="31" t="s">
        <v>85</v>
      </c>
      <c r="G22" s="32">
        <v>124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38.25">
      <c r="A23" s="34" t="s">
        <v>50</v>
      </c>
      <c r="E23" s="35" t="s">
        <v>265</v>
      </c>
    </row>
    <row r="24" spans="1:5" ht="63.75">
      <c r="A24" s="38" t="s">
        <v>51</v>
      </c>
      <c r="E24" s="37" t="s">
        <v>266</v>
      </c>
    </row>
    <row r="25" spans="1:16" ht="12.75">
      <c r="A25" s="25" t="s">
        <v>45</v>
      </c>
      <c r="B25" s="29" t="s">
        <v>37</v>
      </c>
      <c r="C25" s="29" t="s">
        <v>105</v>
      </c>
      <c r="D25" s="25" t="s">
        <v>47</v>
      </c>
      <c r="E25" s="30" t="s">
        <v>106</v>
      </c>
      <c r="F25" s="31" t="s">
        <v>85</v>
      </c>
      <c r="G25" s="32">
        <v>20.2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107</v>
      </c>
    </row>
    <row r="27" spans="1:5" ht="12.75">
      <c r="A27" s="38" t="s">
        <v>51</v>
      </c>
      <c r="E27" s="37" t="s">
        <v>267</v>
      </c>
    </row>
    <row r="28" spans="1:16" ht="12.75">
      <c r="A28" s="25" t="s">
        <v>45</v>
      </c>
      <c r="B28" s="29" t="s">
        <v>109</v>
      </c>
      <c r="C28" s="29" t="s">
        <v>119</v>
      </c>
      <c r="D28" s="25" t="s">
        <v>47</v>
      </c>
      <c r="E28" s="30" t="s">
        <v>120</v>
      </c>
      <c r="F28" s="31" t="s">
        <v>85</v>
      </c>
      <c r="G28" s="32">
        <v>5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121</v>
      </c>
    </row>
    <row r="30" spans="1:5" ht="12.75">
      <c r="A30" s="38" t="s">
        <v>51</v>
      </c>
      <c r="E30" s="37" t="s">
        <v>268</v>
      </c>
    </row>
    <row r="31" spans="1:16" ht="12.75">
      <c r="A31" s="25" t="s">
        <v>45</v>
      </c>
      <c r="B31" s="29" t="s">
        <v>114</v>
      </c>
      <c r="C31" s="29" t="s">
        <v>269</v>
      </c>
      <c r="D31" s="25" t="s">
        <v>47</v>
      </c>
      <c r="E31" s="30" t="s">
        <v>270</v>
      </c>
      <c r="F31" s="31" t="s">
        <v>85</v>
      </c>
      <c r="G31" s="32">
        <v>7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271</v>
      </c>
    </row>
    <row r="33" spans="1:5" ht="12.75">
      <c r="A33" s="38" t="s">
        <v>51</v>
      </c>
      <c r="E33" s="37" t="s">
        <v>272</v>
      </c>
    </row>
    <row r="34" spans="1:16" ht="12.75">
      <c r="A34" s="25" t="s">
        <v>45</v>
      </c>
      <c r="B34" s="29" t="s">
        <v>40</v>
      </c>
      <c r="C34" s="29" t="s">
        <v>132</v>
      </c>
      <c r="D34" s="25" t="s">
        <v>47</v>
      </c>
      <c r="E34" s="30" t="s">
        <v>133</v>
      </c>
      <c r="F34" s="31" t="s">
        <v>90</v>
      </c>
      <c r="G34" s="32">
        <v>202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47</v>
      </c>
    </row>
    <row r="36" spans="1:5" ht="12.75">
      <c r="A36" s="38" t="s">
        <v>51</v>
      </c>
      <c r="E36" s="37" t="s">
        <v>273</v>
      </c>
    </row>
    <row r="37" spans="1:16" ht="12.75">
      <c r="A37" s="25" t="s">
        <v>45</v>
      </c>
      <c r="B37" s="29" t="s">
        <v>42</v>
      </c>
      <c r="C37" s="29" t="s">
        <v>136</v>
      </c>
      <c r="D37" s="25" t="s">
        <v>47</v>
      </c>
      <c r="E37" s="30" t="s">
        <v>137</v>
      </c>
      <c r="F37" s="31" t="s">
        <v>90</v>
      </c>
      <c r="G37" s="32">
        <v>202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138</v>
      </c>
    </row>
    <row r="39" spans="1:5" ht="12.75">
      <c r="A39" s="36" t="s">
        <v>51</v>
      </c>
      <c r="E39" s="37" t="s">
        <v>273</v>
      </c>
    </row>
    <row r="40" spans="1:18" ht="12.75" customHeight="1">
      <c r="A40" s="6" t="s">
        <v>43</v>
      </c>
      <c r="B40" s="6"/>
      <c r="C40" s="42" t="s">
        <v>35</v>
      </c>
      <c r="D40" s="6"/>
      <c r="E40" s="27" t="s">
        <v>158</v>
      </c>
      <c r="F40" s="6"/>
      <c r="G40" s="6"/>
      <c r="H40" s="6"/>
      <c r="I40" s="44">
        <f>0+Q40</f>
      </c>
      <c r="O40">
        <f>0+R40</f>
      </c>
      <c r="Q40">
        <f>0+I41+I44+I47+I50+I53+I56+I59+I62+I65</f>
      </c>
      <c r="R40">
        <f>0+O41+O44+O47+O50+O53+O56+O59+O62+O65</f>
      </c>
    </row>
    <row r="41" spans="1:16" ht="12.75">
      <c r="A41" s="25" t="s">
        <v>45</v>
      </c>
      <c r="B41" s="29" t="s">
        <v>127</v>
      </c>
      <c r="C41" s="29" t="s">
        <v>160</v>
      </c>
      <c r="D41" s="25" t="s">
        <v>47</v>
      </c>
      <c r="E41" s="30" t="s">
        <v>161</v>
      </c>
      <c r="F41" s="31" t="s">
        <v>85</v>
      </c>
      <c r="G41" s="32">
        <v>3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51">
      <c r="A42" s="34" t="s">
        <v>50</v>
      </c>
      <c r="E42" s="35" t="s">
        <v>162</v>
      </c>
    </row>
    <row r="43" spans="1:5" ht="12.75">
      <c r="A43" s="38" t="s">
        <v>51</v>
      </c>
      <c r="E43" s="37" t="s">
        <v>80</v>
      </c>
    </row>
    <row r="44" spans="1:16" ht="12.75">
      <c r="A44" s="25" t="s">
        <v>45</v>
      </c>
      <c r="B44" s="29" t="s">
        <v>131</v>
      </c>
      <c r="C44" s="29" t="s">
        <v>274</v>
      </c>
      <c r="D44" s="25" t="s">
        <v>47</v>
      </c>
      <c r="E44" s="30" t="s">
        <v>275</v>
      </c>
      <c r="F44" s="31" t="s">
        <v>85</v>
      </c>
      <c r="G44" s="32">
        <v>43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38.25">
      <c r="A45" s="34" t="s">
        <v>50</v>
      </c>
      <c r="E45" s="35" t="s">
        <v>276</v>
      </c>
    </row>
    <row r="46" spans="1:5" ht="12.75">
      <c r="A46" s="38" t="s">
        <v>51</v>
      </c>
      <c r="E46" s="37" t="s">
        <v>277</v>
      </c>
    </row>
    <row r="47" spans="1:16" ht="12.75">
      <c r="A47" s="25" t="s">
        <v>45</v>
      </c>
      <c r="B47" s="29" t="s">
        <v>135</v>
      </c>
      <c r="C47" s="29" t="s">
        <v>278</v>
      </c>
      <c r="D47" s="25" t="s">
        <v>47</v>
      </c>
      <c r="E47" s="30" t="s">
        <v>279</v>
      </c>
      <c r="F47" s="31" t="s">
        <v>85</v>
      </c>
      <c r="G47" s="32">
        <v>19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51">
      <c r="A48" s="34" t="s">
        <v>50</v>
      </c>
      <c r="E48" s="35" t="s">
        <v>280</v>
      </c>
    </row>
    <row r="49" spans="1:5" ht="12.75">
      <c r="A49" s="38" t="s">
        <v>51</v>
      </c>
      <c r="E49" s="37" t="s">
        <v>281</v>
      </c>
    </row>
    <row r="50" spans="1:16" ht="12.75">
      <c r="A50" s="25" t="s">
        <v>45</v>
      </c>
      <c r="B50" s="29" t="s">
        <v>140</v>
      </c>
      <c r="C50" s="29" t="s">
        <v>282</v>
      </c>
      <c r="D50" s="25" t="s">
        <v>47</v>
      </c>
      <c r="E50" s="30" t="s">
        <v>283</v>
      </c>
      <c r="F50" s="31" t="s">
        <v>90</v>
      </c>
      <c r="G50" s="32">
        <v>2691.667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76.5">
      <c r="A51" s="34" t="s">
        <v>50</v>
      </c>
      <c r="E51" s="35" t="s">
        <v>284</v>
      </c>
    </row>
    <row r="52" spans="1:5" ht="12.75">
      <c r="A52" s="38" t="s">
        <v>51</v>
      </c>
      <c r="E52" s="37" t="s">
        <v>285</v>
      </c>
    </row>
    <row r="53" spans="1:16" ht="12.75">
      <c r="A53" s="25" t="s">
        <v>45</v>
      </c>
      <c r="B53" s="29" t="s">
        <v>144</v>
      </c>
      <c r="C53" s="29" t="s">
        <v>170</v>
      </c>
      <c r="D53" s="25" t="s">
        <v>47</v>
      </c>
      <c r="E53" s="30" t="s">
        <v>171</v>
      </c>
      <c r="F53" s="31" t="s">
        <v>85</v>
      </c>
      <c r="G53" s="32">
        <v>12.2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63.75">
      <c r="A54" s="34" t="s">
        <v>50</v>
      </c>
      <c r="E54" s="35" t="s">
        <v>172</v>
      </c>
    </row>
    <row r="55" spans="1:5" ht="63.75">
      <c r="A55" s="38" t="s">
        <v>51</v>
      </c>
      <c r="E55" s="37" t="s">
        <v>286</v>
      </c>
    </row>
    <row r="56" spans="1:16" ht="12.75">
      <c r="A56" s="25" t="s">
        <v>45</v>
      </c>
      <c r="B56" s="29" t="s">
        <v>149</v>
      </c>
      <c r="C56" s="29" t="s">
        <v>175</v>
      </c>
      <c r="D56" s="25" t="s">
        <v>47</v>
      </c>
      <c r="E56" s="30" t="s">
        <v>176</v>
      </c>
      <c r="F56" s="31" t="s">
        <v>90</v>
      </c>
      <c r="G56" s="32">
        <v>2589</v>
      </c>
      <c r="H56" s="33">
        <v>0</v>
      </c>
      <c r="I56" s="33">
        <f>ROUND(ROUND(H56,2)*ROUND(G56,3),2)</f>
      </c>
      <c r="O56">
        <f>(I56*21)/100</f>
      </c>
      <c r="P56" t="s">
        <v>23</v>
      </c>
    </row>
    <row r="57" spans="1:5" ht="38.25">
      <c r="A57" s="34" t="s">
        <v>50</v>
      </c>
      <c r="E57" s="35" t="s">
        <v>177</v>
      </c>
    </row>
    <row r="58" spans="1:5" ht="12.75">
      <c r="A58" s="38" t="s">
        <v>51</v>
      </c>
      <c r="E58" s="37" t="s">
        <v>287</v>
      </c>
    </row>
    <row r="59" spans="1:16" ht="12.75">
      <c r="A59" s="25" t="s">
        <v>45</v>
      </c>
      <c r="B59" s="29" t="s">
        <v>153</v>
      </c>
      <c r="C59" s="29" t="s">
        <v>180</v>
      </c>
      <c r="D59" s="25" t="s">
        <v>47</v>
      </c>
      <c r="E59" s="30" t="s">
        <v>181</v>
      </c>
      <c r="F59" s="31" t="s">
        <v>90</v>
      </c>
      <c r="G59" s="32">
        <v>2688</v>
      </c>
      <c r="H59" s="33">
        <v>0</v>
      </c>
      <c r="I59" s="33">
        <f>ROUND(ROUND(H59,2)*ROUND(G59,3),2)</f>
      </c>
      <c r="O59">
        <f>(I59*21)/100</f>
      </c>
      <c r="P59" t="s">
        <v>23</v>
      </c>
    </row>
    <row r="60" spans="1:5" ht="38.25">
      <c r="A60" s="34" t="s">
        <v>50</v>
      </c>
      <c r="E60" s="35" t="s">
        <v>182</v>
      </c>
    </row>
    <row r="61" spans="1:5" ht="12.75">
      <c r="A61" s="38" t="s">
        <v>51</v>
      </c>
      <c r="E61" s="37" t="s">
        <v>288</v>
      </c>
    </row>
    <row r="62" spans="1:16" ht="12.75">
      <c r="A62" s="25" t="s">
        <v>45</v>
      </c>
      <c r="B62" s="29" t="s">
        <v>159</v>
      </c>
      <c r="C62" s="29" t="s">
        <v>185</v>
      </c>
      <c r="D62" s="25" t="s">
        <v>47</v>
      </c>
      <c r="E62" s="30" t="s">
        <v>186</v>
      </c>
      <c r="F62" s="31" t="s">
        <v>85</v>
      </c>
      <c r="G62" s="32">
        <v>105.64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63.75">
      <c r="A63" s="34" t="s">
        <v>50</v>
      </c>
      <c r="E63" s="35" t="s">
        <v>187</v>
      </c>
    </row>
    <row r="64" spans="1:5" ht="12.75">
      <c r="A64" s="38" t="s">
        <v>51</v>
      </c>
      <c r="E64" s="37" t="s">
        <v>289</v>
      </c>
    </row>
    <row r="65" spans="1:16" ht="12.75">
      <c r="A65" s="25" t="s">
        <v>45</v>
      </c>
      <c r="B65" s="29" t="s">
        <v>164</v>
      </c>
      <c r="C65" s="29" t="s">
        <v>190</v>
      </c>
      <c r="D65" s="25" t="s">
        <v>47</v>
      </c>
      <c r="E65" s="30" t="s">
        <v>191</v>
      </c>
      <c r="F65" s="31" t="s">
        <v>85</v>
      </c>
      <c r="G65" s="32">
        <v>155</v>
      </c>
      <c r="H65" s="33">
        <v>0</v>
      </c>
      <c r="I65" s="33">
        <f>ROUND(ROUND(H65,2)*ROUND(G65,3),2)</f>
      </c>
      <c r="O65">
        <f>(I65*21)/100</f>
      </c>
      <c r="P65" t="s">
        <v>23</v>
      </c>
    </row>
    <row r="66" spans="1:5" ht="38.25">
      <c r="A66" s="34" t="s">
        <v>50</v>
      </c>
      <c r="E66" s="35" t="s">
        <v>192</v>
      </c>
    </row>
    <row r="67" spans="1:5" ht="12.75">
      <c r="A67" s="36" t="s">
        <v>51</v>
      </c>
      <c r="E67" s="37" t="s">
        <v>290</v>
      </c>
    </row>
    <row r="68" spans="1:18" ht="12.75" customHeight="1">
      <c r="A68" s="6" t="s">
        <v>43</v>
      </c>
      <c r="B68" s="6"/>
      <c r="C68" s="42" t="s">
        <v>114</v>
      </c>
      <c r="D68" s="6"/>
      <c r="E68" s="27" t="s">
        <v>194</v>
      </c>
      <c r="F68" s="6"/>
      <c r="G68" s="6"/>
      <c r="H68" s="6"/>
      <c r="I68" s="44">
        <f>0+Q68</f>
      </c>
      <c r="O68">
        <f>0+R68</f>
      </c>
      <c r="Q68">
        <f>0+I69+I72+I75</f>
      </c>
      <c r="R68">
        <f>0+O69+O72+O75</f>
      </c>
    </row>
    <row r="69" spans="1:16" ht="12.75">
      <c r="A69" s="25" t="s">
        <v>45</v>
      </c>
      <c r="B69" s="29" t="s">
        <v>169</v>
      </c>
      <c r="C69" s="29" t="s">
        <v>291</v>
      </c>
      <c r="D69" s="25" t="s">
        <v>47</v>
      </c>
      <c r="E69" s="30" t="s">
        <v>292</v>
      </c>
      <c r="F69" s="31" t="s">
        <v>74</v>
      </c>
      <c r="G69" s="32">
        <v>14</v>
      </c>
      <c r="H69" s="33">
        <v>0</v>
      </c>
      <c r="I69" s="33">
        <f>ROUND(ROUND(H69,2)*ROUND(G69,3),2)</f>
      </c>
      <c r="O69">
        <f>(I69*21)/100</f>
      </c>
      <c r="P69" t="s">
        <v>23</v>
      </c>
    </row>
    <row r="70" spans="1:5" ht="12.75">
      <c r="A70" s="34" t="s">
        <v>50</v>
      </c>
      <c r="E70" s="35" t="s">
        <v>47</v>
      </c>
    </row>
    <row r="71" spans="1:5" ht="12.75">
      <c r="A71" s="38" t="s">
        <v>51</v>
      </c>
      <c r="E71" s="37" t="s">
        <v>293</v>
      </c>
    </row>
    <row r="72" spans="1:16" ht="12.75">
      <c r="A72" s="25" t="s">
        <v>45</v>
      </c>
      <c r="B72" s="29" t="s">
        <v>174</v>
      </c>
      <c r="C72" s="29" t="s">
        <v>199</v>
      </c>
      <c r="D72" s="25" t="s">
        <v>47</v>
      </c>
      <c r="E72" s="30" t="s">
        <v>200</v>
      </c>
      <c r="F72" s="31" t="s">
        <v>74</v>
      </c>
      <c r="G72" s="32">
        <v>2</v>
      </c>
      <c r="H72" s="33">
        <v>0</v>
      </c>
      <c r="I72" s="33">
        <f>ROUND(ROUND(H72,2)*ROUND(G72,3),2)</f>
      </c>
      <c r="O72">
        <f>(I72*21)/100</f>
      </c>
      <c r="P72" t="s">
        <v>23</v>
      </c>
    </row>
    <row r="73" spans="1:5" ht="12.75">
      <c r="A73" s="34" t="s">
        <v>50</v>
      </c>
      <c r="E73" s="35" t="s">
        <v>47</v>
      </c>
    </row>
    <row r="74" spans="1:5" ht="12.75">
      <c r="A74" s="38" t="s">
        <v>51</v>
      </c>
      <c r="E74" s="37" t="s">
        <v>130</v>
      </c>
    </row>
    <row r="75" spans="1:16" ht="12.75">
      <c r="A75" s="25" t="s">
        <v>45</v>
      </c>
      <c r="B75" s="29" t="s">
        <v>179</v>
      </c>
      <c r="C75" s="29" t="s">
        <v>202</v>
      </c>
      <c r="D75" s="25" t="s">
        <v>47</v>
      </c>
      <c r="E75" s="30" t="s">
        <v>203</v>
      </c>
      <c r="F75" s="31" t="s">
        <v>74</v>
      </c>
      <c r="G75" s="32">
        <v>15</v>
      </c>
      <c r="H75" s="33">
        <v>0</v>
      </c>
      <c r="I75" s="33">
        <f>ROUND(ROUND(H75,2)*ROUND(G75,3),2)</f>
      </c>
      <c r="O75">
        <f>(I75*21)/100</f>
      </c>
      <c r="P75" t="s">
        <v>23</v>
      </c>
    </row>
    <row r="76" spans="1:5" ht="38.25">
      <c r="A76" s="34" t="s">
        <v>50</v>
      </c>
      <c r="E76" s="35" t="s">
        <v>204</v>
      </c>
    </row>
    <row r="77" spans="1:5" ht="63.75">
      <c r="A77" s="36" t="s">
        <v>51</v>
      </c>
      <c r="E77" s="37" t="s">
        <v>294</v>
      </c>
    </row>
    <row r="78" spans="1:18" ht="12.75" customHeight="1">
      <c r="A78" s="6" t="s">
        <v>43</v>
      </c>
      <c r="B78" s="6"/>
      <c r="C78" s="42" t="s">
        <v>40</v>
      </c>
      <c r="D78" s="6"/>
      <c r="E78" s="27" t="s">
        <v>71</v>
      </c>
      <c r="F78" s="6"/>
      <c r="G78" s="6"/>
      <c r="H78" s="6"/>
      <c r="I78" s="44">
        <f>0+Q78</f>
      </c>
      <c r="O78">
        <f>0+R78</f>
      </c>
      <c r="Q78">
        <f>0+I79+I82+I85+I88</f>
      </c>
      <c r="R78">
        <f>0+O79+O82+O85+O88</f>
      </c>
    </row>
    <row r="79" spans="1:16" ht="25.5">
      <c r="A79" s="25" t="s">
        <v>45</v>
      </c>
      <c r="B79" s="29" t="s">
        <v>184</v>
      </c>
      <c r="C79" s="29" t="s">
        <v>234</v>
      </c>
      <c r="D79" s="25" t="s">
        <v>47</v>
      </c>
      <c r="E79" s="30" t="s">
        <v>235</v>
      </c>
      <c r="F79" s="31" t="s">
        <v>90</v>
      </c>
      <c r="G79" s="32">
        <v>111</v>
      </c>
      <c r="H79" s="33">
        <v>0</v>
      </c>
      <c r="I79" s="33">
        <f>ROUND(ROUND(H79,2)*ROUND(G79,3),2)</f>
      </c>
      <c r="O79">
        <f>(I79*21)/100</f>
      </c>
      <c r="P79" t="s">
        <v>23</v>
      </c>
    </row>
    <row r="80" spans="1:5" ht="12.75">
      <c r="A80" s="34" t="s">
        <v>50</v>
      </c>
      <c r="E80" s="35" t="s">
        <v>47</v>
      </c>
    </row>
    <row r="81" spans="1:5" ht="89.25">
      <c r="A81" s="38" t="s">
        <v>51</v>
      </c>
      <c r="E81" s="37" t="s">
        <v>295</v>
      </c>
    </row>
    <row r="82" spans="1:16" ht="12.75">
      <c r="A82" s="25" t="s">
        <v>45</v>
      </c>
      <c r="B82" s="29" t="s">
        <v>189</v>
      </c>
      <c r="C82" s="29" t="s">
        <v>238</v>
      </c>
      <c r="D82" s="25" t="s">
        <v>47</v>
      </c>
      <c r="E82" s="30" t="s">
        <v>239</v>
      </c>
      <c r="F82" s="31" t="s">
        <v>90</v>
      </c>
      <c r="G82" s="32">
        <v>111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12.75">
      <c r="A83" s="34" t="s">
        <v>50</v>
      </c>
      <c r="E83" s="35" t="s">
        <v>47</v>
      </c>
    </row>
    <row r="84" spans="1:5" ht="89.25">
      <c r="A84" s="38" t="s">
        <v>51</v>
      </c>
      <c r="E84" s="37" t="s">
        <v>295</v>
      </c>
    </row>
    <row r="85" spans="1:16" ht="12.75">
      <c r="A85" s="25" t="s">
        <v>45</v>
      </c>
      <c r="B85" s="29" t="s">
        <v>195</v>
      </c>
      <c r="C85" s="29" t="s">
        <v>256</v>
      </c>
      <c r="D85" s="25" t="s">
        <v>47</v>
      </c>
      <c r="E85" s="30" t="s">
        <v>257</v>
      </c>
      <c r="F85" s="31" t="s">
        <v>99</v>
      </c>
      <c r="G85" s="32">
        <v>129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12.75">
      <c r="A86" s="34" t="s">
        <v>50</v>
      </c>
      <c r="E86" s="35" t="s">
        <v>258</v>
      </c>
    </row>
    <row r="87" spans="1:5" ht="12.75">
      <c r="A87" s="38" t="s">
        <v>51</v>
      </c>
      <c r="E87" s="37" t="s">
        <v>264</v>
      </c>
    </row>
    <row r="88" spans="1:16" ht="12.75">
      <c r="A88" s="25" t="s">
        <v>45</v>
      </c>
      <c r="B88" s="29" t="s">
        <v>198</v>
      </c>
      <c r="C88" s="29" t="s">
        <v>296</v>
      </c>
      <c r="D88" s="25" t="s">
        <v>47</v>
      </c>
      <c r="E88" s="30" t="s">
        <v>297</v>
      </c>
      <c r="F88" s="31" t="s">
        <v>99</v>
      </c>
      <c r="G88" s="32">
        <v>97</v>
      </c>
      <c r="H88" s="33">
        <v>0</v>
      </c>
      <c r="I88" s="33">
        <f>ROUND(ROUND(H88,2)*ROUND(G88,3),2)</f>
      </c>
      <c r="O88">
        <f>(I88*21)/100</f>
      </c>
      <c r="P88" t="s">
        <v>23</v>
      </c>
    </row>
    <row r="89" spans="1:5" ht="12.75">
      <c r="A89" s="34" t="s">
        <v>50</v>
      </c>
      <c r="E89" s="35" t="s">
        <v>298</v>
      </c>
    </row>
    <row r="90" spans="1:5" ht="12.75">
      <c r="A90" s="36" t="s">
        <v>51</v>
      </c>
      <c r="E90" s="37" t="s">
        <v>299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0+O8+O12+O34+O62+O69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300</v>
      </c>
      <c r="I3" s="39">
        <f>0+I8+I12+I34+I62+I69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300</v>
      </c>
      <c r="D4" s="6"/>
      <c r="E4" s="18" t="s">
        <v>301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83</v>
      </c>
      <c r="D9" s="25" t="s">
        <v>47</v>
      </c>
      <c r="E9" s="30" t="s">
        <v>84</v>
      </c>
      <c r="F9" s="31" t="s">
        <v>85</v>
      </c>
      <c r="G9" s="32">
        <v>61.565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86</v>
      </c>
    </row>
    <row r="11" spans="1:5" ht="63.75">
      <c r="A11" s="36" t="s">
        <v>51</v>
      </c>
      <c r="E11" s="37" t="s">
        <v>302</v>
      </c>
    </row>
    <row r="12" spans="1:18" ht="12.75" customHeight="1">
      <c r="A12" s="6" t="s">
        <v>43</v>
      </c>
      <c r="B12" s="6"/>
      <c r="C12" s="42" t="s">
        <v>29</v>
      </c>
      <c r="D12" s="6"/>
      <c r="E12" s="27" t="s">
        <v>70</v>
      </c>
      <c r="F12" s="6"/>
      <c r="G12" s="6"/>
      <c r="H12" s="6"/>
      <c r="I12" s="44">
        <f>0+Q12</f>
      </c>
      <c r="O12">
        <f>0+R12</f>
      </c>
      <c r="Q12">
        <f>0+I13+I16+I19+I22+I25+I28+I31</f>
      </c>
      <c r="R12">
        <f>0+O13+O16+O19+O22+O25+O28+O31</f>
      </c>
    </row>
    <row r="13" spans="1:16" ht="12.75">
      <c r="A13" s="25" t="s">
        <v>45</v>
      </c>
      <c r="B13" s="29" t="s">
        <v>23</v>
      </c>
      <c r="C13" s="29" t="s">
        <v>93</v>
      </c>
      <c r="D13" s="25" t="s">
        <v>47</v>
      </c>
      <c r="E13" s="30" t="s">
        <v>94</v>
      </c>
      <c r="F13" s="31" t="s">
        <v>85</v>
      </c>
      <c r="G13" s="32">
        <v>240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51">
      <c r="A14" s="34" t="s">
        <v>50</v>
      </c>
      <c r="E14" s="35" t="s">
        <v>95</v>
      </c>
    </row>
    <row r="15" spans="1:5" ht="12.75">
      <c r="A15" s="38" t="s">
        <v>51</v>
      </c>
      <c r="E15" s="37" t="s">
        <v>303</v>
      </c>
    </row>
    <row r="16" spans="1:16" ht="12.75">
      <c r="A16" s="25" t="s">
        <v>45</v>
      </c>
      <c r="B16" s="29" t="s">
        <v>22</v>
      </c>
      <c r="C16" s="29" t="s">
        <v>97</v>
      </c>
      <c r="D16" s="25" t="s">
        <v>47</v>
      </c>
      <c r="E16" s="30" t="s">
        <v>98</v>
      </c>
      <c r="F16" s="31" t="s">
        <v>99</v>
      </c>
      <c r="G16" s="32">
        <v>156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12.75">
      <c r="A17" s="34" t="s">
        <v>50</v>
      </c>
      <c r="E17" s="35" t="s">
        <v>47</v>
      </c>
    </row>
    <row r="18" spans="1:5" ht="12.75">
      <c r="A18" s="38" t="s">
        <v>51</v>
      </c>
      <c r="E18" s="37" t="s">
        <v>304</v>
      </c>
    </row>
    <row r="19" spans="1:16" ht="12.75">
      <c r="A19" s="25" t="s">
        <v>45</v>
      </c>
      <c r="B19" s="29" t="s">
        <v>33</v>
      </c>
      <c r="C19" s="29" t="s">
        <v>101</v>
      </c>
      <c r="D19" s="25" t="s">
        <v>47</v>
      </c>
      <c r="E19" s="30" t="s">
        <v>102</v>
      </c>
      <c r="F19" s="31" t="s">
        <v>85</v>
      </c>
      <c r="G19" s="32">
        <v>61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305</v>
      </c>
    </row>
    <row r="21" spans="1:5" ht="12.75">
      <c r="A21" s="38" t="s">
        <v>51</v>
      </c>
      <c r="E21" s="37" t="s">
        <v>306</v>
      </c>
    </row>
    <row r="22" spans="1:16" ht="12.75">
      <c r="A22" s="25" t="s">
        <v>45</v>
      </c>
      <c r="B22" s="29" t="s">
        <v>35</v>
      </c>
      <c r="C22" s="29" t="s">
        <v>105</v>
      </c>
      <c r="D22" s="25" t="s">
        <v>47</v>
      </c>
      <c r="E22" s="30" t="s">
        <v>106</v>
      </c>
      <c r="F22" s="31" t="s">
        <v>85</v>
      </c>
      <c r="G22" s="32">
        <v>0.3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107</v>
      </c>
    </row>
    <row r="24" spans="1:5" ht="12.75">
      <c r="A24" s="38" t="s">
        <v>51</v>
      </c>
      <c r="E24" s="37" t="s">
        <v>307</v>
      </c>
    </row>
    <row r="25" spans="1:16" ht="12.75">
      <c r="A25" s="25" t="s">
        <v>45</v>
      </c>
      <c r="B25" s="29" t="s">
        <v>37</v>
      </c>
      <c r="C25" s="29" t="s">
        <v>308</v>
      </c>
      <c r="D25" s="25" t="s">
        <v>47</v>
      </c>
      <c r="E25" s="30" t="s">
        <v>309</v>
      </c>
      <c r="F25" s="31" t="s">
        <v>99</v>
      </c>
      <c r="G25" s="32">
        <v>9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25.5">
      <c r="A26" s="34" t="s">
        <v>50</v>
      </c>
      <c r="E26" s="35" t="s">
        <v>310</v>
      </c>
    </row>
    <row r="27" spans="1:5" ht="12.75">
      <c r="A27" s="38" t="s">
        <v>51</v>
      </c>
      <c r="E27" s="37" t="s">
        <v>254</v>
      </c>
    </row>
    <row r="28" spans="1:16" ht="12.75">
      <c r="A28" s="25" t="s">
        <v>45</v>
      </c>
      <c r="B28" s="29" t="s">
        <v>109</v>
      </c>
      <c r="C28" s="29" t="s">
        <v>132</v>
      </c>
      <c r="D28" s="25" t="s">
        <v>47</v>
      </c>
      <c r="E28" s="30" t="s">
        <v>133</v>
      </c>
      <c r="F28" s="31" t="s">
        <v>90</v>
      </c>
      <c r="G28" s="32">
        <v>3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47</v>
      </c>
    </row>
    <row r="30" spans="1:5" ht="12.75">
      <c r="A30" s="38" t="s">
        <v>51</v>
      </c>
      <c r="E30" s="37" t="s">
        <v>80</v>
      </c>
    </row>
    <row r="31" spans="1:16" ht="12.75">
      <c r="A31" s="25" t="s">
        <v>45</v>
      </c>
      <c r="B31" s="29" t="s">
        <v>114</v>
      </c>
      <c r="C31" s="29" t="s">
        <v>136</v>
      </c>
      <c r="D31" s="25" t="s">
        <v>47</v>
      </c>
      <c r="E31" s="30" t="s">
        <v>137</v>
      </c>
      <c r="F31" s="31" t="s">
        <v>90</v>
      </c>
      <c r="G31" s="32">
        <v>3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138</v>
      </c>
    </row>
    <row r="33" spans="1:5" ht="12.75">
      <c r="A33" s="36" t="s">
        <v>51</v>
      </c>
      <c r="E33" s="37" t="s">
        <v>80</v>
      </c>
    </row>
    <row r="34" spans="1:18" ht="12.75" customHeight="1">
      <c r="A34" s="6" t="s">
        <v>43</v>
      </c>
      <c r="B34" s="6"/>
      <c r="C34" s="42" t="s">
        <v>35</v>
      </c>
      <c r="D34" s="6"/>
      <c r="E34" s="27" t="s">
        <v>158</v>
      </c>
      <c r="F34" s="6"/>
      <c r="G34" s="6"/>
      <c r="H34" s="6"/>
      <c r="I34" s="44">
        <f>0+Q34</f>
      </c>
      <c r="O34">
        <f>0+R34</f>
      </c>
      <c r="Q34">
        <f>0+I35+I38+I41+I44+I47+I50+I53+I56+I59</f>
      </c>
      <c r="R34">
        <f>0+O35+O38+O41+O44+O47+O50+O53+O56+O59</f>
      </c>
    </row>
    <row r="35" spans="1:16" ht="12.75">
      <c r="A35" s="25" t="s">
        <v>45</v>
      </c>
      <c r="B35" s="29" t="s">
        <v>40</v>
      </c>
      <c r="C35" s="29" t="s">
        <v>160</v>
      </c>
      <c r="D35" s="25" t="s">
        <v>47</v>
      </c>
      <c r="E35" s="30" t="s">
        <v>161</v>
      </c>
      <c r="F35" s="31" t="s">
        <v>85</v>
      </c>
      <c r="G35" s="32">
        <v>4</v>
      </c>
      <c r="H35" s="33">
        <v>0</v>
      </c>
      <c r="I35" s="33">
        <f>ROUND(ROUND(H35,2)*ROUND(G35,3),2)</f>
      </c>
      <c r="O35">
        <f>(I35*21)/100</f>
      </c>
      <c r="P35" t="s">
        <v>23</v>
      </c>
    </row>
    <row r="36" spans="1:5" ht="51">
      <c r="A36" s="34" t="s">
        <v>50</v>
      </c>
      <c r="E36" s="35" t="s">
        <v>162</v>
      </c>
    </row>
    <row r="37" spans="1:5" ht="12.75">
      <c r="A37" s="38" t="s">
        <v>51</v>
      </c>
      <c r="E37" s="37" t="s">
        <v>122</v>
      </c>
    </row>
    <row r="38" spans="1:16" ht="12.75">
      <c r="A38" s="25" t="s">
        <v>45</v>
      </c>
      <c r="B38" s="29" t="s">
        <v>42</v>
      </c>
      <c r="C38" s="29" t="s">
        <v>274</v>
      </c>
      <c r="D38" s="25" t="s">
        <v>47</v>
      </c>
      <c r="E38" s="30" t="s">
        <v>275</v>
      </c>
      <c r="F38" s="31" t="s">
        <v>85</v>
      </c>
      <c r="G38" s="32">
        <v>19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38.25">
      <c r="A39" s="34" t="s">
        <v>50</v>
      </c>
      <c r="E39" s="35" t="s">
        <v>276</v>
      </c>
    </row>
    <row r="40" spans="1:5" ht="12.75">
      <c r="A40" s="38" t="s">
        <v>51</v>
      </c>
      <c r="E40" s="37" t="s">
        <v>281</v>
      </c>
    </row>
    <row r="41" spans="1:16" ht="12.75">
      <c r="A41" s="25" t="s">
        <v>45</v>
      </c>
      <c r="B41" s="29" t="s">
        <v>127</v>
      </c>
      <c r="C41" s="29" t="s">
        <v>278</v>
      </c>
      <c r="D41" s="25" t="s">
        <v>47</v>
      </c>
      <c r="E41" s="30" t="s">
        <v>279</v>
      </c>
      <c r="F41" s="31" t="s">
        <v>85</v>
      </c>
      <c r="G41" s="32">
        <v>9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51">
      <c r="A42" s="34" t="s">
        <v>50</v>
      </c>
      <c r="E42" s="35" t="s">
        <v>280</v>
      </c>
    </row>
    <row r="43" spans="1:5" ht="12.75">
      <c r="A43" s="38" t="s">
        <v>51</v>
      </c>
      <c r="E43" s="37" t="s">
        <v>254</v>
      </c>
    </row>
    <row r="44" spans="1:16" ht="12.75">
      <c r="A44" s="25" t="s">
        <v>45</v>
      </c>
      <c r="B44" s="29" t="s">
        <v>131</v>
      </c>
      <c r="C44" s="29" t="s">
        <v>282</v>
      </c>
      <c r="D44" s="25" t="s">
        <v>47</v>
      </c>
      <c r="E44" s="30" t="s">
        <v>283</v>
      </c>
      <c r="F44" s="31" t="s">
        <v>90</v>
      </c>
      <c r="G44" s="32">
        <v>2500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76.5">
      <c r="A45" s="34" t="s">
        <v>50</v>
      </c>
      <c r="E45" s="35" t="s">
        <v>284</v>
      </c>
    </row>
    <row r="46" spans="1:5" ht="12.75">
      <c r="A46" s="38" t="s">
        <v>51</v>
      </c>
      <c r="E46" s="37" t="s">
        <v>311</v>
      </c>
    </row>
    <row r="47" spans="1:16" ht="12.75">
      <c r="A47" s="25" t="s">
        <v>45</v>
      </c>
      <c r="B47" s="29" t="s">
        <v>135</v>
      </c>
      <c r="C47" s="29" t="s">
        <v>170</v>
      </c>
      <c r="D47" s="25" t="s">
        <v>47</v>
      </c>
      <c r="E47" s="30" t="s">
        <v>171</v>
      </c>
      <c r="F47" s="31" t="s">
        <v>85</v>
      </c>
      <c r="G47" s="32">
        <v>10.5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63.75">
      <c r="A48" s="34" t="s">
        <v>50</v>
      </c>
      <c r="E48" s="35" t="s">
        <v>172</v>
      </c>
    </row>
    <row r="49" spans="1:5" ht="76.5">
      <c r="A49" s="38" t="s">
        <v>51</v>
      </c>
      <c r="E49" s="37" t="s">
        <v>312</v>
      </c>
    </row>
    <row r="50" spans="1:16" ht="12.75">
      <c r="A50" s="25" t="s">
        <v>45</v>
      </c>
      <c r="B50" s="29" t="s">
        <v>140</v>
      </c>
      <c r="C50" s="29" t="s">
        <v>175</v>
      </c>
      <c r="D50" s="25" t="s">
        <v>47</v>
      </c>
      <c r="E50" s="30" t="s">
        <v>176</v>
      </c>
      <c r="F50" s="31" t="s">
        <v>90</v>
      </c>
      <c r="G50" s="32">
        <v>2406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38.25">
      <c r="A51" s="34" t="s">
        <v>50</v>
      </c>
      <c r="E51" s="35" t="s">
        <v>177</v>
      </c>
    </row>
    <row r="52" spans="1:5" ht="12.75">
      <c r="A52" s="38" t="s">
        <v>51</v>
      </c>
      <c r="E52" s="37" t="s">
        <v>313</v>
      </c>
    </row>
    <row r="53" spans="1:16" ht="12.75">
      <c r="A53" s="25" t="s">
        <v>45</v>
      </c>
      <c r="B53" s="29" t="s">
        <v>144</v>
      </c>
      <c r="C53" s="29" t="s">
        <v>180</v>
      </c>
      <c r="D53" s="25" t="s">
        <v>47</v>
      </c>
      <c r="E53" s="30" t="s">
        <v>181</v>
      </c>
      <c r="F53" s="31" t="s">
        <v>90</v>
      </c>
      <c r="G53" s="32">
        <v>2498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38.25">
      <c r="A54" s="34" t="s">
        <v>50</v>
      </c>
      <c r="E54" s="35" t="s">
        <v>182</v>
      </c>
    </row>
    <row r="55" spans="1:5" ht="12.75">
      <c r="A55" s="38" t="s">
        <v>51</v>
      </c>
      <c r="E55" s="37" t="s">
        <v>314</v>
      </c>
    </row>
    <row r="56" spans="1:16" ht="12.75">
      <c r="A56" s="25" t="s">
        <v>45</v>
      </c>
      <c r="B56" s="29" t="s">
        <v>149</v>
      </c>
      <c r="C56" s="29" t="s">
        <v>185</v>
      </c>
      <c r="D56" s="25" t="s">
        <v>47</v>
      </c>
      <c r="E56" s="30" t="s">
        <v>186</v>
      </c>
      <c r="F56" s="31" t="s">
        <v>85</v>
      </c>
      <c r="G56" s="32">
        <v>98.84</v>
      </c>
      <c r="H56" s="33">
        <v>0</v>
      </c>
      <c r="I56" s="33">
        <f>ROUND(ROUND(H56,2)*ROUND(G56,3),2)</f>
      </c>
      <c r="O56">
        <f>(I56*21)/100</f>
      </c>
      <c r="P56" t="s">
        <v>23</v>
      </c>
    </row>
    <row r="57" spans="1:5" ht="89.25">
      <c r="A57" s="34" t="s">
        <v>50</v>
      </c>
      <c r="E57" s="35" t="s">
        <v>315</v>
      </c>
    </row>
    <row r="58" spans="1:5" ht="12.75">
      <c r="A58" s="38" t="s">
        <v>51</v>
      </c>
      <c r="E58" s="37" t="s">
        <v>316</v>
      </c>
    </row>
    <row r="59" spans="1:16" ht="12.75">
      <c r="A59" s="25" t="s">
        <v>45</v>
      </c>
      <c r="B59" s="29" t="s">
        <v>153</v>
      </c>
      <c r="C59" s="29" t="s">
        <v>190</v>
      </c>
      <c r="D59" s="25" t="s">
        <v>47</v>
      </c>
      <c r="E59" s="30" t="s">
        <v>191</v>
      </c>
      <c r="F59" s="31" t="s">
        <v>85</v>
      </c>
      <c r="G59" s="32">
        <v>144</v>
      </c>
      <c r="H59" s="33">
        <v>0</v>
      </c>
      <c r="I59" s="33">
        <f>ROUND(ROUND(H59,2)*ROUND(G59,3),2)</f>
      </c>
      <c r="O59">
        <f>(I59*21)/100</f>
      </c>
      <c r="P59" t="s">
        <v>23</v>
      </c>
    </row>
    <row r="60" spans="1:5" ht="38.25">
      <c r="A60" s="34" t="s">
        <v>50</v>
      </c>
      <c r="E60" s="35" t="s">
        <v>192</v>
      </c>
    </row>
    <row r="61" spans="1:5" ht="12.75">
      <c r="A61" s="36" t="s">
        <v>51</v>
      </c>
      <c r="E61" s="37" t="s">
        <v>317</v>
      </c>
    </row>
    <row r="62" spans="1:18" ht="12.75" customHeight="1">
      <c r="A62" s="6" t="s">
        <v>43</v>
      </c>
      <c r="B62" s="6"/>
      <c r="C62" s="42" t="s">
        <v>114</v>
      </c>
      <c r="D62" s="6"/>
      <c r="E62" s="27" t="s">
        <v>194</v>
      </c>
      <c r="F62" s="6"/>
      <c r="G62" s="6"/>
      <c r="H62" s="6"/>
      <c r="I62" s="44">
        <f>0+Q62</f>
      </c>
      <c r="O62">
        <f>0+R62</f>
      </c>
      <c r="Q62">
        <f>0+I63+I66</f>
      </c>
      <c r="R62">
        <f>0+O63+O66</f>
      </c>
    </row>
    <row r="63" spans="1:16" ht="12.75">
      <c r="A63" s="25" t="s">
        <v>45</v>
      </c>
      <c r="B63" s="29" t="s">
        <v>159</v>
      </c>
      <c r="C63" s="29" t="s">
        <v>291</v>
      </c>
      <c r="D63" s="25" t="s">
        <v>47</v>
      </c>
      <c r="E63" s="30" t="s">
        <v>292</v>
      </c>
      <c r="F63" s="31" t="s">
        <v>74</v>
      </c>
      <c r="G63" s="32">
        <v>4</v>
      </c>
      <c r="H63" s="33">
        <v>0</v>
      </c>
      <c r="I63" s="33">
        <f>ROUND(ROUND(H63,2)*ROUND(G63,3),2)</f>
      </c>
      <c r="O63">
        <f>(I63*21)/100</f>
      </c>
      <c r="P63" t="s">
        <v>23</v>
      </c>
    </row>
    <row r="64" spans="1:5" ht="12.75">
      <c r="A64" s="34" t="s">
        <v>50</v>
      </c>
      <c r="E64" s="35" t="s">
        <v>47</v>
      </c>
    </row>
    <row r="65" spans="1:5" ht="12.75">
      <c r="A65" s="38" t="s">
        <v>51</v>
      </c>
      <c r="E65" s="37" t="s">
        <v>122</v>
      </c>
    </row>
    <row r="66" spans="1:16" ht="12.75">
      <c r="A66" s="25" t="s">
        <v>45</v>
      </c>
      <c r="B66" s="29" t="s">
        <v>164</v>
      </c>
      <c r="C66" s="29" t="s">
        <v>202</v>
      </c>
      <c r="D66" s="25" t="s">
        <v>47</v>
      </c>
      <c r="E66" s="30" t="s">
        <v>203</v>
      </c>
      <c r="F66" s="31" t="s">
        <v>74</v>
      </c>
      <c r="G66" s="32">
        <v>19</v>
      </c>
      <c r="H66" s="33">
        <v>0</v>
      </c>
      <c r="I66" s="33">
        <f>ROUND(ROUND(H66,2)*ROUND(G66,3),2)</f>
      </c>
      <c r="O66">
        <f>(I66*21)/100</f>
      </c>
      <c r="P66" t="s">
        <v>23</v>
      </c>
    </row>
    <row r="67" spans="1:5" ht="38.25">
      <c r="A67" s="34" t="s">
        <v>50</v>
      </c>
      <c r="E67" s="35" t="s">
        <v>204</v>
      </c>
    </row>
    <row r="68" spans="1:5" ht="63.75">
      <c r="A68" s="36" t="s">
        <v>51</v>
      </c>
      <c r="E68" s="37" t="s">
        <v>318</v>
      </c>
    </row>
    <row r="69" spans="1:18" ht="12.75" customHeight="1">
      <c r="A69" s="6" t="s">
        <v>43</v>
      </c>
      <c r="B69" s="6"/>
      <c r="C69" s="42" t="s">
        <v>40</v>
      </c>
      <c r="D69" s="6"/>
      <c r="E69" s="27" t="s">
        <v>71</v>
      </c>
      <c r="F69" s="6"/>
      <c r="G69" s="6"/>
      <c r="H69" s="6"/>
      <c r="I69" s="44">
        <f>0+Q69</f>
      </c>
      <c r="O69">
        <f>0+R69</f>
      </c>
      <c r="Q69">
        <f>0+I70+I73+I76+I79+I82+I85</f>
      </c>
      <c r="R69">
        <f>0+O70+O73+O76+O79+O82+O85</f>
      </c>
    </row>
    <row r="70" spans="1:16" ht="12.75">
      <c r="A70" s="25" t="s">
        <v>45</v>
      </c>
      <c r="B70" s="29" t="s">
        <v>169</v>
      </c>
      <c r="C70" s="29" t="s">
        <v>223</v>
      </c>
      <c r="D70" s="25" t="s">
        <v>47</v>
      </c>
      <c r="E70" s="30" t="s">
        <v>224</v>
      </c>
      <c r="F70" s="31" t="s">
        <v>74</v>
      </c>
      <c r="G70" s="32">
        <v>1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12.75">
      <c r="A71" s="34" t="s">
        <v>50</v>
      </c>
      <c r="E71" s="35" t="s">
        <v>47</v>
      </c>
    </row>
    <row r="72" spans="1:5" ht="12.75">
      <c r="A72" s="38" t="s">
        <v>51</v>
      </c>
      <c r="E72" s="37" t="s">
        <v>52</v>
      </c>
    </row>
    <row r="73" spans="1:16" ht="25.5">
      <c r="A73" s="25" t="s">
        <v>45</v>
      </c>
      <c r="B73" s="29" t="s">
        <v>174</v>
      </c>
      <c r="C73" s="29" t="s">
        <v>226</v>
      </c>
      <c r="D73" s="25" t="s">
        <v>47</v>
      </c>
      <c r="E73" s="30" t="s">
        <v>227</v>
      </c>
      <c r="F73" s="31" t="s">
        <v>74</v>
      </c>
      <c r="G73" s="32">
        <v>1</v>
      </c>
      <c r="H73" s="33">
        <v>0</v>
      </c>
      <c r="I73" s="33">
        <f>ROUND(ROUND(H73,2)*ROUND(G73,3),2)</f>
      </c>
      <c r="O73">
        <f>(I73*21)/100</f>
      </c>
      <c r="P73" t="s">
        <v>23</v>
      </c>
    </row>
    <row r="74" spans="1:5" ht="12.75">
      <c r="A74" s="34" t="s">
        <v>50</v>
      </c>
      <c r="E74" s="35" t="s">
        <v>47</v>
      </c>
    </row>
    <row r="75" spans="1:5" ht="12.75">
      <c r="A75" s="38" t="s">
        <v>51</v>
      </c>
      <c r="E75" s="37" t="s">
        <v>319</v>
      </c>
    </row>
    <row r="76" spans="1:16" ht="25.5">
      <c r="A76" s="25" t="s">
        <v>45</v>
      </c>
      <c r="B76" s="29" t="s">
        <v>179</v>
      </c>
      <c r="C76" s="29" t="s">
        <v>230</v>
      </c>
      <c r="D76" s="25" t="s">
        <v>47</v>
      </c>
      <c r="E76" s="30" t="s">
        <v>231</v>
      </c>
      <c r="F76" s="31" t="s">
        <v>74</v>
      </c>
      <c r="G76" s="32">
        <v>2</v>
      </c>
      <c r="H76" s="33">
        <v>0</v>
      </c>
      <c r="I76" s="33">
        <f>ROUND(ROUND(H76,2)*ROUND(G76,3),2)</f>
      </c>
      <c r="O76">
        <f>(I76*21)/100</f>
      </c>
      <c r="P76" t="s">
        <v>23</v>
      </c>
    </row>
    <row r="77" spans="1:5" ht="12.75">
      <c r="A77" s="34" t="s">
        <v>50</v>
      </c>
      <c r="E77" s="35" t="s">
        <v>232</v>
      </c>
    </row>
    <row r="78" spans="1:5" ht="12.75">
      <c r="A78" s="38" t="s">
        <v>51</v>
      </c>
      <c r="E78" s="37" t="s">
        <v>130</v>
      </c>
    </row>
    <row r="79" spans="1:16" ht="25.5">
      <c r="A79" s="25" t="s">
        <v>45</v>
      </c>
      <c r="B79" s="29" t="s">
        <v>184</v>
      </c>
      <c r="C79" s="29" t="s">
        <v>234</v>
      </c>
      <c r="D79" s="25" t="s">
        <v>47</v>
      </c>
      <c r="E79" s="30" t="s">
        <v>235</v>
      </c>
      <c r="F79" s="31" t="s">
        <v>90</v>
      </c>
      <c r="G79" s="32">
        <v>109</v>
      </c>
      <c r="H79" s="33">
        <v>0</v>
      </c>
      <c r="I79" s="33">
        <f>ROUND(ROUND(H79,2)*ROUND(G79,3),2)</f>
      </c>
      <c r="O79">
        <f>(I79*21)/100</f>
      </c>
      <c r="P79" t="s">
        <v>23</v>
      </c>
    </row>
    <row r="80" spans="1:5" ht="12.75">
      <c r="A80" s="34" t="s">
        <v>50</v>
      </c>
      <c r="E80" s="35" t="s">
        <v>47</v>
      </c>
    </row>
    <row r="81" spans="1:5" ht="89.25">
      <c r="A81" s="38" t="s">
        <v>51</v>
      </c>
      <c r="E81" s="37" t="s">
        <v>320</v>
      </c>
    </row>
    <row r="82" spans="1:16" ht="12.75">
      <c r="A82" s="25" t="s">
        <v>45</v>
      </c>
      <c r="B82" s="29" t="s">
        <v>189</v>
      </c>
      <c r="C82" s="29" t="s">
        <v>238</v>
      </c>
      <c r="D82" s="25" t="s">
        <v>47</v>
      </c>
      <c r="E82" s="30" t="s">
        <v>239</v>
      </c>
      <c r="F82" s="31" t="s">
        <v>90</v>
      </c>
      <c r="G82" s="32">
        <v>109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12.75">
      <c r="A83" s="34" t="s">
        <v>50</v>
      </c>
      <c r="E83" s="35" t="s">
        <v>47</v>
      </c>
    </row>
    <row r="84" spans="1:5" ht="89.25">
      <c r="A84" s="38" t="s">
        <v>51</v>
      </c>
      <c r="E84" s="37" t="s">
        <v>320</v>
      </c>
    </row>
    <row r="85" spans="1:16" ht="12.75">
      <c r="A85" s="25" t="s">
        <v>45</v>
      </c>
      <c r="B85" s="29" t="s">
        <v>195</v>
      </c>
      <c r="C85" s="29" t="s">
        <v>256</v>
      </c>
      <c r="D85" s="25" t="s">
        <v>47</v>
      </c>
      <c r="E85" s="30" t="s">
        <v>257</v>
      </c>
      <c r="F85" s="31" t="s">
        <v>99</v>
      </c>
      <c r="G85" s="32">
        <v>156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12.75">
      <c r="A86" s="34" t="s">
        <v>50</v>
      </c>
      <c r="E86" s="35" t="s">
        <v>258</v>
      </c>
    </row>
    <row r="87" spans="1:5" ht="12.75">
      <c r="A87" s="36" t="s">
        <v>51</v>
      </c>
      <c r="E87" s="37" t="s">
        <v>304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0+O8+O15+O22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321</v>
      </c>
      <c r="I3" s="39">
        <f>0+I8+I15+I22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321</v>
      </c>
      <c r="D4" s="6"/>
      <c r="E4" s="18" t="s">
        <v>322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33</v>
      </c>
      <c r="D8" s="19"/>
      <c r="E8" s="27" t="s">
        <v>139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45</v>
      </c>
      <c r="B9" s="29" t="s">
        <v>29</v>
      </c>
      <c r="C9" s="29" t="s">
        <v>323</v>
      </c>
      <c r="D9" s="25" t="s">
        <v>47</v>
      </c>
      <c r="E9" s="30" t="s">
        <v>324</v>
      </c>
      <c r="F9" s="31" t="s">
        <v>85</v>
      </c>
      <c r="G9" s="32">
        <v>3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325</v>
      </c>
    </row>
    <row r="11" spans="1:5" ht="12.75">
      <c r="A11" s="38" t="s">
        <v>51</v>
      </c>
      <c r="E11" s="37" t="s">
        <v>80</v>
      </c>
    </row>
    <row r="12" spans="1:16" ht="12.75">
      <c r="A12" s="25" t="s">
        <v>45</v>
      </c>
      <c r="B12" s="29" t="s">
        <v>23</v>
      </c>
      <c r="C12" s="29" t="s">
        <v>326</v>
      </c>
      <c r="D12" s="25" t="s">
        <v>47</v>
      </c>
      <c r="E12" s="30" t="s">
        <v>327</v>
      </c>
      <c r="F12" s="31" t="s">
        <v>90</v>
      </c>
      <c r="G12" s="32">
        <v>87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38.25">
      <c r="A13" s="34" t="s">
        <v>50</v>
      </c>
      <c r="E13" s="35" t="s">
        <v>328</v>
      </c>
    </row>
    <row r="14" spans="1:5" ht="12.75">
      <c r="A14" s="36" t="s">
        <v>51</v>
      </c>
      <c r="E14" s="37" t="s">
        <v>329</v>
      </c>
    </row>
    <row r="15" spans="1:18" ht="12.75" customHeight="1">
      <c r="A15" s="6" t="s">
        <v>43</v>
      </c>
      <c r="B15" s="6"/>
      <c r="C15" s="42" t="s">
        <v>35</v>
      </c>
      <c r="D15" s="6"/>
      <c r="E15" s="27" t="s">
        <v>158</v>
      </c>
      <c r="F15" s="6"/>
      <c r="G15" s="6"/>
      <c r="H15" s="6"/>
      <c r="I15" s="44">
        <f>0+Q15</f>
      </c>
      <c r="O15">
        <f>0+R15</f>
      </c>
      <c r="Q15">
        <f>0+I16+I19</f>
      </c>
      <c r="R15">
        <f>0+O16+O19</f>
      </c>
    </row>
    <row r="16" spans="1:16" ht="12.75">
      <c r="A16" s="25" t="s">
        <v>45</v>
      </c>
      <c r="B16" s="29" t="s">
        <v>22</v>
      </c>
      <c r="C16" s="29" t="s">
        <v>175</v>
      </c>
      <c r="D16" s="25" t="s">
        <v>47</v>
      </c>
      <c r="E16" s="30" t="s">
        <v>176</v>
      </c>
      <c r="F16" s="31" t="s">
        <v>90</v>
      </c>
      <c r="G16" s="32">
        <v>382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38.25">
      <c r="A17" s="34" t="s">
        <v>50</v>
      </c>
      <c r="E17" s="35" t="s">
        <v>330</v>
      </c>
    </row>
    <row r="18" spans="1:5" ht="12.75">
      <c r="A18" s="38" t="s">
        <v>51</v>
      </c>
      <c r="E18" s="37" t="s">
        <v>331</v>
      </c>
    </row>
    <row r="19" spans="1:16" ht="12.75">
      <c r="A19" s="25" t="s">
        <v>45</v>
      </c>
      <c r="B19" s="29" t="s">
        <v>33</v>
      </c>
      <c r="C19" s="29" t="s">
        <v>332</v>
      </c>
      <c r="D19" s="25" t="s">
        <v>47</v>
      </c>
      <c r="E19" s="30" t="s">
        <v>333</v>
      </c>
      <c r="F19" s="31" t="s">
        <v>85</v>
      </c>
      <c r="G19" s="32">
        <v>15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38.25">
      <c r="A20" s="34" t="s">
        <v>50</v>
      </c>
      <c r="E20" s="35" t="s">
        <v>334</v>
      </c>
    </row>
    <row r="21" spans="1:5" ht="12.75">
      <c r="A21" s="36" t="s">
        <v>51</v>
      </c>
      <c r="E21" s="37" t="s">
        <v>335</v>
      </c>
    </row>
    <row r="22" spans="1:18" ht="12.75" customHeight="1">
      <c r="A22" s="6" t="s">
        <v>43</v>
      </c>
      <c r="B22" s="6"/>
      <c r="C22" s="42" t="s">
        <v>40</v>
      </c>
      <c r="D22" s="6"/>
      <c r="E22" s="27" t="s">
        <v>71</v>
      </c>
      <c r="F22" s="6"/>
      <c r="G22" s="6"/>
      <c r="H22" s="6"/>
      <c r="I22" s="44">
        <f>0+Q22</f>
      </c>
      <c r="O22">
        <f>0+R22</f>
      </c>
      <c r="Q22">
        <f>0+I23</f>
      </c>
      <c r="R22">
        <f>0+O23</f>
      </c>
    </row>
    <row r="23" spans="1:16" ht="12.75">
      <c r="A23" s="25" t="s">
        <v>45</v>
      </c>
      <c r="B23" s="29" t="s">
        <v>35</v>
      </c>
      <c r="C23" s="29" t="s">
        <v>241</v>
      </c>
      <c r="D23" s="25" t="s">
        <v>47</v>
      </c>
      <c r="E23" s="30" t="s">
        <v>242</v>
      </c>
      <c r="F23" s="31" t="s">
        <v>99</v>
      </c>
      <c r="G23" s="32">
        <v>338</v>
      </c>
      <c r="H23" s="33">
        <v>0</v>
      </c>
      <c r="I23" s="33">
        <f>ROUND(ROUND(H23,2)*ROUND(G23,3),2)</f>
      </c>
      <c r="O23">
        <f>(I23*21)/100</f>
      </c>
      <c r="P23" t="s">
        <v>23</v>
      </c>
    </row>
    <row r="24" spans="1:5" ht="12.75">
      <c r="A24" s="34" t="s">
        <v>50</v>
      </c>
      <c r="E24" s="35" t="s">
        <v>336</v>
      </c>
    </row>
    <row r="25" spans="1:5" ht="12.75">
      <c r="A25" s="36" t="s">
        <v>51</v>
      </c>
      <c r="E25" s="37" t="s">
        <v>337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0+O8+O18+O34+O38+O45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338</v>
      </c>
      <c r="I3" s="39">
        <f>0+I8+I18+I34+I38+I45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338</v>
      </c>
      <c r="D4" s="6"/>
      <c r="E4" s="18" t="s">
        <v>339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</f>
      </c>
      <c r="R8">
        <f>0+O9+O12+O15</f>
      </c>
    </row>
    <row r="9" spans="1:16" ht="12.75">
      <c r="A9" s="25" t="s">
        <v>45</v>
      </c>
      <c r="B9" s="29" t="s">
        <v>29</v>
      </c>
      <c r="C9" s="29" t="s">
        <v>83</v>
      </c>
      <c r="D9" s="25" t="s">
        <v>47</v>
      </c>
      <c r="E9" s="30" t="s">
        <v>84</v>
      </c>
      <c r="F9" s="31" t="s">
        <v>85</v>
      </c>
      <c r="G9" s="32">
        <v>141.466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340</v>
      </c>
    </row>
    <row r="11" spans="1:5" ht="25.5">
      <c r="A11" s="38" t="s">
        <v>51</v>
      </c>
      <c r="E11" s="37" t="s">
        <v>341</v>
      </c>
    </row>
    <row r="12" spans="1:16" ht="12.75">
      <c r="A12" s="25" t="s">
        <v>45</v>
      </c>
      <c r="B12" s="29" t="s">
        <v>23</v>
      </c>
      <c r="C12" s="29" t="s">
        <v>342</v>
      </c>
      <c r="D12" s="25" t="s">
        <v>47</v>
      </c>
      <c r="E12" s="30" t="s">
        <v>343</v>
      </c>
      <c r="F12" s="31" t="s">
        <v>344</v>
      </c>
      <c r="G12" s="32">
        <v>1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345</v>
      </c>
    </row>
    <row r="14" spans="1:5" ht="12.75">
      <c r="A14" s="38" t="s">
        <v>51</v>
      </c>
      <c r="E14" s="37" t="s">
        <v>52</v>
      </c>
    </row>
    <row r="15" spans="1:16" ht="12.75">
      <c r="A15" s="25" t="s">
        <v>45</v>
      </c>
      <c r="B15" s="29" t="s">
        <v>22</v>
      </c>
      <c r="C15" s="29" t="s">
        <v>61</v>
      </c>
      <c r="D15" s="25" t="s">
        <v>47</v>
      </c>
      <c r="E15" s="30" t="s">
        <v>62</v>
      </c>
      <c r="F15" s="31" t="s">
        <v>49</v>
      </c>
      <c r="G15" s="32">
        <v>1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346</v>
      </c>
    </row>
    <row r="17" spans="1:5" ht="12.75">
      <c r="A17" s="36" t="s">
        <v>51</v>
      </c>
      <c r="E17" s="37" t="s">
        <v>52</v>
      </c>
    </row>
    <row r="18" spans="1:18" ht="12.75" customHeight="1">
      <c r="A18" s="6" t="s">
        <v>43</v>
      </c>
      <c r="B18" s="6"/>
      <c r="C18" s="42" t="s">
        <v>29</v>
      </c>
      <c r="D18" s="6"/>
      <c r="E18" s="27" t="s">
        <v>70</v>
      </c>
      <c r="F18" s="6"/>
      <c r="G18" s="6"/>
      <c r="H18" s="6"/>
      <c r="I18" s="44">
        <f>0+Q18</f>
      </c>
      <c r="O18">
        <f>0+R18</f>
      </c>
      <c r="Q18">
        <f>0+I19+I22+I25+I28+I31</f>
      </c>
      <c r="R18">
        <f>0+O19+O22+O25+O28+O31</f>
      </c>
    </row>
    <row r="19" spans="1:16" ht="12.75">
      <c r="A19" s="25" t="s">
        <v>45</v>
      </c>
      <c r="B19" s="29" t="s">
        <v>33</v>
      </c>
      <c r="C19" s="29" t="s">
        <v>347</v>
      </c>
      <c r="D19" s="25" t="s">
        <v>47</v>
      </c>
      <c r="E19" s="30" t="s">
        <v>348</v>
      </c>
      <c r="F19" s="31" t="s">
        <v>85</v>
      </c>
      <c r="G19" s="32">
        <v>176.494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25.5">
      <c r="A20" s="34" t="s">
        <v>50</v>
      </c>
      <c r="E20" s="35" t="s">
        <v>349</v>
      </c>
    </row>
    <row r="21" spans="1:5" ht="12.75">
      <c r="A21" s="38" t="s">
        <v>51</v>
      </c>
      <c r="E21" s="37" t="s">
        <v>350</v>
      </c>
    </row>
    <row r="22" spans="1:16" ht="12.75">
      <c r="A22" s="25" t="s">
        <v>45</v>
      </c>
      <c r="B22" s="29" t="s">
        <v>35</v>
      </c>
      <c r="C22" s="29" t="s">
        <v>115</v>
      </c>
      <c r="D22" s="25" t="s">
        <v>47</v>
      </c>
      <c r="E22" s="30" t="s">
        <v>116</v>
      </c>
      <c r="F22" s="31" t="s">
        <v>85</v>
      </c>
      <c r="G22" s="32">
        <v>317.96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38.25">
      <c r="A23" s="34" t="s">
        <v>50</v>
      </c>
      <c r="E23" s="35" t="s">
        <v>351</v>
      </c>
    </row>
    <row r="24" spans="1:5" ht="25.5">
      <c r="A24" s="38" t="s">
        <v>51</v>
      </c>
      <c r="E24" s="37" t="s">
        <v>352</v>
      </c>
    </row>
    <row r="25" spans="1:16" ht="12.75">
      <c r="A25" s="25" t="s">
        <v>45</v>
      </c>
      <c r="B25" s="29" t="s">
        <v>37</v>
      </c>
      <c r="C25" s="29" t="s">
        <v>353</v>
      </c>
      <c r="D25" s="25" t="s">
        <v>47</v>
      </c>
      <c r="E25" s="30" t="s">
        <v>354</v>
      </c>
      <c r="F25" s="31" t="s">
        <v>85</v>
      </c>
      <c r="G25" s="32">
        <v>317.96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25.5">
      <c r="A26" s="34" t="s">
        <v>50</v>
      </c>
      <c r="E26" s="35" t="s">
        <v>355</v>
      </c>
    </row>
    <row r="27" spans="1:5" ht="12.75">
      <c r="A27" s="38" t="s">
        <v>51</v>
      </c>
      <c r="E27" s="37" t="s">
        <v>356</v>
      </c>
    </row>
    <row r="28" spans="1:16" ht="12.75">
      <c r="A28" s="25" t="s">
        <v>45</v>
      </c>
      <c r="B28" s="29" t="s">
        <v>109</v>
      </c>
      <c r="C28" s="29" t="s">
        <v>123</v>
      </c>
      <c r="D28" s="25" t="s">
        <v>47</v>
      </c>
      <c r="E28" s="30" t="s">
        <v>124</v>
      </c>
      <c r="F28" s="31" t="s">
        <v>85</v>
      </c>
      <c r="G28" s="32">
        <v>176.494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02">
      <c r="A29" s="34" t="s">
        <v>50</v>
      </c>
      <c r="E29" s="35" t="s">
        <v>357</v>
      </c>
    </row>
    <row r="30" spans="1:5" ht="12.75">
      <c r="A30" s="38" t="s">
        <v>51</v>
      </c>
      <c r="E30" s="37" t="s">
        <v>350</v>
      </c>
    </row>
    <row r="31" spans="1:16" ht="12.75">
      <c r="A31" s="25" t="s">
        <v>45</v>
      </c>
      <c r="B31" s="29" t="s">
        <v>114</v>
      </c>
      <c r="C31" s="29" t="s">
        <v>358</v>
      </c>
      <c r="D31" s="25" t="s">
        <v>47</v>
      </c>
      <c r="E31" s="30" t="s">
        <v>359</v>
      </c>
      <c r="F31" s="31" t="s">
        <v>85</v>
      </c>
      <c r="G31" s="32">
        <v>72.64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02">
      <c r="A32" s="34" t="s">
        <v>50</v>
      </c>
      <c r="E32" s="35" t="s">
        <v>360</v>
      </c>
    </row>
    <row r="33" spans="1:5" ht="38.25">
      <c r="A33" s="36" t="s">
        <v>51</v>
      </c>
      <c r="E33" s="37" t="s">
        <v>361</v>
      </c>
    </row>
    <row r="34" spans="1:18" ht="12.75" customHeight="1">
      <c r="A34" s="6" t="s">
        <v>43</v>
      </c>
      <c r="B34" s="6"/>
      <c r="C34" s="42" t="s">
        <v>23</v>
      </c>
      <c r="D34" s="6"/>
      <c r="E34" s="27" t="s">
        <v>362</v>
      </c>
      <c r="F34" s="6"/>
      <c r="G34" s="6"/>
      <c r="H34" s="6"/>
      <c r="I34" s="44">
        <f>0+Q34</f>
      </c>
      <c r="O34">
        <f>0+R34</f>
      </c>
      <c r="Q34">
        <f>0+I35</f>
      </c>
      <c r="R34">
        <f>0+O35</f>
      </c>
    </row>
    <row r="35" spans="1:16" ht="12.75">
      <c r="A35" s="25" t="s">
        <v>45</v>
      </c>
      <c r="B35" s="29" t="s">
        <v>40</v>
      </c>
      <c r="C35" s="29" t="s">
        <v>363</v>
      </c>
      <c r="D35" s="25" t="s">
        <v>47</v>
      </c>
      <c r="E35" s="30" t="s">
        <v>364</v>
      </c>
      <c r="F35" s="31" t="s">
        <v>99</v>
      </c>
      <c r="G35" s="32">
        <v>121.37</v>
      </c>
      <c r="H35" s="33">
        <v>0</v>
      </c>
      <c r="I35" s="33">
        <f>ROUND(ROUND(H35,2)*ROUND(G35,3),2)</f>
      </c>
      <c r="O35">
        <f>(I35*21)/100</f>
      </c>
      <c r="P35" t="s">
        <v>23</v>
      </c>
    </row>
    <row r="36" spans="1:5" ht="51">
      <c r="A36" s="34" t="s">
        <v>50</v>
      </c>
      <c r="E36" s="35" t="s">
        <v>365</v>
      </c>
    </row>
    <row r="37" spans="1:5" ht="12.75">
      <c r="A37" s="36" t="s">
        <v>51</v>
      </c>
      <c r="E37" s="37" t="s">
        <v>366</v>
      </c>
    </row>
    <row r="38" spans="1:18" ht="12.75" customHeight="1">
      <c r="A38" s="6" t="s">
        <v>43</v>
      </c>
      <c r="B38" s="6"/>
      <c r="C38" s="42" t="s">
        <v>33</v>
      </c>
      <c r="D38" s="6"/>
      <c r="E38" s="27" t="s">
        <v>139</v>
      </c>
      <c r="F38" s="6"/>
      <c r="G38" s="6"/>
      <c r="H38" s="6"/>
      <c r="I38" s="44">
        <f>0+Q38</f>
      </c>
      <c r="O38">
        <f>0+R38</f>
      </c>
      <c r="Q38">
        <f>0+I39+I42</f>
      </c>
      <c r="R38">
        <f>0+O39+O42</f>
      </c>
    </row>
    <row r="39" spans="1:16" ht="12.75">
      <c r="A39" s="25" t="s">
        <v>45</v>
      </c>
      <c r="B39" s="29" t="s">
        <v>42</v>
      </c>
      <c r="C39" s="29" t="s">
        <v>367</v>
      </c>
      <c r="D39" s="25" t="s">
        <v>47</v>
      </c>
      <c r="E39" s="30" t="s">
        <v>368</v>
      </c>
      <c r="F39" s="31" t="s">
        <v>85</v>
      </c>
      <c r="G39" s="32">
        <v>22.637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25.5">
      <c r="A40" s="34" t="s">
        <v>50</v>
      </c>
      <c r="E40" s="35" t="s">
        <v>369</v>
      </c>
    </row>
    <row r="41" spans="1:5" ht="38.25">
      <c r="A41" s="38" t="s">
        <v>51</v>
      </c>
      <c r="E41" s="37" t="s">
        <v>370</v>
      </c>
    </row>
    <row r="42" spans="1:16" ht="12.75">
      <c r="A42" s="25" t="s">
        <v>45</v>
      </c>
      <c r="B42" s="29" t="s">
        <v>127</v>
      </c>
      <c r="C42" s="29" t="s">
        <v>150</v>
      </c>
      <c r="D42" s="25" t="s">
        <v>47</v>
      </c>
      <c r="E42" s="30" t="s">
        <v>151</v>
      </c>
      <c r="F42" s="31" t="s">
        <v>85</v>
      </c>
      <c r="G42" s="32">
        <v>4.233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>
      <c r="A43" s="34" t="s">
        <v>50</v>
      </c>
      <c r="E43" s="35" t="s">
        <v>371</v>
      </c>
    </row>
    <row r="44" spans="1:5" ht="12.75">
      <c r="A44" s="36" t="s">
        <v>51</v>
      </c>
      <c r="E44" s="37" t="s">
        <v>372</v>
      </c>
    </row>
    <row r="45" spans="1:18" ht="12.75" customHeight="1">
      <c r="A45" s="6" t="s">
        <v>43</v>
      </c>
      <c r="B45" s="6"/>
      <c r="C45" s="42" t="s">
        <v>114</v>
      </c>
      <c r="D45" s="6"/>
      <c r="E45" s="27" t="s">
        <v>194</v>
      </c>
      <c r="F45" s="6"/>
      <c r="G45" s="6"/>
      <c r="H45" s="6"/>
      <c r="I45" s="44">
        <f>0+Q45</f>
      </c>
      <c r="O45">
        <f>0+R45</f>
      </c>
      <c r="Q45">
        <f>0+I46+I49+I52+I55+I58+I61+I64+I67+I70+I73</f>
      </c>
      <c r="R45">
        <f>0+O46+O49+O52+O55+O58+O61+O64+O67+O70+O73</f>
      </c>
    </row>
    <row r="46" spans="1:16" ht="12.75">
      <c r="A46" s="25" t="s">
        <v>45</v>
      </c>
      <c r="B46" s="29" t="s">
        <v>131</v>
      </c>
      <c r="C46" s="29" t="s">
        <v>373</v>
      </c>
      <c r="D46" s="25" t="s">
        <v>47</v>
      </c>
      <c r="E46" s="30" t="s">
        <v>374</v>
      </c>
      <c r="F46" s="31" t="s">
        <v>99</v>
      </c>
      <c r="G46" s="32">
        <v>98.2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2.75">
      <c r="A47" s="34" t="s">
        <v>50</v>
      </c>
      <c r="E47" s="35" t="s">
        <v>375</v>
      </c>
    </row>
    <row r="48" spans="1:5" ht="12.75">
      <c r="A48" s="38" t="s">
        <v>51</v>
      </c>
      <c r="E48" s="37" t="s">
        <v>376</v>
      </c>
    </row>
    <row r="49" spans="1:16" ht="12.75">
      <c r="A49" s="25" t="s">
        <v>45</v>
      </c>
      <c r="B49" s="29" t="s">
        <v>135</v>
      </c>
      <c r="C49" s="29" t="s">
        <v>377</v>
      </c>
      <c r="D49" s="25" t="s">
        <v>47</v>
      </c>
      <c r="E49" s="30" t="s">
        <v>378</v>
      </c>
      <c r="F49" s="31" t="s">
        <v>99</v>
      </c>
      <c r="G49" s="32">
        <v>9.71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379</v>
      </c>
    </row>
    <row r="51" spans="1:5" ht="12.75">
      <c r="A51" s="38" t="s">
        <v>51</v>
      </c>
      <c r="E51" s="37" t="s">
        <v>380</v>
      </c>
    </row>
    <row r="52" spans="1:16" ht="12.75">
      <c r="A52" s="25" t="s">
        <v>45</v>
      </c>
      <c r="B52" s="29" t="s">
        <v>140</v>
      </c>
      <c r="C52" s="29" t="s">
        <v>196</v>
      </c>
      <c r="D52" s="25" t="s">
        <v>47</v>
      </c>
      <c r="E52" s="30" t="s">
        <v>197</v>
      </c>
      <c r="F52" s="31" t="s">
        <v>99</v>
      </c>
      <c r="G52" s="32">
        <v>13.46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12.75">
      <c r="A53" s="34" t="s">
        <v>50</v>
      </c>
      <c r="E53" s="35" t="s">
        <v>381</v>
      </c>
    </row>
    <row r="54" spans="1:5" ht="12.75">
      <c r="A54" s="38" t="s">
        <v>51</v>
      </c>
      <c r="E54" s="37" t="s">
        <v>382</v>
      </c>
    </row>
    <row r="55" spans="1:16" ht="12.75">
      <c r="A55" s="25" t="s">
        <v>45</v>
      </c>
      <c r="B55" s="29" t="s">
        <v>144</v>
      </c>
      <c r="C55" s="29" t="s">
        <v>383</v>
      </c>
      <c r="D55" s="25" t="s">
        <v>47</v>
      </c>
      <c r="E55" s="30" t="s">
        <v>384</v>
      </c>
      <c r="F55" s="31" t="s">
        <v>74</v>
      </c>
      <c r="G55" s="32">
        <v>4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89.25">
      <c r="A56" s="34" t="s">
        <v>50</v>
      </c>
      <c r="E56" s="35" t="s">
        <v>385</v>
      </c>
    </row>
    <row r="57" spans="1:5" ht="12.75">
      <c r="A57" s="38" t="s">
        <v>51</v>
      </c>
      <c r="E57" s="37" t="s">
        <v>122</v>
      </c>
    </row>
    <row r="58" spans="1:16" ht="12.75">
      <c r="A58" s="25" t="s">
        <v>45</v>
      </c>
      <c r="B58" s="29" t="s">
        <v>149</v>
      </c>
      <c r="C58" s="29" t="s">
        <v>207</v>
      </c>
      <c r="D58" s="25" t="s">
        <v>47</v>
      </c>
      <c r="E58" s="30" t="s">
        <v>208</v>
      </c>
      <c r="F58" s="31" t="s">
        <v>99</v>
      </c>
      <c r="G58" s="32">
        <v>121.37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>
      <c r="A59" s="34" t="s">
        <v>50</v>
      </c>
      <c r="E59" s="35" t="s">
        <v>386</v>
      </c>
    </row>
    <row r="60" spans="1:5" ht="12.75">
      <c r="A60" s="38" t="s">
        <v>51</v>
      </c>
      <c r="E60" s="37" t="s">
        <v>366</v>
      </c>
    </row>
    <row r="61" spans="1:16" ht="12.75">
      <c r="A61" s="25" t="s">
        <v>45</v>
      </c>
      <c r="B61" s="29" t="s">
        <v>153</v>
      </c>
      <c r="C61" s="29" t="s">
        <v>210</v>
      </c>
      <c r="D61" s="25" t="s">
        <v>47</v>
      </c>
      <c r="E61" s="30" t="s">
        <v>211</v>
      </c>
      <c r="F61" s="31" t="s">
        <v>74</v>
      </c>
      <c r="G61" s="32">
        <v>2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12.75">
      <c r="A62" s="34" t="s">
        <v>50</v>
      </c>
      <c r="E62" s="35" t="s">
        <v>387</v>
      </c>
    </row>
    <row r="63" spans="1:5" ht="12.75">
      <c r="A63" s="38" t="s">
        <v>51</v>
      </c>
      <c r="E63" s="37" t="s">
        <v>130</v>
      </c>
    </row>
    <row r="64" spans="1:16" ht="12.75">
      <c r="A64" s="25" t="s">
        <v>45</v>
      </c>
      <c r="B64" s="29" t="s">
        <v>159</v>
      </c>
      <c r="C64" s="29" t="s">
        <v>388</v>
      </c>
      <c r="D64" s="25" t="s">
        <v>47</v>
      </c>
      <c r="E64" s="30" t="s">
        <v>389</v>
      </c>
      <c r="F64" s="31" t="s">
        <v>99</v>
      </c>
      <c r="G64" s="32">
        <v>9.71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12.75">
      <c r="A65" s="34" t="s">
        <v>50</v>
      </c>
      <c r="E65" s="35" t="s">
        <v>390</v>
      </c>
    </row>
    <row r="66" spans="1:5" ht="12.75">
      <c r="A66" s="38" t="s">
        <v>51</v>
      </c>
      <c r="E66" s="37" t="s">
        <v>380</v>
      </c>
    </row>
    <row r="67" spans="1:16" ht="12.75">
      <c r="A67" s="25" t="s">
        <v>45</v>
      </c>
      <c r="B67" s="29" t="s">
        <v>164</v>
      </c>
      <c r="C67" s="29" t="s">
        <v>217</v>
      </c>
      <c r="D67" s="25" t="s">
        <v>47</v>
      </c>
      <c r="E67" s="30" t="s">
        <v>218</v>
      </c>
      <c r="F67" s="31" t="s">
        <v>99</v>
      </c>
      <c r="G67" s="32">
        <v>13.46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12.75">
      <c r="A68" s="34" t="s">
        <v>50</v>
      </c>
      <c r="E68" s="35" t="s">
        <v>391</v>
      </c>
    </row>
    <row r="69" spans="1:5" ht="12.75">
      <c r="A69" s="38" t="s">
        <v>51</v>
      </c>
      <c r="E69" s="37" t="s">
        <v>382</v>
      </c>
    </row>
    <row r="70" spans="1:16" ht="12.75">
      <c r="A70" s="25" t="s">
        <v>45</v>
      </c>
      <c r="B70" s="29" t="s">
        <v>169</v>
      </c>
      <c r="C70" s="29" t="s">
        <v>392</v>
      </c>
      <c r="D70" s="25" t="s">
        <v>47</v>
      </c>
      <c r="E70" s="30" t="s">
        <v>393</v>
      </c>
      <c r="F70" s="31" t="s">
        <v>99</v>
      </c>
      <c r="G70" s="32">
        <v>98.2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12.75">
      <c r="A71" s="34" t="s">
        <v>50</v>
      </c>
      <c r="E71" s="35" t="s">
        <v>375</v>
      </c>
    </row>
    <row r="72" spans="1:5" ht="12.75">
      <c r="A72" s="38" t="s">
        <v>51</v>
      </c>
      <c r="E72" s="37" t="s">
        <v>376</v>
      </c>
    </row>
    <row r="73" spans="1:16" ht="12.75">
      <c r="A73" s="25" t="s">
        <v>45</v>
      </c>
      <c r="B73" s="29" t="s">
        <v>174</v>
      </c>
      <c r="C73" s="29" t="s">
        <v>220</v>
      </c>
      <c r="D73" s="25" t="s">
        <v>47</v>
      </c>
      <c r="E73" s="30" t="s">
        <v>221</v>
      </c>
      <c r="F73" s="31" t="s">
        <v>99</v>
      </c>
      <c r="G73" s="32">
        <v>121.37</v>
      </c>
      <c r="H73" s="33">
        <v>0</v>
      </c>
      <c r="I73" s="33">
        <f>ROUND(ROUND(H73,2)*ROUND(G73,3),2)</f>
      </c>
      <c r="O73">
        <f>(I73*21)/100</f>
      </c>
      <c r="P73" t="s">
        <v>23</v>
      </c>
    </row>
    <row r="74" spans="1:5" ht="12.75">
      <c r="A74" s="34" t="s">
        <v>50</v>
      </c>
      <c r="E74" s="35" t="s">
        <v>394</v>
      </c>
    </row>
    <row r="75" spans="1:5" ht="12.75">
      <c r="A75" s="36" t="s">
        <v>51</v>
      </c>
      <c r="E75" s="37" t="s">
        <v>366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