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30" yWindow="550" windowWidth="18880" windowHeight="8740" activeTab="1"/>
  </bookViews>
  <sheets>
    <sheet name="Rekapitulace stavby" sheetId="1" r:id="rId1"/>
    <sheet name="KOURIM05 - Muzeum lidovýc..." sheetId="2" r:id="rId2"/>
  </sheets>
  <definedNames>
    <definedName name="_xlnm._FilterDatabase" localSheetId="1" hidden="1">'KOURIM05 - Muzeum lidovýc...'!$C$121:$K$176</definedName>
    <definedName name="_xlnm.Print_Area" localSheetId="1">'KOURIM05 - Muzeum lidovýc...'!$C$4:$J$76,'KOURIM05 - Muzeum lidovýc...'!$C$111:$J$176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'KOURIM05 - Muzeum lidovýc...'!$121:$121</definedName>
  </definedNames>
  <calcPr calcId="145621"/>
</workbook>
</file>

<file path=xl/sharedStrings.xml><?xml version="1.0" encoding="utf-8"?>
<sst xmlns="http://schemas.openxmlformats.org/spreadsheetml/2006/main" count="836" uniqueCount="256">
  <si>
    <t>Export Komplet</t>
  </si>
  <si>
    <t/>
  </si>
  <si>
    <t>2.0</t>
  </si>
  <si>
    <t>ZAMOK</t>
  </si>
  <si>
    <t>False</t>
  </si>
  <si>
    <t>{3c129108-4a8c-424e-a50f-27532b42ac11}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</si>
  <si>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</si>
  <si>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</si>
  <si>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</si>
  <si>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</si>
  <si>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</si>
  <si>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</si>
  <si>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</si>
  <si>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</si>
  <si>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KOURIM05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</si>
  <si>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</si>
  <si>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</si>
  <si>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Muzeum lidových staveb Kouřim - sýpka z Budče při č.p.8 - výměna šindelové krytiny</t>
  </si>
  <si>
    <t>KSO:</t>
  </si>
  <si>
    <t>CC-CZ:</t>
  </si>
  <si>
    <t>Místo:</t>
  </si>
  <si>
    <t>Kouřim</t>
  </si>
  <si>
    <t>Datum:</t>
  </si>
  <si>
    <t>7. 9. 2022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</si>
  <si>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</si>
  <si>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</si>
  <si>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</si>
  <si>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</si>
  <si>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</si>
  <si>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</si>
  <si>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</si>
  <si>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</si>
  <si>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</si>
  <si>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Václav Sýba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</si>
  <si>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</si>
  <si>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</si>
  <si>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</si>
  <si>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</si>
  <si>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</si>
  <si>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</si>
  <si>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</si>
  <si>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</si>
  <si>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</si>
  <si>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</si>
  <si>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</si>
  <si>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</si>
  <si>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</si>
  <si>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</si>
  <si>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</si>
  <si>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</si>
  <si>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</si>
  <si>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</si>
  <si>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</si>
  <si>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</si>
  <si>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</si>
  <si>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</si>
  <si>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</si>
  <si>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</si>
  <si>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</si>
  <si>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</si>
  <si>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</si>
  <si>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</si>
  <si>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</si>
  <si>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</si>
  <si>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</si>
  <si>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</si>
  <si>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</si>
  <si>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</si>
  <si>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</si>
  <si>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</si>
  <si>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</si>
  <si>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</si>
  <si>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</si>
  <si>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</si>
  <si>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</si>
  <si>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</si>
  <si>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</si>
  <si>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</si>
  <si>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</si>
  <si>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</si>
  <si>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</si>
  <si>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</si>
  <si>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</si>
  <si>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</si>
  <si>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</si>
  <si>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</si>
  <si>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</si>
  <si>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</si>
  <si>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</si>
  <si>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</si>
  <si>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</si>
  <si>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</si>
  <si>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</si>
  <si>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</si>
  <si>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hromosvod</t>
  </si>
  <si>
    <t xml:space="preserve">    762 - Konstrukce tesařské</t>
  </si>
  <si>
    <t xml:space="preserve">    765 - Krytina skládaná</t>
  </si>
  <si>
    <t xml:space="preserve">    766 - Konstrukce truhlářské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</si>
  <si>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</si>
  <si>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</si>
  <si>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</si>
  <si>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</si>
  <si>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</si>
  <si>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</si>
  <si>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</si>
  <si>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</si>
  <si>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</si>
  <si>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</si>
  <si>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</si>
  <si>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</si>
  <si>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</si>
  <si>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</si>
  <si>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</si>
  <si>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</si>
  <si>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</si>
  <si>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</si>
  <si>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</si>
  <si>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</si>
  <si>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949101112R</t>
  </si>
  <si>
    <t>Lešení pomocné pro objekty pozemních staveb s lešeňovou podlahou v do 3,5 m zatížení do 150 kg/m2</t>
  </si>
  <si>
    <t>m2</t>
  </si>
  <si>
    <t>4</t>
  </si>
  <si>
    <t>251062319</t>
  </si>
  <si>
    <t>VV</t>
  </si>
  <si>
    <t>7*3*2" pomocné lešení pro práce na střeše včetně mtž, pronájmu, dmtž a přesunů</t>
  </si>
  <si>
    <t>997</t>
  </si>
  <si>
    <t>Přesun sutě</t>
  </si>
  <si>
    <t>997013212</t>
  </si>
  <si>
    <t>Vnitrostaveništní doprava suti a vybouraných hmot pro budovy v do 9 m ručně</t>
  </si>
  <si>
    <t>t</t>
  </si>
  <si>
    <t>2095687185</t>
  </si>
  <si>
    <t>3</t>
  </si>
  <si>
    <t>997013501</t>
  </si>
  <si>
    <t>Odvoz suti a vybouraných hmot na skládku nebo meziskládku do 1 km se složením</t>
  </si>
  <si>
    <t>655501678</t>
  </si>
  <si>
    <t>997013509</t>
  </si>
  <si>
    <t>Příplatek k odvozu suti a vybouraných hmot na skládku ZKD 1 km přes 1 km</t>
  </si>
  <si>
    <t>1865345880</t>
  </si>
  <si>
    <t>1,048*50"předpoklad skládka</t>
  </si>
  <si>
    <t>5</t>
  </si>
  <si>
    <t>997013631</t>
  </si>
  <si>
    <t>Poplatek za uložení na skládce (skládkovné) stavebního odpadu směsného kód odpadu 17 09 04</t>
  </si>
  <si>
    <t>-994644662</t>
  </si>
  <si>
    <t>998</t>
  </si>
  <si>
    <t>Přesun hmot</t>
  </si>
  <si>
    <t>6</t>
  </si>
  <si>
    <t>998018001</t>
  </si>
  <si>
    <t>Přesun hmot ruční pro budovy v do 6 m</t>
  </si>
  <si>
    <t>1714873579</t>
  </si>
  <si>
    <t>PSV</t>
  </si>
  <si>
    <t>Práce a dodávky PSV</t>
  </si>
  <si>
    <t>741</t>
  </si>
  <si>
    <t>Elektroinstalace - hromosvod</t>
  </si>
  <si>
    <t>7</t>
  </si>
  <si>
    <t>741850000R</t>
  </si>
  <si>
    <t>Úprava hromosvodu</t>
  </si>
  <si>
    <t>kpl.</t>
  </si>
  <si>
    <t>16</t>
  </si>
  <si>
    <t>-939309884</t>
  </si>
  <si>
    <t>1" demontáž a zpětná montáž včetně  případné úpravy a revize</t>
  </si>
  <si>
    <t>762</t>
  </si>
  <si>
    <t>Konstrukce tesařské</t>
  </si>
  <si>
    <t>8</t>
  </si>
  <si>
    <t>762000001R</t>
  </si>
  <si>
    <t>Oprava krovu a stropu doplněním, protézováním, vložkováním</t>
  </si>
  <si>
    <t>m3</t>
  </si>
  <si>
    <t>-796099711</t>
  </si>
  <si>
    <t xml:space="preserve">0,1" předpoklad oprava krovu po zpřístupnění konstrukcí. Oprava protézováním na dřevěné kolíky </t>
  </si>
  <si>
    <t>M</t>
  </si>
  <si>
    <t>605121400</t>
  </si>
  <si>
    <t xml:space="preserve">řezivo stavební hranol atyp </t>
  </si>
  <si>
    <t>32</t>
  </si>
  <si>
    <t>1167542799</t>
  </si>
  <si>
    <t>0,1*1,25" smrkové hoblované hranoly v profilaci dle stávajících</t>
  </si>
  <si>
    <t>10</t>
  </si>
  <si>
    <t>762342311</t>
  </si>
  <si>
    <t>Montáž laťování na střechách složitých sklonu do 60° osové vzdálenosti do 150 mm</t>
  </si>
  <si>
    <t>1401351242</t>
  </si>
  <si>
    <t xml:space="preserve">6,9*3,5*2" předpoklad montáž nové laťování  pod šindel </t>
  </si>
  <si>
    <t>11</t>
  </si>
  <si>
    <t>60514114</t>
  </si>
  <si>
    <t xml:space="preserve">řezivo jehličnaté latě střešní </t>
  </si>
  <si>
    <t>849911957</t>
  </si>
  <si>
    <t>48,3*2,5*0,04*0,06*1,25" předpoklad standardní laťe impregnované bezbarvým prostředkem</t>
  </si>
  <si>
    <t>12</t>
  </si>
  <si>
    <t>762342812</t>
  </si>
  <si>
    <t xml:space="preserve">Demontáž laťování střech z latí </t>
  </si>
  <si>
    <t>-2096579981</t>
  </si>
  <si>
    <t xml:space="preserve">48,3" předpoklad demontáž laťování pod stávající vrchní vrstvou krytiny. Po rozkrytí bude vyhodnocen stav latí a upřesněn postup prací  </t>
  </si>
  <si>
    <t>13</t>
  </si>
  <si>
    <t>762395000</t>
  </si>
  <si>
    <t>Spojovací prostředky pro montáž krovu, bednění, laťování, světlíky, klíny</t>
  </si>
  <si>
    <t>126759096</t>
  </si>
  <si>
    <t>0,125+0,362</t>
  </si>
  <si>
    <t>14</t>
  </si>
  <si>
    <t>998762201</t>
  </si>
  <si>
    <t>Přesun hmot procentní pro kce tesařské v objektech v do 6 m</t>
  </si>
  <si>
    <t>%</t>
  </si>
  <si>
    <t>-477908498</t>
  </si>
  <si>
    <t>765</t>
  </si>
  <si>
    <t>Krytina skládaná</t>
  </si>
  <si>
    <t>765162002</t>
  </si>
  <si>
    <t>Montáž krytiny ze šindelů dřevěných sklon do 45° jednoduché krytí rovné na laťování Pz hřeby přes 35 do 50 ks/m2</t>
  </si>
  <si>
    <t>-1297800835</t>
  </si>
  <si>
    <t xml:space="preserve">48,3"plocha střechy, montáž vrchní vrstvy jednoduchého šindele </t>
  </si>
  <si>
    <t>60592206</t>
  </si>
  <si>
    <t xml:space="preserve">šindel štípaný </t>
  </si>
  <si>
    <t>1630435956</t>
  </si>
  <si>
    <t xml:space="preserve">48,3*1,1"plocha střechy, šidel rovný i konický a jinak upravený podle potřeby SM nebo MO </t>
  </si>
  <si>
    <t>17</t>
  </si>
  <si>
    <t>765162801</t>
  </si>
  <si>
    <t>Demontáž krytiny z dřevěných šindelů sklon do 45° do suti</t>
  </si>
  <si>
    <t>-645872031</t>
  </si>
  <si>
    <t>48,3" plocha střech. Demontáž degradované  vrchní vrstvy jednoduchého šindele do suti</t>
  </si>
  <si>
    <t>18</t>
  </si>
  <si>
    <t>76508313R</t>
  </si>
  <si>
    <t xml:space="preserve">Tlaková impregnace šindele  proti dřevokaznému hmyzu, houbám a plísním </t>
  </si>
  <si>
    <t>260424786</t>
  </si>
  <si>
    <t>48,3*0,03"tlaková impregnace šindele např. Wolmanit CX8M</t>
  </si>
  <si>
    <t>19</t>
  </si>
  <si>
    <t>765192001</t>
  </si>
  <si>
    <t>Nouzové (provizorní) zakrytí střechy plachtou</t>
  </si>
  <si>
    <t>1112187976</t>
  </si>
  <si>
    <t>48,3"provizorní zakrytí střechy při provádění prací proti zatečení</t>
  </si>
  <si>
    <t>20</t>
  </si>
  <si>
    <t>998765201</t>
  </si>
  <si>
    <t>Přesun hmot procentní pro krytiny skládané v objektech v do 6 m</t>
  </si>
  <si>
    <t>-660199338</t>
  </si>
  <si>
    <t>766</t>
  </si>
  <si>
    <t>Konstrukce truhlářské</t>
  </si>
  <si>
    <t>766421224R</t>
  </si>
  <si>
    <t>Oprava obložení podhledů a závětrných lišt</t>
  </si>
  <si>
    <t>-645656289</t>
  </si>
  <si>
    <t>3,6*4*0,2"kontrola a výměna poškozených závětrných lišt ve štítech z MO,včetně barevného sjednocení</t>
  </si>
  <si>
    <t>22</t>
  </si>
  <si>
    <t>61191161ATP</t>
  </si>
  <si>
    <t xml:space="preserve">Prkno modřín 25x200mm </t>
  </si>
  <si>
    <t>-1511628719</t>
  </si>
  <si>
    <t>2,88*1,2"závětrná lišta ve štítech z MO, hoblovaná,včetně barevného sjednocení</t>
  </si>
  <si>
    <t>3,456*1,06 'Přepočtené koeficientem množství</t>
  </si>
  <si>
    <t>23</t>
  </si>
  <si>
    <t>998766201</t>
  </si>
  <si>
    <t>Přesun hmot procentní pro kce truhlářské v objektech v do 6 m</t>
  </si>
  <si>
    <t>1631561475</t>
  </si>
  <si>
    <t>783</t>
  </si>
  <si>
    <t>Dokončovací práce - nátěry</t>
  </si>
  <si>
    <t>24</t>
  </si>
  <si>
    <t>783213021</t>
  </si>
  <si>
    <t>Napouštěcí dvojnásobný syntetický biodní nátěr tesařských prvků nezabudovaných do konstrukce</t>
  </si>
  <si>
    <t>-360489273</t>
  </si>
  <si>
    <t>3"předpoklad pro případnou opravu krovu</t>
  </si>
  <si>
    <t>25</t>
  </si>
  <si>
    <t>783517403R</t>
  </si>
  <si>
    <t xml:space="preserve">Olejový nátěr krytiny z dřevěných šindelů </t>
  </si>
  <si>
    <t>770656185</t>
  </si>
  <si>
    <t xml:space="preserve">48,3"ošetření vrchní vrstvy kyrtiny včetně všech doplňků např. fermež, dřevní tér apod.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</si>
</sst>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3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7" customHeight="1"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S2" s="15" t="s">
        <v>6</v>
      </c>
      <c r="BT2" s="15" t="s">
        <v>7</v>
      </c>
    </row>
    <row r="3" spans="2:72" s="1" customFormat="1" ht="7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24" t="s">
        <v>14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0"/>
      <c r="AQ5" s="20"/>
      <c r="AR5" s="18"/>
      <c r="BE5" s="221" t="s">
        <v>15</v>
      </c>
      <c r="BS5" s="15" t="s">
        <v>6</v>
      </c>
    </row>
    <row r="6" spans="2:71" s="1" customFormat="1" ht="37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26" t="s">
        <v>17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0"/>
      <c r="AQ6" s="20"/>
      <c r="AR6" s="18"/>
      <c r="BE6" s="222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22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22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22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22"/>
      <c r="BS10" s="15" t="s">
        <v>6</v>
      </c>
    </row>
    <row r="11" spans="2:71" s="1" customFormat="1" ht="18.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22"/>
      <c r="BS11" s="15" t="s">
        <v>6</v>
      </c>
    </row>
    <row r="12" spans="2:71" s="1" customFormat="1" ht="7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22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22"/>
      <c r="BS13" s="15" t="s">
        <v>6</v>
      </c>
    </row>
    <row r="14" spans="2:71" ht="12.5">
      <c r="B14" s="19"/>
      <c r="C14" s="20"/>
      <c r="D14" s="20"/>
      <c r="E14" s="227" t="s">
        <v>29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22"/>
      <c r="BS14" s="15" t="s">
        <v>6</v>
      </c>
    </row>
    <row r="15" spans="2:71" s="1" customFormat="1" ht="7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22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22"/>
      <c r="BS16" s="15" t="s">
        <v>4</v>
      </c>
    </row>
    <row r="17" spans="2:71" s="1" customFormat="1" ht="18.5" customHeight="1">
      <c r="B17" s="19"/>
      <c r="C17" s="20"/>
      <c r="D17" s="20"/>
      <c r="E17" s="25" t="s">
        <v>26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22"/>
      <c r="BS17" s="15" t="s">
        <v>31</v>
      </c>
    </row>
    <row r="18" spans="2:71" s="1" customFormat="1" ht="7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22"/>
      <c r="BS18" s="15" t="s">
        <v>6</v>
      </c>
    </row>
    <row r="19" spans="2:71" s="1" customFormat="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22"/>
      <c r="BS19" s="15" t="s">
        <v>6</v>
      </c>
    </row>
    <row r="20" spans="2:71" s="1" customFormat="1" ht="18.5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22"/>
      <c r="BS20" s="15" t="s">
        <v>31</v>
      </c>
    </row>
    <row r="21" spans="2:57" s="1" customFormat="1" ht="7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22"/>
    </row>
    <row r="22" spans="2:57" s="1" customFormat="1" ht="12" customHeight="1">
      <c r="B22" s="19"/>
      <c r="C22" s="20"/>
      <c r="D22" s="27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22"/>
    </row>
    <row r="23" spans="2:57" s="1" customFormat="1" ht="16.5" customHeight="1">
      <c r="B23" s="19"/>
      <c r="C23" s="20"/>
      <c r="D23" s="20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0"/>
      <c r="AP23" s="20"/>
      <c r="AQ23" s="20"/>
      <c r="AR23" s="18"/>
      <c r="BE23" s="222"/>
    </row>
    <row r="24" spans="2:57" s="1" customFormat="1" ht="7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22"/>
    </row>
    <row r="25" spans="2:57" s="1" customFormat="1" ht="7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22"/>
    </row>
    <row r="26" spans="1:57" s="2" customFormat="1" ht="25.9" customHeight="1">
      <c r="A26" s="32"/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0">
        <f>ROUND(AG94,1)</f>
        <v>0</v>
      </c>
      <c r="AL26" s="231"/>
      <c r="AM26" s="231"/>
      <c r="AN26" s="231"/>
      <c r="AO26" s="231"/>
      <c r="AP26" s="34"/>
      <c r="AQ26" s="34"/>
      <c r="AR26" s="37"/>
      <c r="BE26" s="222"/>
    </row>
    <row r="27" spans="1:57" s="2" customFormat="1" ht="7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22"/>
    </row>
    <row r="28" spans="1:57" s="2" customFormat="1" ht="12.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32" t="s">
        <v>36</v>
      </c>
      <c r="M28" s="232"/>
      <c r="N28" s="232"/>
      <c r="O28" s="232"/>
      <c r="P28" s="232"/>
      <c r="Q28" s="34"/>
      <c r="R28" s="34"/>
      <c r="S28" s="34"/>
      <c r="T28" s="34"/>
      <c r="U28" s="34"/>
      <c r="V28" s="34"/>
      <c r="W28" s="232" t="s">
        <v>37</v>
      </c>
      <c r="X28" s="232"/>
      <c r="Y28" s="232"/>
      <c r="Z28" s="232"/>
      <c r="AA28" s="232"/>
      <c r="AB28" s="232"/>
      <c r="AC28" s="232"/>
      <c r="AD28" s="232"/>
      <c r="AE28" s="232"/>
      <c r="AF28" s="34"/>
      <c r="AG28" s="34"/>
      <c r="AH28" s="34"/>
      <c r="AI28" s="34"/>
      <c r="AJ28" s="34"/>
      <c r="AK28" s="232" t="s">
        <v>38</v>
      </c>
      <c r="AL28" s="232"/>
      <c r="AM28" s="232"/>
      <c r="AN28" s="232"/>
      <c r="AO28" s="232"/>
      <c r="AP28" s="34"/>
      <c r="AQ28" s="34"/>
      <c r="AR28" s="37"/>
      <c r="BE28" s="222"/>
    </row>
    <row r="29" spans="2:57" s="3" customFormat="1" ht="14.4" customHeight="1">
      <c r="B29" s="38"/>
      <c r="C29" s="39"/>
      <c r="D29" s="27" t="s">
        <v>39</v>
      </c>
      <c r="E29" s="39"/>
      <c r="F29" s="27" t="s">
        <v>40</v>
      </c>
      <c r="G29" s="39"/>
      <c r="H29" s="39"/>
      <c r="I29" s="39"/>
      <c r="J29" s="39"/>
      <c r="K29" s="39"/>
      <c r="L29" s="235">
        <v>0.21</v>
      </c>
      <c r="M29" s="234"/>
      <c r="N29" s="234"/>
      <c r="O29" s="234"/>
      <c r="P29" s="234"/>
      <c r="Q29" s="39"/>
      <c r="R29" s="39"/>
      <c r="S29" s="39"/>
      <c r="T29" s="39"/>
      <c r="U29" s="39"/>
      <c r="V29" s="39"/>
      <c r="W29" s="233">
        <f>ROUND(AZ94,1)</f>
        <v>0</v>
      </c>
      <c r="X29" s="234"/>
      <c r="Y29" s="234"/>
      <c r="Z29" s="234"/>
      <c r="AA29" s="234"/>
      <c r="AB29" s="234"/>
      <c r="AC29" s="234"/>
      <c r="AD29" s="234"/>
      <c r="AE29" s="234"/>
      <c r="AF29" s="39"/>
      <c r="AG29" s="39"/>
      <c r="AH29" s="39"/>
      <c r="AI29" s="39"/>
      <c r="AJ29" s="39"/>
      <c r="AK29" s="233">
        <f>ROUND(AV94,1)</f>
        <v>0</v>
      </c>
      <c r="AL29" s="234"/>
      <c r="AM29" s="234"/>
      <c r="AN29" s="234"/>
      <c r="AO29" s="234"/>
      <c r="AP29" s="39"/>
      <c r="AQ29" s="39"/>
      <c r="AR29" s="40"/>
      <c r="BE29" s="223"/>
    </row>
    <row r="30" spans="2:57" s="3" customFormat="1" ht="14.4" customHeight="1">
      <c r="B30" s="38"/>
      <c r="C30" s="39"/>
      <c r="D30" s="39"/>
      <c r="E30" s="39"/>
      <c r="F30" s="27" t="s">
        <v>41</v>
      </c>
      <c r="G30" s="39"/>
      <c r="H30" s="39"/>
      <c r="I30" s="39"/>
      <c r="J30" s="39"/>
      <c r="K30" s="39"/>
      <c r="L30" s="235">
        <v>0.15</v>
      </c>
      <c r="M30" s="234"/>
      <c r="N30" s="234"/>
      <c r="O30" s="234"/>
      <c r="P30" s="234"/>
      <c r="Q30" s="39"/>
      <c r="R30" s="39"/>
      <c r="S30" s="39"/>
      <c r="T30" s="39"/>
      <c r="U30" s="39"/>
      <c r="V30" s="39"/>
      <c r="W30" s="233">
        <f>ROUND(BA94,1)</f>
        <v>0</v>
      </c>
      <c r="X30" s="234"/>
      <c r="Y30" s="234"/>
      <c r="Z30" s="234"/>
      <c r="AA30" s="234"/>
      <c r="AB30" s="234"/>
      <c r="AC30" s="234"/>
      <c r="AD30" s="234"/>
      <c r="AE30" s="234"/>
      <c r="AF30" s="39"/>
      <c r="AG30" s="39"/>
      <c r="AH30" s="39"/>
      <c r="AI30" s="39"/>
      <c r="AJ30" s="39"/>
      <c r="AK30" s="233">
        <f>ROUND(AW94,1)</f>
        <v>0</v>
      </c>
      <c r="AL30" s="234"/>
      <c r="AM30" s="234"/>
      <c r="AN30" s="234"/>
      <c r="AO30" s="234"/>
      <c r="AP30" s="39"/>
      <c r="AQ30" s="39"/>
      <c r="AR30" s="40"/>
      <c r="BE30" s="223"/>
    </row>
    <row r="31" spans="2:57" s="3" customFormat="1" ht="14.4" customHeight="1" hidden="1">
      <c r="B31" s="38"/>
      <c r="C31" s="39"/>
      <c r="D31" s="39"/>
      <c r="E31" s="39"/>
      <c r="F31" s="27" t="s">
        <v>42</v>
      </c>
      <c r="G31" s="39"/>
      <c r="H31" s="39"/>
      <c r="I31" s="39"/>
      <c r="J31" s="39"/>
      <c r="K31" s="39"/>
      <c r="L31" s="235">
        <v>0.21</v>
      </c>
      <c r="M31" s="234"/>
      <c r="N31" s="234"/>
      <c r="O31" s="234"/>
      <c r="P31" s="234"/>
      <c r="Q31" s="39"/>
      <c r="R31" s="39"/>
      <c r="S31" s="39"/>
      <c r="T31" s="39"/>
      <c r="U31" s="39"/>
      <c r="V31" s="39"/>
      <c r="W31" s="233">
        <f>ROUND(BB94,1)</f>
        <v>0</v>
      </c>
      <c r="X31" s="234"/>
      <c r="Y31" s="234"/>
      <c r="Z31" s="234"/>
      <c r="AA31" s="234"/>
      <c r="AB31" s="234"/>
      <c r="AC31" s="234"/>
      <c r="AD31" s="234"/>
      <c r="AE31" s="234"/>
      <c r="AF31" s="39"/>
      <c r="AG31" s="39"/>
      <c r="AH31" s="39"/>
      <c r="AI31" s="39"/>
      <c r="AJ31" s="39"/>
      <c r="AK31" s="233">
        <v>0</v>
      </c>
      <c r="AL31" s="234"/>
      <c r="AM31" s="234"/>
      <c r="AN31" s="234"/>
      <c r="AO31" s="234"/>
      <c r="AP31" s="39"/>
      <c r="AQ31" s="39"/>
      <c r="AR31" s="40"/>
      <c r="BE31" s="223"/>
    </row>
    <row r="32" spans="2:57" s="3" customFormat="1" ht="14.4" customHeight="1" hidden="1">
      <c r="B32" s="38"/>
      <c r="C32" s="39"/>
      <c r="D32" s="39"/>
      <c r="E32" s="39"/>
      <c r="F32" s="27" t="s">
        <v>43</v>
      </c>
      <c r="G32" s="39"/>
      <c r="H32" s="39"/>
      <c r="I32" s="39"/>
      <c r="J32" s="39"/>
      <c r="K32" s="39"/>
      <c r="L32" s="235">
        <v>0.15</v>
      </c>
      <c r="M32" s="234"/>
      <c r="N32" s="234"/>
      <c r="O32" s="234"/>
      <c r="P32" s="234"/>
      <c r="Q32" s="39"/>
      <c r="R32" s="39"/>
      <c r="S32" s="39"/>
      <c r="T32" s="39"/>
      <c r="U32" s="39"/>
      <c r="V32" s="39"/>
      <c r="W32" s="233">
        <f>ROUND(BC94,1)</f>
        <v>0</v>
      </c>
      <c r="X32" s="234"/>
      <c r="Y32" s="234"/>
      <c r="Z32" s="234"/>
      <c r="AA32" s="234"/>
      <c r="AB32" s="234"/>
      <c r="AC32" s="234"/>
      <c r="AD32" s="234"/>
      <c r="AE32" s="234"/>
      <c r="AF32" s="39"/>
      <c r="AG32" s="39"/>
      <c r="AH32" s="39"/>
      <c r="AI32" s="39"/>
      <c r="AJ32" s="39"/>
      <c r="AK32" s="233">
        <v>0</v>
      </c>
      <c r="AL32" s="234"/>
      <c r="AM32" s="234"/>
      <c r="AN32" s="234"/>
      <c r="AO32" s="234"/>
      <c r="AP32" s="39"/>
      <c r="AQ32" s="39"/>
      <c r="AR32" s="40"/>
      <c r="BE32" s="223"/>
    </row>
    <row r="33" spans="2:57" s="3" customFormat="1" ht="14.4" customHeight="1" hidden="1">
      <c r="B33" s="38"/>
      <c r="C33" s="39"/>
      <c r="D33" s="39"/>
      <c r="E33" s="39"/>
      <c r="F33" s="27" t="s">
        <v>44</v>
      </c>
      <c r="G33" s="39"/>
      <c r="H33" s="39"/>
      <c r="I33" s="39"/>
      <c r="J33" s="39"/>
      <c r="K33" s="39"/>
      <c r="L33" s="235">
        <v>0</v>
      </c>
      <c r="M33" s="234"/>
      <c r="N33" s="234"/>
      <c r="O33" s="234"/>
      <c r="P33" s="234"/>
      <c r="Q33" s="39"/>
      <c r="R33" s="39"/>
      <c r="S33" s="39"/>
      <c r="T33" s="39"/>
      <c r="U33" s="39"/>
      <c r="V33" s="39"/>
      <c r="W33" s="233">
        <f>ROUND(BD94,1)</f>
        <v>0</v>
      </c>
      <c r="X33" s="234"/>
      <c r="Y33" s="234"/>
      <c r="Z33" s="234"/>
      <c r="AA33" s="234"/>
      <c r="AB33" s="234"/>
      <c r="AC33" s="234"/>
      <c r="AD33" s="234"/>
      <c r="AE33" s="234"/>
      <c r="AF33" s="39"/>
      <c r="AG33" s="39"/>
      <c r="AH33" s="39"/>
      <c r="AI33" s="39"/>
      <c r="AJ33" s="39"/>
      <c r="AK33" s="233">
        <v>0</v>
      </c>
      <c r="AL33" s="234"/>
      <c r="AM33" s="234"/>
      <c r="AN33" s="234"/>
      <c r="AO33" s="234"/>
      <c r="AP33" s="39"/>
      <c r="AQ33" s="39"/>
      <c r="AR33" s="40"/>
      <c r="BE33" s="223"/>
    </row>
    <row r="34" spans="1:57" s="2" customFormat="1" ht="7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22"/>
    </row>
    <row r="35" spans="1:57" s="2" customFormat="1" ht="25.9" customHeight="1">
      <c r="A35" s="32"/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36" t="s">
        <v>47</v>
      </c>
      <c r="Y35" s="237"/>
      <c r="Z35" s="237"/>
      <c r="AA35" s="237"/>
      <c r="AB35" s="237"/>
      <c r="AC35" s="43"/>
      <c r="AD35" s="43"/>
      <c r="AE35" s="43"/>
      <c r="AF35" s="43"/>
      <c r="AG35" s="43"/>
      <c r="AH35" s="43"/>
      <c r="AI35" s="43"/>
      <c r="AJ35" s="43"/>
      <c r="AK35" s="238">
        <f>SUM(AK26:AK33)</f>
        <v>0</v>
      </c>
      <c r="AL35" s="237"/>
      <c r="AM35" s="237"/>
      <c r="AN35" s="237"/>
      <c r="AO35" s="239"/>
      <c r="AP35" s="41"/>
      <c r="AQ35" s="41"/>
      <c r="AR35" s="37"/>
      <c r="BE35" s="32"/>
    </row>
    <row r="36" spans="1:57" s="2" customFormat="1" ht="7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45"/>
      <c r="C49" s="46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49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0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0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0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0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0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0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0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0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0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5">
      <c r="A60" s="32"/>
      <c r="B60" s="33"/>
      <c r="C60" s="34"/>
      <c r="D60" s="50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50</v>
      </c>
      <c r="AI60" s="36"/>
      <c r="AJ60" s="36"/>
      <c r="AK60" s="36"/>
      <c r="AL60" s="36"/>
      <c r="AM60" s="50" t="s">
        <v>51</v>
      </c>
      <c r="AN60" s="36"/>
      <c r="AO60" s="36"/>
      <c r="AP60" s="34"/>
      <c r="AQ60" s="34"/>
      <c r="AR60" s="37"/>
      <c r="BE60" s="32"/>
    </row>
    <row r="61" spans="2:44" ht="10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0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0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3">
      <c r="A64" s="32"/>
      <c r="B64" s="33"/>
      <c r="C64" s="34"/>
      <c r="D64" s="47" t="s">
        <v>52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53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0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0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0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0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0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0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0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0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0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5">
      <c r="A75" s="32"/>
      <c r="B75" s="33"/>
      <c r="C75" s="34"/>
      <c r="D75" s="50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50</v>
      </c>
      <c r="AI75" s="36"/>
      <c r="AJ75" s="36"/>
      <c r="AK75" s="36"/>
      <c r="AL75" s="36"/>
      <c r="AM75" s="50" t="s">
        <v>51</v>
      </c>
      <c r="AN75" s="36"/>
      <c r="AO75" s="36"/>
      <c r="AP75" s="34"/>
      <c r="AQ75" s="34"/>
      <c r="AR75" s="37"/>
      <c r="BE75" s="32"/>
    </row>
    <row r="76" spans="1:57" s="2" customFormat="1" ht="10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7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7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5" customHeight="1">
      <c r="A82" s="32"/>
      <c r="B82" s="33"/>
      <c r="C82" s="21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7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KOURIM05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7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40" t="str">
        <f>K6</f>
        <v>Muzeum lidových staveb Kouřim - sýpka z Budče při č.p.8 - výměna šindelové krytiny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61"/>
      <c r="AQ85" s="61"/>
      <c r="AR85" s="62"/>
    </row>
    <row r="86" spans="1:57" s="2" customFormat="1" ht="7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Kouřim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42" t="str">
        <f>IF(AN8="","",AN8)</f>
        <v>7. 9. 2022</v>
      </c>
      <c r="AN87" s="242"/>
      <c r="AO87" s="34"/>
      <c r="AP87" s="34"/>
      <c r="AQ87" s="34"/>
      <c r="AR87" s="37"/>
      <c r="BE87" s="32"/>
    </row>
    <row r="88" spans="1:57" s="2" customFormat="1" ht="7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15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43" t="str">
        <f>IF(E17="","",E17)</f>
        <v xml:space="preserve"> </v>
      </c>
      <c r="AN89" s="244"/>
      <c r="AO89" s="244"/>
      <c r="AP89" s="244"/>
      <c r="AQ89" s="34"/>
      <c r="AR89" s="37"/>
      <c r="AS89" s="245" t="s">
        <v>55</v>
      </c>
      <c r="AT89" s="246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15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32</v>
      </c>
      <c r="AJ90" s="34"/>
      <c r="AK90" s="34"/>
      <c r="AL90" s="34"/>
      <c r="AM90" s="243" t="str">
        <f>IF(E20="","",E20)</f>
        <v>Václav Sýba</v>
      </c>
      <c r="AN90" s="244"/>
      <c r="AO90" s="244"/>
      <c r="AP90" s="244"/>
      <c r="AQ90" s="34"/>
      <c r="AR90" s="37"/>
      <c r="AS90" s="247"/>
      <c r="AT90" s="248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75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49"/>
      <c r="AT91" s="250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51" t="s">
        <v>56</v>
      </c>
      <c r="D92" s="252"/>
      <c r="E92" s="252"/>
      <c r="F92" s="252"/>
      <c r="G92" s="252"/>
      <c r="H92" s="71"/>
      <c r="I92" s="253" t="s">
        <v>57</v>
      </c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4" t="s">
        <v>58</v>
      </c>
      <c r="AH92" s="252"/>
      <c r="AI92" s="252"/>
      <c r="AJ92" s="252"/>
      <c r="AK92" s="252"/>
      <c r="AL92" s="252"/>
      <c r="AM92" s="252"/>
      <c r="AN92" s="253" t="s">
        <v>59</v>
      </c>
      <c r="AO92" s="252"/>
      <c r="AP92" s="255"/>
      <c r="AQ92" s="72" t="s">
        <v>60</v>
      </c>
      <c r="AR92" s="37"/>
      <c r="AS92" s="73" t="s">
        <v>61</v>
      </c>
      <c r="AT92" s="74" t="s">
        <v>62</v>
      </c>
      <c r="AU92" s="74" t="s">
        <v>63</v>
      </c>
      <c r="AV92" s="74" t="s">
        <v>64</v>
      </c>
      <c r="AW92" s="74" t="s">
        <v>65</v>
      </c>
      <c r="AX92" s="74" t="s">
        <v>66</v>
      </c>
      <c r="AY92" s="74" t="s">
        <v>67</v>
      </c>
      <c r="AZ92" s="74" t="s">
        <v>68</v>
      </c>
      <c r="BA92" s="74" t="s">
        <v>69</v>
      </c>
      <c r="BB92" s="74" t="s">
        <v>70</v>
      </c>
      <c r="BC92" s="74" t="s">
        <v>71</v>
      </c>
      <c r="BD92" s="75" t="s">
        <v>72</v>
      </c>
      <c r="BE92" s="32"/>
    </row>
    <row r="93" spans="1:57" s="2" customFormat="1" ht="10.7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" customHeight="1">
      <c r="B94" s="79"/>
      <c r="C94" s="80" t="s">
        <v>73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59">
        <f>ROUND(AG95,1)</f>
        <v>0</v>
      </c>
      <c r="AH94" s="259"/>
      <c r="AI94" s="259"/>
      <c r="AJ94" s="259"/>
      <c r="AK94" s="259"/>
      <c r="AL94" s="259"/>
      <c r="AM94" s="259"/>
      <c r="AN94" s="260">
        <f>SUM(AG94,AT94)</f>
        <v>0</v>
      </c>
      <c r="AO94" s="260"/>
      <c r="AP94" s="260"/>
      <c r="AQ94" s="83" t="s">
        <v>1</v>
      </c>
      <c r="AR94" s="84"/>
      <c r="AS94" s="85">
        <f>ROUND(AS95,1)</f>
        <v>0</v>
      </c>
      <c r="AT94" s="86">
        <f>ROUND(SUM(AV94:AW94),1)</f>
        <v>0</v>
      </c>
      <c r="AU94" s="87">
        <f>ROUND(AU95,5)</f>
        <v>0</v>
      </c>
      <c r="AV94" s="86">
        <f>ROUND(AZ94*L29,1)</f>
        <v>0</v>
      </c>
      <c r="AW94" s="86">
        <f>ROUND(BA94*L30,1)</f>
        <v>0</v>
      </c>
      <c r="AX94" s="86">
        <f>ROUND(BB94*L29,1)</f>
        <v>0</v>
      </c>
      <c r="AY94" s="86">
        <f>ROUND(BC94*L30,1)</f>
        <v>0</v>
      </c>
      <c r="AZ94" s="86">
        <f>ROUND(AZ95,1)</f>
        <v>0</v>
      </c>
      <c r="BA94" s="86">
        <f>ROUND(BA95,1)</f>
        <v>0</v>
      </c>
      <c r="BB94" s="86">
        <f>ROUND(BB95,1)</f>
        <v>0</v>
      </c>
      <c r="BC94" s="86">
        <f>ROUND(BC95,1)</f>
        <v>0</v>
      </c>
      <c r="BD94" s="88">
        <f>ROUND(BD95,1)</f>
        <v>0</v>
      </c>
      <c r="BS94" s="89" t="s">
        <v>74</v>
      </c>
      <c r="BT94" s="89" t="s">
        <v>75</v>
      </c>
      <c r="BV94" s="89" t="s">
        <v>76</v>
      </c>
      <c r="BW94" s="89" t="s">
        <v>5</v>
      </c>
      <c r="BX94" s="89" t="s">
        <v>77</v>
      </c>
      <c r="CL94" s="89" t="s">
        <v>1</v>
      </c>
    </row>
    <row r="95" spans="1:90" s="7" customFormat="1" ht="37.5" customHeight="1">
      <c r="A95" s="90" t="s">
        <v>78</v>
      </c>
      <c r="B95" s="91"/>
      <c r="C95" s="92"/>
      <c r="D95" s="258" t="s">
        <v>14</v>
      </c>
      <c r="E95" s="258"/>
      <c r="F95" s="258"/>
      <c r="G95" s="258"/>
      <c r="H95" s="258"/>
      <c r="I95" s="93"/>
      <c r="J95" s="258" t="s">
        <v>17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6">
        <f>'KOURIM05 - Muzeum lidovýc...'!J28</f>
        <v>0</v>
      </c>
      <c r="AH95" s="257"/>
      <c r="AI95" s="257"/>
      <c r="AJ95" s="257"/>
      <c r="AK95" s="257"/>
      <c r="AL95" s="257"/>
      <c r="AM95" s="257"/>
      <c r="AN95" s="256">
        <f>SUM(AG95,AT95)</f>
        <v>0</v>
      </c>
      <c r="AO95" s="257"/>
      <c r="AP95" s="257"/>
      <c r="AQ95" s="94" t="s">
        <v>79</v>
      </c>
      <c r="AR95" s="95"/>
      <c r="AS95" s="96">
        <v>0</v>
      </c>
      <c r="AT95" s="97">
        <f>ROUND(SUM(AV95:AW95),1)</f>
        <v>0</v>
      </c>
      <c r="AU95" s="98">
        <f>'KOURIM05 - Muzeum lidovýc...'!P122</f>
        <v>0</v>
      </c>
      <c r="AV95" s="97">
        <f>'KOURIM05 - Muzeum lidovýc...'!J31</f>
        <v>0</v>
      </c>
      <c r="AW95" s="97">
        <f>'KOURIM05 - Muzeum lidovýc...'!J32</f>
        <v>0</v>
      </c>
      <c r="AX95" s="97">
        <f>'KOURIM05 - Muzeum lidovýc...'!J33</f>
        <v>0</v>
      </c>
      <c r="AY95" s="97">
        <f>'KOURIM05 - Muzeum lidovýc...'!J34</f>
        <v>0</v>
      </c>
      <c r="AZ95" s="97">
        <f>'KOURIM05 - Muzeum lidovýc...'!F31</f>
        <v>0</v>
      </c>
      <c r="BA95" s="97">
        <f>'KOURIM05 - Muzeum lidovýc...'!F32</f>
        <v>0</v>
      </c>
      <c r="BB95" s="97">
        <f>'KOURIM05 - Muzeum lidovýc...'!F33</f>
        <v>0</v>
      </c>
      <c r="BC95" s="97">
        <f>'KOURIM05 - Muzeum lidovýc...'!F34</f>
        <v>0</v>
      </c>
      <c r="BD95" s="99">
        <f>'KOURIM05 - Muzeum lidovýc...'!F35</f>
        <v>0</v>
      </c>
      <c r="BT95" s="100" t="s">
        <v>80</v>
      </c>
      <c r="BU95" s="100" t="s">
        <v>81</v>
      </c>
      <c r="BV95" s="100" t="s">
        <v>76</v>
      </c>
      <c r="BW95" s="100" t="s">
        <v>5</v>
      </c>
      <c r="BX95" s="100" t="s">
        <v>77</v>
      </c>
      <c r="CL95" s="100" t="s">
        <v>1</v>
      </c>
    </row>
    <row r="96" spans="1:57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7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oKGuOfp6KLXAvo4vsy32272JkzE7jCNXLUKShH955LE4F0FSjovi2ZxwIgiREYCiEEIvrECi3ysDuHi1uDHM7g==" saltValue="r1nKOcy+cVLvLPnzDlhUVE811N1aazqkP5Vi+4STDVQBhsR+xZp79CMV8rI0tVZabG1XR3SZiOQ1fOnu4a9sL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KOURIM05 - Muzeum lidový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tabSelected="1" workbookViewId="0" topLeftCell="A152">
      <selection activeCell="H164" sqref="H164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AT2" s="15" t="s">
        <v>5</v>
      </c>
    </row>
    <row r="3" spans="2:46" s="1" customFormat="1" ht="7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8"/>
      <c r="AT3" s="15" t="s">
        <v>82</v>
      </c>
    </row>
    <row r="4" spans="2:46" s="1" customFormat="1" ht="25" customHeight="1">
      <c r="B4" s="18"/>
      <c r="D4" s="103" t="s">
        <v>83</v>
      </c>
      <c r="L4" s="18"/>
      <c r="M4" s="104" t="s">
        <v>10</v>
      </c>
      <c r="AT4" s="15" t="s">
        <v>4</v>
      </c>
    </row>
    <row r="5" spans="2:12" s="1" customFormat="1" ht="7" customHeight="1">
      <c r="B5" s="18"/>
      <c r="L5" s="18"/>
    </row>
    <row r="6" spans="1:31" s="2" customFormat="1" ht="12" customHeight="1">
      <c r="A6" s="32"/>
      <c r="B6" s="37"/>
      <c r="C6" s="32"/>
      <c r="D6" s="105" t="s">
        <v>16</v>
      </c>
      <c r="E6" s="32"/>
      <c r="F6" s="32"/>
      <c r="G6" s="32"/>
      <c r="H6" s="32"/>
      <c r="I6" s="32"/>
      <c r="J6" s="32"/>
      <c r="K6" s="32"/>
      <c r="L6" s="4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30" customHeight="1">
      <c r="A7" s="32"/>
      <c r="B7" s="37"/>
      <c r="C7" s="32"/>
      <c r="D7" s="32"/>
      <c r="E7" s="262" t="s">
        <v>17</v>
      </c>
      <c r="F7" s="263"/>
      <c r="G7" s="263"/>
      <c r="H7" s="263"/>
      <c r="I7" s="32"/>
      <c r="J7" s="32"/>
      <c r="K7" s="32"/>
      <c r="L7" s="4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0">
      <c r="A8" s="32"/>
      <c r="B8" s="37"/>
      <c r="C8" s="32"/>
      <c r="D8" s="32"/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7"/>
      <c r="C9" s="32"/>
      <c r="D9" s="105" t="s">
        <v>18</v>
      </c>
      <c r="E9" s="32"/>
      <c r="F9" s="106" t="s">
        <v>1</v>
      </c>
      <c r="G9" s="32"/>
      <c r="H9" s="32"/>
      <c r="I9" s="105" t="s">
        <v>19</v>
      </c>
      <c r="J9" s="106" t="s">
        <v>1</v>
      </c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05" t="s">
        <v>20</v>
      </c>
      <c r="E10" s="32"/>
      <c r="F10" s="106" t="s">
        <v>21</v>
      </c>
      <c r="G10" s="32"/>
      <c r="H10" s="32"/>
      <c r="I10" s="105" t="s">
        <v>22</v>
      </c>
      <c r="J10" s="107" t="str">
        <f>'Rekapitulace stavby'!AN8</f>
        <v>7. 9. 2022</v>
      </c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75" customHeight="1">
      <c r="A11" s="32"/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5" t="s">
        <v>24</v>
      </c>
      <c r="E12" s="32"/>
      <c r="F12" s="32"/>
      <c r="G12" s="32"/>
      <c r="H12" s="32"/>
      <c r="I12" s="105" t="s">
        <v>25</v>
      </c>
      <c r="J12" s="106" t="str">
        <f>IF('Rekapitulace stavby'!AN10="","",'Rekapitulace stavby'!AN10)</f>
        <v/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7"/>
      <c r="C13" s="32"/>
      <c r="D13" s="32"/>
      <c r="E13" s="106" t="str">
        <f>IF('Rekapitulace stavby'!E11="","",'Rekapitulace stavby'!E11)</f>
        <v xml:space="preserve"> </v>
      </c>
      <c r="F13" s="32"/>
      <c r="G13" s="32"/>
      <c r="H13" s="32"/>
      <c r="I13" s="105" t="s">
        <v>27</v>
      </c>
      <c r="J13" s="106" t="str">
        <f>IF('Rekapitulace stavby'!AN11="","",'Rekapitulace stavby'!AN11)</f>
        <v/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7" customHeight="1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105" t="s">
        <v>28</v>
      </c>
      <c r="E15" s="32"/>
      <c r="F15" s="32"/>
      <c r="G15" s="32"/>
      <c r="H15" s="32"/>
      <c r="I15" s="105" t="s">
        <v>25</v>
      </c>
      <c r="J15" s="28" t="str">
        <f>'Rekapitulace stavby'!AN13</f>
        <v>Vyplň údaj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7"/>
      <c r="C16" s="32"/>
      <c r="D16" s="32"/>
      <c r="E16" s="264" t="str">
        <f>'Rekapitulace stavby'!E14</f>
        <v>Vyplň údaj</v>
      </c>
      <c r="F16" s="265"/>
      <c r="G16" s="265"/>
      <c r="H16" s="265"/>
      <c r="I16" s="105" t="s">
        <v>27</v>
      </c>
      <c r="J16" s="28" t="str">
        <f>'Rekapitulace stavby'!AN14</f>
        <v>Vyplň údaj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7" customHeight="1">
      <c r="A17" s="32"/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105" t="s">
        <v>30</v>
      </c>
      <c r="E18" s="32"/>
      <c r="F18" s="32"/>
      <c r="G18" s="32"/>
      <c r="H18" s="32"/>
      <c r="I18" s="105" t="s">
        <v>25</v>
      </c>
      <c r="J18" s="106" t="str">
        <f>IF('Rekapitulace stavby'!AN16="","",'Rekapitulace stavby'!AN16)</f>
        <v/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6" t="str">
        <f>IF('Rekapitulace stavby'!E17="","",'Rekapitulace stavby'!E17)</f>
        <v xml:space="preserve"> </v>
      </c>
      <c r="F19" s="32"/>
      <c r="G19" s="32"/>
      <c r="H19" s="32"/>
      <c r="I19" s="105" t="s">
        <v>27</v>
      </c>
      <c r="J19" s="106" t="str">
        <f>IF('Rekapitulace stavby'!AN17="","",'Rekapitulace stavby'!AN17)</f>
        <v/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7" customHeight="1">
      <c r="A20" s="32"/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105" t="s">
        <v>32</v>
      </c>
      <c r="E21" s="32"/>
      <c r="F21" s="32"/>
      <c r="G21" s="32"/>
      <c r="H21" s="32"/>
      <c r="I21" s="105" t="s">
        <v>25</v>
      </c>
      <c r="J21" s="106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6" t="s">
        <v>33</v>
      </c>
      <c r="F22" s="32"/>
      <c r="G22" s="32"/>
      <c r="H22" s="32"/>
      <c r="I22" s="105" t="s">
        <v>27</v>
      </c>
      <c r="J22" s="106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7" customHeight="1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105" t="s">
        <v>34</v>
      </c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108"/>
      <c r="B25" s="109"/>
      <c r="C25" s="108"/>
      <c r="D25" s="108"/>
      <c r="E25" s="266" t="s">
        <v>1</v>
      </c>
      <c r="F25" s="266"/>
      <c r="G25" s="266"/>
      <c r="H25" s="266"/>
      <c r="I25" s="108"/>
      <c r="J25" s="108"/>
      <c r="K25" s="108"/>
      <c r="L25" s="110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31" s="2" customFormat="1" ht="7" customHeight="1">
      <c r="A26" s="32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7"/>
      <c r="C27" s="32"/>
      <c r="D27" s="111"/>
      <c r="E27" s="111"/>
      <c r="F27" s="111"/>
      <c r="G27" s="111"/>
      <c r="H27" s="111"/>
      <c r="I27" s="111"/>
      <c r="J27" s="111"/>
      <c r="K27" s="111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4" customHeight="1">
      <c r="A28" s="32"/>
      <c r="B28" s="37"/>
      <c r="C28" s="32"/>
      <c r="D28" s="112" t="s">
        <v>35</v>
      </c>
      <c r="E28" s="32"/>
      <c r="F28" s="32"/>
      <c r="G28" s="32"/>
      <c r="H28" s="32"/>
      <c r="I28" s="32"/>
      <c r="J28" s="113">
        <f>ROUND(J122,1)</f>
        <v>0</v>
      </c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7"/>
      <c r="C29" s="32"/>
      <c r="D29" s="111"/>
      <c r="E29" s="111"/>
      <c r="F29" s="111"/>
      <c r="G29" s="111"/>
      <c r="H29" s="111"/>
      <c r="I29" s="111"/>
      <c r="J29" s="111"/>
      <c r="K29" s="11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" customHeight="1">
      <c r="A30" s="32"/>
      <c r="B30" s="37"/>
      <c r="C30" s="32"/>
      <c r="D30" s="32"/>
      <c r="E30" s="32"/>
      <c r="F30" s="114" t="s">
        <v>37</v>
      </c>
      <c r="G30" s="32"/>
      <c r="H30" s="32"/>
      <c r="I30" s="114" t="s">
        <v>36</v>
      </c>
      <c r="J30" s="114" t="s">
        <v>38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" customHeight="1">
      <c r="A31" s="32"/>
      <c r="B31" s="37"/>
      <c r="C31" s="32"/>
      <c r="D31" s="115" t="s">
        <v>39</v>
      </c>
      <c r="E31" s="105" t="s">
        <v>40</v>
      </c>
      <c r="F31" s="116">
        <f>ROUND((SUM(BE122:BE176)),1)</f>
        <v>0</v>
      </c>
      <c r="G31" s="32"/>
      <c r="H31" s="32"/>
      <c r="I31" s="117">
        <v>0.21</v>
      </c>
      <c r="J31" s="116">
        <f>ROUND(((SUM(BE122:BE176))*I31),1)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7"/>
      <c r="C32" s="32"/>
      <c r="D32" s="32"/>
      <c r="E32" s="105" t="s">
        <v>41</v>
      </c>
      <c r="F32" s="116">
        <f>ROUND((SUM(BF122:BF176)),1)</f>
        <v>0</v>
      </c>
      <c r="G32" s="32"/>
      <c r="H32" s="32"/>
      <c r="I32" s="117">
        <v>0.15</v>
      </c>
      <c r="J32" s="116">
        <f>ROUND(((SUM(BF122:BF176))*I32),1)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7"/>
      <c r="C33" s="32"/>
      <c r="D33" s="32"/>
      <c r="E33" s="105" t="s">
        <v>42</v>
      </c>
      <c r="F33" s="116">
        <f>ROUND((SUM(BG122:BG176)),1)</f>
        <v>0</v>
      </c>
      <c r="G33" s="32"/>
      <c r="H33" s="32"/>
      <c r="I33" s="117">
        <v>0.21</v>
      </c>
      <c r="J33" s="116">
        <f>0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7"/>
      <c r="C34" s="32"/>
      <c r="D34" s="32"/>
      <c r="E34" s="105" t="s">
        <v>43</v>
      </c>
      <c r="F34" s="116">
        <f>ROUND((SUM(BH122:BH176)),1)</f>
        <v>0</v>
      </c>
      <c r="G34" s="32"/>
      <c r="H34" s="32"/>
      <c r="I34" s="117">
        <v>0.15</v>
      </c>
      <c r="J34" s="116">
        <f>0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05" t="s">
        <v>44</v>
      </c>
      <c r="F35" s="116">
        <f>ROUND((SUM(BI122:BI176)),1)</f>
        <v>0</v>
      </c>
      <c r="G35" s="32"/>
      <c r="H35" s="32"/>
      <c r="I35" s="117">
        <v>0</v>
      </c>
      <c r="J35" s="116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7" customHeight="1">
      <c r="A36" s="32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4" customHeight="1">
      <c r="A37" s="32"/>
      <c r="B37" s="37"/>
      <c r="C37" s="118"/>
      <c r="D37" s="119" t="s">
        <v>45</v>
      </c>
      <c r="E37" s="120"/>
      <c r="F37" s="120"/>
      <c r="G37" s="121" t="s">
        <v>46</v>
      </c>
      <c r="H37" s="122" t="s">
        <v>47</v>
      </c>
      <c r="I37" s="120"/>
      <c r="J37" s="123">
        <f>SUM(J28:J35)</f>
        <v>0</v>
      </c>
      <c r="K37" s="124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2:12" s="1" customFormat="1" ht="14.4" customHeight="1">
      <c r="B39" s="18"/>
      <c r="L39" s="18"/>
    </row>
    <row r="40" spans="2:12" s="1" customFormat="1" ht="14.4" customHeight="1">
      <c r="B40" s="18"/>
      <c r="L40" s="1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49"/>
      <c r="D50" s="125" t="s">
        <v>48</v>
      </c>
      <c r="E50" s="126"/>
      <c r="F50" s="126"/>
      <c r="G50" s="125" t="s">
        <v>49</v>
      </c>
      <c r="H50" s="126"/>
      <c r="I50" s="126"/>
      <c r="J50" s="126"/>
      <c r="K50" s="126"/>
      <c r="L50" s="49"/>
    </row>
    <row r="51" spans="2:12" ht="10">
      <c r="B51" s="18"/>
      <c r="L51" s="18"/>
    </row>
    <row r="52" spans="2:12" ht="10">
      <c r="B52" s="18"/>
      <c r="L52" s="18"/>
    </row>
    <row r="53" spans="2:12" ht="10">
      <c r="B53" s="18"/>
      <c r="L53" s="18"/>
    </row>
    <row r="54" spans="2:12" ht="10">
      <c r="B54" s="18"/>
      <c r="L54" s="18"/>
    </row>
    <row r="55" spans="2:12" ht="10">
      <c r="B55" s="18"/>
      <c r="L55" s="18"/>
    </row>
    <row r="56" spans="2:12" ht="10">
      <c r="B56" s="18"/>
      <c r="L56" s="18"/>
    </row>
    <row r="57" spans="2:12" ht="10">
      <c r="B57" s="18"/>
      <c r="L57" s="18"/>
    </row>
    <row r="58" spans="2:12" ht="10">
      <c r="B58" s="18"/>
      <c r="L58" s="18"/>
    </row>
    <row r="59" spans="2:12" ht="10">
      <c r="B59" s="18"/>
      <c r="L59" s="18"/>
    </row>
    <row r="60" spans="2:12" ht="10">
      <c r="B60" s="18"/>
      <c r="L60" s="18"/>
    </row>
    <row r="61" spans="1:31" s="2" customFormat="1" ht="12.5">
      <c r="A61" s="32"/>
      <c r="B61" s="37"/>
      <c r="C61" s="32"/>
      <c r="D61" s="127" t="s">
        <v>50</v>
      </c>
      <c r="E61" s="128"/>
      <c r="F61" s="129" t="s">
        <v>51</v>
      </c>
      <c r="G61" s="127" t="s">
        <v>50</v>
      </c>
      <c r="H61" s="128"/>
      <c r="I61" s="128"/>
      <c r="J61" s="130" t="s">
        <v>51</v>
      </c>
      <c r="K61" s="128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0">
      <c r="B62" s="18"/>
      <c r="L62" s="18"/>
    </row>
    <row r="63" spans="2:12" ht="10">
      <c r="B63" s="18"/>
      <c r="L63" s="18"/>
    </row>
    <row r="64" spans="2:12" ht="10">
      <c r="B64" s="18"/>
      <c r="L64" s="18"/>
    </row>
    <row r="65" spans="1:31" s="2" customFormat="1" ht="13">
      <c r="A65" s="32"/>
      <c r="B65" s="37"/>
      <c r="C65" s="32"/>
      <c r="D65" s="125" t="s">
        <v>52</v>
      </c>
      <c r="E65" s="131"/>
      <c r="F65" s="131"/>
      <c r="G65" s="125" t="s">
        <v>53</v>
      </c>
      <c r="H65" s="131"/>
      <c r="I65" s="131"/>
      <c r="J65" s="131"/>
      <c r="K65" s="131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0">
      <c r="B66" s="18"/>
      <c r="L66" s="18"/>
    </row>
    <row r="67" spans="2:12" ht="10">
      <c r="B67" s="18"/>
      <c r="L67" s="18"/>
    </row>
    <row r="68" spans="2:12" ht="10">
      <c r="B68" s="18"/>
      <c r="L68" s="18"/>
    </row>
    <row r="69" spans="2:12" ht="10">
      <c r="B69" s="18"/>
      <c r="L69" s="18"/>
    </row>
    <row r="70" spans="2:12" ht="10">
      <c r="B70" s="18"/>
      <c r="L70" s="18"/>
    </row>
    <row r="71" spans="2:12" ht="10">
      <c r="B71" s="18"/>
      <c r="L71" s="18"/>
    </row>
    <row r="72" spans="2:12" ht="10">
      <c r="B72" s="18"/>
      <c r="L72" s="18"/>
    </row>
    <row r="73" spans="2:12" ht="10">
      <c r="B73" s="18"/>
      <c r="L73" s="18"/>
    </row>
    <row r="74" spans="2:12" ht="10">
      <c r="B74" s="18"/>
      <c r="L74" s="18"/>
    </row>
    <row r="75" spans="2:12" ht="10">
      <c r="B75" s="18"/>
      <c r="L75" s="18"/>
    </row>
    <row r="76" spans="1:31" s="2" customFormat="1" ht="12.5">
      <c r="A76" s="32"/>
      <c r="B76" s="37"/>
      <c r="C76" s="32"/>
      <c r="D76" s="127" t="s">
        <v>50</v>
      </c>
      <c r="E76" s="128"/>
      <c r="F76" s="129" t="s">
        <v>51</v>
      </c>
      <c r="G76" s="127" t="s">
        <v>50</v>
      </c>
      <c r="H76" s="128"/>
      <c r="I76" s="128"/>
      <c r="J76" s="130" t="s">
        <v>51</v>
      </c>
      <c r="K76" s="128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 hidden="1">
      <c r="A81" s="32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 hidden="1">
      <c r="A82" s="32"/>
      <c r="B82" s="33"/>
      <c r="C82" s="21" t="s">
        <v>84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 hidden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 hidden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30" customHeight="1" hidden="1">
      <c r="A85" s="32"/>
      <c r="B85" s="33"/>
      <c r="C85" s="34"/>
      <c r="D85" s="34"/>
      <c r="E85" s="240" t="str">
        <f>E7</f>
        <v>Muzeum lidových staveb Kouřim - sýpka z Budče při č.p.8 - výměna šindelové krytiny</v>
      </c>
      <c r="F85" s="267"/>
      <c r="G85" s="267"/>
      <c r="H85" s="267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7" customHeight="1" hidden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 hidden="1">
      <c r="A87" s="32"/>
      <c r="B87" s="33"/>
      <c r="C87" s="27" t="s">
        <v>20</v>
      </c>
      <c r="D87" s="34"/>
      <c r="E87" s="34"/>
      <c r="F87" s="25" t="str">
        <f>F10</f>
        <v>Kouřim</v>
      </c>
      <c r="G87" s="34"/>
      <c r="H87" s="34"/>
      <c r="I87" s="27" t="s">
        <v>22</v>
      </c>
      <c r="J87" s="64" t="str">
        <f>IF(J10="","",J10)</f>
        <v>7. 9. 2022</v>
      </c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 hidden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15" customHeight="1" hidden="1">
      <c r="A89" s="32"/>
      <c r="B89" s="33"/>
      <c r="C89" s="27" t="s">
        <v>24</v>
      </c>
      <c r="D89" s="34"/>
      <c r="E89" s="34"/>
      <c r="F89" s="25" t="str">
        <f>E13</f>
        <v xml:space="preserve"> </v>
      </c>
      <c r="G89" s="34"/>
      <c r="H89" s="34"/>
      <c r="I89" s="27" t="s">
        <v>30</v>
      </c>
      <c r="J89" s="30" t="str">
        <f>E19</f>
        <v xml:space="preserve"> 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5.15" customHeight="1" hidden="1">
      <c r="A90" s="32"/>
      <c r="B90" s="33"/>
      <c r="C90" s="27" t="s">
        <v>28</v>
      </c>
      <c r="D90" s="34"/>
      <c r="E90" s="34"/>
      <c r="F90" s="25" t="str">
        <f>IF(E16="","",E16)</f>
        <v>Vyplň údaj</v>
      </c>
      <c r="G90" s="34"/>
      <c r="H90" s="34"/>
      <c r="I90" s="27" t="s">
        <v>32</v>
      </c>
      <c r="J90" s="30" t="str">
        <f>E22</f>
        <v>Václav Sýba</v>
      </c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25" customHeight="1" hidden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9.25" customHeight="1" hidden="1">
      <c r="A92" s="32"/>
      <c r="B92" s="33"/>
      <c r="C92" s="136" t="s">
        <v>85</v>
      </c>
      <c r="D92" s="137"/>
      <c r="E92" s="137"/>
      <c r="F92" s="137"/>
      <c r="G92" s="137"/>
      <c r="H92" s="137"/>
      <c r="I92" s="137"/>
      <c r="J92" s="138" t="s">
        <v>86</v>
      </c>
      <c r="K92" s="137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25" customHeight="1" hidden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75" customHeight="1" hidden="1">
      <c r="A94" s="32"/>
      <c r="B94" s="33"/>
      <c r="C94" s="139" t="s">
        <v>87</v>
      </c>
      <c r="D94" s="34"/>
      <c r="E94" s="34"/>
      <c r="F94" s="34"/>
      <c r="G94" s="34"/>
      <c r="H94" s="34"/>
      <c r="I94" s="34"/>
      <c r="J94" s="82">
        <f>J122</f>
        <v>0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5" t="s">
        <v>88</v>
      </c>
    </row>
    <row r="95" spans="2:12" s="9" customFormat="1" ht="25" customHeight="1" hidden="1">
      <c r="B95" s="140"/>
      <c r="C95" s="141"/>
      <c r="D95" s="142" t="s">
        <v>89</v>
      </c>
      <c r="E95" s="143"/>
      <c r="F95" s="143"/>
      <c r="G95" s="143"/>
      <c r="H95" s="143"/>
      <c r="I95" s="143"/>
      <c r="J95" s="144">
        <f>J123</f>
        <v>0</v>
      </c>
      <c r="K95" s="141"/>
      <c r="L95" s="145"/>
    </row>
    <row r="96" spans="2:12" s="10" customFormat="1" ht="19.9" customHeight="1" hidden="1">
      <c r="B96" s="146"/>
      <c r="C96" s="147"/>
      <c r="D96" s="148" t="s">
        <v>90</v>
      </c>
      <c r="E96" s="149"/>
      <c r="F96" s="149"/>
      <c r="G96" s="149"/>
      <c r="H96" s="149"/>
      <c r="I96" s="149"/>
      <c r="J96" s="150">
        <f>J124</f>
        <v>0</v>
      </c>
      <c r="K96" s="147"/>
      <c r="L96" s="151"/>
    </row>
    <row r="97" spans="2:12" s="10" customFormat="1" ht="19.9" customHeight="1" hidden="1">
      <c r="B97" s="146"/>
      <c r="C97" s="147"/>
      <c r="D97" s="148" t="s">
        <v>91</v>
      </c>
      <c r="E97" s="149"/>
      <c r="F97" s="149"/>
      <c r="G97" s="149"/>
      <c r="H97" s="149"/>
      <c r="I97" s="149"/>
      <c r="J97" s="150">
        <f>J127</f>
        <v>0</v>
      </c>
      <c r="K97" s="147"/>
      <c r="L97" s="151"/>
    </row>
    <row r="98" spans="2:12" s="10" customFormat="1" ht="19.9" customHeight="1" hidden="1">
      <c r="B98" s="146"/>
      <c r="C98" s="147"/>
      <c r="D98" s="148" t="s">
        <v>92</v>
      </c>
      <c r="E98" s="149"/>
      <c r="F98" s="149"/>
      <c r="G98" s="149"/>
      <c r="H98" s="149"/>
      <c r="I98" s="149"/>
      <c r="J98" s="150">
        <f>J133</f>
        <v>0</v>
      </c>
      <c r="K98" s="147"/>
      <c r="L98" s="151"/>
    </row>
    <row r="99" spans="2:12" s="9" customFormat="1" ht="25" customHeight="1" hidden="1">
      <c r="B99" s="140"/>
      <c r="C99" s="141"/>
      <c r="D99" s="142" t="s">
        <v>93</v>
      </c>
      <c r="E99" s="143"/>
      <c r="F99" s="143"/>
      <c r="G99" s="143"/>
      <c r="H99" s="143"/>
      <c r="I99" s="143"/>
      <c r="J99" s="144">
        <f>J135</f>
        <v>0</v>
      </c>
      <c r="K99" s="141"/>
      <c r="L99" s="145"/>
    </row>
    <row r="100" spans="2:12" s="10" customFormat="1" ht="19.9" customHeight="1" hidden="1">
      <c r="B100" s="146"/>
      <c r="C100" s="147"/>
      <c r="D100" s="148" t="s">
        <v>94</v>
      </c>
      <c r="E100" s="149"/>
      <c r="F100" s="149"/>
      <c r="G100" s="149"/>
      <c r="H100" s="149"/>
      <c r="I100" s="149"/>
      <c r="J100" s="150">
        <f>J136</f>
        <v>0</v>
      </c>
      <c r="K100" s="147"/>
      <c r="L100" s="151"/>
    </row>
    <row r="101" spans="2:12" s="10" customFormat="1" ht="19.9" customHeight="1" hidden="1">
      <c r="B101" s="146"/>
      <c r="C101" s="147"/>
      <c r="D101" s="148" t="s">
        <v>95</v>
      </c>
      <c r="E101" s="149"/>
      <c r="F101" s="149"/>
      <c r="G101" s="149"/>
      <c r="H101" s="149"/>
      <c r="I101" s="149"/>
      <c r="J101" s="150">
        <f>J139</f>
        <v>0</v>
      </c>
      <c r="K101" s="147"/>
      <c r="L101" s="151"/>
    </row>
    <row r="102" spans="2:12" s="10" customFormat="1" ht="19.9" customHeight="1" hidden="1">
      <c r="B102" s="146"/>
      <c r="C102" s="147"/>
      <c r="D102" s="148" t="s">
        <v>96</v>
      </c>
      <c r="E102" s="149"/>
      <c r="F102" s="149"/>
      <c r="G102" s="149"/>
      <c r="H102" s="149"/>
      <c r="I102" s="149"/>
      <c r="J102" s="150">
        <f>J153</f>
        <v>0</v>
      </c>
      <c r="K102" s="147"/>
      <c r="L102" s="151"/>
    </row>
    <row r="103" spans="2:12" s="10" customFormat="1" ht="19.9" customHeight="1" hidden="1">
      <c r="B103" s="146"/>
      <c r="C103" s="147"/>
      <c r="D103" s="148" t="s">
        <v>97</v>
      </c>
      <c r="E103" s="149"/>
      <c r="F103" s="149"/>
      <c r="G103" s="149"/>
      <c r="H103" s="149"/>
      <c r="I103" s="149"/>
      <c r="J103" s="150">
        <f>J165</f>
        <v>0</v>
      </c>
      <c r="K103" s="147"/>
      <c r="L103" s="151"/>
    </row>
    <row r="104" spans="2:12" s="10" customFormat="1" ht="19.9" customHeight="1" hidden="1">
      <c r="B104" s="146"/>
      <c r="C104" s="147"/>
      <c r="D104" s="148" t="s">
        <v>98</v>
      </c>
      <c r="E104" s="149"/>
      <c r="F104" s="149"/>
      <c r="G104" s="149"/>
      <c r="H104" s="149"/>
      <c r="I104" s="149"/>
      <c r="J104" s="150">
        <f>J172</f>
        <v>0</v>
      </c>
      <c r="K104" s="147"/>
      <c r="L104" s="151"/>
    </row>
    <row r="105" spans="1:31" s="2" customFormat="1" ht="21.75" customHeight="1" hidden="1">
      <c r="A105" s="32"/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7" customHeight="1" hidden="1">
      <c r="A106" s="32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ht="10" hidden="1"/>
    <row r="108" ht="10" hidden="1"/>
    <row r="109" ht="10" hidden="1"/>
    <row r="110" spans="1:31" s="2" customFormat="1" ht="7" customHeight="1">
      <c r="A110" s="32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25" customHeight="1">
      <c r="A111" s="32"/>
      <c r="B111" s="33"/>
      <c r="C111" s="21" t="s">
        <v>99</v>
      </c>
      <c r="D111" s="34"/>
      <c r="E111" s="34"/>
      <c r="F111" s="34"/>
      <c r="G111" s="34"/>
      <c r="H111" s="34"/>
      <c r="I111" s="34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7" customHeight="1">
      <c r="A112" s="32"/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16</v>
      </c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30" customHeight="1">
      <c r="A114" s="32"/>
      <c r="B114" s="33"/>
      <c r="C114" s="34"/>
      <c r="D114" s="34"/>
      <c r="E114" s="240" t="str">
        <f>E7</f>
        <v>Muzeum lidových staveb Kouřim - sýpka z Budče při č.p.8 - výměna šindelové krytiny</v>
      </c>
      <c r="F114" s="267"/>
      <c r="G114" s="267"/>
      <c r="H114" s="267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7" customHeight="1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20</v>
      </c>
      <c r="D116" s="34"/>
      <c r="E116" s="34"/>
      <c r="F116" s="25" t="str">
        <f>F10</f>
        <v>Kouřim</v>
      </c>
      <c r="G116" s="34"/>
      <c r="H116" s="34"/>
      <c r="I116" s="27" t="s">
        <v>22</v>
      </c>
      <c r="J116" s="64" t="str">
        <f>IF(J10="","",J10)</f>
        <v>7. 9. 2022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7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15" customHeight="1">
      <c r="A118" s="32"/>
      <c r="B118" s="33"/>
      <c r="C118" s="27" t="s">
        <v>24</v>
      </c>
      <c r="D118" s="34"/>
      <c r="E118" s="34"/>
      <c r="F118" s="25" t="str">
        <f>E13</f>
        <v xml:space="preserve"> </v>
      </c>
      <c r="G118" s="34"/>
      <c r="H118" s="34"/>
      <c r="I118" s="27" t="s">
        <v>30</v>
      </c>
      <c r="J118" s="30" t="str">
        <f>E19</f>
        <v xml:space="preserve"> 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15" customHeight="1">
      <c r="A119" s="32"/>
      <c r="B119" s="33"/>
      <c r="C119" s="27" t="s">
        <v>28</v>
      </c>
      <c r="D119" s="34"/>
      <c r="E119" s="34"/>
      <c r="F119" s="25" t="str">
        <f>IF(E16="","",E16)</f>
        <v>Vyplň údaj</v>
      </c>
      <c r="G119" s="34"/>
      <c r="H119" s="34"/>
      <c r="I119" s="27" t="s">
        <v>32</v>
      </c>
      <c r="J119" s="30" t="str">
        <f>E22</f>
        <v>Václav Sýba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0.25" customHeight="1">
      <c r="A120" s="32"/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1" customFormat="1" ht="29.25" customHeight="1">
      <c r="A121" s="152"/>
      <c r="B121" s="153"/>
      <c r="C121" s="154" t="s">
        <v>100</v>
      </c>
      <c r="D121" s="155" t="s">
        <v>60</v>
      </c>
      <c r="E121" s="155" t="s">
        <v>56</v>
      </c>
      <c r="F121" s="155" t="s">
        <v>57</v>
      </c>
      <c r="G121" s="155" t="s">
        <v>101</v>
      </c>
      <c r="H121" s="155" t="s">
        <v>102</v>
      </c>
      <c r="I121" s="155" t="s">
        <v>103</v>
      </c>
      <c r="J121" s="156" t="s">
        <v>86</v>
      </c>
      <c r="K121" s="157" t="s">
        <v>104</v>
      </c>
      <c r="L121" s="158"/>
      <c r="M121" s="73" t="s">
        <v>1</v>
      </c>
      <c r="N121" s="74" t="s">
        <v>39</v>
      </c>
      <c r="O121" s="74" t="s">
        <v>105</v>
      </c>
      <c r="P121" s="74" t="s">
        <v>106</v>
      </c>
      <c r="Q121" s="74" t="s">
        <v>107</v>
      </c>
      <c r="R121" s="74" t="s">
        <v>108</v>
      </c>
      <c r="S121" s="74" t="s">
        <v>109</v>
      </c>
      <c r="T121" s="75" t="s">
        <v>110</v>
      </c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</row>
    <row r="122" spans="1:63" s="2" customFormat="1" ht="22.75" customHeight="1">
      <c r="A122" s="32"/>
      <c r="B122" s="33"/>
      <c r="C122" s="80" t="s">
        <v>111</v>
      </c>
      <c r="D122" s="34"/>
      <c r="E122" s="34"/>
      <c r="F122" s="34"/>
      <c r="G122" s="34"/>
      <c r="H122" s="34"/>
      <c r="I122" s="34"/>
      <c r="J122" s="159">
        <f>BK122</f>
        <v>0</v>
      </c>
      <c r="K122" s="34"/>
      <c r="L122" s="37"/>
      <c r="M122" s="76"/>
      <c r="N122" s="160"/>
      <c r="O122" s="77"/>
      <c r="P122" s="161">
        <f>P123+P135</f>
        <v>0</v>
      </c>
      <c r="Q122" s="77"/>
      <c r="R122" s="161">
        <f>R123+R135</f>
        <v>1.2107007310350002</v>
      </c>
      <c r="S122" s="77"/>
      <c r="T122" s="162">
        <f>T123+T135</f>
        <v>1.048388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74</v>
      </c>
      <c r="AU122" s="15" t="s">
        <v>88</v>
      </c>
      <c r="BK122" s="163">
        <f>BK123+BK135</f>
        <v>0</v>
      </c>
    </row>
    <row r="123" spans="2:63" s="12" customFormat="1" ht="25.9" customHeight="1">
      <c r="B123" s="164"/>
      <c r="C123" s="165"/>
      <c r="D123" s="166" t="s">
        <v>74</v>
      </c>
      <c r="E123" s="167" t="s">
        <v>112</v>
      </c>
      <c r="F123" s="167" t="s">
        <v>113</v>
      </c>
      <c r="G123" s="165"/>
      <c r="H123" s="165"/>
      <c r="I123" s="168"/>
      <c r="J123" s="169">
        <f>BK123</f>
        <v>0</v>
      </c>
      <c r="K123" s="165"/>
      <c r="L123" s="170"/>
      <c r="M123" s="171"/>
      <c r="N123" s="172"/>
      <c r="O123" s="172"/>
      <c r="P123" s="173">
        <f>P124+P127+P133</f>
        <v>0</v>
      </c>
      <c r="Q123" s="172"/>
      <c r="R123" s="173">
        <f>R124+R127+R133</f>
        <v>0.00882</v>
      </c>
      <c r="S123" s="172"/>
      <c r="T123" s="174">
        <f>T124+T127+T133</f>
        <v>0</v>
      </c>
      <c r="AR123" s="175" t="s">
        <v>80</v>
      </c>
      <c r="AT123" s="176" t="s">
        <v>74</v>
      </c>
      <c r="AU123" s="176" t="s">
        <v>75</v>
      </c>
      <c r="AY123" s="175" t="s">
        <v>114</v>
      </c>
      <c r="BK123" s="177">
        <f>BK124+BK127+BK133</f>
        <v>0</v>
      </c>
    </row>
    <row r="124" spans="2:63" s="12" customFormat="1" ht="22.75" customHeight="1">
      <c r="B124" s="164"/>
      <c r="C124" s="165"/>
      <c r="D124" s="166" t="s">
        <v>74</v>
      </c>
      <c r="E124" s="178" t="s">
        <v>115</v>
      </c>
      <c r="F124" s="178" t="s">
        <v>116</v>
      </c>
      <c r="G124" s="165"/>
      <c r="H124" s="165"/>
      <c r="I124" s="168"/>
      <c r="J124" s="179">
        <f>BK124</f>
        <v>0</v>
      </c>
      <c r="K124" s="165"/>
      <c r="L124" s="170"/>
      <c r="M124" s="171"/>
      <c r="N124" s="172"/>
      <c r="O124" s="172"/>
      <c r="P124" s="173">
        <f>SUM(P125:P126)</f>
        <v>0</v>
      </c>
      <c r="Q124" s="172"/>
      <c r="R124" s="173">
        <f>SUM(R125:R126)</f>
        <v>0.00882</v>
      </c>
      <c r="S124" s="172"/>
      <c r="T124" s="174">
        <f>SUM(T125:T126)</f>
        <v>0</v>
      </c>
      <c r="AR124" s="175" t="s">
        <v>80</v>
      </c>
      <c r="AT124" s="176" t="s">
        <v>74</v>
      </c>
      <c r="AU124" s="176" t="s">
        <v>80</v>
      </c>
      <c r="AY124" s="175" t="s">
        <v>114</v>
      </c>
      <c r="BK124" s="177">
        <f>SUM(BK125:BK126)</f>
        <v>0</v>
      </c>
    </row>
    <row r="125" spans="1:65" s="2" customFormat="1" ht="33" customHeight="1">
      <c r="A125" s="32"/>
      <c r="B125" s="33"/>
      <c r="C125" s="180" t="s">
        <v>80</v>
      </c>
      <c r="D125" s="180" t="s">
        <v>117</v>
      </c>
      <c r="E125" s="181" t="s">
        <v>118</v>
      </c>
      <c r="F125" s="182" t="s">
        <v>119</v>
      </c>
      <c r="G125" s="183" t="s">
        <v>120</v>
      </c>
      <c r="H125" s="184">
        <v>42</v>
      </c>
      <c r="I125" s="185"/>
      <c r="J125" s="186">
        <f>ROUND(I125*H125,1)</f>
        <v>0</v>
      </c>
      <c r="K125" s="187"/>
      <c r="L125" s="37"/>
      <c r="M125" s="188" t="s">
        <v>1</v>
      </c>
      <c r="N125" s="189" t="s">
        <v>40</v>
      </c>
      <c r="O125" s="69"/>
      <c r="P125" s="190">
        <f>O125*H125</f>
        <v>0</v>
      </c>
      <c r="Q125" s="190">
        <v>0.00021</v>
      </c>
      <c r="R125" s="190">
        <f>Q125*H125</f>
        <v>0.00882</v>
      </c>
      <c r="S125" s="190">
        <v>0</v>
      </c>
      <c r="T125" s="191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92" t="s">
        <v>121</v>
      </c>
      <c r="AT125" s="192" t="s">
        <v>117</v>
      </c>
      <c r="AU125" s="192" t="s">
        <v>82</v>
      </c>
      <c r="AY125" s="15" t="s">
        <v>114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5" t="s">
        <v>80</v>
      </c>
      <c r="BK125" s="193">
        <f>ROUND(I125*H125,1)</f>
        <v>0</v>
      </c>
      <c r="BL125" s="15" t="s">
        <v>121</v>
      </c>
      <c r="BM125" s="192" t="s">
        <v>122</v>
      </c>
    </row>
    <row r="126" spans="2:51" s="13" customFormat="1" ht="20">
      <c r="B126" s="194"/>
      <c r="C126" s="195"/>
      <c r="D126" s="196" t="s">
        <v>123</v>
      </c>
      <c r="E126" s="197" t="s">
        <v>1</v>
      </c>
      <c r="F126" s="198" t="s">
        <v>124</v>
      </c>
      <c r="G126" s="195"/>
      <c r="H126" s="199">
        <v>42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123</v>
      </c>
      <c r="AU126" s="205" t="s">
        <v>82</v>
      </c>
      <c r="AV126" s="13" t="s">
        <v>82</v>
      </c>
      <c r="AW126" s="13" t="s">
        <v>31</v>
      </c>
      <c r="AX126" s="13" t="s">
        <v>80</v>
      </c>
      <c r="AY126" s="205" t="s">
        <v>114</v>
      </c>
    </row>
    <row r="127" spans="2:63" s="12" customFormat="1" ht="22.75" customHeight="1">
      <c r="B127" s="164"/>
      <c r="C127" s="165"/>
      <c r="D127" s="166" t="s">
        <v>74</v>
      </c>
      <c r="E127" s="178" t="s">
        <v>125</v>
      </c>
      <c r="F127" s="178" t="s">
        <v>126</v>
      </c>
      <c r="G127" s="165"/>
      <c r="H127" s="165"/>
      <c r="I127" s="168"/>
      <c r="J127" s="179">
        <f>BK127</f>
        <v>0</v>
      </c>
      <c r="K127" s="165"/>
      <c r="L127" s="170"/>
      <c r="M127" s="171"/>
      <c r="N127" s="172"/>
      <c r="O127" s="172"/>
      <c r="P127" s="173">
        <f>SUM(P128:P132)</f>
        <v>0</v>
      </c>
      <c r="Q127" s="172"/>
      <c r="R127" s="173">
        <f>SUM(R128:R132)</f>
        <v>0</v>
      </c>
      <c r="S127" s="172"/>
      <c r="T127" s="174">
        <f>SUM(T128:T132)</f>
        <v>0</v>
      </c>
      <c r="AR127" s="175" t="s">
        <v>80</v>
      </c>
      <c r="AT127" s="176" t="s">
        <v>74</v>
      </c>
      <c r="AU127" s="176" t="s">
        <v>80</v>
      </c>
      <c r="AY127" s="175" t="s">
        <v>114</v>
      </c>
      <c r="BK127" s="177">
        <f>SUM(BK128:BK132)</f>
        <v>0</v>
      </c>
    </row>
    <row r="128" spans="1:65" s="2" customFormat="1" ht="24.15" customHeight="1">
      <c r="A128" s="32"/>
      <c r="B128" s="33"/>
      <c r="C128" s="180" t="s">
        <v>82</v>
      </c>
      <c r="D128" s="180" t="s">
        <v>117</v>
      </c>
      <c r="E128" s="181" t="s">
        <v>127</v>
      </c>
      <c r="F128" s="182" t="s">
        <v>128</v>
      </c>
      <c r="G128" s="183" t="s">
        <v>129</v>
      </c>
      <c r="H128" s="184">
        <v>1.048</v>
      </c>
      <c r="I128" s="185"/>
      <c r="J128" s="186">
        <f>ROUND(I128*H128,1)</f>
        <v>0</v>
      </c>
      <c r="K128" s="187"/>
      <c r="L128" s="37"/>
      <c r="M128" s="188" t="s">
        <v>1</v>
      </c>
      <c r="N128" s="189" t="s">
        <v>40</v>
      </c>
      <c r="O128" s="69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2" t="s">
        <v>121</v>
      </c>
      <c r="AT128" s="192" t="s">
        <v>117</v>
      </c>
      <c r="AU128" s="192" t="s">
        <v>82</v>
      </c>
      <c r="AY128" s="15" t="s">
        <v>114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5" t="s">
        <v>80</v>
      </c>
      <c r="BK128" s="193">
        <f>ROUND(I128*H128,1)</f>
        <v>0</v>
      </c>
      <c r="BL128" s="15" t="s">
        <v>121</v>
      </c>
      <c r="BM128" s="192" t="s">
        <v>130</v>
      </c>
    </row>
    <row r="129" spans="1:65" s="2" customFormat="1" ht="24.15" customHeight="1">
      <c r="A129" s="32"/>
      <c r="B129" s="33"/>
      <c r="C129" s="180" t="s">
        <v>131</v>
      </c>
      <c r="D129" s="180" t="s">
        <v>117</v>
      </c>
      <c r="E129" s="181" t="s">
        <v>132</v>
      </c>
      <c r="F129" s="182" t="s">
        <v>133</v>
      </c>
      <c r="G129" s="183" t="s">
        <v>129</v>
      </c>
      <c r="H129" s="184">
        <v>1.048</v>
      </c>
      <c r="I129" s="185"/>
      <c r="J129" s="186">
        <f>ROUND(I129*H129,1)</f>
        <v>0</v>
      </c>
      <c r="K129" s="187"/>
      <c r="L129" s="37"/>
      <c r="M129" s="188" t="s">
        <v>1</v>
      </c>
      <c r="N129" s="189" t="s">
        <v>40</v>
      </c>
      <c r="O129" s="69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92" t="s">
        <v>121</v>
      </c>
      <c r="AT129" s="192" t="s">
        <v>117</v>
      </c>
      <c r="AU129" s="192" t="s">
        <v>82</v>
      </c>
      <c r="AY129" s="15" t="s">
        <v>114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5" t="s">
        <v>80</v>
      </c>
      <c r="BK129" s="193">
        <f>ROUND(I129*H129,1)</f>
        <v>0</v>
      </c>
      <c r="BL129" s="15" t="s">
        <v>121</v>
      </c>
      <c r="BM129" s="192" t="s">
        <v>134</v>
      </c>
    </row>
    <row r="130" spans="1:65" s="2" customFormat="1" ht="24.15" customHeight="1">
      <c r="A130" s="32"/>
      <c r="B130" s="33"/>
      <c r="C130" s="180" t="s">
        <v>121</v>
      </c>
      <c r="D130" s="180" t="s">
        <v>117</v>
      </c>
      <c r="E130" s="181" t="s">
        <v>135</v>
      </c>
      <c r="F130" s="182" t="s">
        <v>136</v>
      </c>
      <c r="G130" s="183" t="s">
        <v>129</v>
      </c>
      <c r="H130" s="184">
        <v>52.4</v>
      </c>
      <c r="I130" s="185"/>
      <c r="J130" s="186">
        <f>ROUND(I130*H130,1)</f>
        <v>0</v>
      </c>
      <c r="K130" s="187"/>
      <c r="L130" s="37"/>
      <c r="M130" s="188" t="s">
        <v>1</v>
      </c>
      <c r="N130" s="189" t="s">
        <v>40</v>
      </c>
      <c r="O130" s="69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2" t="s">
        <v>121</v>
      </c>
      <c r="AT130" s="192" t="s">
        <v>117</v>
      </c>
      <c r="AU130" s="192" t="s">
        <v>82</v>
      </c>
      <c r="AY130" s="15" t="s">
        <v>114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5" t="s">
        <v>80</v>
      </c>
      <c r="BK130" s="193">
        <f>ROUND(I130*H130,1)</f>
        <v>0</v>
      </c>
      <c r="BL130" s="15" t="s">
        <v>121</v>
      </c>
      <c r="BM130" s="192" t="s">
        <v>137</v>
      </c>
    </row>
    <row r="131" spans="2:51" s="13" customFormat="1" ht="10">
      <c r="B131" s="194"/>
      <c r="C131" s="195"/>
      <c r="D131" s="196" t="s">
        <v>123</v>
      </c>
      <c r="E131" s="197" t="s">
        <v>1</v>
      </c>
      <c r="F131" s="198" t="s">
        <v>138</v>
      </c>
      <c r="G131" s="195"/>
      <c r="H131" s="199">
        <v>52.4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123</v>
      </c>
      <c r="AU131" s="205" t="s">
        <v>82</v>
      </c>
      <c r="AV131" s="13" t="s">
        <v>82</v>
      </c>
      <c r="AW131" s="13" t="s">
        <v>31</v>
      </c>
      <c r="AX131" s="13" t="s">
        <v>80</v>
      </c>
      <c r="AY131" s="205" t="s">
        <v>114</v>
      </c>
    </row>
    <row r="132" spans="1:65" s="2" customFormat="1" ht="33" customHeight="1">
      <c r="A132" s="32"/>
      <c r="B132" s="33"/>
      <c r="C132" s="180" t="s">
        <v>139</v>
      </c>
      <c r="D132" s="180" t="s">
        <v>117</v>
      </c>
      <c r="E132" s="181" t="s">
        <v>140</v>
      </c>
      <c r="F132" s="182" t="s">
        <v>141</v>
      </c>
      <c r="G132" s="183" t="s">
        <v>129</v>
      </c>
      <c r="H132" s="184">
        <v>1.048</v>
      </c>
      <c r="I132" s="185"/>
      <c r="J132" s="186">
        <f>ROUND(I132*H132,1)</f>
        <v>0</v>
      </c>
      <c r="K132" s="187"/>
      <c r="L132" s="37"/>
      <c r="M132" s="188" t="s">
        <v>1</v>
      </c>
      <c r="N132" s="189" t="s">
        <v>40</v>
      </c>
      <c r="O132" s="69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92" t="s">
        <v>121</v>
      </c>
      <c r="AT132" s="192" t="s">
        <v>117</v>
      </c>
      <c r="AU132" s="192" t="s">
        <v>82</v>
      </c>
      <c r="AY132" s="15" t="s">
        <v>114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5" t="s">
        <v>80</v>
      </c>
      <c r="BK132" s="193">
        <f>ROUND(I132*H132,1)</f>
        <v>0</v>
      </c>
      <c r="BL132" s="15" t="s">
        <v>121</v>
      </c>
      <c r="BM132" s="192" t="s">
        <v>142</v>
      </c>
    </row>
    <row r="133" spans="2:63" s="12" customFormat="1" ht="22.75" customHeight="1">
      <c r="B133" s="164"/>
      <c r="C133" s="165"/>
      <c r="D133" s="166" t="s">
        <v>74</v>
      </c>
      <c r="E133" s="178" t="s">
        <v>143</v>
      </c>
      <c r="F133" s="178" t="s">
        <v>144</v>
      </c>
      <c r="G133" s="165"/>
      <c r="H133" s="165"/>
      <c r="I133" s="168"/>
      <c r="J133" s="179">
        <f>BK133</f>
        <v>0</v>
      </c>
      <c r="K133" s="165"/>
      <c r="L133" s="170"/>
      <c r="M133" s="171"/>
      <c r="N133" s="172"/>
      <c r="O133" s="172"/>
      <c r="P133" s="173">
        <f>P134</f>
        <v>0</v>
      </c>
      <c r="Q133" s="172"/>
      <c r="R133" s="173">
        <f>R134</f>
        <v>0</v>
      </c>
      <c r="S133" s="172"/>
      <c r="T133" s="174">
        <f>T134</f>
        <v>0</v>
      </c>
      <c r="AR133" s="175" t="s">
        <v>80</v>
      </c>
      <c r="AT133" s="176" t="s">
        <v>74</v>
      </c>
      <c r="AU133" s="176" t="s">
        <v>80</v>
      </c>
      <c r="AY133" s="175" t="s">
        <v>114</v>
      </c>
      <c r="BK133" s="177">
        <f>BK134</f>
        <v>0</v>
      </c>
    </row>
    <row r="134" spans="1:65" s="2" customFormat="1" ht="16.5" customHeight="1">
      <c r="A134" s="32"/>
      <c r="B134" s="33"/>
      <c r="C134" s="180" t="s">
        <v>145</v>
      </c>
      <c r="D134" s="180" t="s">
        <v>117</v>
      </c>
      <c r="E134" s="181" t="s">
        <v>146</v>
      </c>
      <c r="F134" s="182" t="s">
        <v>147</v>
      </c>
      <c r="G134" s="183" t="s">
        <v>129</v>
      </c>
      <c r="H134" s="184">
        <v>0.009</v>
      </c>
      <c r="I134" s="185"/>
      <c r="J134" s="186">
        <f>ROUND(I134*H134,1)</f>
        <v>0</v>
      </c>
      <c r="K134" s="187"/>
      <c r="L134" s="37"/>
      <c r="M134" s="188" t="s">
        <v>1</v>
      </c>
      <c r="N134" s="189" t="s">
        <v>40</v>
      </c>
      <c r="O134" s="69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2" t="s">
        <v>121</v>
      </c>
      <c r="AT134" s="192" t="s">
        <v>117</v>
      </c>
      <c r="AU134" s="192" t="s">
        <v>82</v>
      </c>
      <c r="AY134" s="15" t="s">
        <v>114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5" t="s">
        <v>80</v>
      </c>
      <c r="BK134" s="193">
        <f>ROUND(I134*H134,1)</f>
        <v>0</v>
      </c>
      <c r="BL134" s="15" t="s">
        <v>121</v>
      </c>
      <c r="BM134" s="192" t="s">
        <v>148</v>
      </c>
    </row>
    <row r="135" spans="2:63" s="12" customFormat="1" ht="25.9" customHeight="1">
      <c r="B135" s="164"/>
      <c r="C135" s="165"/>
      <c r="D135" s="166" t="s">
        <v>74</v>
      </c>
      <c r="E135" s="167" t="s">
        <v>149</v>
      </c>
      <c r="F135" s="167" t="s">
        <v>150</v>
      </c>
      <c r="G135" s="165"/>
      <c r="H135" s="165"/>
      <c r="I135" s="168"/>
      <c r="J135" s="169">
        <f>BK135</f>
        <v>0</v>
      </c>
      <c r="K135" s="165"/>
      <c r="L135" s="170"/>
      <c r="M135" s="171"/>
      <c r="N135" s="172"/>
      <c r="O135" s="172"/>
      <c r="P135" s="173">
        <f>P136+P139+P153+P165+P172</f>
        <v>0</v>
      </c>
      <c r="Q135" s="172"/>
      <c r="R135" s="173">
        <f>R136+R139+R153+R165+R172</f>
        <v>1.2018807310350001</v>
      </c>
      <c r="S135" s="172"/>
      <c r="T135" s="174">
        <f>T136+T139+T153+T165+T172</f>
        <v>1.048388</v>
      </c>
      <c r="AR135" s="175" t="s">
        <v>82</v>
      </c>
      <c r="AT135" s="176" t="s">
        <v>74</v>
      </c>
      <c r="AU135" s="176" t="s">
        <v>75</v>
      </c>
      <c r="AY135" s="175" t="s">
        <v>114</v>
      </c>
      <c r="BK135" s="177">
        <f>BK136+BK139+BK153+BK165+BK172</f>
        <v>0</v>
      </c>
    </row>
    <row r="136" spans="2:63" s="12" customFormat="1" ht="22.75" customHeight="1">
      <c r="B136" s="164"/>
      <c r="C136" s="165"/>
      <c r="D136" s="166" t="s">
        <v>74</v>
      </c>
      <c r="E136" s="178" t="s">
        <v>151</v>
      </c>
      <c r="F136" s="178" t="s">
        <v>152</v>
      </c>
      <c r="G136" s="165"/>
      <c r="H136" s="165"/>
      <c r="I136" s="168"/>
      <c r="J136" s="179">
        <f>BK136</f>
        <v>0</v>
      </c>
      <c r="K136" s="165"/>
      <c r="L136" s="170"/>
      <c r="M136" s="171"/>
      <c r="N136" s="172"/>
      <c r="O136" s="172"/>
      <c r="P136" s="173">
        <f>SUM(P137:P138)</f>
        <v>0</v>
      </c>
      <c r="Q136" s="172"/>
      <c r="R136" s="173">
        <f>SUM(R137:R138)</f>
        <v>0</v>
      </c>
      <c r="S136" s="172"/>
      <c r="T136" s="174">
        <f>SUM(T137:T138)</f>
        <v>0</v>
      </c>
      <c r="AR136" s="175" t="s">
        <v>82</v>
      </c>
      <c r="AT136" s="176" t="s">
        <v>74</v>
      </c>
      <c r="AU136" s="176" t="s">
        <v>80</v>
      </c>
      <c r="AY136" s="175" t="s">
        <v>114</v>
      </c>
      <c r="BK136" s="177">
        <f>SUM(BK137:BK138)</f>
        <v>0</v>
      </c>
    </row>
    <row r="137" spans="1:65" s="2" customFormat="1" ht="16.5" customHeight="1">
      <c r="A137" s="32"/>
      <c r="B137" s="33"/>
      <c r="C137" s="180" t="s">
        <v>153</v>
      </c>
      <c r="D137" s="180" t="s">
        <v>117</v>
      </c>
      <c r="E137" s="181" t="s">
        <v>154</v>
      </c>
      <c r="F137" s="182" t="s">
        <v>155</v>
      </c>
      <c r="G137" s="183" t="s">
        <v>156</v>
      </c>
      <c r="H137" s="184">
        <v>1</v>
      </c>
      <c r="I137" s="185"/>
      <c r="J137" s="186">
        <f>ROUND(I137*H137,1)</f>
        <v>0</v>
      </c>
      <c r="K137" s="187"/>
      <c r="L137" s="37"/>
      <c r="M137" s="188" t="s">
        <v>1</v>
      </c>
      <c r="N137" s="189" t="s">
        <v>40</v>
      </c>
      <c r="O137" s="69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2" t="s">
        <v>157</v>
      </c>
      <c r="AT137" s="192" t="s">
        <v>117</v>
      </c>
      <c r="AU137" s="192" t="s">
        <v>82</v>
      </c>
      <c r="AY137" s="15" t="s">
        <v>114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5" t="s">
        <v>80</v>
      </c>
      <c r="BK137" s="193">
        <f>ROUND(I137*H137,1)</f>
        <v>0</v>
      </c>
      <c r="BL137" s="15" t="s">
        <v>157</v>
      </c>
      <c r="BM137" s="192" t="s">
        <v>158</v>
      </c>
    </row>
    <row r="138" spans="2:51" s="13" customFormat="1" ht="10">
      <c r="B138" s="194"/>
      <c r="C138" s="195"/>
      <c r="D138" s="196" t="s">
        <v>123</v>
      </c>
      <c r="E138" s="197" t="s">
        <v>1</v>
      </c>
      <c r="F138" s="198" t="s">
        <v>159</v>
      </c>
      <c r="G138" s="195"/>
      <c r="H138" s="199">
        <v>1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123</v>
      </c>
      <c r="AU138" s="205" t="s">
        <v>82</v>
      </c>
      <c r="AV138" s="13" t="s">
        <v>82</v>
      </c>
      <c r="AW138" s="13" t="s">
        <v>31</v>
      </c>
      <c r="AX138" s="13" t="s">
        <v>80</v>
      </c>
      <c r="AY138" s="205" t="s">
        <v>114</v>
      </c>
    </row>
    <row r="139" spans="2:63" s="12" customFormat="1" ht="22.75" customHeight="1">
      <c r="B139" s="164"/>
      <c r="C139" s="165"/>
      <c r="D139" s="166" t="s">
        <v>74</v>
      </c>
      <c r="E139" s="178" t="s">
        <v>160</v>
      </c>
      <c r="F139" s="178" t="s">
        <v>161</v>
      </c>
      <c r="G139" s="165"/>
      <c r="H139" s="165"/>
      <c r="I139" s="168"/>
      <c r="J139" s="179">
        <f>BK139</f>
        <v>0</v>
      </c>
      <c r="K139" s="165"/>
      <c r="L139" s="170"/>
      <c r="M139" s="171"/>
      <c r="N139" s="172"/>
      <c r="O139" s="172"/>
      <c r="P139" s="173">
        <f>SUM(P140:P152)</f>
        <v>0</v>
      </c>
      <c r="Q139" s="172"/>
      <c r="R139" s="173">
        <f>SUM(R140:R152)</f>
        <v>0.27933012103500005</v>
      </c>
      <c r="S139" s="172"/>
      <c r="T139" s="174">
        <f>SUM(T140:T152)</f>
        <v>0.3065</v>
      </c>
      <c r="AR139" s="175" t="s">
        <v>82</v>
      </c>
      <c r="AT139" s="176" t="s">
        <v>74</v>
      </c>
      <c r="AU139" s="176" t="s">
        <v>80</v>
      </c>
      <c r="AY139" s="175" t="s">
        <v>114</v>
      </c>
      <c r="BK139" s="177">
        <f>SUM(BK140:BK152)</f>
        <v>0</v>
      </c>
    </row>
    <row r="140" spans="1:65" s="2" customFormat="1" ht="24.15" customHeight="1">
      <c r="A140" s="32"/>
      <c r="B140" s="33"/>
      <c r="C140" s="180" t="s">
        <v>162</v>
      </c>
      <c r="D140" s="180" t="s">
        <v>117</v>
      </c>
      <c r="E140" s="181" t="s">
        <v>163</v>
      </c>
      <c r="F140" s="182" t="s">
        <v>164</v>
      </c>
      <c r="G140" s="183" t="s">
        <v>165</v>
      </c>
      <c r="H140" s="184">
        <v>0.1</v>
      </c>
      <c r="I140" s="185"/>
      <c r="J140" s="186">
        <f>ROUND(I140*H140,1)</f>
        <v>0</v>
      </c>
      <c r="K140" s="187"/>
      <c r="L140" s="37"/>
      <c r="M140" s="188" t="s">
        <v>1</v>
      </c>
      <c r="N140" s="189" t="s">
        <v>40</v>
      </c>
      <c r="O140" s="69"/>
      <c r="P140" s="190">
        <f>O140*H140</f>
        <v>0</v>
      </c>
      <c r="Q140" s="190">
        <v>0.001</v>
      </c>
      <c r="R140" s="190">
        <f>Q140*H140</f>
        <v>0.0001</v>
      </c>
      <c r="S140" s="190">
        <v>0.65</v>
      </c>
      <c r="T140" s="191">
        <f>S140*H140</f>
        <v>0.065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92" t="s">
        <v>157</v>
      </c>
      <c r="AT140" s="192" t="s">
        <v>117</v>
      </c>
      <c r="AU140" s="192" t="s">
        <v>82</v>
      </c>
      <c r="AY140" s="15" t="s">
        <v>114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5" t="s">
        <v>80</v>
      </c>
      <c r="BK140" s="193">
        <f>ROUND(I140*H140,1)</f>
        <v>0</v>
      </c>
      <c r="BL140" s="15" t="s">
        <v>157</v>
      </c>
      <c r="BM140" s="192" t="s">
        <v>166</v>
      </c>
    </row>
    <row r="141" spans="2:51" s="13" customFormat="1" ht="20">
      <c r="B141" s="194"/>
      <c r="C141" s="195"/>
      <c r="D141" s="196" t="s">
        <v>123</v>
      </c>
      <c r="E141" s="197" t="s">
        <v>1</v>
      </c>
      <c r="F141" s="198" t="s">
        <v>167</v>
      </c>
      <c r="G141" s="195"/>
      <c r="H141" s="199">
        <v>0.1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123</v>
      </c>
      <c r="AU141" s="205" t="s">
        <v>82</v>
      </c>
      <c r="AV141" s="13" t="s">
        <v>82</v>
      </c>
      <c r="AW141" s="13" t="s">
        <v>31</v>
      </c>
      <c r="AX141" s="13" t="s">
        <v>80</v>
      </c>
      <c r="AY141" s="205" t="s">
        <v>114</v>
      </c>
    </row>
    <row r="142" spans="1:65" s="2" customFormat="1" ht="16.5" customHeight="1">
      <c r="A142" s="32"/>
      <c r="B142" s="33"/>
      <c r="C142" s="206" t="s">
        <v>115</v>
      </c>
      <c r="D142" s="206" t="s">
        <v>168</v>
      </c>
      <c r="E142" s="207" t="s">
        <v>169</v>
      </c>
      <c r="F142" s="208" t="s">
        <v>170</v>
      </c>
      <c r="G142" s="209" t="s">
        <v>165</v>
      </c>
      <c r="H142" s="210">
        <v>0.125</v>
      </c>
      <c r="I142" s="211"/>
      <c r="J142" s="212">
        <f>ROUND(I142*H142,1)</f>
        <v>0</v>
      </c>
      <c r="K142" s="213"/>
      <c r="L142" s="214"/>
      <c r="M142" s="215" t="s">
        <v>1</v>
      </c>
      <c r="N142" s="216" t="s">
        <v>40</v>
      </c>
      <c r="O142" s="69"/>
      <c r="P142" s="190">
        <f>O142*H142</f>
        <v>0</v>
      </c>
      <c r="Q142" s="190">
        <v>0.55</v>
      </c>
      <c r="R142" s="190">
        <f>Q142*H142</f>
        <v>0.06875</v>
      </c>
      <c r="S142" s="190">
        <v>0</v>
      </c>
      <c r="T142" s="19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2" t="s">
        <v>171</v>
      </c>
      <c r="AT142" s="192" t="s">
        <v>168</v>
      </c>
      <c r="AU142" s="192" t="s">
        <v>82</v>
      </c>
      <c r="AY142" s="15" t="s">
        <v>114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5" t="s">
        <v>80</v>
      </c>
      <c r="BK142" s="193">
        <f>ROUND(I142*H142,1)</f>
        <v>0</v>
      </c>
      <c r="BL142" s="15" t="s">
        <v>157</v>
      </c>
      <c r="BM142" s="192" t="s">
        <v>172</v>
      </c>
    </row>
    <row r="143" spans="2:51" s="13" customFormat="1" ht="10">
      <c r="B143" s="194"/>
      <c r="C143" s="195"/>
      <c r="D143" s="196" t="s">
        <v>123</v>
      </c>
      <c r="E143" s="197" t="s">
        <v>1</v>
      </c>
      <c r="F143" s="198" t="s">
        <v>173</v>
      </c>
      <c r="G143" s="195"/>
      <c r="H143" s="199">
        <v>0.125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123</v>
      </c>
      <c r="AU143" s="205" t="s">
        <v>82</v>
      </c>
      <c r="AV143" s="13" t="s">
        <v>82</v>
      </c>
      <c r="AW143" s="13" t="s">
        <v>31</v>
      </c>
      <c r="AX143" s="13" t="s">
        <v>80</v>
      </c>
      <c r="AY143" s="205" t="s">
        <v>114</v>
      </c>
    </row>
    <row r="144" spans="1:65" s="2" customFormat="1" ht="24.15" customHeight="1">
      <c r="A144" s="32"/>
      <c r="B144" s="33"/>
      <c r="C144" s="180" t="s">
        <v>174</v>
      </c>
      <c r="D144" s="180" t="s">
        <v>117</v>
      </c>
      <c r="E144" s="181" t="s">
        <v>175</v>
      </c>
      <c r="F144" s="182" t="s">
        <v>176</v>
      </c>
      <c r="G144" s="183" t="s">
        <v>120</v>
      </c>
      <c r="H144" s="184">
        <v>48.3</v>
      </c>
      <c r="I144" s="185"/>
      <c r="J144" s="186">
        <f>ROUND(I144*H144,1)</f>
        <v>0</v>
      </c>
      <c r="K144" s="187"/>
      <c r="L144" s="37"/>
      <c r="M144" s="188" t="s">
        <v>1</v>
      </c>
      <c r="N144" s="189" t="s">
        <v>40</v>
      </c>
      <c r="O144" s="69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2" t="s">
        <v>157</v>
      </c>
      <c r="AT144" s="192" t="s">
        <v>117</v>
      </c>
      <c r="AU144" s="192" t="s">
        <v>82</v>
      </c>
      <c r="AY144" s="15" t="s">
        <v>114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5" t="s">
        <v>80</v>
      </c>
      <c r="BK144" s="193">
        <f>ROUND(I144*H144,1)</f>
        <v>0</v>
      </c>
      <c r="BL144" s="15" t="s">
        <v>157</v>
      </c>
      <c r="BM144" s="192" t="s">
        <v>177</v>
      </c>
    </row>
    <row r="145" spans="2:51" s="13" customFormat="1" ht="10">
      <c r="B145" s="194"/>
      <c r="C145" s="195"/>
      <c r="D145" s="196" t="s">
        <v>123</v>
      </c>
      <c r="E145" s="197" t="s">
        <v>1</v>
      </c>
      <c r="F145" s="198" t="s">
        <v>178</v>
      </c>
      <c r="G145" s="195"/>
      <c r="H145" s="199">
        <v>48.3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123</v>
      </c>
      <c r="AU145" s="205" t="s">
        <v>82</v>
      </c>
      <c r="AV145" s="13" t="s">
        <v>82</v>
      </c>
      <c r="AW145" s="13" t="s">
        <v>31</v>
      </c>
      <c r="AX145" s="13" t="s">
        <v>80</v>
      </c>
      <c r="AY145" s="205" t="s">
        <v>114</v>
      </c>
    </row>
    <row r="146" spans="1:65" s="2" customFormat="1" ht="16.5" customHeight="1">
      <c r="A146" s="32"/>
      <c r="B146" s="33"/>
      <c r="C146" s="206" t="s">
        <v>179</v>
      </c>
      <c r="D146" s="206" t="s">
        <v>168</v>
      </c>
      <c r="E146" s="207" t="s">
        <v>180</v>
      </c>
      <c r="F146" s="208" t="s">
        <v>181</v>
      </c>
      <c r="G146" s="209" t="s">
        <v>165</v>
      </c>
      <c r="H146" s="210">
        <v>0.362</v>
      </c>
      <c r="I146" s="211"/>
      <c r="J146" s="212">
        <f>ROUND(I146*H146,1)</f>
        <v>0</v>
      </c>
      <c r="K146" s="213"/>
      <c r="L146" s="214"/>
      <c r="M146" s="215" t="s">
        <v>1</v>
      </c>
      <c r="N146" s="216" t="s">
        <v>40</v>
      </c>
      <c r="O146" s="69"/>
      <c r="P146" s="190">
        <f>O146*H146</f>
        <v>0</v>
      </c>
      <c r="Q146" s="190">
        <v>0.55</v>
      </c>
      <c r="R146" s="190">
        <f>Q146*H146</f>
        <v>0.1991</v>
      </c>
      <c r="S146" s="190">
        <v>0</v>
      </c>
      <c r="T146" s="19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92" t="s">
        <v>171</v>
      </c>
      <c r="AT146" s="192" t="s">
        <v>168</v>
      </c>
      <c r="AU146" s="192" t="s">
        <v>82</v>
      </c>
      <c r="AY146" s="15" t="s">
        <v>114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5" t="s">
        <v>80</v>
      </c>
      <c r="BK146" s="193">
        <f>ROUND(I146*H146,1)</f>
        <v>0</v>
      </c>
      <c r="BL146" s="15" t="s">
        <v>157</v>
      </c>
      <c r="BM146" s="192" t="s">
        <v>182</v>
      </c>
    </row>
    <row r="147" spans="2:51" s="13" customFormat="1" ht="20">
      <c r="B147" s="194"/>
      <c r="C147" s="195"/>
      <c r="D147" s="196" t="s">
        <v>123</v>
      </c>
      <c r="E147" s="197" t="s">
        <v>1</v>
      </c>
      <c r="F147" s="198" t="s">
        <v>183</v>
      </c>
      <c r="G147" s="195"/>
      <c r="H147" s="199">
        <v>0.362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123</v>
      </c>
      <c r="AU147" s="205" t="s">
        <v>82</v>
      </c>
      <c r="AV147" s="13" t="s">
        <v>82</v>
      </c>
      <c r="AW147" s="13" t="s">
        <v>31</v>
      </c>
      <c r="AX147" s="13" t="s">
        <v>80</v>
      </c>
      <c r="AY147" s="205" t="s">
        <v>114</v>
      </c>
    </row>
    <row r="148" spans="1:65" s="2" customFormat="1" ht="16.5" customHeight="1">
      <c r="A148" s="32"/>
      <c r="B148" s="33"/>
      <c r="C148" s="180" t="s">
        <v>184</v>
      </c>
      <c r="D148" s="180" t="s">
        <v>117</v>
      </c>
      <c r="E148" s="181" t="s">
        <v>185</v>
      </c>
      <c r="F148" s="182" t="s">
        <v>186</v>
      </c>
      <c r="G148" s="183" t="s">
        <v>120</v>
      </c>
      <c r="H148" s="184">
        <v>48.3</v>
      </c>
      <c r="I148" s="185"/>
      <c r="J148" s="186">
        <f>ROUND(I148*H148,1)</f>
        <v>0</v>
      </c>
      <c r="K148" s="187"/>
      <c r="L148" s="37"/>
      <c r="M148" s="188" t="s">
        <v>1</v>
      </c>
      <c r="N148" s="189" t="s">
        <v>40</v>
      </c>
      <c r="O148" s="69"/>
      <c r="P148" s="190">
        <f>O148*H148</f>
        <v>0</v>
      </c>
      <c r="Q148" s="190">
        <v>0</v>
      </c>
      <c r="R148" s="190">
        <f>Q148*H148</f>
        <v>0</v>
      </c>
      <c r="S148" s="190">
        <v>0.005</v>
      </c>
      <c r="T148" s="191">
        <f>S148*H148</f>
        <v>0.2415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2" t="s">
        <v>157</v>
      </c>
      <c r="AT148" s="192" t="s">
        <v>117</v>
      </c>
      <c r="AU148" s="192" t="s">
        <v>82</v>
      </c>
      <c r="AY148" s="15" t="s">
        <v>114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5" t="s">
        <v>80</v>
      </c>
      <c r="BK148" s="193">
        <f>ROUND(I148*H148,1)</f>
        <v>0</v>
      </c>
      <c r="BL148" s="15" t="s">
        <v>157</v>
      </c>
      <c r="BM148" s="192" t="s">
        <v>187</v>
      </c>
    </row>
    <row r="149" spans="2:51" s="13" customFormat="1" ht="30">
      <c r="B149" s="194"/>
      <c r="C149" s="195"/>
      <c r="D149" s="196" t="s">
        <v>123</v>
      </c>
      <c r="E149" s="197" t="s">
        <v>1</v>
      </c>
      <c r="F149" s="198" t="s">
        <v>188</v>
      </c>
      <c r="G149" s="195"/>
      <c r="H149" s="199">
        <v>48.3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123</v>
      </c>
      <c r="AU149" s="205" t="s">
        <v>82</v>
      </c>
      <c r="AV149" s="13" t="s">
        <v>82</v>
      </c>
      <c r="AW149" s="13" t="s">
        <v>31</v>
      </c>
      <c r="AX149" s="13" t="s">
        <v>80</v>
      </c>
      <c r="AY149" s="205" t="s">
        <v>114</v>
      </c>
    </row>
    <row r="150" spans="1:65" s="2" customFormat="1" ht="24.15" customHeight="1">
      <c r="A150" s="32"/>
      <c r="B150" s="33"/>
      <c r="C150" s="180" t="s">
        <v>189</v>
      </c>
      <c r="D150" s="180" t="s">
        <v>117</v>
      </c>
      <c r="E150" s="181" t="s">
        <v>190</v>
      </c>
      <c r="F150" s="182" t="s">
        <v>191</v>
      </c>
      <c r="G150" s="183" t="s">
        <v>165</v>
      </c>
      <c r="H150" s="184">
        <v>0.487</v>
      </c>
      <c r="I150" s="185"/>
      <c r="J150" s="186">
        <f>ROUND(I150*H150,1)</f>
        <v>0</v>
      </c>
      <c r="K150" s="187"/>
      <c r="L150" s="37"/>
      <c r="M150" s="188" t="s">
        <v>1</v>
      </c>
      <c r="N150" s="189" t="s">
        <v>40</v>
      </c>
      <c r="O150" s="69"/>
      <c r="P150" s="190">
        <f>O150*H150</f>
        <v>0</v>
      </c>
      <c r="Q150" s="190">
        <v>0.023367805</v>
      </c>
      <c r="R150" s="190">
        <f>Q150*H150</f>
        <v>0.011380121035</v>
      </c>
      <c r="S150" s="190">
        <v>0</v>
      </c>
      <c r="T150" s="19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92" t="s">
        <v>157</v>
      </c>
      <c r="AT150" s="192" t="s">
        <v>117</v>
      </c>
      <c r="AU150" s="192" t="s">
        <v>82</v>
      </c>
      <c r="AY150" s="15" t="s">
        <v>114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5" t="s">
        <v>80</v>
      </c>
      <c r="BK150" s="193">
        <f>ROUND(I150*H150,1)</f>
        <v>0</v>
      </c>
      <c r="BL150" s="15" t="s">
        <v>157</v>
      </c>
      <c r="BM150" s="192" t="s">
        <v>192</v>
      </c>
    </row>
    <row r="151" spans="2:51" s="13" customFormat="1" ht="10">
      <c r="B151" s="194"/>
      <c r="C151" s="195"/>
      <c r="D151" s="196" t="s">
        <v>123</v>
      </c>
      <c r="E151" s="197" t="s">
        <v>1</v>
      </c>
      <c r="F151" s="198" t="s">
        <v>193</v>
      </c>
      <c r="G151" s="195"/>
      <c r="H151" s="199">
        <v>0.487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123</v>
      </c>
      <c r="AU151" s="205" t="s">
        <v>82</v>
      </c>
      <c r="AV151" s="13" t="s">
        <v>82</v>
      </c>
      <c r="AW151" s="13" t="s">
        <v>31</v>
      </c>
      <c r="AX151" s="13" t="s">
        <v>80</v>
      </c>
      <c r="AY151" s="205" t="s">
        <v>114</v>
      </c>
    </row>
    <row r="152" spans="1:65" s="2" customFormat="1" ht="24.15" customHeight="1">
      <c r="A152" s="32"/>
      <c r="B152" s="33"/>
      <c r="C152" s="180" t="s">
        <v>194</v>
      </c>
      <c r="D152" s="180" t="s">
        <v>117</v>
      </c>
      <c r="E152" s="181" t="s">
        <v>195</v>
      </c>
      <c r="F152" s="182" t="s">
        <v>196</v>
      </c>
      <c r="G152" s="183" t="s">
        <v>197</v>
      </c>
      <c r="H152" s="217"/>
      <c r="I152" s="185"/>
      <c r="J152" s="186">
        <f>ROUND(I152*H152,1)</f>
        <v>0</v>
      </c>
      <c r="K152" s="187"/>
      <c r="L152" s="37"/>
      <c r="M152" s="188" t="s">
        <v>1</v>
      </c>
      <c r="N152" s="189" t="s">
        <v>40</v>
      </c>
      <c r="O152" s="69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92" t="s">
        <v>157</v>
      </c>
      <c r="AT152" s="192" t="s">
        <v>117</v>
      </c>
      <c r="AU152" s="192" t="s">
        <v>82</v>
      </c>
      <c r="AY152" s="15" t="s">
        <v>114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5" t="s">
        <v>80</v>
      </c>
      <c r="BK152" s="193">
        <f>ROUND(I152*H152,1)</f>
        <v>0</v>
      </c>
      <c r="BL152" s="15" t="s">
        <v>157</v>
      </c>
      <c r="BM152" s="192" t="s">
        <v>198</v>
      </c>
    </row>
    <row r="153" spans="2:63" s="12" customFormat="1" ht="22.75" customHeight="1">
      <c r="B153" s="164"/>
      <c r="C153" s="165"/>
      <c r="D153" s="166" t="s">
        <v>74</v>
      </c>
      <c r="E153" s="178" t="s">
        <v>199</v>
      </c>
      <c r="F153" s="178" t="s">
        <v>200</v>
      </c>
      <c r="G153" s="165"/>
      <c r="H153" s="165"/>
      <c r="I153" s="168"/>
      <c r="J153" s="179">
        <f>BK153</f>
        <v>0</v>
      </c>
      <c r="K153" s="165"/>
      <c r="L153" s="170"/>
      <c r="M153" s="171"/>
      <c r="N153" s="172"/>
      <c r="O153" s="172"/>
      <c r="P153" s="173">
        <f>SUM(P154:P164)</f>
        <v>0</v>
      </c>
      <c r="Q153" s="172"/>
      <c r="R153" s="173">
        <f>SUM(R154:R164)</f>
        <v>0.8634446100000001</v>
      </c>
      <c r="S153" s="172"/>
      <c r="T153" s="174">
        <f>SUM(T154:T164)</f>
        <v>0.741888</v>
      </c>
      <c r="AR153" s="175" t="s">
        <v>82</v>
      </c>
      <c r="AT153" s="176" t="s">
        <v>74</v>
      </c>
      <c r="AU153" s="176" t="s">
        <v>80</v>
      </c>
      <c r="AY153" s="175" t="s">
        <v>114</v>
      </c>
      <c r="BK153" s="177">
        <f>SUM(BK154:BK164)</f>
        <v>0</v>
      </c>
    </row>
    <row r="154" spans="1:65" s="2" customFormat="1" ht="37.75" customHeight="1">
      <c r="A154" s="32"/>
      <c r="B154" s="33"/>
      <c r="C154" s="180" t="s">
        <v>8</v>
      </c>
      <c r="D154" s="180" t="s">
        <v>117</v>
      </c>
      <c r="E154" s="181" t="s">
        <v>201</v>
      </c>
      <c r="F154" s="182" t="s">
        <v>202</v>
      </c>
      <c r="G154" s="183" t="s">
        <v>120</v>
      </c>
      <c r="H154" s="184">
        <v>48.3</v>
      </c>
      <c r="I154" s="185"/>
      <c r="J154" s="186">
        <f>ROUND(I154*H154,1)</f>
        <v>0</v>
      </c>
      <c r="K154" s="187"/>
      <c r="L154" s="37"/>
      <c r="M154" s="188" t="s">
        <v>1</v>
      </c>
      <c r="N154" s="189" t="s">
        <v>40</v>
      </c>
      <c r="O154" s="69"/>
      <c r="P154" s="190">
        <f>O154*H154</f>
        <v>0</v>
      </c>
      <c r="Q154" s="190">
        <v>0.00019</v>
      </c>
      <c r="R154" s="190">
        <f>Q154*H154</f>
        <v>0.009177</v>
      </c>
      <c r="S154" s="190">
        <v>0</v>
      </c>
      <c r="T154" s="19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2" t="s">
        <v>157</v>
      </c>
      <c r="AT154" s="192" t="s">
        <v>117</v>
      </c>
      <c r="AU154" s="192" t="s">
        <v>82</v>
      </c>
      <c r="AY154" s="15" t="s">
        <v>114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5" t="s">
        <v>80</v>
      </c>
      <c r="BK154" s="193">
        <f>ROUND(I154*H154,1)</f>
        <v>0</v>
      </c>
      <c r="BL154" s="15" t="s">
        <v>157</v>
      </c>
      <c r="BM154" s="192" t="s">
        <v>203</v>
      </c>
    </row>
    <row r="155" spans="2:51" s="13" customFormat="1" ht="10">
      <c r="B155" s="194"/>
      <c r="C155" s="195"/>
      <c r="D155" s="196" t="s">
        <v>123</v>
      </c>
      <c r="E155" s="197" t="s">
        <v>1</v>
      </c>
      <c r="F155" s="198" t="s">
        <v>204</v>
      </c>
      <c r="G155" s="195"/>
      <c r="H155" s="199">
        <v>48.3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123</v>
      </c>
      <c r="AU155" s="205" t="s">
        <v>82</v>
      </c>
      <c r="AV155" s="13" t="s">
        <v>82</v>
      </c>
      <c r="AW155" s="13" t="s">
        <v>31</v>
      </c>
      <c r="AX155" s="13" t="s">
        <v>80</v>
      </c>
      <c r="AY155" s="205" t="s">
        <v>114</v>
      </c>
    </row>
    <row r="156" spans="1:65" s="2" customFormat="1" ht="16.5" customHeight="1">
      <c r="A156" s="32"/>
      <c r="B156" s="33"/>
      <c r="C156" s="206" t="s">
        <v>157</v>
      </c>
      <c r="D156" s="206" t="s">
        <v>168</v>
      </c>
      <c r="E156" s="207" t="s">
        <v>205</v>
      </c>
      <c r="F156" s="208" t="s">
        <v>206</v>
      </c>
      <c r="G156" s="209" t="s">
        <v>120</v>
      </c>
      <c r="H156" s="210">
        <v>53.13</v>
      </c>
      <c r="I156" s="211"/>
      <c r="J156" s="212">
        <f>ROUND(I156*H156,1)</f>
        <v>0</v>
      </c>
      <c r="K156" s="213"/>
      <c r="L156" s="214"/>
      <c r="M156" s="215" t="s">
        <v>1</v>
      </c>
      <c r="N156" s="216" t="s">
        <v>40</v>
      </c>
      <c r="O156" s="69"/>
      <c r="P156" s="190">
        <f>O156*H156</f>
        <v>0</v>
      </c>
      <c r="Q156" s="190">
        <v>0.0159</v>
      </c>
      <c r="R156" s="190">
        <f>Q156*H156</f>
        <v>0.844767</v>
      </c>
      <c r="S156" s="190">
        <v>0</v>
      </c>
      <c r="T156" s="19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2" t="s">
        <v>171</v>
      </c>
      <c r="AT156" s="192" t="s">
        <v>168</v>
      </c>
      <c r="AU156" s="192" t="s">
        <v>82</v>
      </c>
      <c r="AY156" s="15" t="s">
        <v>114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5" t="s">
        <v>80</v>
      </c>
      <c r="BK156" s="193">
        <f>ROUND(I156*H156,1)</f>
        <v>0</v>
      </c>
      <c r="BL156" s="15" t="s">
        <v>157</v>
      </c>
      <c r="BM156" s="192" t="s">
        <v>207</v>
      </c>
    </row>
    <row r="157" spans="2:51" s="13" customFormat="1" ht="20">
      <c r="B157" s="194"/>
      <c r="C157" s="195"/>
      <c r="D157" s="196" t="s">
        <v>123</v>
      </c>
      <c r="E157" s="197" t="s">
        <v>1</v>
      </c>
      <c r="F157" s="198" t="s">
        <v>208</v>
      </c>
      <c r="G157" s="195"/>
      <c r="H157" s="199">
        <v>53.13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123</v>
      </c>
      <c r="AU157" s="205" t="s">
        <v>82</v>
      </c>
      <c r="AV157" s="13" t="s">
        <v>82</v>
      </c>
      <c r="AW157" s="13" t="s">
        <v>31</v>
      </c>
      <c r="AX157" s="13" t="s">
        <v>80</v>
      </c>
      <c r="AY157" s="205" t="s">
        <v>114</v>
      </c>
    </row>
    <row r="158" spans="1:65" s="2" customFormat="1" ht="24.15" customHeight="1">
      <c r="A158" s="32"/>
      <c r="B158" s="33"/>
      <c r="C158" s="180" t="s">
        <v>209</v>
      </c>
      <c r="D158" s="180" t="s">
        <v>117</v>
      </c>
      <c r="E158" s="181" t="s">
        <v>210</v>
      </c>
      <c r="F158" s="182" t="s">
        <v>211</v>
      </c>
      <c r="G158" s="183" t="s">
        <v>120</v>
      </c>
      <c r="H158" s="184">
        <v>48.3</v>
      </c>
      <c r="I158" s="185"/>
      <c r="J158" s="186">
        <f>ROUND(I158*H158,1)</f>
        <v>0</v>
      </c>
      <c r="K158" s="187"/>
      <c r="L158" s="37"/>
      <c r="M158" s="188" t="s">
        <v>1</v>
      </c>
      <c r="N158" s="189" t="s">
        <v>40</v>
      </c>
      <c r="O158" s="69"/>
      <c r="P158" s="190">
        <f>O158*H158</f>
        <v>0</v>
      </c>
      <c r="Q158" s="190">
        <v>0</v>
      </c>
      <c r="R158" s="190">
        <f>Q158*H158</f>
        <v>0</v>
      </c>
      <c r="S158" s="190">
        <v>0.01536</v>
      </c>
      <c r="T158" s="191">
        <f>S158*H158</f>
        <v>0.741888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92" t="s">
        <v>157</v>
      </c>
      <c r="AT158" s="192" t="s">
        <v>117</v>
      </c>
      <c r="AU158" s="192" t="s">
        <v>82</v>
      </c>
      <c r="AY158" s="15" t="s">
        <v>114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5" t="s">
        <v>80</v>
      </c>
      <c r="BK158" s="193">
        <f>ROUND(I158*H158,1)</f>
        <v>0</v>
      </c>
      <c r="BL158" s="15" t="s">
        <v>157</v>
      </c>
      <c r="BM158" s="192" t="s">
        <v>212</v>
      </c>
    </row>
    <row r="159" spans="2:51" s="13" customFormat="1" ht="20">
      <c r="B159" s="194"/>
      <c r="C159" s="195"/>
      <c r="D159" s="196" t="s">
        <v>123</v>
      </c>
      <c r="E159" s="197" t="s">
        <v>1</v>
      </c>
      <c r="F159" s="198" t="s">
        <v>213</v>
      </c>
      <c r="G159" s="195"/>
      <c r="H159" s="199">
        <v>48.3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123</v>
      </c>
      <c r="AU159" s="205" t="s">
        <v>82</v>
      </c>
      <c r="AV159" s="13" t="s">
        <v>82</v>
      </c>
      <c r="AW159" s="13" t="s">
        <v>31</v>
      </c>
      <c r="AX159" s="13" t="s">
        <v>80</v>
      </c>
      <c r="AY159" s="205" t="s">
        <v>114</v>
      </c>
    </row>
    <row r="160" spans="1:65" s="2" customFormat="1" ht="24.15" customHeight="1">
      <c r="A160" s="32"/>
      <c r="B160" s="33"/>
      <c r="C160" s="180" t="s">
        <v>214</v>
      </c>
      <c r="D160" s="180" t="s">
        <v>117</v>
      </c>
      <c r="E160" s="181" t="s">
        <v>215</v>
      </c>
      <c r="F160" s="182" t="s">
        <v>216</v>
      </c>
      <c r="G160" s="183" t="s">
        <v>165</v>
      </c>
      <c r="H160" s="184">
        <v>1.449</v>
      </c>
      <c r="I160" s="185"/>
      <c r="J160" s="186">
        <f>ROUND(I160*H160,1)</f>
        <v>0</v>
      </c>
      <c r="K160" s="187"/>
      <c r="L160" s="37"/>
      <c r="M160" s="188" t="s">
        <v>1</v>
      </c>
      <c r="N160" s="189" t="s">
        <v>40</v>
      </c>
      <c r="O160" s="69"/>
      <c r="P160" s="190">
        <f>O160*H160</f>
        <v>0</v>
      </c>
      <c r="Q160" s="190">
        <v>0.00189</v>
      </c>
      <c r="R160" s="190">
        <f>Q160*H160</f>
        <v>0.0027386100000000003</v>
      </c>
      <c r="S160" s="190">
        <v>0</v>
      </c>
      <c r="T160" s="191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2" t="s">
        <v>157</v>
      </c>
      <c r="AT160" s="192" t="s">
        <v>117</v>
      </c>
      <c r="AU160" s="192" t="s">
        <v>82</v>
      </c>
      <c r="AY160" s="15" t="s">
        <v>114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5" t="s">
        <v>80</v>
      </c>
      <c r="BK160" s="193">
        <f>ROUND(I160*H160,1)</f>
        <v>0</v>
      </c>
      <c r="BL160" s="15" t="s">
        <v>157</v>
      </c>
      <c r="BM160" s="192" t="s">
        <v>217</v>
      </c>
    </row>
    <row r="161" spans="2:51" s="13" customFormat="1" ht="10">
      <c r="B161" s="194"/>
      <c r="C161" s="195"/>
      <c r="D161" s="196" t="s">
        <v>123</v>
      </c>
      <c r="E161" s="197" t="s">
        <v>1</v>
      </c>
      <c r="F161" s="198" t="s">
        <v>218</v>
      </c>
      <c r="G161" s="195"/>
      <c r="H161" s="199">
        <v>1.449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123</v>
      </c>
      <c r="AU161" s="205" t="s">
        <v>82</v>
      </c>
      <c r="AV161" s="13" t="s">
        <v>82</v>
      </c>
      <c r="AW161" s="13" t="s">
        <v>31</v>
      </c>
      <c r="AX161" s="13" t="s">
        <v>80</v>
      </c>
      <c r="AY161" s="205" t="s">
        <v>114</v>
      </c>
    </row>
    <row r="162" spans="1:65" s="2" customFormat="1" ht="16.5" customHeight="1">
      <c r="A162" s="32"/>
      <c r="B162" s="33"/>
      <c r="C162" s="180" t="s">
        <v>219</v>
      </c>
      <c r="D162" s="180" t="s">
        <v>117</v>
      </c>
      <c r="E162" s="181" t="s">
        <v>220</v>
      </c>
      <c r="F162" s="182" t="s">
        <v>221</v>
      </c>
      <c r="G162" s="183" t="s">
        <v>120</v>
      </c>
      <c r="H162" s="184">
        <v>48.3</v>
      </c>
      <c r="I162" s="185"/>
      <c r="J162" s="186">
        <f>ROUND(I162*H162,1)</f>
        <v>0</v>
      </c>
      <c r="K162" s="187"/>
      <c r="L162" s="37"/>
      <c r="M162" s="188" t="s">
        <v>1</v>
      </c>
      <c r="N162" s="189" t="s">
        <v>40</v>
      </c>
      <c r="O162" s="69"/>
      <c r="P162" s="190">
        <f>O162*H162</f>
        <v>0</v>
      </c>
      <c r="Q162" s="190">
        <v>0.00014</v>
      </c>
      <c r="R162" s="190">
        <f>Q162*H162</f>
        <v>0.006761999999999999</v>
      </c>
      <c r="S162" s="190">
        <v>0</v>
      </c>
      <c r="T162" s="19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2" t="s">
        <v>157</v>
      </c>
      <c r="AT162" s="192" t="s">
        <v>117</v>
      </c>
      <c r="AU162" s="192" t="s">
        <v>82</v>
      </c>
      <c r="AY162" s="15" t="s">
        <v>114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5" t="s">
        <v>80</v>
      </c>
      <c r="BK162" s="193">
        <f>ROUND(I162*H162,1)</f>
        <v>0</v>
      </c>
      <c r="BL162" s="15" t="s">
        <v>157</v>
      </c>
      <c r="BM162" s="192" t="s">
        <v>222</v>
      </c>
    </row>
    <row r="163" spans="2:51" s="13" customFormat="1" ht="10">
      <c r="B163" s="194"/>
      <c r="C163" s="195"/>
      <c r="D163" s="196" t="s">
        <v>123</v>
      </c>
      <c r="E163" s="197" t="s">
        <v>1</v>
      </c>
      <c r="F163" s="198" t="s">
        <v>223</v>
      </c>
      <c r="G163" s="195"/>
      <c r="H163" s="199">
        <v>48.3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123</v>
      </c>
      <c r="AU163" s="205" t="s">
        <v>82</v>
      </c>
      <c r="AV163" s="13" t="s">
        <v>82</v>
      </c>
      <c r="AW163" s="13" t="s">
        <v>31</v>
      </c>
      <c r="AX163" s="13" t="s">
        <v>80</v>
      </c>
      <c r="AY163" s="205" t="s">
        <v>114</v>
      </c>
    </row>
    <row r="164" spans="1:65" s="2" customFormat="1" ht="24.15" customHeight="1">
      <c r="A164" s="32"/>
      <c r="B164" s="33"/>
      <c r="C164" s="180" t="s">
        <v>224</v>
      </c>
      <c r="D164" s="180" t="s">
        <v>117</v>
      </c>
      <c r="E164" s="181" t="s">
        <v>225</v>
      </c>
      <c r="F164" s="182" t="s">
        <v>226</v>
      </c>
      <c r="G164" s="183" t="s">
        <v>197</v>
      </c>
      <c r="H164" s="217"/>
      <c r="I164" s="185"/>
      <c r="J164" s="186">
        <f>ROUND(I164*H164,1)</f>
        <v>0</v>
      </c>
      <c r="K164" s="187"/>
      <c r="L164" s="37"/>
      <c r="M164" s="188" t="s">
        <v>1</v>
      </c>
      <c r="N164" s="189" t="s">
        <v>40</v>
      </c>
      <c r="O164" s="69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2" t="s">
        <v>157</v>
      </c>
      <c r="AT164" s="192" t="s">
        <v>117</v>
      </c>
      <c r="AU164" s="192" t="s">
        <v>82</v>
      </c>
      <c r="AY164" s="15" t="s">
        <v>114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5" t="s">
        <v>80</v>
      </c>
      <c r="BK164" s="193">
        <f>ROUND(I164*H164,1)</f>
        <v>0</v>
      </c>
      <c r="BL164" s="15" t="s">
        <v>157</v>
      </c>
      <c r="BM164" s="192" t="s">
        <v>227</v>
      </c>
    </row>
    <row r="165" spans="2:63" s="12" customFormat="1" ht="22.75" customHeight="1">
      <c r="B165" s="164"/>
      <c r="C165" s="165"/>
      <c r="D165" s="166" t="s">
        <v>74</v>
      </c>
      <c r="E165" s="178" t="s">
        <v>228</v>
      </c>
      <c r="F165" s="178" t="s">
        <v>229</v>
      </c>
      <c r="G165" s="165"/>
      <c r="H165" s="165"/>
      <c r="I165" s="168"/>
      <c r="J165" s="179">
        <f>BK165</f>
        <v>0</v>
      </c>
      <c r="K165" s="165"/>
      <c r="L165" s="170"/>
      <c r="M165" s="171"/>
      <c r="N165" s="172"/>
      <c r="O165" s="172"/>
      <c r="P165" s="173">
        <f>SUM(P166:P171)</f>
        <v>0</v>
      </c>
      <c r="Q165" s="172"/>
      <c r="R165" s="173">
        <f>SUM(R166:R171)</f>
        <v>0.043956</v>
      </c>
      <c r="S165" s="172"/>
      <c r="T165" s="174">
        <f>SUM(T166:T171)</f>
        <v>0</v>
      </c>
      <c r="AR165" s="175" t="s">
        <v>82</v>
      </c>
      <c r="AT165" s="176" t="s">
        <v>74</v>
      </c>
      <c r="AU165" s="176" t="s">
        <v>80</v>
      </c>
      <c r="AY165" s="175" t="s">
        <v>114</v>
      </c>
      <c r="BK165" s="177">
        <f>SUM(BK166:BK171)</f>
        <v>0</v>
      </c>
    </row>
    <row r="166" spans="1:65" s="2" customFormat="1" ht="16.5" customHeight="1">
      <c r="A166" s="32"/>
      <c r="B166" s="33"/>
      <c r="C166" s="180" t="s">
        <v>7</v>
      </c>
      <c r="D166" s="180" t="s">
        <v>117</v>
      </c>
      <c r="E166" s="181" t="s">
        <v>230</v>
      </c>
      <c r="F166" s="182" t="s">
        <v>231</v>
      </c>
      <c r="G166" s="183" t="s">
        <v>120</v>
      </c>
      <c r="H166" s="184">
        <v>2.88</v>
      </c>
      <c r="I166" s="185"/>
      <c r="J166" s="186">
        <f>ROUND(I166*H166,1)</f>
        <v>0</v>
      </c>
      <c r="K166" s="187"/>
      <c r="L166" s="37"/>
      <c r="M166" s="188" t="s">
        <v>1</v>
      </c>
      <c r="N166" s="189" t="s">
        <v>40</v>
      </c>
      <c r="O166" s="69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2" t="s">
        <v>157</v>
      </c>
      <c r="AT166" s="192" t="s">
        <v>117</v>
      </c>
      <c r="AU166" s="192" t="s">
        <v>82</v>
      </c>
      <c r="AY166" s="15" t="s">
        <v>114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5" t="s">
        <v>80</v>
      </c>
      <c r="BK166" s="193">
        <f>ROUND(I166*H166,1)</f>
        <v>0</v>
      </c>
      <c r="BL166" s="15" t="s">
        <v>157</v>
      </c>
      <c r="BM166" s="192" t="s">
        <v>232</v>
      </c>
    </row>
    <row r="167" spans="2:51" s="13" customFormat="1" ht="20">
      <c r="B167" s="194"/>
      <c r="C167" s="195"/>
      <c r="D167" s="196" t="s">
        <v>123</v>
      </c>
      <c r="E167" s="197" t="s">
        <v>1</v>
      </c>
      <c r="F167" s="198" t="s">
        <v>233</v>
      </c>
      <c r="G167" s="195"/>
      <c r="H167" s="199">
        <v>2.88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123</v>
      </c>
      <c r="AU167" s="205" t="s">
        <v>82</v>
      </c>
      <c r="AV167" s="13" t="s">
        <v>82</v>
      </c>
      <c r="AW167" s="13" t="s">
        <v>31</v>
      </c>
      <c r="AX167" s="13" t="s">
        <v>80</v>
      </c>
      <c r="AY167" s="205" t="s">
        <v>114</v>
      </c>
    </row>
    <row r="168" spans="1:65" s="2" customFormat="1" ht="16.5" customHeight="1">
      <c r="A168" s="32"/>
      <c r="B168" s="33"/>
      <c r="C168" s="206" t="s">
        <v>234</v>
      </c>
      <c r="D168" s="206" t="s">
        <v>168</v>
      </c>
      <c r="E168" s="207" t="s">
        <v>235</v>
      </c>
      <c r="F168" s="208" t="s">
        <v>236</v>
      </c>
      <c r="G168" s="209" t="s">
        <v>120</v>
      </c>
      <c r="H168" s="210">
        <v>3.663</v>
      </c>
      <c r="I168" s="211"/>
      <c r="J168" s="212">
        <f>ROUND(I168*H168,1)</f>
        <v>0</v>
      </c>
      <c r="K168" s="213"/>
      <c r="L168" s="214"/>
      <c r="M168" s="215" t="s">
        <v>1</v>
      </c>
      <c r="N168" s="216" t="s">
        <v>40</v>
      </c>
      <c r="O168" s="69"/>
      <c r="P168" s="190">
        <f>O168*H168</f>
        <v>0</v>
      </c>
      <c r="Q168" s="190">
        <v>0.012</v>
      </c>
      <c r="R168" s="190">
        <f>Q168*H168</f>
        <v>0.043956</v>
      </c>
      <c r="S168" s="190">
        <v>0</v>
      </c>
      <c r="T168" s="19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92" t="s">
        <v>171</v>
      </c>
      <c r="AT168" s="192" t="s">
        <v>168</v>
      </c>
      <c r="AU168" s="192" t="s">
        <v>82</v>
      </c>
      <c r="AY168" s="15" t="s">
        <v>114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5" t="s">
        <v>80</v>
      </c>
      <c r="BK168" s="193">
        <f>ROUND(I168*H168,1)</f>
        <v>0</v>
      </c>
      <c r="BL168" s="15" t="s">
        <v>157</v>
      </c>
      <c r="BM168" s="192" t="s">
        <v>237</v>
      </c>
    </row>
    <row r="169" spans="2:51" s="13" customFormat="1" ht="20">
      <c r="B169" s="194"/>
      <c r="C169" s="195"/>
      <c r="D169" s="196" t="s">
        <v>123</v>
      </c>
      <c r="E169" s="197" t="s">
        <v>1</v>
      </c>
      <c r="F169" s="198" t="s">
        <v>238</v>
      </c>
      <c r="G169" s="195"/>
      <c r="H169" s="199">
        <v>3.456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123</v>
      </c>
      <c r="AU169" s="205" t="s">
        <v>82</v>
      </c>
      <c r="AV169" s="13" t="s">
        <v>82</v>
      </c>
      <c r="AW169" s="13" t="s">
        <v>31</v>
      </c>
      <c r="AX169" s="13" t="s">
        <v>80</v>
      </c>
      <c r="AY169" s="205" t="s">
        <v>114</v>
      </c>
    </row>
    <row r="170" spans="2:51" s="13" customFormat="1" ht="10">
      <c r="B170" s="194"/>
      <c r="C170" s="195"/>
      <c r="D170" s="196" t="s">
        <v>123</v>
      </c>
      <c r="E170" s="195"/>
      <c r="F170" s="198" t="s">
        <v>239</v>
      </c>
      <c r="G170" s="195"/>
      <c r="H170" s="199">
        <v>3.663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123</v>
      </c>
      <c r="AU170" s="205" t="s">
        <v>82</v>
      </c>
      <c r="AV170" s="13" t="s">
        <v>82</v>
      </c>
      <c r="AW170" s="13" t="s">
        <v>4</v>
      </c>
      <c r="AX170" s="13" t="s">
        <v>80</v>
      </c>
      <c r="AY170" s="205" t="s">
        <v>114</v>
      </c>
    </row>
    <row r="171" spans="1:65" s="2" customFormat="1" ht="24.15" customHeight="1">
      <c r="A171" s="32"/>
      <c r="B171" s="33"/>
      <c r="C171" s="180" t="s">
        <v>240</v>
      </c>
      <c r="D171" s="180" t="s">
        <v>117</v>
      </c>
      <c r="E171" s="181" t="s">
        <v>241</v>
      </c>
      <c r="F171" s="182" t="s">
        <v>242</v>
      </c>
      <c r="G171" s="183" t="s">
        <v>197</v>
      </c>
      <c r="H171" s="217"/>
      <c r="I171" s="185"/>
      <c r="J171" s="186">
        <f>ROUND(I171*H171,1)</f>
        <v>0</v>
      </c>
      <c r="K171" s="187"/>
      <c r="L171" s="37"/>
      <c r="M171" s="188" t="s">
        <v>1</v>
      </c>
      <c r="N171" s="189" t="s">
        <v>40</v>
      </c>
      <c r="O171" s="69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2" t="s">
        <v>157</v>
      </c>
      <c r="AT171" s="192" t="s">
        <v>117</v>
      </c>
      <c r="AU171" s="192" t="s">
        <v>82</v>
      </c>
      <c r="AY171" s="15" t="s">
        <v>114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5" t="s">
        <v>80</v>
      </c>
      <c r="BK171" s="193">
        <f>ROUND(I171*H171,1)</f>
        <v>0</v>
      </c>
      <c r="BL171" s="15" t="s">
        <v>157</v>
      </c>
      <c r="BM171" s="192" t="s">
        <v>243</v>
      </c>
    </row>
    <row r="172" spans="2:63" s="12" customFormat="1" ht="22.75" customHeight="1">
      <c r="B172" s="164"/>
      <c r="C172" s="165"/>
      <c r="D172" s="166" t="s">
        <v>74</v>
      </c>
      <c r="E172" s="178" t="s">
        <v>244</v>
      </c>
      <c r="F172" s="178" t="s">
        <v>245</v>
      </c>
      <c r="G172" s="165"/>
      <c r="H172" s="165"/>
      <c r="I172" s="168"/>
      <c r="J172" s="179">
        <f>BK172</f>
        <v>0</v>
      </c>
      <c r="K172" s="165"/>
      <c r="L172" s="170"/>
      <c r="M172" s="171"/>
      <c r="N172" s="172"/>
      <c r="O172" s="172"/>
      <c r="P172" s="173">
        <f>SUM(P173:P176)</f>
        <v>0</v>
      </c>
      <c r="Q172" s="172"/>
      <c r="R172" s="173">
        <f>SUM(R173:R176)</f>
        <v>0.015149999999999997</v>
      </c>
      <c r="S172" s="172"/>
      <c r="T172" s="174">
        <f>SUM(T173:T176)</f>
        <v>0</v>
      </c>
      <c r="AR172" s="175" t="s">
        <v>82</v>
      </c>
      <c r="AT172" s="176" t="s">
        <v>74</v>
      </c>
      <c r="AU172" s="176" t="s">
        <v>80</v>
      </c>
      <c r="AY172" s="175" t="s">
        <v>114</v>
      </c>
      <c r="BK172" s="177">
        <f>SUM(BK173:BK176)</f>
        <v>0</v>
      </c>
    </row>
    <row r="173" spans="1:65" s="2" customFormat="1" ht="24.15" customHeight="1">
      <c r="A173" s="32"/>
      <c r="B173" s="33"/>
      <c r="C173" s="180" t="s">
        <v>246</v>
      </c>
      <c r="D173" s="180" t="s">
        <v>117</v>
      </c>
      <c r="E173" s="181" t="s">
        <v>247</v>
      </c>
      <c r="F173" s="182" t="s">
        <v>248</v>
      </c>
      <c r="G173" s="183" t="s">
        <v>120</v>
      </c>
      <c r="H173" s="184">
        <v>3</v>
      </c>
      <c r="I173" s="185"/>
      <c r="J173" s="186">
        <f>ROUND(I173*H173,1)</f>
        <v>0</v>
      </c>
      <c r="K173" s="187"/>
      <c r="L173" s="37"/>
      <c r="M173" s="188" t="s">
        <v>1</v>
      </c>
      <c r="N173" s="189" t="s">
        <v>40</v>
      </c>
      <c r="O173" s="69"/>
      <c r="P173" s="190">
        <f>O173*H173</f>
        <v>0</v>
      </c>
      <c r="Q173" s="190">
        <v>0.00022</v>
      </c>
      <c r="R173" s="190">
        <f>Q173*H173</f>
        <v>0.00066</v>
      </c>
      <c r="S173" s="190">
        <v>0</v>
      </c>
      <c r="T173" s="19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92" t="s">
        <v>157</v>
      </c>
      <c r="AT173" s="192" t="s">
        <v>117</v>
      </c>
      <c r="AU173" s="192" t="s">
        <v>82</v>
      </c>
      <c r="AY173" s="15" t="s">
        <v>114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5" t="s">
        <v>80</v>
      </c>
      <c r="BK173" s="193">
        <f>ROUND(I173*H173,1)</f>
        <v>0</v>
      </c>
      <c r="BL173" s="15" t="s">
        <v>157</v>
      </c>
      <c r="BM173" s="192" t="s">
        <v>249</v>
      </c>
    </row>
    <row r="174" spans="2:51" s="13" customFormat="1" ht="10">
      <c r="B174" s="194"/>
      <c r="C174" s="195"/>
      <c r="D174" s="196" t="s">
        <v>123</v>
      </c>
      <c r="E174" s="197" t="s">
        <v>1</v>
      </c>
      <c r="F174" s="198" t="s">
        <v>250</v>
      </c>
      <c r="G174" s="195"/>
      <c r="H174" s="199">
        <v>3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123</v>
      </c>
      <c r="AU174" s="205" t="s">
        <v>82</v>
      </c>
      <c r="AV174" s="13" t="s">
        <v>82</v>
      </c>
      <c r="AW174" s="13" t="s">
        <v>31</v>
      </c>
      <c r="AX174" s="13" t="s">
        <v>80</v>
      </c>
      <c r="AY174" s="205" t="s">
        <v>114</v>
      </c>
    </row>
    <row r="175" spans="1:65" s="2" customFormat="1" ht="16.5" customHeight="1">
      <c r="A175" s="32"/>
      <c r="B175" s="33"/>
      <c r="C175" s="180" t="s">
        <v>251</v>
      </c>
      <c r="D175" s="180" t="s">
        <v>117</v>
      </c>
      <c r="E175" s="181" t="s">
        <v>252</v>
      </c>
      <c r="F175" s="182" t="s">
        <v>253</v>
      </c>
      <c r="G175" s="183" t="s">
        <v>120</v>
      </c>
      <c r="H175" s="184">
        <v>48.3</v>
      </c>
      <c r="I175" s="185"/>
      <c r="J175" s="186">
        <f>ROUND(I175*H175,1)</f>
        <v>0</v>
      </c>
      <c r="K175" s="187"/>
      <c r="L175" s="37"/>
      <c r="M175" s="188" t="s">
        <v>1</v>
      </c>
      <c r="N175" s="189" t="s">
        <v>40</v>
      </c>
      <c r="O175" s="69"/>
      <c r="P175" s="190">
        <f>O175*H175</f>
        <v>0</v>
      </c>
      <c r="Q175" s="190">
        <v>0.0003</v>
      </c>
      <c r="R175" s="190">
        <f>Q175*H175</f>
        <v>0.014489999999999998</v>
      </c>
      <c r="S175" s="190">
        <v>0</v>
      </c>
      <c r="T175" s="19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2" t="s">
        <v>157</v>
      </c>
      <c r="AT175" s="192" t="s">
        <v>117</v>
      </c>
      <c r="AU175" s="192" t="s">
        <v>82</v>
      </c>
      <c r="AY175" s="15" t="s">
        <v>114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5" t="s">
        <v>80</v>
      </c>
      <c r="BK175" s="193">
        <f>ROUND(I175*H175,1)</f>
        <v>0</v>
      </c>
      <c r="BL175" s="15" t="s">
        <v>157</v>
      </c>
      <c r="BM175" s="192" t="s">
        <v>254</v>
      </c>
    </row>
    <row r="176" spans="2:51" s="13" customFormat="1" ht="20">
      <c r="B176" s="194"/>
      <c r="C176" s="195"/>
      <c r="D176" s="196" t="s">
        <v>123</v>
      </c>
      <c r="E176" s="197" t="s">
        <v>1</v>
      </c>
      <c r="F176" s="198" t="s">
        <v>255</v>
      </c>
      <c r="G176" s="195"/>
      <c r="H176" s="199">
        <v>48.3</v>
      </c>
      <c r="I176" s="200"/>
      <c r="J176" s="195"/>
      <c r="K176" s="195"/>
      <c r="L176" s="201"/>
      <c r="M176" s="218"/>
      <c r="N176" s="219"/>
      <c r="O176" s="219"/>
      <c r="P176" s="219"/>
      <c r="Q176" s="219"/>
      <c r="R176" s="219"/>
      <c r="S176" s="219"/>
      <c r="T176" s="220"/>
      <c r="AT176" s="205" t="s">
        <v>123</v>
      </c>
      <c r="AU176" s="205" t="s">
        <v>82</v>
      </c>
      <c r="AV176" s="13" t="s">
        <v>82</v>
      </c>
      <c r="AW176" s="13" t="s">
        <v>31</v>
      </c>
      <c r="AX176" s="13" t="s">
        <v>80</v>
      </c>
      <c r="AY176" s="205" t="s">
        <v>114</v>
      </c>
    </row>
    <row r="177" spans="1:31" s="2" customFormat="1" ht="7" customHeight="1">
      <c r="A177" s="32"/>
      <c r="B177" s="52"/>
      <c r="C177" s="53"/>
      <c r="D177" s="53"/>
      <c r="E177" s="53"/>
      <c r="F177" s="53"/>
      <c r="G177" s="53"/>
      <c r="H177" s="53"/>
      <c r="I177" s="53"/>
      <c r="J177" s="53"/>
      <c r="K177" s="53"/>
      <c r="L177" s="37"/>
      <c r="M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</row>
  </sheetData>
  <sheetProtection algorithmName="SHA-512" hashValue="pk3M0ytCgdDj1Vs/PFStJYjrKASPdejfsg7iBTIcRTN7mR1EVEyOcvZeG2O19XAKG/0O9t8GDhsXsppFFLhTFQ==" saltValue="dGi/kSqFcuTjMWCG92VrQ2ZUz5H+IuoK323k3WXQnkRIl08Nruk5G352FGdGmnW2KxZiqO3vy0UxMDmKlfyBYA==" spinCount="100000" sheet="1" objects="1" scenarios="1" formatColumns="0" formatRows="0" autoFilter="0"/>
  <autoFilter ref="C121:K176"/>
  <mergeCells count="6">
    <mergeCell ref="L2:V2"/>
    <mergeCell ref="E7:H7"/>
    <mergeCell ref="E16:H16"/>
    <mergeCell ref="E25:H25"/>
    <mergeCell ref="E85:H85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 syba</dc:creator>
  <cp:keywords/>
  <dc:description/>
  <cp:lastModifiedBy>Tereza Palánová</cp:lastModifiedBy>
  <dcterms:created xsi:type="dcterms:W3CDTF">2022-09-07T18:44:52Z</dcterms:created>
  <dcterms:modified xsi:type="dcterms:W3CDTF">2023-01-16T11:39:10Z</dcterms:modified>
  <cp:category/>
  <cp:version/>
  <cp:contentType/>
  <cp:contentStatus/>
</cp:coreProperties>
</file>