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KOURIM03 - Muzeum lidovýc..." sheetId="2" r:id="rId2"/>
  </sheets>
  <definedNames>
    <definedName name="_xlnm.Print_Area" localSheetId="0">'Rekapitulace stavby'!$D$4:$AO$76,'Rekapitulace stavby'!$C$82:$AQ$96</definedName>
    <definedName name="_xlnm._FilterDatabase" localSheetId="1" hidden="1">'KOURIM03 - Muzeum lidovýc...'!$C$117:$K$167</definedName>
    <definedName name="_xlnm.Print_Area" localSheetId="1">'KOURIM03 - Muzeum lidovýc...'!$C$4:$J$76,'KOURIM03 - Muzeum lidovýc...'!$C$107:$J$167</definedName>
    <definedName name="_xlnm.Print_Titles" localSheetId="0">'Rekapitulace stavby'!$92:$92</definedName>
    <definedName name="_xlnm.Print_Titles" localSheetId="1">'KOURIM03 - Muzeum lidovýc...'!$117:$117</definedName>
  </definedNames>
  <calcPr fullCalcOnLoad="1"/>
</workbook>
</file>

<file path=xl/sharedStrings.xml><?xml version="1.0" encoding="utf-8"?>
<sst xmlns="http://schemas.openxmlformats.org/spreadsheetml/2006/main" count="779" uniqueCount="230">
  <si>
    <t>Export Komplet</t>
  </si>
  <si>
    <t/>
  </si>
  <si>
    <t>2.0</t>
  </si>
  <si>
    <t>ZAMOK</t>
  </si>
  <si>
    <t>False</t>
  </si>
  <si>
    <t>{d7216ecf-8eff-4b1c-863c-e74d030f6d64}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</si>
  <si>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</si>
  <si>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</si>
  <si>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</si>
  <si>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</si>
  <si>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</si>
  <si>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</si>
  <si>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</si>
  <si>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</si>
  <si>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KOURIM03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</si>
  <si>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</si>
  <si>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</si>
  <si>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Muzeum lidových staveb Kouřim - sýpka z Budče při č.p.7 - oprava krovu a krytiny</t>
  </si>
  <si>
    <t>KSO:</t>
  </si>
  <si>
    <t>CC-CZ:</t>
  </si>
  <si>
    <t>Místo:</t>
  </si>
  <si>
    <t>Kouřim</t>
  </si>
  <si>
    <t>Datum:</t>
  </si>
  <si>
    <t>7. 9. 2022</t>
  </si>
  <si>
    <t>Zadavatel:</t>
  </si>
  <si>
    <t>IČ:</t>
  </si>
  <si>
    <t>Muzeum lidových staveb Kouřim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</si>
  <si>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</si>
  <si>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</si>
  <si>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</si>
  <si>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</si>
  <si>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</si>
  <si>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</si>
  <si>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</si>
  <si>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Václav Sýba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</si>
  <si>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</si>
  <si>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</si>
  <si>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</si>
  <si>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</si>
  <si>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</si>
  <si>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</si>
  <si>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</si>
  <si>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</si>
  <si>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</si>
  <si>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</si>
  <si>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</si>
  <si>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</si>
  <si>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</si>
  <si>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</si>
  <si>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</si>
  <si>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</si>
  <si>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</si>
  <si>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</si>
  <si>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</si>
  <si>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</si>
  <si>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</si>
  <si>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</si>
  <si>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</si>
  <si>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</si>
  <si>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</si>
  <si>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</si>
  <si>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</si>
  <si>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</si>
  <si>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</si>
  <si>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</si>
  <si>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</si>
  <si>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</si>
  <si>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</si>
  <si>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</si>
  <si>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</si>
  <si>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</si>
  <si>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</si>
  <si>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</si>
  <si>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</si>
  <si>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</si>
  <si>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</si>
  <si>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</si>
  <si>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</si>
  <si>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</si>
  <si>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</si>
  <si>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</si>
  <si>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</si>
  <si>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</si>
  <si>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</si>
  <si>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</si>
  <si>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</si>
  <si>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</si>
  <si>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</si>
  <si>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</si>
  <si>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</si>
  <si>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</si>
  <si>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997 - Přesun sutě</t>
  </si>
  <si>
    <t>PSV - Práce a dodávky PSV</t>
  </si>
  <si>
    <t xml:space="preserve">    762 - Konstrukce tesařské</t>
  </si>
  <si>
    <t xml:space="preserve">    765 - Krytina skládaná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</si>
  <si>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</si>
  <si>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</si>
  <si>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</si>
  <si>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</si>
  <si>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</si>
  <si>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</si>
  <si>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</si>
  <si>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</si>
  <si>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</si>
  <si>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</si>
  <si>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</si>
  <si>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</si>
  <si>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</si>
  <si>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</si>
  <si>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</si>
  <si>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</si>
  <si>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</si>
  <si>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997</t>
  </si>
  <si>
    <t>Přesun sutě</t>
  </si>
  <si>
    <t>K</t>
  </si>
  <si>
    <t>997013001</t>
  </si>
  <si>
    <t>Vyklizení ulehlé suti z prostorů do 15 m2 s naložením z hl do 2 m</t>
  </si>
  <si>
    <t>m3</t>
  </si>
  <si>
    <t>4</t>
  </si>
  <si>
    <t>437842644</t>
  </si>
  <si>
    <t>VV</t>
  </si>
  <si>
    <t>0,2" úklid podlahy v podkroví od zbytků krytiny po provádění prací</t>
  </si>
  <si>
    <t>997013211</t>
  </si>
  <si>
    <t>Vnitrostaveništní doprava suti a vybouraných hmot pro budovy v do 6 m ručně</t>
  </si>
  <si>
    <t>t</t>
  </si>
  <si>
    <t>195770824</t>
  </si>
  <si>
    <t>3</t>
  </si>
  <si>
    <t>997013501</t>
  </si>
  <si>
    <t>Odvoz suti a vybouraných hmot na skládku nebo meziskládku do 1 km se složením</t>
  </si>
  <si>
    <t>62846602</t>
  </si>
  <si>
    <t>997013509</t>
  </si>
  <si>
    <t>Příplatek k odvozu suti a vybouraných hmot na skládku ZKD 1 km přes 1 km</t>
  </si>
  <si>
    <t>1425041963</t>
  </si>
  <si>
    <t>1,118*50"předpoklad skládka</t>
  </si>
  <si>
    <t>5</t>
  </si>
  <si>
    <t>997013631</t>
  </si>
  <si>
    <t>Poplatek za uložení na skládce (skládkovné) stavebního odpadu směsného kód odpadu 17 09 04</t>
  </si>
  <si>
    <t>494054892</t>
  </si>
  <si>
    <t>PSV</t>
  </si>
  <si>
    <t>Práce a dodávky PSV</t>
  </si>
  <si>
    <t>762</t>
  </si>
  <si>
    <t>Konstrukce tesařské</t>
  </si>
  <si>
    <t>6</t>
  </si>
  <si>
    <t>762000000R</t>
  </si>
  <si>
    <t>Oprava konstrukce tesařské vázané pod krytinou</t>
  </si>
  <si>
    <t>16</t>
  </si>
  <si>
    <t>466948893</t>
  </si>
  <si>
    <t>4*2*2*0,08*0,12" demontáž provizorního zapření, vyrovnání  krovu, doplnění podélného ztužení zavětrováním 2 větráky na každé straně  na dřevěné kolíky</t>
  </si>
  <si>
    <t>0,1"kontrola stavu prvků krovu a jejich případná oprava vložkou, protézou na dřevěné kolíky</t>
  </si>
  <si>
    <t>Součet</t>
  </si>
  <si>
    <t>7</t>
  </si>
  <si>
    <t>M</t>
  </si>
  <si>
    <t>605121210ATP</t>
  </si>
  <si>
    <t xml:space="preserve">ručně tesaný hranol </t>
  </si>
  <si>
    <t>32</t>
  </si>
  <si>
    <t>-1822970497</t>
  </si>
  <si>
    <t>4*2*2*0,08*0,12*1,25" tesané 2 větráky na každé straně  na dřevěné kolíky SM</t>
  </si>
  <si>
    <t>0,1*1,25"rezerva pro případnou opravu krovu</t>
  </si>
  <si>
    <t>8</t>
  </si>
  <si>
    <t>762341911</t>
  </si>
  <si>
    <t>Vyřezání části laťování střech průřezu latí do 25 cm2 pl jednotlivě do 1 m2</t>
  </si>
  <si>
    <t>m2</t>
  </si>
  <si>
    <t>2022180867</t>
  </si>
  <si>
    <t>15"předpoklad úprava laťování po demontáži krytiny a pro osazení lemu z šindele</t>
  </si>
  <si>
    <t>9</t>
  </si>
  <si>
    <t>762342911</t>
  </si>
  <si>
    <t>Montáž zalaťování otvorů ve střeše latěmi na vzdálenost do 0,22 m pl jednotlivě do 1 m2</t>
  </si>
  <si>
    <t>-562361294</t>
  </si>
  <si>
    <t>15,000"předpoklad doplnění latí po rozkytí krytiny a úpravu hřebene</t>
  </si>
  <si>
    <t>10</t>
  </si>
  <si>
    <t>60514106</t>
  </si>
  <si>
    <t>řezivo jehličnaté lať pevnostní třída S10-13 průřez 40x60mm</t>
  </si>
  <si>
    <t>1572493077</t>
  </si>
  <si>
    <t>15*0,04*0,06*1,25" latě pro opravu laťování</t>
  </si>
  <si>
    <t>11</t>
  </si>
  <si>
    <t>762395000</t>
  </si>
  <si>
    <t>Spojovací prostředky pro montáž krovu, bednění, laťování, světlíky, klíny</t>
  </si>
  <si>
    <t>-1902121504</t>
  </si>
  <si>
    <t>0,317+0,045</t>
  </si>
  <si>
    <t>12</t>
  </si>
  <si>
    <t>998762201</t>
  </si>
  <si>
    <t>Přesun hmot procentní pro kce tesařské v objektech v do 6 m</t>
  </si>
  <si>
    <t>%</t>
  </si>
  <si>
    <t>-832161103</t>
  </si>
  <si>
    <t>765</t>
  </si>
  <si>
    <t>Krytina skládaná</t>
  </si>
  <si>
    <t>13</t>
  </si>
  <si>
    <t>765162001</t>
  </si>
  <si>
    <t>Montáž krytiny ze šindelů dřevěných sklon do 45° jednoduché krytí rovné na laťování Pz hřeby do 35 ks/m2</t>
  </si>
  <si>
    <t>820016465</t>
  </si>
  <si>
    <t xml:space="preserve">0,9*4,2*2+0,5*7,7*4+1,2*2,4"plocha šindel. pokládka jednoduchá , dle stávajícího stavu, hřeben otočit po větru </t>
  </si>
  <si>
    <t>14</t>
  </si>
  <si>
    <t>60592201</t>
  </si>
  <si>
    <t xml:space="preserve">šindel štípaný </t>
  </si>
  <si>
    <t>-1769947813</t>
  </si>
  <si>
    <t>25,84*1,1"šindel smrkový, štípaný</t>
  </si>
  <si>
    <t>765162801</t>
  </si>
  <si>
    <t xml:space="preserve">Demontáž krytiny z dřevěných šindelů sklon do 45° </t>
  </si>
  <si>
    <t>-1671860024</t>
  </si>
  <si>
    <t>(0,9*4,2*2+0,5*7,7*4+1,2*2,4)"plocha šindel, demontáž k uskladnění dobrých šindelů</t>
  </si>
  <si>
    <t>765162901R</t>
  </si>
  <si>
    <t>Demontáž krytiny ze slaměných došek sklon do 45° do suti</t>
  </si>
  <si>
    <t>1030825251</t>
  </si>
  <si>
    <t>4*7,1*2"plocha došky</t>
  </si>
  <si>
    <t>17</t>
  </si>
  <si>
    <t>765165011R</t>
  </si>
  <si>
    <t xml:space="preserve">Krytina ze slaměných došků </t>
  </si>
  <si>
    <t>29500021</t>
  </si>
  <si>
    <t>4*7,1*2"nové došky z žitné slámy</t>
  </si>
  <si>
    <t>18</t>
  </si>
  <si>
    <t>76508313</t>
  </si>
  <si>
    <t xml:space="preserve">Tlaková impregnace šindel proti dřevokaznému hmyzu, houbám a plísním </t>
  </si>
  <si>
    <t>-892932404</t>
  </si>
  <si>
    <t>25,84*0,03"tlaková impregnace šindele např. Wolmanit CX8M</t>
  </si>
  <si>
    <t>19</t>
  </si>
  <si>
    <t>998765201</t>
  </si>
  <si>
    <t>Přesun hmot procentní pro krytiny skládané v objektech v do 6 m</t>
  </si>
  <si>
    <t>-1144787993</t>
  </si>
  <si>
    <t>783</t>
  </si>
  <si>
    <t>Dokončovací práce - nátěry</t>
  </si>
  <si>
    <t>20</t>
  </si>
  <si>
    <t>783213021</t>
  </si>
  <si>
    <t>Napouštěcí dvojnásobný syntetický biodní nátěr tesařských prvků nezabudovaných do konstrukce</t>
  </si>
  <si>
    <t>-919643739</t>
  </si>
  <si>
    <t>4*2*2*0,4" tesané 2 větráky na každé straně  na dřevěné kolíky SM</t>
  </si>
  <si>
    <t>3"rezerva pro případnou opravu krovu</t>
  </si>
  <si>
    <t>783517403R</t>
  </si>
  <si>
    <t xml:space="preserve">Olejový dvojnásobný nátěr krytiny z dřevěných šindelů </t>
  </si>
  <si>
    <t>-1235955611</t>
  </si>
  <si>
    <t>30" napuštění olejovým nátěrem včetně všech doplňků, např. fermež, dřevní tér a pod.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</si>
</sst>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ROUND(AG94,1)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ROUND(AZ94,1)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ROUND(AV94,1)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ROUND(BA94,1)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ROUND(AW94,1)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ROUND(BB94,1)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ROUND(BC94,1)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ROUND(BD94,1)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KOURIM03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Muzeum lidových staveb Kouřim - sýpka z Budče při č.p.7 - oprava krovu a krytiny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Kouřim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7. 9. 2022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Muzeum lidových staveb Kouřim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Václav Sýba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ROUND(AG95,1)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ROUND(AS95,1)</f>
        <v>0</v>
      </c>
      <c r="AT94" s="113">
        <f>ROUND(SUM(AV94:AW94),1)</f>
        <v>0</v>
      </c>
      <c r="AU94" s="114">
        <f>ROUND(AU95,5)</f>
        <v>0</v>
      </c>
      <c r="AV94" s="113">
        <f>ROUND(AZ94*L29,1)</f>
        <v>0</v>
      </c>
      <c r="AW94" s="113">
        <f>ROUND(BA94*L30,1)</f>
        <v>0</v>
      </c>
      <c r="AX94" s="113">
        <f>ROUND(BB94*L29,1)</f>
        <v>0</v>
      </c>
      <c r="AY94" s="113">
        <f>ROUND(BC94*L30,1)</f>
        <v>0</v>
      </c>
      <c r="AZ94" s="113">
        <f>ROUND(AZ95,1)</f>
        <v>0</v>
      </c>
      <c r="BA94" s="113">
        <f>ROUND(BA95,1)</f>
        <v>0</v>
      </c>
      <c r="BB94" s="113">
        <f>ROUND(BB95,1)</f>
        <v>0</v>
      </c>
      <c r="BC94" s="113">
        <f>ROUND(BC95,1)</f>
        <v>0</v>
      </c>
      <c r="BD94" s="115">
        <f>ROUND(BD95,1)</f>
        <v>0</v>
      </c>
      <c r="BE94" s="6"/>
      <c r="BS94" s="116" t="s">
        <v>75</v>
      </c>
      <c r="BT94" s="116" t="s">
        <v>76</v>
      </c>
      <c r="BV94" s="116" t="s">
        <v>77</v>
      </c>
      <c r="BW94" s="116" t="s">
        <v>5</v>
      </c>
      <c r="BX94" s="116" t="s">
        <v>78</v>
      </c>
      <c r="CL94" s="116" t="s">
        <v>1</v>
      </c>
    </row>
    <row r="95" spans="1:90" s="7" customFormat="1" ht="37.5" customHeight="1">
      <c r="A95" s="117" t="s">
        <v>79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17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'KOURIM03 - Muzeum lidovýc...'!J28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80</v>
      </c>
      <c r="AR95" s="124"/>
      <c r="AS95" s="125">
        <v>0</v>
      </c>
      <c r="AT95" s="126">
        <f>ROUND(SUM(AV95:AW95),1)</f>
        <v>0</v>
      </c>
      <c r="AU95" s="127">
        <f>'KOURIM03 - Muzeum lidovýc...'!P118</f>
        <v>0</v>
      </c>
      <c r="AV95" s="126">
        <f>'KOURIM03 - Muzeum lidovýc...'!J31</f>
        <v>0</v>
      </c>
      <c r="AW95" s="126">
        <f>'KOURIM03 - Muzeum lidovýc...'!J32</f>
        <v>0</v>
      </c>
      <c r="AX95" s="126">
        <f>'KOURIM03 - Muzeum lidovýc...'!J33</f>
        <v>0</v>
      </c>
      <c r="AY95" s="126">
        <f>'KOURIM03 - Muzeum lidovýc...'!J34</f>
        <v>0</v>
      </c>
      <c r="AZ95" s="126">
        <f>'KOURIM03 - Muzeum lidovýc...'!F31</f>
        <v>0</v>
      </c>
      <c r="BA95" s="126">
        <f>'KOURIM03 - Muzeum lidovýc...'!F32</f>
        <v>0</v>
      </c>
      <c r="BB95" s="126">
        <f>'KOURIM03 - Muzeum lidovýc...'!F33</f>
        <v>0</v>
      </c>
      <c r="BC95" s="126">
        <f>'KOURIM03 - Muzeum lidovýc...'!F34</f>
        <v>0</v>
      </c>
      <c r="BD95" s="128">
        <f>'KOURIM03 - Muzeum lidovýc...'!F35</f>
        <v>0</v>
      </c>
      <c r="BE95" s="7"/>
      <c r="BT95" s="129" t="s">
        <v>81</v>
      </c>
      <c r="BU95" s="129" t="s">
        <v>82</v>
      </c>
      <c r="BV95" s="129" t="s">
        <v>77</v>
      </c>
      <c r="BW95" s="129" t="s">
        <v>5</v>
      </c>
      <c r="BX95" s="129" t="s">
        <v>78</v>
      </c>
      <c r="CL95" s="129" t="s">
        <v>1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KOURIM03 - Muzeum lidovýc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9"/>
      <c r="AT3" s="16" t="s">
        <v>83</v>
      </c>
    </row>
    <row r="4" spans="2:46" s="1" customFormat="1" ht="24.95" customHeight="1">
      <c r="B4" s="19"/>
      <c r="D4" s="132" t="s">
        <v>84</v>
      </c>
      <c r="L4" s="19"/>
      <c r="M4" s="133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7"/>
      <c r="B6" s="43"/>
      <c r="C6" s="37"/>
      <c r="D6" s="134" t="s">
        <v>16</v>
      </c>
      <c r="E6" s="37"/>
      <c r="F6" s="37"/>
      <c r="G6" s="37"/>
      <c r="H6" s="37"/>
      <c r="I6" s="37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30" customHeight="1">
      <c r="A7" s="37"/>
      <c r="B7" s="43"/>
      <c r="C7" s="37"/>
      <c r="D7" s="37"/>
      <c r="E7" s="135" t="s">
        <v>17</v>
      </c>
      <c r="F7" s="37"/>
      <c r="G7" s="37"/>
      <c r="H7" s="37"/>
      <c r="I7" s="37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34" t="s">
        <v>18</v>
      </c>
      <c r="E9" s="37"/>
      <c r="F9" s="136" t="s">
        <v>1</v>
      </c>
      <c r="G9" s="37"/>
      <c r="H9" s="37"/>
      <c r="I9" s="134" t="s">
        <v>19</v>
      </c>
      <c r="J9" s="136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34" t="s">
        <v>20</v>
      </c>
      <c r="E10" s="37"/>
      <c r="F10" s="136" t="s">
        <v>21</v>
      </c>
      <c r="G10" s="37"/>
      <c r="H10" s="37"/>
      <c r="I10" s="134" t="s">
        <v>22</v>
      </c>
      <c r="J10" s="137" t="str">
        <f>'Rekapitulace stavby'!AN8</f>
        <v>7. 9. 2022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4" t="s">
        <v>24</v>
      </c>
      <c r="E12" s="37"/>
      <c r="F12" s="37"/>
      <c r="G12" s="37"/>
      <c r="H12" s="37"/>
      <c r="I12" s="134" t="s">
        <v>25</v>
      </c>
      <c r="J12" s="136" t="s">
        <v>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36" t="s">
        <v>26</v>
      </c>
      <c r="F13" s="37"/>
      <c r="G13" s="37"/>
      <c r="H13" s="37"/>
      <c r="I13" s="134" t="s">
        <v>27</v>
      </c>
      <c r="J13" s="136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34" t="s">
        <v>28</v>
      </c>
      <c r="E15" s="37"/>
      <c r="F15" s="37"/>
      <c r="G15" s="37"/>
      <c r="H15" s="37"/>
      <c r="I15" s="134" t="s">
        <v>25</v>
      </c>
      <c r="J15" s="32" t="str">
        <f>'Rekapitulace stavby'!AN13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36"/>
      <c r="G16" s="136"/>
      <c r="H16" s="136"/>
      <c r="I16" s="134" t="s">
        <v>27</v>
      </c>
      <c r="J16" s="32" t="str">
        <f>'Rekapitulace stavby'!AN14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34" t="s">
        <v>30</v>
      </c>
      <c r="E18" s="37"/>
      <c r="F18" s="37"/>
      <c r="G18" s="37"/>
      <c r="H18" s="37"/>
      <c r="I18" s="134" t="s">
        <v>25</v>
      </c>
      <c r="J18" s="136" t="str">
        <f>IF('Rekapitulace stavby'!AN16="","",'Rekapitulace stavby'!AN16)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36" t="str">
        <f>IF('Rekapitulace stavby'!E17="","",'Rekapitulace stavby'!E17)</f>
        <v xml:space="preserve"> </v>
      </c>
      <c r="F19" s="37"/>
      <c r="G19" s="37"/>
      <c r="H19" s="37"/>
      <c r="I19" s="134" t="s">
        <v>27</v>
      </c>
      <c r="J19" s="136" t="str">
        <f>IF('Rekapitulace stavby'!AN17="","",'Rekapitulace stavby'!AN17)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34" t="s">
        <v>33</v>
      </c>
      <c r="E21" s="37"/>
      <c r="F21" s="37"/>
      <c r="G21" s="37"/>
      <c r="H21" s="37"/>
      <c r="I21" s="134" t="s">
        <v>25</v>
      </c>
      <c r="J21" s="136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36" t="s">
        <v>34</v>
      </c>
      <c r="F22" s="37"/>
      <c r="G22" s="37"/>
      <c r="H22" s="37"/>
      <c r="I22" s="134" t="s">
        <v>27</v>
      </c>
      <c r="J22" s="136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34" t="s">
        <v>35</v>
      </c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16.5" customHeight="1">
      <c r="A25" s="138"/>
      <c r="B25" s="139"/>
      <c r="C25" s="138"/>
      <c r="D25" s="138"/>
      <c r="E25" s="140" t="s">
        <v>1</v>
      </c>
      <c r="F25" s="140"/>
      <c r="G25" s="140"/>
      <c r="H25" s="140"/>
      <c r="I25" s="138"/>
      <c r="J25" s="138"/>
      <c r="K25" s="138"/>
      <c r="L25" s="14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42"/>
      <c r="E27" s="142"/>
      <c r="F27" s="142"/>
      <c r="G27" s="142"/>
      <c r="H27" s="142"/>
      <c r="I27" s="142"/>
      <c r="J27" s="142"/>
      <c r="K27" s="142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43" t="s">
        <v>36</v>
      </c>
      <c r="E28" s="37"/>
      <c r="F28" s="37"/>
      <c r="G28" s="37"/>
      <c r="H28" s="37"/>
      <c r="I28" s="37"/>
      <c r="J28" s="144">
        <f>ROUND(J118,1)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45" t="s">
        <v>38</v>
      </c>
      <c r="G30" s="37"/>
      <c r="H30" s="37"/>
      <c r="I30" s="145" t="s">
        <v>37</v>
      </c>
      <c r="J30" s="145" t="s">
        <v>39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46" t="s">
        <v>40</v>
      </c>
      <c r="E31" s="134" t="s">
        <v>41</v>
      </c>
      <c r="F31" s="147">
        <f>ROUND((SUM(BE118:BE167)),1)</f>
        <v>0</v>
      </c>
      <c r="G31" s="37"/>
      <c r="H31" s="37"/>
      <c r="I31" s="148">
        <v>0.21</v>
      </c>
      <c r="J31" s="147">
        <f>ROUND(((SUM(BE118:BE167))*I31),1)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34" t="s">
        <v>42</v>
      </c>
      <c r="F32" s="147">
        <f>ROUND((SUM(BF118:BF167)),1)</f>
        <v>0</v>
      </c>
      <c r="G32" s="37"/>
      <c r="H32" s="37"/>
      <c r="I32" s="148">
        <v>0.15</v>
      </c>
      <c r="J32" s="147">
        <f>ROUND(((SUM(BF118:BF167))*I32),1)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34" t="s">
        <v>43</v>
      </c>
      <c r="F33" s="147">
        <f>ROUND((SUM(BG118:BG167)),1)</f>
        <v>0</v>
      </c>
      <c r="G33" s="37"/>
      <c r="H33" s="37"/>
      <c r="I33" s="148">
        <v>0.21</v>
      </c>
      <c r="J33" s="147">
        <f>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4" t="s">
        <v>44</v>
      </c>
      <c r="F34" s="147">
        <f>ROUND((SUM(BH118:BH167)),1)</f>
        <v>0</v>
      </c>
      <c r="G34" s="37"/>
      <c r="H34" s="37"/>
      <c r="I34" s="148">
        <v>0.15</v>
      </c>
      <c r="J34" s="147">
        <f>0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4" t="s">
        <v>45</v>
      </c>
      <c r="F35" s="147">
        <f>ROUND((SUM(BI118:BI167)),1)</f>
        <v>0</v>
      </c>
      <c r="G35" s="37"/>
      <c r="H35" s="37"/>
      <c r="I35" s="148">
        <v>0</v>
      </c>
      <c r="J35" s="147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49"/>
      <c r="D37" s="150" t="s">
        <v>46</v>
      </c>
      <c r="E37" s="151"/>
      <c r="F37" s="151"/>
      <c r="G37" s="152" t="s">
        <v>47</v>
      </c>
      <c r="H37" s="153" t="s">
        <v>48</v>
      </c>
      <c r="I37" s="151"/>
      <c r="J37" s="154">
        <f>SUM(J28:J35)</f>
        <v>0</v>
      </c>
      <c r="K37" s="155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2:12" s="1" customFormat="1" ht="14.4" customHeight="1">
      <c r="B39" s="19"/>
      <c r="L39" s="19"/>
    </row>
    <row r="40" spans="2:12" s="1" customFormat="1" ht="14.4" customHeight="1">
      <c r="B40" s="19"/>
      <c r="L40" s="19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56" t="s">
        <v>49</v>
      </c>
      <c r="E50" s="157"/>
      <c r="F50" s="157"/>
      <c r="G50" s="156" t="s">
        <v>50</v>
      </c>
      <c r="H50" s="157"/>
      <c r="I50" s="157"/>
      <c r="J50" s="157"/>
      <c r="K50" s="157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58" t="s">
        <v>51</v>
      </c>
      <c r="E61" s="159"/>
      <c r="F61" s="160" t="s">
        <v>52</v>
      </c>
      <c r="G61" s="158" t="s">
        <v>51</v>
      </c>
      <c r="H61" s="159"/>
      <c r="I61" s="159"/>
      <c r="J61" s="161" t="s">
        <v>52</v>
      </c>
      <c r="K61" s="159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56" t="s">
        <v>53</v>
      </c>
      <c r="E65" s="162"/>
      <c r="F65" s="162"/>
      <c r="G65" s="156" t="s">
        <v>54</v>
      </c>
      <c r="H65" s="162"/>
      <c r="I65" s="162"/>
      <c r="J65" s="162"/>
      <c r="K65" s="162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58" t="s">
        <v>51</v>
      </c>
      <c r="E76" s="159"/>
      <c r="F76" s="160" t="s">
        <v>52</v>
      </c>
      <c r="G76" s="158" t="s">
        <v>51</v>
      </c>
      <c r="H76" s="159"/>
      <c r="I76" s="159"/>
      <c r="J76" s="161" t="s">
        <v>52</v>
      </c>
      <c r="K76" s="159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 hidden="1">
      <c r="A81" s="37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85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30" customHeight="1" hidden="1">
      <c r="A85" s="37"/>
      <c r="B85" s="38"/>
      <c r="C85" s="39"/>
      <c r="D85" s="39"/>
      <c r="E85" s="75" t="str">
        <f>E7</f>
        <v>Muzeum lidových staveb Kouřim - sýpka z Budče při č.p.7 - oprava krovu a krytiny</v>
      </c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 hidden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 hidden="1">
      <c r="A87" s="37"/>
      <c r="B87" s="38"/>
      <c r="C87" s="31" t="s">
        <v>20</v>
      </c>
      <c r="D87" s="39"/>
      <c r="E87" s="39"/>
      <c r="F87" s="26" t="str">
        <f>F10</f>
        <v>Kouřim</v>
      </c>
      <c r="G87" s="39"/>
      <c r="H87" s="39"/>
      <c r="I87" s="31" t="s">
        <v>22</v>
      </c>
      <c r="J87" s="78" t="str">
        <f>IF(J10="","",J10)</f>
        <v>7. 9. 2022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15" customHeight="1" hidden="1">
      <c r="A89" s="37"/>
      <c r="B89" s="38"/>
      <c r="C89" s="31" t="s">
        <v>24</v>
      </c>
      <c r="D89" s="39"/>
      <c r="E89" s="39"/>
      <c r="F89" s="26" t="str">
        <f>E13</f>
        <v>Muzeum lidových staveb Kouřim</v>
      </c>
      <c r="G89" s="39"/>
      <c r="H89" s="39"/>
      <c r="I89" s="31" t="s">
        <v>30</v>
      </c>
      <c r="J89" s="35" t="str">
        <f>E19</f>
        <v xml:space="preserve"> 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15" customHeight="1" hidden="1">
      <c r="A90" s="37"/>
      <c r="B90" s="38"/>
      <c r="C90" s="31" t="s">
        <v>28</v>
      </c>
      <c r="D90" s="39"/>
      <c r="E90" s="39"/>
      <c r="F90" s="26" t="str">
        <f>IF(E16="","",E16)</f>
        <v>Vyplň údaj</v>
      </c>
      <c r="G90" s="39"/>
      <c r="H90" s="39"/>
      <c r="I90" s="31" t="s">
        <v>33</v>
      </c>
      <c r="J90" s="35" t="str">
        <f>E22</f>
        <v>Václav Sýba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" customHeight="1" hidden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9.25" customHeight="1" hidden="1">
      <c r="A92" s="37"/>
      <c r="B92" s="38"/>
      <c r="C92" s="167" t="s">
        <v>86</v>
      </c>
      <c r="D92" s="168"/>
      <c r="E92" s="168"/>
      <c r="F92" s="168"/>
      <c r="G92" s="168"/>
      <c r="H92" s="168"/>
      <c r="I92" s="168"/>
      <c r="J92" s="169" t="s">
        <v>87</v>
      </c>
      <c r="K92" s="168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47" s="2" customFormat="1" ht="22.8" customHeight="1" hidden="1">
      <c r="A94" s="37"/>
      <c r="B94" s="38"/>
      <c r="C94" s="170" t="s">
        <v>88</v>
      </c>
      <c r="D94" s="39"/>
      <c r="E94" s="39"/>
      <c r="F94" s="39"/>
      <c r="G94" s="39"/>
      <c r="H94" s="39"/>
      <c r="I94" s="39"/>
      <c r="J94" s="109">
        <f>J118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89</v>
      </c>
    </row>
    <row r="95" spans="1:31" s="9" customFormat="1" ht="24.95" customHeight="1" hidden="1">
      <c r="A95" s="9"/>
      <c r="B95" s="171"/>
      <c r="C95" s="172"/>
      <c r="D95" s="173" t="s">
        <v>90</v>
      </c>
      <c r="E95" s="174"/>
      <c r="F95" s="174"/>
      <c r="G95" s="174"/>
      <c r="H95" s="174"/>
      <c r="I95" s="174"/>
      <c r="J95" s="175">
        <f>J119</f>
        <v>0</v>
      </c>
      <c r="K95" s="172"/>
      <c r="L95" s="17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 hidden="1">
      <c r="A96" s="10"/>
      <c r="B96" s="177"/>
      <c r="C96" s="178"/>
      <c r="D96" s="179" t="s">
        <v>91</v>
      </c>
      <c r="E96" s="180"/>
      <c r="F96" s="180"/>
      <c r="G96" s="180"/>
      <c r="H96" s="180"/>
      <c r="I96" s="180"/>
      <c r="J96" s="181">
        <f>J120</f>
        <v>0</v>
      </c>
      <c r="K96" s="178"/>
      <c r="L96" s="18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9" customFormat="1" ht="24.95" customHeight="1" hidden="1">
      <c r="A97" s="9"/>
      <c r="B97" s="171"/>
      <c r="C97" s="172"/>
      <c r="D97" s="173" t="s">
        <v>92</v>
      </c>
      <c r="E97" s="174"/>
      <c r="F97" s="174"/>
      <c r="G97" s="174"/>
      <c r="H97" s="174"/>
      <c r="I97" s="174"/>
      <c r="J97" s="175">
        <f>J128</f>
        <v>0</v>
      </c>
      <c r="K97" s="172"/>
      <c r="L97" s="17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77"/>
      <c r="C98" s="178"/>
      <c r="D98" s="179" t="s">
        <v>93</v>
      </c>
      <c r="E98" s="180"/>
      <c r="F98" s="180"/>
      <c r="G98" s="180"/>
      <c r="H98" s="180"/>
      <c r="I98" s="180"/>
      <c r="J98" s="181">
        <f>J129</f>
        <v>0</v>
      </c>
      <c r="K98" s="178"/>
      <c r="L98" s="18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77"/>
      <c r="C99" s="178"/>
      <c r="D99" s="179" t="s">
        <v>94</v>
      </c>
      <c r="E99" s="180"/>
      <c r="F99" s="180"/>
      <c r="G99" s="180"/>
      <c r="H99" s="180"/>
      <c r="I99" s="180"/>
      <c r="J99" s="181">
        <f>J147</f>
        <v>0</v>
      </c>
      <c r="K99" s="178"/>
      <c r="L99" s="18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77"/>
      <c r="C100" s="178"/>
      <c r="D100" s="179" t="s">
        <v>95</v>
      </c>
      <c r="E100" s="180"/>
      <c r="F100" s="180"/>
      <c r="G100" s="180"/>
      <c r="H100" s="180"/>
      <c r="I100" s="180"/>
      <c r="J100" s="181">
        <f>J161</f>
        <v>0</v>
      </c>
      <c r="K100" s="178"/>
      <c r="L100" s="18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 hidden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 hidden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ht="12" hidden="1"/>
    <row r="104" ht="12" hidden="1"/>
    <row r="105" ht="12" hidden="1"/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96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30" customHeight="1">
      <c r="A110" s="37"/>
      <c r="B110" s="38"/>
      <c r="C110" s="39"/>
      <c r="D110" s="39"/>
      <c r="E110" s="75" t="str">
        <f>E7</f>
        <v>Muzeum lidových staveb Kouřim - sýpka z Budče při č.p.7 - oprava krovu a krytiny</v>
      </c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20</v>
      </c>
      <c r="D112" s="39"/>
      <c r="E112" s="39"/>
      <c r="F112" s="26" t="str">
        <f>F10</f>
        <v>Kouřim</v>
      </c>
      <c r="G112" s="39"/>
      <c r="H112" s="39"/>
      <c r="I112" s="31" t="s">
        <v>22</v>
      </c>
      <c r="J112" s="78" t="str">
        <f>IF(J10="","",J10)</f>
        <v>7. 9. 2022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24</v>
      </c>
      <c r="D114" s="39"/>
      <c r="E114" s="39"/>
      <c r="F114" s="26" t="str">
        <f>E13</f>
        <v>Muzeum lidových staveb Kouřim</v>
      </c>
      <c r="G114" s="39"/>
      <c r="H114" s="39"/>
      <c r="I114" s="31" t="s">
        <v>30</v>
      </c>
      <c r="J114" s="35" t="str">
        <f>E19</f>
        <v xml:space="preserve"> 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28</v>
      </c>
      <c r="D115" s="39"/>
      <c r="E115" s="39"/>
      <c r="F115" s="26" t="str">
        <f>IF(E16="","",E16)</f>
        <v>Vyplň údaj</v>
      </c>
      <c r="G115" s="39"/>
      <c r="H115" s="39"/>
      <c r="I115" s="31" t="s">
        <v>33</v>
      </c>
      <c r="J115" s="35" t="str">
        <f>E22</f>
        <v>Václav Sýba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1" customFormat="1" ht="29.25" customHeight="1">
      <c r="A117" s="183"/>
      <c r="B117" s="184"/>
      <c r="C117" s="185" t="s">
        <v>97</v>
      </c>
      <c r="D117" s="186" t="s">
        <v>61</v>
      </c>
      <c r="E117" s="186" t="s">
        <v>57</v>
      </c>
      <c r="F117" s="186" t="s">
        <v>58</v>
      </c>
      <c r="G117" s="186" t="s">
        <v>98</v>
      </c>
      <c r="H117" s="186" t="s">
        <v>99</v>
      </c>
      <c r="I117" s="186" t="s">
        <v>100</v>
      </c>
      <c r="J117" s="187" t="s">
        <v>87</v>
      </c>
      <c r="K117" s="188" t="s">
        <v>101</v>
      </c>
      <c r="L117" s="189"/>
      <c r="M117" s="99" t="s">
        <v>1</v>
      </c>
      <c r="N117" s="100" t="s">
        <v>40</v>
      </c>
      <c r="O117" s="100" t="s">
        <v>102</v>
      </c>
      <c r="P117" s="100" t="s">
        <v>103</v>
      </c>
      <c r="Q117" s="100" t="s">
        <v>104</v>
      </c>
      <c r="R117" s="100" t="s">
        <v>105</v>
      </c>
      <c r="S117" s="100" t="s">
        <v>106</v>
      </c>
      <c r="T117" s="101" t="s">
        <v>107</v>
      </c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</row>
    <row r="118" spans="1:63" s="2" customFormat="1" ht="22.8" customHeight="1">
      <c r="A118" s="37"/>
      <c r="B118" s="38"/>
      <c r="C118" s="106" t="s">
        <v>108</v>
      </c>
      <c r="D118" s="39"/>
      <c r="E118" s="39"/>
      <c r="F118" s="39"/>
      <c r="G118" s="39"/>
      <c r="H118" s="39"/>
      <c r="I118" s="39"/>
      <c r="J118" s="190">
        <f>BK118</f>
        <v>0</v>
      </c>
      <c r="K118" s="39"/>
      <c r="L118" s="43"/>
      <c r="M118" s="102"/>
      <c r="N118" s="191"/>
      <c r="O118" s="103"/>
      <c r="P118" s="192">
        <f>P119+P128</f>
        <v>0</v>
      </c>
      <c r="Q118" s="103"/>
      <c r="R118" s="192">
        <f>R119+R128</f>
        <v>1.5013214354100002</v>
      </c>
      <c r="S118" s="103"/>
      <c r="T118" s="193">
        <f>T119+T128</f>
        <v>1.11806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75</v>
      </c>
      <c r="AU118" s="16" t="s">
        <v>89</v>
      </c>
      <c r="BK118" s="194">
        <f>BK119+BK128</f>
        <v>0</v>
      </c>
    </row>
    <row r="119" spans="1:63" s="12" customFormat="1" ht="25.9" customHeight="1">
      <c r="A119" s="12"/>
      <c r="B119" s="195"/>
      <c r="C119" s="196"/>
      <c r="D119" s="197" t="s">
        <v>75</v>
      </c>
      <c r="E119" s="198" t="s">
        <v>109</v>
      </c>
      <c r="F119" s="198" t="s">
        <v>110</v>
      </c>
      <c r="G119" s="196"/>
      <c r="H119" s="196"/>
      <c r="I119" s="199"/>
      <c r="J119" s="200">
        <f>BK119</f>
        <v>0</v>
      </c>
      <c r="K119" s="196"/>
      <c r="L119" s="201"/>
      <c r="M119" s="202"/>
      <c r="N119" s="203"/>
      <c r="O119" s="203"/>
      <c r="P119" s="204">
        <f>P120</f>
        <v>0</v>
      </c>
      <c r="Q119" s="203"/>
      <c r="R119" s="204">
        <f>R120</f>
        <v>0</v>
      </c>
      <c r="S119" s="203"/>
      <c r="T119" s="205">
        <f>T120</f>
        <v>0.30000000000000004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6" t="s">
        <v>81</v>
      </c>
      <c r="AT119" s="207" t="s">
        <v>75</v>
      </c>
      <c r="AU119" s="207" t="s">
        <v>76</v>
      </c>
      <c r="AY119" s="206" t="s">
        <v>111</v>
      </c>
      <c r="BK119" s="208">
        <f>BK120</f>
        <v>0</v>
      </c>
    </row>
    <row r="120" spans="1:63" s="12" customFormat="1" ht="22.8" customHeight="1">
      <c r="A120" s="12"/>
      <c r="B120" s="195"/>
      <c r="C120" s="196"/>
      <c r="D120" s="197" t="s">
        <v>75</v>
      </c>
      <c r="E120" s="209" t="s">
        <v>112</v>
      </c>
      <c r="F120" s="209" t="s">
        <v>113</v>
      </c>
      <c r="G120" s="196"/>
      <c r="H120" s="196"/>
      <c r="I120" s="199"/>
      <c r="J120" s="210">
        <f>BK120</f>
        <v>0</v>
      </c>
      <c r="K120" s="196"/>
      <c r="L120" s="201"/>
      <c r="M120" s="202"/>
      <c r="N120" s="203"/>
      <c r="O120" s="203"/>
      <c r="P120" s="204">
        <f>SUM(P121:P127)</f>
        <v>0</v>
      </c>
      <c r="Q120" s="203"/>
      <c r="R120" s="204">
        <f>SUM(R121:R127)</f>
        <v>0</v>
      </c>
      <c r="S120" s="203"/>
      <c r="T120" s="205">
        <f>SUM(T121:T127)</f>
        <v>0.30000000000000004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6" t="s">
        <v>81</v>
      </c>
      <c r="AT120" s="207" t="s">
        <v>75</v>
      </c>
      <c r="AU120" s="207" t="s">
        <v>81</v>
      </c>
      <c r="AY120" s="206" t="s">
        <v>111</v>
      </c>
      <c r="BK120" s="208">
        <f>SUM(BK121:BK127)</f>
        <v>0</v>
      </c>
    </row>
    <row r="121" spans="1:65" s="2" customFormat="1" ht="24.15" customHeight="1">
      <c r="A121" s="37"/>
      <c r="B121" s="38"/>
      <c r="C121" s="211" t="s">
        <v>81</v>
      </c>
      <c r="D121" s="211" t="s">
        <v>114</v>
      </c>
      <c r="E121" s="212" t="s">
        <v>115</v>
      </c>
      <c r="F121" s="213" t="s">
        <v>116</v>
      </c>
      <c r="G121" s="214" t="s">
        <v>117</v>
      </c>
      <c r="H121" s="215">
        <v>0.2</v>
      </c>
      <c r="I121" s="216"/>
      <c r="J121" s="217">
        <f>ROUND(I121*H121,1)</f>
        <v>0</v>
      </c>
      <c r="K121" s="218"/>
      <c r="L121" s="43"/>
      <c r="M121" s="219" t="s">
        <v>1</v>
      </c>
      <c r="N121" s="220" t="s">
        <v>41</v>
      </c>
      <c r="O121" s="90"/>
      <c r="P121" s="221">
        <f>O121*H121</f>
        <v>0</v>
      </c>
      <c r="Q121" s="221">
        <v>0</v>
      </c>
      <c r="R121" s="221">
        <f>Q121*H121</f>
        <v>0</v>
      </c>
      <c r="S121" s="221">
        <v>1.5</v>
      </c>
      <c r="T121" s="222">
        <f>S121*H121</f>
        <v>0.30000000000000004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23" t="s">
        <v>118</v>
      </c>
      <c r="AT121" s="223" t="s">
        <v>114</v>
      </c>
      <c r="AU121" s="223" t="s">
        <v>83</v>
      </c>
      <c r="AY121" s="16" t="s">
        <v>111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6" t="s">
        <v>81</v>
      </c>
      <c r="BK121" s="224">
        <f>ROUND(I121*H121,1)</f>
        <v>0</v>
      </c>
      <c r="BL121" s="16" t="s">
        <v>118</v>
      </c>
      <c r="BM121" s="223" t="s">
        <v>119</v>
      </c>
    </row>
    <row r="122" spans="1:51" s="13" customFormat="1" ht="12">
      <c r="A122" s="13"/>
      <c r="B122" s="225"/>
      <c r="C122" s="226"/>
      <c r="D122" s="227" t="s">
        <v>120</v>
      </c>
      <c r="E122" s="228" t="s">
        <v>1</v>
      </c>
      <c r="F122" s="229" t="s">
        <v>121</v>
      </c>
      <c r="G122" s="226"/>
      <c r="H122" s="230">
        <v>0.2</v>
      </c>
      <c r="I122" s="231"/>
      <c r="J122" s="226"/>
      <c r="K122" s="226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120</v>
      </c>
      <c r="AU122" s="236" t="s">
        <v>83</v>
      </c>
      <c r="AV122" s="13" t="s">
        <v>83</v>
      </c>
      <c r="AW122" s="13" t="s">
        <v>32</v>
      </c>
      <c r="AX122" s="13" t="s">
        <v>81</v>
      </c>
      <c r="AY122" s="236" t="s">
        <v>111</v>
      </c>
    </row>
    <row r="123" spans="1:65" s="2" customFormat="1" ht="24.15" customHeight="1">
      <c r="A123" s="37"/>
      <c r="B123" s="38"/>
      <c r="C123" s="211" t="s">
        <v>83</v>
      </c>
      <c r="D123" s="211" t="s">
        <v>114</v>
      </c>
      <c r="E123" s="212" t="s">
        <v>122</v>
      </c>
      <c r="F123" s="213" t="s">
        <v>123</v>
      </c>
      <c r="G123" s="214" t="s">
        <v>124</v>
      </c>
      <c r="H123" s="215">
        <v>1.118</v>
      </c>
      <c r="I123" s="216"/>
      <c r="J123" s="217">
        <f>ROUND(I123*H123,1)</f>
        <v>0</v>
      </c>
      <c r="K123" s="218"/>
      <c r="L123" s="43"/>
      <c r="M123" s="219" t="s">
        <v>1</v>
      </c>
      <c r="N123" s="220" t="s">
        <v>41</v>
      </c>
      <c r="O123" s="90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3" t="s">
        <v>118</v>
      </c>
      <c r="AT123" s="223" t="s">
        <v>114</v>
      </c>
      <c r="AU123" s="223" t="s">
        <v>83</v>
      </c>
      <c r="AY123" s="16" t="s">
        <v>111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6" t="s">
        <v>81</v>
      </c>
      <c r="BK123" s="224">
        <f>ROUND(I123*H123,1)</f>
        <v>0</v>
      </c>
      <c r="BL123" s="16" t="s">
        <v>118</v>
      </c>
      <c r="BM123" s="223" t="s">
        <v>125</v>
      </c>
    </row>
    <row r="124" spans="1:65" s="2" customFormat="1" ht="24.15" customHeight="1">
      <c r="A124" s="37"/>
      <c r="B124" s="38"/>
      <c r="C124" s="211" t="s">
        <v>126</v>
      </c>
      <c r="D124" s="211" t="s">
        <v>114</v>
      </c>
      <c r="E124" s="212" t="s">
        <v>127</v>
      </c>
      <c r="F124" s="213" t="s">
        <v>128</v>
      </c>
      <c r="G124" s="214" t="s">
        <v>124</v>
      </c>
      <c r="H124" s="215">
        <v>1.118</v>
      </c>
      <c r="I124" s="216"/>
      <c r="J124" s="217">
        <f>ROUND(I124*H124,1)</f>
        <v>0</v>
      </c>
      <c r="K124" s="218"/>
      <c r="L124" s="43"/>
      <c r="M124" s="219" t="s">
        <v>1</v>
      </c>
      <c r="N124" s="220" t="s">
        <v>41</v>
      </c>
      <c r="O124" s="90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3" t="s">
        <v>118</v>
      </c>
      <c r="AT124" s="223" t="s">
        <v>114</v>
      </c>
      <c r="AU124" s="223" t="s">
        <v>83</v>
      </c>
      <c r="AY124" s="16" t="s">
        <v>111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6" t="s">
        <v>81</v>
      </c>
      <c r="BK124" s="224">
        <f>ROUND(I124*H124,1)</f>
        <v>0</v>
      </c>
      <c r="BL124" s="16" t="s">
        <v>118</v>
      </c>
      <c r="BM124" s="223" t="s">
        <v>129</v>
      </c>
    </row>
    <row r="125" spans="1:65" s="2" customFormat="1" ht="24.15" customHeight="1">
      <c r="A125" s="37"/>
      <c r="B125" s="38"/>
      <c r="C125" s="211" t="s">
        <v>118</v>
      </c>
      <c r="D125" s="211" t="s">
        <v>114</v>
      </c>
      <c r="E125" s="212" t="s">
        <v>130</v>
      </c>
      <c r="F125" s="213" t="s">
        <v>131</v>
      </c>
      <c r="G125" s="214" t="s">
        <v>124</v>
      </c>
      <c r="H125" s="215">
        <v>55.9</v>
      </c>
      <c r="I125" s="216"/>
      <c r="J125" s="217">
        <f>ROUND(I125*H125,1)</f>
        <v>0</v>
      </c>
      <c r="K125" s="218"/>
      <c r="L125" s="43"/>
      <c r="M125" s="219" t="s">
        <v>1</v>
      </c>
      <c r="N125" s="220" t="s">
        <v>41</v>
      </c>
      <c r="O125" s="90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3" t="s">
        <v>118</v>
      </c>
      <c r="AT125" s="223" t="s">
        <v>114</v>
      </c>
      <c r="AU125" s="223" t="s">
        <v>83</v>
      </c>
      <c r="AY125" s="16" t="s">
        <v>111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6" t="s">
        <v>81</v>
      </c>
      <c r="BK125" s="224">
        <f>ROUND(I125*H125,1)</f>
        <v>0</v>
      </c>
      <c r="BL125" s="16" t="s">
        <v>118</v>
      </c>
      <c r="BM125" s="223" t="s">
        <v>132</v>
      </c>
    </row>
    <row r="126" spans="1:51" s="13" customFormat="1" ht="12">
      <c r="A126" s="13"/>
      <c r="B126" s="225"/>
      <c r="C126" s="226"/>
      <c r="D126" s="227" t="s">
        <v>120</v>
      </c>
      <c r="E126" s="228" t="s">
        <v>1</v>
      </c>
      <c r="F126" s="229" t="s">
        <v>133</v>
      </c>
      <c r="G126" s="226"/>
      <c r="H126" s="230">
        <v>55.9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120</v>
      </c>
      <c r="AU126" s="236" t="s">
        <v>83</v>
      </c>
      <c r="AV126" s="13" t="s">
        <v>83</v>
      </c>
      <c r="AW126" s="13" t="s">
        <v>32</v>
      </c>
      <c r="AX126" s="13" t="s">
        <v>81</v>
      </c>
      <c r="AY126" s="236" t="s">
        <v>111</v>
      </c>
    </row>
    <row r="127" spans="1:65" s="2" customFormat="1" ht="33" customHeight="1">
      <c r="A127" s="37"/>
      <c r="B127" s="38"/>
      <c r="C127" s="211" t="s">
        <v>134</v>
      </c>
      <c r="D127" s="211" t="s">
        <v>114</v>
      </c>
      <c r="E127" s="212" t="s">
        <v>135</v>
      </c>
      <c r="F127" s="213" t="s">
        <v>136</v>
      </c>
      <c r="G127" s="214" t="s">
        <v>124</v>
      </c>
      <c r="H127" s="215">
        <v>1.118</v>
      </c>
      <c r="I127" s="216"/>
      <c r="J127" s="217">
        <f>ROUND(I127*H127,1)</f>
        <v>0</v>
      </c>
      <c r="K127" s="218"/>
      <c r="L127" s="43"/>
      <c r="M127" s="219" t="s">
        <v>1</v>
      </c>
      <c r="N127" s="220" t="s">
        <v>41</v>
      </c>
      <c r="O127" s="90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3" t="s">
        <v>118</v>
      </c>
      <c r="AT127" s="223" t="s">
        <v>114</v>
      </c>
      <c r="AU127" s="223" t="s">
        <v>83</v>
      </c>
      <c r="AY127" s="16" t="s">
        <v>111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6" t="s">
        <v>81</v>
      </c>
      <c r="BK127" s="224">
        <f>ROUND(I127*H127,1)</f>
        <v>0</v>
      </c>
      <c r="BL127" s="16" t="s">
        <v>118</v>
      </c>
      <c r="BM127" s="223" t="s">
        <v>137</v>
      </c>
    </row>
    <row r="128" spans="1:63" s="12" customFormat="1" ht="25.9" customHeight="1">
      <c r="A128" s="12"/>
      <c r="B128" s="195"/>
      <c r="C128" s="196"/>
      <c r="D128" s="197" t="s">
        <v>75</v>
      </c>
      <c r="E128" s="198" t="s">
        <v>138</v>
      </c>
      <c r="F128" s="198" t="s">
        <v>139</v>
      </c>
      <c r="G128" s="196"/>
      <c r="H128" s="196"/>
      <c r="I128" s="199"/>
      <c r="J128" s="200">
        <f>BK128</f>
        <v>0</v>
      </c>
      <c r="K128" s="196"/>
      <c r="L128" s="201"/>
      <c r="M128" s="202"/>
      <c r="N128" s="203"/>
      <c r="O128" s="203"/>
      <c r="P128" s="204">
        <f>P129+P147+P161</f>
        <v>0</v>
      </c>
      <c r="Q128" s="203"/>
      <c r="R128" s="204">
        <f>R129+R147+R161</f>
        <v>1.5013214354100002</v>
      </c>
      <c r="S128" s="203"/>
      <c r="T128" s="205">
        <f>T129+T147+T161</f>
        <v>0.81806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6" t="s">
        <v>83</v>
      </c>
      <c r="AT128" s="207" t="s">
        <v>75</v>
      </c>
      <c r="AU128" s="207" t="s">
        <v>76</v>
      </c>
      <c r="AY128" s="206" t="s">
        <v>111</v>
      </c>
      <c r="BK128" s="208">
        <f>BK129+BK147+BK161</f>
        <v>0</v>
      </c>
    </row>
    <row r="129" spans="1:63" s="12" customFormat="1" ht="22.8" customHeight="1">
      <c r="A129" s="12"/>
      <c r="B129" s="195"/>
      <c r="C129" s="196"/>
      <c r="D129" s="197" t="s">
        <v>75</v>
      </c>
      <c r="E129" s="209" t="s">
        <v>140</v>
      </c>
      <c r="F129" s="209" t="s">
        <v>141</v>
      </c>
      <c r="G129" s="196"/>
      <c r="H129" s="196"/>
      <c r="I129" s="199"/>
      <c r="J129" s="210">
        <f>BK129</f>
        <v>0</v>
      </c>
      <c r="K129" s="196"/>
      <c r="L129" s="201"/>
      <c r="M129" s="202"/>
      <c r="N129" s="203"/>
      <c r="O129" s="203"/>
      <c r="P129" s="204">
        <f>SUM(P130:P146)</f>
        <v>0</v>
      </c>
      <c r="Q129" s="203"/>
      <c r="R129" s="204">
        <f>SUM(R130:R146)</f>
        <v>0.21388388541</v>
      </c>
      <c r="S129" s="203"/>
      <c r="T129" s="205">
        <f>SUM(T130:T146)</f>
        <v>0.24470000000000003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6" t="s">
        <v>83</v>
      </c>
      <c r="AT129" s="207" t="s">
        <v>75</v>
      </c>
      <c r="AU129" s="207" t="s">
        <v>81</v>
      </c>
      <c r="AY129" s="206" t="s">
        <v>111</v>
      </c>
      <c r="BK129" s="208">
        <f>SUM(BK130:BK146)</f>
        <v>0</v>
      </c>
    </row>
    <row r="130" spans="1:65" s="2" customFormat="1" ht="16.5" customHeight="1">
      <c r="A130" s="37"/>
      <c r="B130" s="38"/>
      <c r="C130" s="211" t="s">
        <v>142</v>
      </c>
      <c r="D130" s="211" t="s">
        <v>114</v>
      </c>
      <c r="E130" s="212" t="s">
        <v>143</v>
      </c>
      <c r="F130" s="213" t="s">
        <v>144</v>
      </c>
      <c r="G130" s="214" t="s">
        <v>117</v>
      </c>
      <c r="H130" s="215">
        <v>0.254</v>
      </c>
      <c r="I130" s="216"/>
      <c r="J130" s="217">
        <f>ROUND(I130*H130,1)</f>
        <v>0</v>
      </c>
      <c r="K130" s="218"/>
      <c r="L130" s="43"/>
      <c r="M130" s="219" t="s">
        <v>1</v>
      </c>
      <c r="N130" s="220" t="s">
        <v>41</v>
      </c>
      <c r="O130" s="90"/>
      <c r="P130" s="221">
        <f>O130*H130</f>
        <v>0</v>
      </c>
      <c r="Q130" s="221">
        <v>0.02431</v>
      </c>
      <c r="R130" s="221">
        <f>Q130*H130</f>
        <v>0.00617474</v>
      </c>
      <c r="S130" s="221">
        <v>0.55</v>
      </c>
      <c r="T130" s="222">
        <f>S130*H130</f>
        <v>0.13970000000000002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3" t="s">
        <v>145</v>
      </c>
      <c r="AT130" s="223" t="s">
        <v>114</v>
      </c>
      <c r="AU130" s="223" t="s">
        <v>83</v>
      </c>
      <c r="AY130" s="16" t="s">
        <v>111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6" t="s">
        <v>81</v>
      </c>
      <c r="BK130" s="224">
        <f>ROUND(I130*H130,1)</f>
        <v>0</v>
      </c>
      <c r="BL130" s="16" t="s">
        <v>145</v>
      </c>
      <c r="BM130" s="223" t="s">
        <v>146</v>
      </c>
    </row>
    <row r="131" spans="1:51" s="13" customFormat="1" ht="12">
      <c r="A131" s="13"/>
      <c r="B131" s="225"/>
      <c r="C131" s="226"/>
      <c r="D131" s="227" t="s">
        <v>120</v>
      </c>
      <c r="E131" s="228" t="s">
        <v>1</v>
      </c>
      <c r="F131" s="229" t="s">
        <v>147</v>
      </c>
      <c r="G131" s="226"/>
      <c r="H131" s="230">
        <v>0.154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120</v>
      </c>
      <c r="AU131" s="236" t="s">
        <v>83</v>
      </c>
      <c r="AV131" s="13" t="s">
        <v>83</v>
      </c>
      <c r="AW131" s="13" t="s">
        <v>32</v>
      </c>
      <c r="AX131" s="13" t="s">
        <v>76</v>
      </c>
      <c r="AY131" s="236" t="s">
        <v>111</v>
      </c>
    </row>
    <row r="132" spans="1:51" s="13" customFormat="1" ht="12">
      <c r="A132" s="13"/>
      <c r="B132" s="225"/>
      <c r="C132" s="226"/>
      <c r="D132" s="227" t="s">
        <v>120</v>
      </c>
      <c r="E132" s="228" t="s">
        <v>1</v>
      </c>
      <c r="F132" s="229" t="s">
        <v>148</v>
      </c>
      <c r="G132" s="226"/>
      <c r="H132" s="230">
        <v>0.1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120</v>
      </c>
      <c r="AU132" s="236" t="s">
        <v>83</v>
      </c>
      <c r="AV132" s="13" t="s">
        <v>83</v>
      </c>
      <c r="AW132" s="13" t="s">
        <v>32</v>
      </c>
      <c r="AX132" s="13" t="s">
        <v>76</v>
      </c>
      <c r="AY132" s="236" t="s">
        <v>111</v>
      </c>
    </row>
    <row r="133" spans="1:51" s="14" customFormat="1" ht="12">
      <c r="A133" s="14"/>
      <c r="B133" s="237"/>
      <c r="C133" s="238"/>
      <c r="D133" s="227" t="s">
        <v>120</v>
      </c>
      <c r="E133" s="239" t="s">
        <v>1</v>
      </c>
      <c r="F133" s="240" t="s">
        <v>149</v>
      </c>
      <c r="G133" s="238"/>
      <c r="H133" s="241">
        <v>0.254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120</v>
      </c>
      <c r="AU133" s="247" t="s">
        <v>83</v>
      </c>
      <c r="AV133" s="14" t="s">
        <v>118</v>
      </c>
      <c r="AW133" s="14" t="s">
        <v>32</v>
      </c>
      <c r="AX133" s="14" t="s">
        <v>81</v>
      </c>
      <c r="AY133" s="247" t="s">
        <v>111</v>
      </c>
    </row>
    <row r="134" spans="1:65" s="2" customFormat="1" ht="16.5" customHeight="1">
      <c r="A134" s="37"/>
      <c r="B134" s="38"/>
      <c r="C134" s="248" t="s">
        <v>150</v>
      </c>
      <c r="D134" s="248" t="s">
        <v>151</v>
      </c>
      <c r="E134" s="249" t="s">
        <v>152</v>
      </c>
      <c r="F134" s="250" t="s">
        <v>153</v>
      </c>
      <c r="G134" s="251" t="s">
        <v>117</v>
      </c>
      <c r="H134" s="252">
        <v>0.317</v>
      </c>
      <c r="I134" s="253"/>
      <c r="J134" s="254">
        <f>ROUND(I134*H134,1)</f>
        <v>0</v>
      </c>
      <c r="K134" s="255"/>
      <c r="L134" s="256"/>
      <c r="M134" s="257" t="s">
        <v>1</v>
      </c>
      <c r="N134" s="258" t="s">
        <v>41</v>
      </c>
      <c r="O134" s="90"/>
      <c r="P134" s="221">
        <f>O134*H134</f>
        <v>0</v>
      </c>
      <c r="Q134" s="221">
        <v>0.55</v>
      </c>
      <c r="R134" s="221">
        <f>Q134*H134</f>
        <v>0.17435</v>
      </c>
      <c r="S134" s="221">
        <v>0</v>
      </c>
      <c r="T134" s="222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3" t="s">
        <v>154</v>
      </c>
      <c r="AT134" s="223" t="s">
        <v>151</v>
      </c>
      <c r="AU134" s="223" t="s">
        <v>83</v>
      </c>
      <c r="AY134" s="16" t="s">
        <v>111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6" t="s">
        <v>81</v>
      </c>
      <c r="BK134" s="224">
        <f>ROUND(I134*H134,1)</f>
        <v>0</v>
      </c>
      <c r="BL134" s="16" t="s">
        <v>145</v>
      </c>
      <c r="BM134" s="223" t="s">
        <v>155</v>
      </c>
    </row>
    <row r="135" spans="1:51" s="13" customFormat="1" ht="12">
      <c r="A135" s="13"/>
      <c r="B135" s="225"/>
      <c r="C135" s="226"/>
      <c r="D135" s="227" t="s">
        <v>120</v>
      </c>
      <c r="E135" s="228" t="s">
        <v>1</v>
      </c>
      <c r="F135" s="229" t="s">
        <v>156</v>
      </c>
      <c r="G135" s="226"/>
      <c r="H135" s="230">
        <v>0.192</v>
      </c>
      <c r="I135" s="231"/>
      <c r="J135" s="226"/>
      <c r="K135" s="226"/>
      <c r="L135" s="232"/>
      <c r="M135" s="233"/>
      <c r="N135" s="234"/>
      <c r="O135" s="234"/>
      <c r="P135" s="234"/>
      <c r="Q135" s="234"/>
      <c r="R135" s="234"/>
      <c r="S135" s="234"/>
      <c r="T135" s="23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6" t="s">
        <v>120</v>
      </c>
      <c r="AU135" s="236" t="s">
        <v>83</v>
      </c>
      <c r="AV135" s="13" t="s">
        <v>83</v>
      </c>
      <c r="AW135" s="13" t="s">
        <v>32</v>
      </c>
      <c r="AX135" s="13" t="s">
        <v>76</v>
      </c>
      <c r="AY135" s="236" t="s">
        <v>111</v>
      </c>
    </row>
    <row r="136" spans="1:51" s="13" customFormat="1" ht="12">
      <c r="A136" s="13"/>
      <c r="B136" s="225"/>
      <c r="C136" s="226"/>
      <c r="D136" s="227" t="s">
        <v>120</v>
      </c>
      <c r="E136" s="228" t="s">
        <v>1</v>
      </c>
      <c r="F136" s="229" t="s">
        <v>157</v>
      </c>
      <c r="G136" s="226"/>
      <c r="H136" s="230">
        <v>0.125</v>
      </c>
      <c r="I136" s="231"/>
      <c r="J136" s="226"/>
      <c r="K136" s="226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120</v>
      </c>
      <c r="AU136" s="236" t="s">
        <v>83</v>
      </c>
      <c r="AV136" s="13" t="s">
        <v>83</v>
      </c>
      <c r="AW136" s="13" t="s">
        <v>32</v>
      </c>
      <c r="AX136" s="13" t="s">
        <v>76</v>
      </c>
      <c r="AY136" s="236" t="s">
        <v>111</v>
      </c>
    </row>
    <row r="137" spans="1:51" s="14" customFormat="1" ht="12">
      <c r="A137" s="14"/>
      <c r="B137" s="237"/>
      <c r="C137" s="238"/>
      <c r="D137" s="227" t="s">
        <v>120</v>
      </c>
      <c r="E137" s="239" t="s">
        <v>1</v>
      </c>
      <c r="F137" s="240" t="s">
        <v>149</v>
      </c>
      <c r="G137" s="238"/>
      <c r="H137" s="241">
        <v>0.317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7" t="s">
        <v>120</v>
      </c>
      <c r="AU137" s="247" t="s">
        <v>83</v>
      </c>
      <c r="AV137" s="14" t="s">
        <v>118</v>
      </c>
      <c r="AW137" s="14" t="s">
        <v>32</v>
      </c>
      <c r="AX137" s="14" t="s">
        <v>81</v>
      </c>
      <c r="AY137" s="247" t="s">
        <v>111</v>
      </c>
    </row>
    <row r="138" spans="1:65" s="2" customFormat="1" ht="24.15" customHeight="1">
      <c r="A138" s="37"/>
      <c r="B138" s="38"/>
      <c r="C138" s="211" t="s">
        <v>158</v>
      </c>
      <c r="D138" s="211" t="s">
        <v>114</v>
      </c>
      <c r="E138" s="212" t="s">
        <v>159</v>
      </c>
      <c r="F138" s="213" t="s">
        <v>160</v>
      </c>
      <c r="G138" s="214" t="s">
        <v>161</v>
      </c>
      <c r="H138" s="215">
        <v>15</v>
      </c>
      <c r="I138" s="216"/>
      <c r="J138" s="217">
        <f>ROUND(I138*H138,1)</f>
        <v>0</v>
      </c>
      <c r="K138" s="218"/>
      <c r="L138" s="43"/>
      <c r="M138" s="219" t="s">
        <v>1</v>
      </c>
      <c r="N138" s="220" t="s">
        <v>41</v>
      </c>
      <c r="O138" s="90"/>
      <c r="P138" s="221">
        <f>O138*H138</f>
        <v>0</v>
      </c>
      <c r="Q138" s="221">
        <v>0</v>
      </c>
      <c r="R138" s="221">
        <f>Q138*H138</f>
        <v>0</v>
      </c>
      <c r="S138" s="221">
        <v>0.007</v>
      </c>
      <c r="T138" s="222">
        <f>S138*H138</f>
        <v>0.105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3" t="s">
        <v>145</v>
      </c>
      <c r="AT138" s="223" t="s">
        <v>114</v>
      </c>
      <c r="AU138" s="223" t="s">
        <v>83</v>
      </c>
      <c r="AY138" s="16" t="s">
        <v>111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6" t="s">
        <v>81</v>
      </c>
      <c r="BK138" s="224">
        <f>ROUND(I138*H138,1)</f>
        <v>0</v>
      </c>
      <c r="BL138" s="16" t="s">
        <v>145</v>
      </c>
      <c r="BM138" s="223" t="s">
        <v>162</v>
      </c>
    </row>
    <row r="139" spans="1:51" s="13" customFormat="1" ht="12">
      <c r="A139" s="13"/>
      <c r="B139" s="225"/>
      <c r="C139" s="226"/>
      <c r="D139" s="227" t="s">
        <v>120</v>
      </c>
      <c r="E139" s="228" t="s">
        <v>1</v>
      </c>
      <c r="F139" s="229" t="s">
        <v>163</v>
      </c>
      <c r="G139" s="226"/>
      <c r="H139" s="230">
        <v>15</v>
      </c>
      <c r="I139" s="231"/>
      <c r="J139" s="226"/>
      <c r="K139" s="226"/>
      <c r="L139" s="232"/>
      <c r="M139" s="233"/>
      <c r="N139" s="234"/>
      <c r="O139" s="234"/>
      <c r="P139" s="234"/>
      <c r="Q139" s="234"/>
      <c r="R139" s="234"/>
      <c r="S139" s="234"/>
      <c r="T139" s="23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6" t="s">
        <v>120</v>
      </c>
      <c r="AU139" s="236" t="s">
        <v>83</v>
      </c>
      <c r="AV139" s="13" t="s">
        <v>83</v>
      </c>
      <c r="AW139" s="13" t="s">
        <v>32</v>
      </c>
      <c r="AX139" s="13" t="s">
        <v>81</v>
      </c>
      <c r="AY139" s="236" t="s">
        <v>111</v>
      </c>
    </row>
    <row r="140" spans="1:65" s="2" customFormat="1" ht="24.15" customHeight="1">
      <c r="A140" s="37"/>
      <c r="B140" s="38"/>
      <c r="C140" s="211" t="s">
        <v>164</v>
      </c>
      <c r="D140" s="211" t="s">
        <v>114</v>
      </c>
      <c r="E140" s="212" t="s">
        <v>165</v>
      </c>
      <c r="F140" s="213" t="s">
        <v>166</v>
      </c>
      <c r="G140" s="214" t="s">
        <v>161</v>
      </c>
      <c r="H140" s="215">
        <v>15</v>
      </c>
      <c r="I140" s="216"/>
      <c r="J140" s="217">
        <f>ROUND(I140*H140,1)</f>
        <v>0</v>
      </c>
      <c r="K140" s="218"/>
      <c r="L140" s="43"/>
      <c r="M140" s="219" t="s">
        <v>1</v>
      </c>
      <c r="N140" s="220" t="s">
        <v>41</v>
      </c>
      <c r="O140" s="90"/>
      <c r="P140" s="221">
        <f>O140*H140</f>
        <v>0</v>
      </c>
      <c r="Q140" s="221">
        <v>1E-05</v>
      </c>
      <c r="R140" s="221">
        <f>Q140*H140</f>
        <v>0.00015000000000000001</v>
      </c>
      <c r="S140" s="221">
        <v>0</v>
      </c>
      <c r="T140" s="222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3" t="s">
        <v>145</v>
      </c>
      <c r="AT140" s="223" t="s">
        <v>114</v>
      </c>
      <c r="AU140" s="223" t="s">
        <v>83</v>
      </c>
      <c r="AY140" s="16" t="s">
        <v>111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6" t="s">
        <v>81</v>
      </c>
      <c r="BK140" s="224">
        <f>ROUND(I140*H140,1)</f>
        <v>0</v>
      </c>
      <c r="BL140" s="16" t="s">
        <v>145</v>
      </c>
      <c r="BM140" s="223" t="s">
        <v>167</v>
      </c>
    </row>
    <row r="141" spans="1:51" s="13" customFormat="1" ht="12">
      <c r="A141" s="13"/>
      <c r="B141" s="225"/>
      <c r="C141" s="226"/>
      <c r="D141" s="227" t="s">
        <v>120</v>
      </c>
      <c r="E141" s="228" t="s">
        <v>1</v>
      </c>
      <c r="F141" s="229" t="s">
        <v>168</v>
      </c>
      <c r="G141" s="226"/>
      <c r="H141" s="230">
        <v>15</v>
      </c>
      <c r="I141" s="231"/>
      <c r="J141" s="226"/>
      <c r="K141" s="226"/>
      <c r="L141" s="232"/>
      <c r="M141" s="233"/>
      <c r="N141" s="234"/>
      <c r="O141" s="234"/>
      <c r="P141" s="234"/>
      <c r="Q141" s="234"/>
      <c r="R141" s="234"/>
      <c r="S141" s="234"/>
      <c r="T141" s="23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6" t="s">
        <v>120</v>
      </c>
      <c r="AU141" s="236" t="s">
        <v>83</v>
      </c>
      <c r="AV141" s="13" t="s">
        <v>83</v>
      </c>
      <c r="AW141" s="13" t="s">
        <v>32</v>
      </c>
      <c r="AX141" s="13" t="s">
        <v>81</v>
      </c>
      <c r="AY141" s="236" t="s">
        <v>111</v>
      </c>
    </row>
    <row r="142" spans="1:65" s="2" customFormat="1" ht="24.15" customHeight="1">
      <c r="A142" s="37"/>
      <c r="B142" s="38"/>
      <c r="C142" s="248" t="s">
        <v>169</v>
      </c>
      <c r="D142" s="248" t="s">
        <v>151</v>
      </c>
      <c r="E142" s="249" t="s">
        <v>170</v>
      </c>
      <c r="F142" s="250" t="s">
        <v>171</v>
      </c>
      <c r="G142" s="251" t="s">
        <v>117</v>
      </c>
      <c r="H142" s="252">
        <v>0.045</v>
      </c>
      <c r="I142" s="253"/>
      <c r="J142" s="254">
        <f>ROUND(I142*H142,1)</f>
        <v>0</v>
      </c>
      <c r="K142" s="255"/>
      <c r="L142" s="256"/>
      <c r="M142" s="257" t="s">
        <v>1</v>
      </c>
      <c r="N142" s="258" t="s">
        <v>41</v>
      </c>
      <c r="O142" s="90"/>
      <c r="P142" s="221">
        <f>O142*H142</f>
        <v>0</v>
      </c>
      <c r="Q142" s="221">
        <v>0.55</v>
      </c>
      <c r="R142" s="221">
        <f>Q142*H142</f>
        <v>0.02475</v>
      </c>
      <c r="S142" s="221">
        <v>0</v>
      </c>
      <c r="T142" s="222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3" t="s">
        <v>154</v>
      </c>
      <c r="AT142" s="223" t="s">
        <v>151</v>
      </c>
      <c r="AU142" s="223" t="s">
        <v>83</v>
      </c>
      <c r="AY142" s="16" t="s">
        <v>111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6" t="s">
        <v>81</v>
      </c>
      <c r="BK142" s="224">
        <f>ROUND(I142*H142,1)</f>
        <v>0</v>
      </c>
      <c r="BL142" s="16" t="s">
        <v>145</v>
      </c>
      <c r="BM142" s="223" t="s">
        <v>172</v>
      </c>
    </row>
    <row r="143" spans="1:51" s="13" customFormat="1" ht="12">
      <c r="A143" s="13"/>
      <c r="B143" s="225"/>
      <c r="C143" s="226"/>
      <c r="D143" s="227" t="s">
        <v>120</v>
      </c>
      <c r="E143" s="228" t="s">
        <v>1</v>
      </c>
      <c r="F143" s="229" t="s">
        <v>173</v>
      </c>
      <c r="G143" s="226"/>
      <c r="H143" s="230">
        <v>0.045</v>
      </c>
      <c r="I143" s="231"/>
      <c r="J143" s="226"/>
      <c r="K143" s="226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120</v>
      </c>
      <c r="AU143" s="236" t="s">
        <v>83</v>
      </c>
      <c r="AV143" s="13" t="s">
        <v>83</v>
      </c>
      <c r="AW143" s="13" t="s">
        <v>32</v>
      </c>
      <c r="AX143" s="13" t="s">
        <v>81</v>
      </c>
      <c r="AY143" s="236" t="s">
        <v>111</v>
      </c>
    </row>
    <row r="144" spans="1:65" s="2" customFormat="1" ht="24.15" customHeight="1">
      <c r="A144" s="37"/>
      <c r="B144" s="38"/>
      <c r="C144" s="211" t="s">
        <v>174</v>
      </c>
      <c r="D144" s="211" t="s">
        <v>114</v>
      </c>
      <c r="E144" s="212" t="s">
        <v>175</v>
      </c>
      <c r="F144" s="213" t="s">
        <v>176</v>
      </c>
      <c r="G144" s="214" t="s">
        <v>117</v>
      </c>
      <c r="H144" s="215">
        <v>0.362</v>
      </c>
      <c r="I144" s="216"/>
      <c r="J144" s="217">
        <f>ROUND(I144*H144,1)</f>
        <v>0</v>
      </c>
      <c r="K144" s="218"/>
      <c r="L144" s="43"/>
      <c r="M144" s="219" t="s">
        <v>1</v>
      </c>
      <c r="N144" s="220" t="s">
        <v>41</v>
      </c>
      <c r="O144" s="90"/>
      <c r="P144" s="221">
        <f>O144*H144</f>
        <v>0</v>
      </c>
      <c r="Q144" s="221">
        <v>0.023367805</v>
      </c>
      <c r="R144" s="221">
        <f>Q144*H144</f>
        <v>0.008459145409999999</v>
      </c>
      <c r="S144" s="221">
        <v>0</v>
      </c>
      <c r="T144" s="222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3" t="s">
        <v>145</v>
      </c>
      <c r="AT144" s="223" t="s">
        <v>114</v>
      </c>
      <c r="AU144" s="223" t="s">
        <v>83</v>
      </c>
      <c r="AY144" s="16" t="s">
        <v>111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6" t="s">
        <v>81</v>
      </c>
      <c r="BK144" s="224">
        <f>ROUND(I144*H144,1)</f>
        <v>0</v>
      </c>
      <c r="BL144" s="16" t="s">
        <v>145</v>
      </c>
      <c r="BM144" s="223" t="s">
        <v>177</v>
      </c>
    </row>
    <row r="145" spans="1:51" s="13" customFormat="1" ht="12">
      <c r="A145" s="13"/>
      <c r="B145" s="225"/>
      <c r="C145" s="226"/>
      <c r="D145" s="227" t="s">
        <v>120</v>
      </c>
      <c r="E145" s="228" t="s">
        <v>1</v>
      </c>
      <c r="F145" s="229" t="s">
        <v>178</v>
      </c>
      <c r="G145" s="226"/>
      <c r="H145" s="230">
        <v>0.362</v>
      </c>
      <c r="I145" s="231"/>
      <c r="J145" s="226"/>
      <c r="K145" s="226"/>
      <c r="L145" s="232"/>
      <c r="M145" s="233"/>
      <c r="N145" s="234"/>
      <c r="O145" s="234"/>
      <c r="P145" s="234"/>
      <c r="Q145" s="234"/>
      <c r="R145" s="234"/>
      <c r="S145" s="234"/>
      <c r="T145" s="23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6" t="s">
        <v>120</v>
      </c>
      <c r="AU145" s="236" t="s">
        <v>83</v>
      </c>
      <c r="AV145" s="13" t="s">
        <v>83</v>
      </c>
      <c r="AW145" s="13" t="s">
        <v>32</v>
      </c>
      <c r="AX145" s="13" t="s">
        <v>81</v>
      </c>
      <c r="AY145" s="236" t="s">
        <v>111</v>
      </c>
    </row>
    <row r="146" spans="1:65" s="2" customFormat="1" ht="24.15" customHeight="1">
      <c r="A146" s="37"/>
      <c r="B146" s="38"/>
      <c r="C146" s="211" t="s">
        <v>179</v>
      </c>
      <c r="D146" s="211" t="s">
        <v>114</v>
      </c>
      <c r="E146" s="212" t="s">
        <v>180</v>
      </c>
      <c r="F146" s="213" t="s">
        <v>181</v>
      </c>
      <c r="G146" s="214" t="s">
        <v>182</v>
      </c>
      <c r="H146" s="259"/>
      <c r="I146" s="216"/>
      <c r="J146" s="217">
        <f>ROUND(I146*H146,1)</f>
        <v>0</v>
      </c>
      <c r="K146" s="218"/>
      <c r="L146" s="43"/>
      <c r="M146" s="219" t="s">
        <v>1</v>
      </c>
      <c r="N146" s="220" t="s">
        <v>41</v>
      </c>
      <c r="O146" s="90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3" t="s">
        <v>145</v>
      </c>
      <c r="AT146" s="223" t="s">
        <v>114</v>
      </c>
      <c r="AU146" s="223" t="s">
        <v>83</v>
      </c>
      <c r="AY146" s="16" t="s">
        <v>111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6" t="s">
        <v>81</v>
      </c>
      <c r="BK146" s="224">
        <f>ROUND(I146*H146,1)</f>
        <v>0</v>
      </c>
      <c r="BL146" s="16" t="s">
        <v>145</v>
      </c>
      <c r="BM146" s="223" t="s">
        <v>183</v>
      </c>
    </row>
    <row r="147" spans="1:63" s="12" customFormat="1" ht="22.8" customHeight="1">
      <c r="A147" s="12"/>
      <c r="B147" s="195"/>
      <c r="C147" s="196"/>
      <c r="D147" s="197" t="s">
        <v>75</v>
      </c>
      <c r="E147" s="209" t="s">
        <v>184</v>
      </c>
      <c r="F147" s="209" t="s">
        <v>185</v>
      </c>
      <c r="G147" s="196"/>
      <c r="H147" s="196"/>
      <c r="I147" s="199"/>
      <c r="J147" s="210">
        <f>BK147</f>
        <v>0</v>
      </c>
      <c r="K147" s="196"/>
      <c r="L147" s="201"/>
      <c r="M147" s="202"/>
      <c r="N147" s="203"/>
      <c r="O147" s="203"/>
      <c r="P147" s="204">
        <f>SUM(P148:P160)</f>
        <v>0</v>
      </c>
      <c r="Q147" s="203"/>
      <c r="R147" s="204">
        <f>SUM(R148:R160)</f>
        <v>1.27636955</v>
      </c>
      <c r="S147" s="203"/>
      <c r="T147" s="205">
        <f>SUM(T148:T160)</f>
        <v>0.57336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6" t="s">
        <v>83</v>
      </c>
      <c r="AT147" s="207" t="s">
        <v>75</v>
      </c>
      <c r="AU147" s="207" t="s">
        <v>81</v>
      </c>
      <c r="AY147" s="206" t="s">
        <v>111</v>
      </c>
      <c r="BK147" s="208">
        <f>SUM(BK148:BK160)</f>
        <v>0</v>
      </c>
    </row>
    <row r="148" spans="1:65" s="2" customFormat="1" ht="37.8" customHeight="1">
      <c r="A148" s="37"/>
      <c r="B148" s="38"/>
      <c r="C148" s="211" t="s">
        <v>186</v>
      </c>
      <c r="D148" s="211" t="s">
        <v>114</v>
      </c>
      <c r="E148" s="212" t="s">
        <v>187</v>
      </c>
      <c r="F148" s="213" t="s">
        <v>188</v>
      </c>
      <c r="G148" s="214" t="s">
        <v>161</v>
      </c>
      <c r="H148" s="215">
        <v>25.84</v>
      </c>
      <c r="I148" s="216"/>
      <c r="J148" s="217">
        <f>ROUND(I148*H148,1)</f>
        <v>0</v>
      </c>
      <c r="K148" s="218"/>
      <c r="L148" s="43"/>
      <c r="M148" s="219" t="s">
        <v>1</v>
      </c>
      <c r="N148" s="220" t="s">
        <v>41</v>
      </c>
      <c r="O148" s="90"/>
      <c r="P148" s="221">
        <f>O148*H148</f>
        <v>0</v>
      </c>
      <c r="Q148" s="221">
        <v>0.00015</v>
      </c>
      <c r="R148" s="221">
        <f>Q148*H148</f>
        <v>0.0038759999999999997</v>
      </c>
      <c r="S148" s="221">
        <v>0</v>
      </c>
      <c r="T148" s="222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3" t="s">
        <v>145</v>
      </c>
      <c r="AT148" s="223" t="s">
        <v>114</v>
      </c>
      <c r="AU148" s="223" t="s">
        <v>83</v>
      </c>
      <c r="AY148" s="16" t="s">
        <v>111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6" t="s">
        <v>81</v>
      </c>
      <c r="BK148" s="224">
        <f>ROUND(I148*H148,1)</f>
        <v>0</v>
      </c>
      <c r="BL148" s="16" t="s">
        <v>145</v>
      </c>
      <c r="BM148" s="223" t="s">
        <v>189</v>
      </c>
    </row>
    <row r="149" spans="1:51" s="13" customFormat="1" ht="12">
      <c r="A149" s="13"/>
      <c r="B149" s="225"/>
      <c r="C149" s="226"/>
      <c r="D149" s="227" t="s">
        <v>120</v>
      </c>
      <c r="E149" s="228" t="s">
        <v>1</v>
      </c>
      <c r="F149" s="229" t="s">
        <v>190</v>
      </c>
      <c r="G149" s="226"/>
      <c r="H149" s="230">
        <v>25.84</v>
      </c>
      <c r="I149" s="231"/>
      <c r="J149" s="226"/>
      <c r="K149" s="226"/>
      <c r="L149" s="232"/>
      <c r="M149" s="233"/>
      <c r="N149" s="234"/>
      <c r="O149" s="234"/>
      <c r="P149" s="234"/>
      <c r="Q149" s="234"/>
      <c r="R149" s="234"/>
      <c r="S149" s="234"/>
      <c r="T149" s="23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6" t="s">
        <v>120</v>
      </c>
      <c r="AU149" s="236" t="s">
        <v>83</v>
      </c>
      <c r="AV149" s="13" t="s">
        <v>83</v>
      </c>
      <c r="AW149" s="13" t="s">
        <v>32</v>
      </c>
      <c r="AX149" s="13" t="s">
        <v>81</v>
      </c>
      <c r="AY149" s="236" t="s">
        <v>111</v>
      </c>
    </row>
    <row r="150" spans="1:65" s="2" customFormat="1" ht="16.5" customHeight="1">
      <c r="A150" s="37"/>
      <c r="B150" s="38"/>
      <c r="C150" s="248" t="s">
        <v>191</v>
      </c>
      <c r="D150" s="248" t="s">
        <v>151</v>
      </c>
      <c r="E150" s="249" t="s">
        <v>192</v>
      </c>
      <c r="F150" s="250" t="s">
        <v>193</v>
      </c>
      <c r="G150" s="251" t="s">
        <v>161</v>
      </c>
      <c r="H150" s="252">
        <v>28.424</v>
      </c>
      <c r="I150" s="253"/>
      <c r="J150" s="254">
        <f>ROUND(I150*H150,1)</f>
        <v>0</v>
      </c>
      <c r="K150" s="255"/>
      <c r="L150" s="256"/>
      <c r="M150" s="257" t="s">
        <v>1</v>
      </c>
      <c r="N150" s="258" t="s">
        <v>41</v>
      </c>
      <c r="O150" s="90"/>
      <c r="P150" s="221">
        <f>O150*H150</f>
        <v>0</v>
      </c>
      <c r="Q150" s="221">
        <v>0.0172</v>
      </c>
      <c r="R150" s="221">
        <f>Q150*H150</f>
        <v>0.4888928</v>
      </c>
      <c r="S150" s="221">
        <v>0</v>
      </c>
      <c r="T150" s="222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3" t="s">
        <v>154</v>
      </c>
      <c r="AT150" s="223" t="s">
        <v>151</v>
      </c>
      <c r="AU150" s="223" t="s">
        <v>83</v>
      </c>
      <c r="AY150" s="16" t="s">
        <v>111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6" t="s">
        <v>81</v>
      </c>
      <c r="BK150" s="224">
        <f>ROUND(I150*H150,1)</f>
        <v>0</v>
      </c>
      <c r="BL150" s="16" t="s">
        <v>145</v>
      </c>
      <c r="BM150" s="223" t="s">
        <v>194</v>
      </c>
    </row>
    <row r="151" spans="1:51" s="13" customFormat="1" ht="12">
      <c r="A151" s="13"/>
      <c r="B151" s="225"/>
      <c r="C151" s="226"/>
      <c r="D151" s="227" t="s">
        <v>120</v>
      </c>
      <c r="E151" s="228" t="s">
        <v>1</v>
      </c>
      <c r="F151" s="229" t="s">
        <v>195</v>
      </c>
      <c r="G151" s="226"/>
      <c r="H151" s="230">
        <v>28.424</v>
      </c>
      <c r="I151" s="231"/>
      <c r="J151" s="226"/>
      <c r="K151" s="226"/>
      <c r="L151" s="232"/>
      <c r="M151" s="233"/>
      <c r="N151" s="234"/>
      <c r="O151" s="234"/>
      <c r="P151" s="234"/>
      <c r="Q151" s="234"/>
      <c r="R151" s="234"/>
      <c r="S151" s="234"/>
      <c r="T151" s="23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6" t="s">
        <v>120</v>
      </c>
      <c r="AU151" s="236" t="s">
        <v>83</v>
      </c>
      <c r="AV151" s="13" t="s">
        <v>83</v>
      </c>
      <c r="AW151" s="13" t="s">
        <v>32</v>
      </c>
      <c r="AX151" s="13" t="s">
        <v>81</v>
      </c>
      <c r="AY151" s="236" t="s">
        <v>111</v>
      </c>
    </row>
    <row r="152" spans="1:65" s="2" customFormat="1" ht="21.75" customHeight="1">
      <c r="A152" s="37"/>
      <c r="B152" s="38"/>
      <c r="C152" s="211" t="s">
        <v>8</v>
      </c>
      <c r="D152" s="211" t="s">
        <v>114</v>
      </c>
      <c r="E152" s="212" t="s">
        <v>196</v>
      </c>
      <c r="F152" s="213" t="s">
        <v>197</v>
      </c>
      <c r="G152" s="214" t="s">
        <v>161</v>
      </c>
      <c r="H152" s="215">
        <v>25.84</v>
      </c>
      <c r="I152" s="216"/>
      <c r="J152" s="217">
        <f>ROUND(I152*H152,1)</f>
        <v>0</v>
      </c>
      <c r="K152" s="218"/>
      <c r="L152" s="43"/>
      <c r="M152" s="219" t="s">
        <v>1</v>
      </c>
      <c r="N152" s="220" t="s">
        <v>41</v>
      </c>
      <c r="O152" s="90"/>
      <c r="P152" s="221">
        <f>O152*H152</f>
        <v>0</v>
      </c>
      <c r="Q152" s="221">
        <v>0</v>
      </c>
      <c r="R152" s="221">
        <f>Q152*H152</f>
        <v>0</v>
      </c>
      <c r="S152" s="221">
        <v>0.009</v>
      </c>
      <c r="T152" s="222">
        <f>S152*H152</f>
        <v>0.23256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3" t="s">
        <v>145</v>
      </c>
      <c r="AT152" s="223" t="s">
        <v>114</v>
      </c>
      <c r="AU152" s="223" t="s">
        <v>83</v>
      </c>
      <c r="AY152" s="16" t="s">
        <v>111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6" t="s">
        <v>81</v>
      </c>
      <c r="BK152" s="224">
        <f>ROUND(I152*H152,1)</f>
        <v>0</v>
      </c>
      <c r="BL152" s="16" t="s">
        <v>145</v>
      </c>
      <c r="BM152" s="223" t="s">
        <v>198</v>
      </c>
    </row>
    <row r="153" spans="1:51" s="13" customFormat="1" ht="12">
      <c r="A153" s="13"/>
      <c r="B153" s="225"/>
      <c r="C153" s="226"/>
      <c r="D153" s="227" t="s">
        <v>120</v>
      </c>
      <c r="E153" s="228" t="s">
        <v>1</v>
      </c>
      <c r="F153" s="229" t="s">
        <v>199</v>
      </c>
      <c r="G153" s="226"/>
      <c r="H153" s="230">
        <v>25.84</v>
      </c>
      <c r="I153" s="231"/>
      <c r="J153" s="226"/>
      <c r="K153" s="226"/>
      <c r="L153" s="232"/>
      <c r="M153" s="233"/>
      <c r="N153" s="234"/>
      <c r="O153" s="234"/>
      <c r="P153" s="234"/>
      <c r="Q153" s="234"/>
      <c r="R153" s="234"/>
      <c r="S153" s="234"/>
      <c r="T153" s="23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6" t="s">
        <v>120</v>
      </c>
      <c r="AU153" s="236" t="s">
        <v>83</v>
      </c>
      <c r="AV153" s="13" t="s">
        <v>83</v>
      </c>
      <c r="AW153" s="13" t="s">
        <v>32</v>
      </c>
      <c r="AX153" s="13" t="s">
        <v>81</v>
      </c>
      <c r="AY153" s="236" t="s">
        <v>111</v>
      </c>
    </row>
    <row r="154" spans="1:65" s="2" customFormat="1" ht="24.15" customHeight="1">
      <c r="A154" s="37"/>
      <c r="B154" s="38"/>
      <c r="C154" s="211" t="s">
        <v>145</v>
      </c>
      <c r="D154" s="211" t="s">
        <v>114</v>
      </c>
      <c r="E154" s="212" t="s">
        <v>200</v>
      </c>
      <c r="F154" s="213" t="s">
        <v>201</v>
      </c>
      <c r="G154" s="214" t="s">
        <v>161</v>
      </c>
      <c r="H154" s="215">
        <v>56.8</v>
      </c>
      <c r="I154" s="216"/>
      <c r="J154" s="217">
        <f>ROUND(I154*H154,1)</f>
        <v>0</v>
      </c>
      <c r="K154" s="218"/>
      <c r="L154" s="43"/>
      <c r="M154" s="219" t="s">
        <v>1</v>
      </c>
      <c r="N154" s="220" t="s">
        <v>41</v>
      </c>
      <c r="O154" s="90"/>
      <c r="P154" s="221">
        <f>O154*H154</f>
        <v>0</v>
      </c>
      <c r="Q154" s="221">
        <v>0</v>
      </c>
      <c r="R154" s="221">
        <f>Q154*H154</f>
        <v>0</v>
      </c>
      <c r="S154" s="221">
        <v>0.006</v>
      </c>
      <c r="T154" s="222">
        <f>S154*H154</f>
        <v>0.3408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3" t="s">
        <v>145</v>
      </c>
      <c r="AT154" s="223" t="s">
        <v>114</v>
      </c>
      <c r="AU154" s="223" t="s">
        <v>83</v>
      </c>
      <c r="AY154" s="16" t="s">
        <v>111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6" t="s">
        <v>81</v>
      </c>
      <c r="BK154" s="224">
        <f>ROUND(I154*H154,1)</f>
        <v>0</v>
      </c>
      <c r="BL154" s="16" t="s">
        <v>145</v>
      </c>
      <c r="BM154" s="223" t="s">
        <v>202</v>
      </c>
    </row>
    <row r="155" spans="1:51" s="13" customFormat="1" ht="12">
      <c r="A155" s="13"/>
      <c r="B155" s="225"/>
      <c r="C155" s="226"/>
      <c r="D155" s="227" t="s">
        <v>120</v>
      </c>
      <c r="E155" s="228" t="s">
        <v>1</v>
      </c>
      <c r="F155" s="229" t="s">
        <v>203</v>
      </c>
      <c r="G155" s="226"/>
      <c r="H155" s="230">
        <v>56.8</v>
      </c>
      <c r="I155" s="231"/>
      <c r="J155" s="226"/>
      <c r="K155" s="226"/>
      <c r="L155" s="232"/>
      <c r="M155" s="233"/>
      <c r="N155" s="234"/>
      <c r="O155" s="234"/>
      <c r="P155" s="234"/>
      <c r="Q155" s="234"/>
      <c r="R155" s="234"/>
      <c r="S155" s="234"/>
      <c r="T155" s="23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6" t="s">
        <v>120</v>
      </c>
      <c r="AU155" s="236" t="s">
        <v>83</v>
      </c>
      <c r="AV155" s="13" t="s">
        <v>83</v>
      </c>
      <c r="AW155" s="13" t="s">
        <v>32</v>
      </c>
      <c r="AX155" s="13" t="s">
        <v>81</v>
      </c>
      <c r="AY155" s="236" t="s">
        <v>111</v>
      </c>
    </row>
    <row r="156" spans="1:65" s="2" customFormat="1" ht="16.5" customHeight="1">
      <c r="A156" s="37"/>
      <c r="B156" s="38"/>
      <c r="C156" s="211" t="s">
        <v>204</v>
      </c>
      <c r="D156" s="211" t="s">
        <v>114</v>
      </c>
      <c r="E156" s="212" t="s">
        <v>205</v>
      </c>
      <c r="F156" s="213" t="s">
        <v>206</v>
      </c>
      <c r="G156" s="214" t="s">
        <v>161</v>
      </c>
      <c r="H156" s="215">
        <v>56.8</v>
      </c>
      <c r="I156" s="216"/>
      <c r="J156" s="217">
        <f>ROUND(I156*H156,1)</f>
        <v>0</v>
      </c>
      <c r="K156" s="218"/>
      <c r="L156" s="43"/>
      <c r="M156" s="219" t="s">
        <v>1</v>
      </c>
      <c r="N156" s="220" t="s">
        <v>41</v>
      </c>
      <c r="O156" s="90"/>
      <c r="P156" s="221">
        <f>O156*H156</f>
        <v>0</v>
      </c>
      <c r="Q156" s="221">
        <v>0.01377</v>
      </c>
      <c r="R156" s="221">
        <f>Q156*H156</f>
        <v>0.7821359999999999</v>
      </c>
      <c r="S156" s="221">
        <v>0</v>
      </c>
      <c r="T156" s="222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3" t="s">
        <v>145</v>
      </c>
      <c r="AT156" s="223" t="s">
        <v>114</v>
      </c>
      <c r="AU156" s="223" t="s">
        <v>83</v>
      </c>
      <c r="AY156" s="16" t="s">
        <v>111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6" t="s">
        <v>81</v>
      </c>
      <c r="BK156" s="224">
        <f>ROUND(I156*H156,1)</f>
        <v>0</v>
      </c>
      <c r="BL156" s="16" t="s">
        <v>145</v>
      </c>
      <c r="BM156" s="223" t="s">
        <v>207</v>
      </c>
    </row>
    <row r="157" spans="1:51" s="13" customFormat="1" ht="12">
      <c r="A157" s="13"/>
      <c r="B157" s="225"/>
      <c r="C157" s="226"/>
      <c r="D157" s="227" t="s">
        <v>120</v>
      </c>
      <c r="E157" s="228" t="s">
        <v>1</v>
      </c>
      <c r="F157" s="229" t="s">
        <v>208</v>
      </c>
      <c r="G157" s="226"/>
      <c r="H157" s="230">
        <v>56.8</v>
      </c>
      <c r="I157" s="231"/>
      <c r="J157" s="226"/>
      <c r="K157" s="226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120</v>
      </c>
      <c r="AU157" s="236" t="s">
        <v>83</v>
      </c>
      <c r="AV157" s="13" t="s">
        <v>83</v>
      </c>
      <c r="AW157" s="13" t="s">
        <v>32</v>
      </c>
      <c r="AX157" s="13" t="s">
        <v>81</v>
      </c>
      <c r="AY157" s="236" t="s">
        <v>111</v>
      </c>
    </row>
    <row r="158" spans="1:65" s="2" customFormat="1" ht="24.15" customHeight="1">
      <c r="A158" s="37"/>
      <c r="B158" s="38"/>
      <c r="C158" s="211" t="s">
        <v>209</v>
      </c>
      <c r="D158" s="211" t="s">
        <v>114</v>
      </c>
      <c r="E158" s="212" t="s">
        <v>210</v>
      </c>
      <c r="F158" s="213" t="s">
        <v>211</v>
      </c>
      <c r="G158" s="214" t="s">
        <v>117</v>
      </c>
      <c r="H158" s="215">
        <v>0.775</v>
      </c>
      <c r="I158" s="216"/>
      <c r="J158" s="217">
        <f>ROUND(I158*H158,1)</f>
        <v>0</v>
      </c>
      <c r="K158" s="218"/>
      <c r="L158" s="43"/>
      <c r="M158" s="219" t="s">
        <v>1</v>
      </c>
      <c r="N158" s="220" t="s">
        <v>41</v>
      </c>
      <c r="O158" s="90"/>
      <c r="P158" s="221">
        <f>O158*H158</f>
        <v>0</v>
      </c>
      <c r="Q158" s="221">
        <v>0.00189</v>
      </c>
      <c r="R158" s="221">
        <f>Q158*H158</f>
        <v>0.0014647500000000001</v>
      </c>
      <c r="S158" s="221">
        <v>0</v>
      </c>
      <c r="T158" s="222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3" t="s">
        <v>145</v>
      </c>
      <c r="AT158" s="223" t="s">
        <v>114</v>
      </c>
      <c r="AU158" s="223" t="s">
        <v>83</v>
      </c>
      <c r="AY158" s="16" t="s">
        <v>111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6" t="s">
        <v>81</v>
      </c>
      <c r="BK158" s="224">
        <f>ROUND(I158*H158,1)</f>
        <v>0</v>
      </c>
      <c r="BL158" s="16" t="s">
        <v>145</v>
      </c>
      <c r="BM158" s="223" t="s">
        <v>212</v>
      </c>
    </row>
    <row r="159" spans="1:51" s="13" customFormat="1" ht="12">
      <c r="A159" s="13"/>
      <c r="B159" s="225"/>
      <c r="C159" s="226"/>
      <c r="D159" s="227" t="s">
        <v>120</v>
      </c>
      <c r="E159" s="228" t="s">
        <v>1</v>
      </c>
      <c r="F159" s="229" t="s">
        <v>213</v>
      </c>
      <c r="G159" s="226"/>
      <c r="H159" s="230">
        <v>0.775</v>
      </c>
      <c r="I159" s="231"/>
      <c r="J159" s="226"/>
      <c r="K159" s="226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120</v>
      </c>
      <c r="AU159" s="236" t="s">
        <v>83</v>
      </c>
      <c r="AV159" s="13" t="s">
        <v>83</v>
      </c>
      <c r="AW159" s="13" t="s">
        <v>32</v>
      </c>
      <c r="AX159" s="13" t="s">
        <v>81</v>
      </c>
      <c r="AY159" s="236" t="s">
        <v>111</v>
      </c>
    </row>
    <row r="160" spans="1:65" s="2" customFormat="1" ht="24.15" customHeight="1">
      <c r="A160" s="37"/>
      <c r="B160" s="38"/>
      <c r="C160" s="211" t="s">
        <v>214</v>
      </c>
      <c r="D160" s="211" t="s">
        <v>114</v>
      </c>
      <c r="E160" s="212" t="s">
        <v>215</v>
      </c>
      <c r="F160" s="213" t="s">
        <v>216</v>
      </c>
      <c r="G160" s="214" t="s">
        <v>182</v>
      </c>
      <c r="H160" s="259"/>
      <c r="I160" s="216"/>
      <c r="J160" s="217">
        <f>ROUND(I160*H160,1)</f>
        <v>0</v>
      </c>
      <c r="K160" s="218"/>
      <c r="L160" s="43"/>
      <c r="M160" s="219" t="s">
        <v>1</v>
      </c>
      <c r="N160" s="220" t="s">
        <v>41</v>
      </c>
      <c r="O160" s="90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3" t="s">
        <v>145</v>
      </c>
      <c r="AT160" s="223" t="s">
        <v>114</v>
      </c>
      <c r="AU160" s="223" t="s">
        <v>83</v>
      </c>
      <c r="AY160" s="16" t="s">
        <v>111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6" t="s">
        <v>81</v>
      </c>
      <c r="BK160" s="224">
        <f>ROUND(I160*H160,1)</f>
        <v>0</v>
      </c>
      <c r="BL160" s="16" t="s">
        <v>145</v>
      </c>
      <c r="BM160" s="223" t="s">
        <v>217</v>
      </c>
    </row>
    <row r="161" spans="1:63" s="12" customFormat="1" ht="22.8" customHeight="1">
      <c r="A161" s="12"/>
      <c r="B161" s="195"/>
      <c r="C161" s="196"/>
      <c r="D161" s="197" t="s">
        <v>75</v>
      </c>
      <c r="E161" s="209" t="s">
        <v>218</v>
      </c>
      <c r="F161" s="209" t="s">
        <v>219</v>
      </c>
      <c r="G161" s="196"/>
      <c r="H161" s="196"/>
      <c r="I161" s="199"/>
      <c r="J161" s="210">
        <f>BK161</f>
        <v>0</v>
      </c>
      <c r="K161" s="196"/>
      <c r="L161" s="201"/>
      <c r="M161" s="202"/>
      <c r="N161" s="203"/>
      <c r="O161" s="203"/>
      <c r="P161" s="204">
        <f>SUM(P162:P167)</f>
        <v>0</v>
      </c>
      <c r="Q161" s="203"/>
      <c r="R161" s="204">
        <f>SUM(R162:R167)</f>
        <v>0.011068</v>
      </c>
      <c r="S161" s="203"/>
      <c r="T161" s="205">
        <f>SUM(T162:T167)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6" t="s">
        <v>83</v>
      </c>
      <c r="AT161" s="207" t="s">
        <v>75</v>
      </c>
      <c r="AU161" s="207" t="s">
        <v>81</v>
      </c>
      <c r="AY161" s="206" t="s">
        <v>111</v>
      </c>
      <c r="BK161" s="208">
        <f>SUM(BK162:BK167)</f>
        <v>0</v>
      </c>
    </row>
    <row r="162" spans="1:65" s="2" customFormat="1" ht="24.15" customHeight="1">
      <c r="A162" s="37"/>
      <c r="B162" s="38"/>
      <c r="C162" s="211" t="s">
        <v>220</v>
      </c>
      <c r="D162" s="211" t="s">
        <v>114</v>
      </c>
      <c r="E162" s="212" t="s">
        <v>221</v>
      </c>
      <c r="F162" s="213" t="s">
        <v>222</v>
      </c>
      <c r="G162" s="214" t="s">
        <v>161</v>
      </c>
      <c r="H162" s="215">
        <v>9.4</v>
      </c>
      <c r="I162" s="216"/>
      <c r="J162" s="217">
        <f>ROUND(I162*H162,1)</f>
        <v>0</v>
      </c>
      <c r="K162" s="218"/>
      <c r="L162" s="43"/>
      <c r="M162" s="219" t="s">
        <v>1</v>
      </c>
      <c r="N162" s="220" t="s">
        <v>41</v>
      </c>
      <c r="O162" s="90"/>
      <c r="P162" s="221">
        <f>O162*H162</f>
        <v>0</v>
      </c>
      <c r="Q162" s="221">
        <v>0.00022</v>
      </c>
      <c r="R162" s="221">
        <f>Q162*H162</f>
        <v>0.002068</v>
      </c>
      <c r="S162" s="221">
        <v>0</v>
      </c>
      <c r="T162" s="222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3" t="s">
        <v>145</v>
      </c>
      <c r="AT162" s="223" t="s">
        <v>114</v>
      </c>
      <c r="AU162" s="223" t="s">
        <v>83</v>
      </c>
      <c r="AY162" s="16" t="s">
        <v>111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6" t="s">
        <v>81</v>
      </c>
      <c r="BK162" s="224">
        <f>ROUND(I162*H162,1)</f>
        <v>0</v>
      </c>
      <c r="BL162" s="16" t="s">
        <v>145</v>
      </c>
      <c r="BM162" s="223" t="s">
        <v>223</v>
      </c>
    </row>
    <row r="163" spans="1:51" s="13" customFormat="1" ht="12">
      <c r="A163" s="13"/>
      <c r="B163" s="225"/>
      <c r="C163" s="226"/>
      <c r="D163" s="227" t="s">
        <v>120</v>
      </c>
      <c r="E163" s="228" t="s">
        <v>1</v>
      </c>
      <c r="F163" s="229" t="s">
        <v>224</v>
      </c>
      <c r="G163" s="226"/>
      <c r="H163" s="230">
        <v>6.4</v>
      </c>
      <c r="I163" s="231"/>
      <c r="J163" s="226"/>
      <c r="K163" s="226"/>
      <c r="L163" s="232"/>
      <c r="M163" s="233"/>
      <c r="N163" s="234"/>
      <c r="O163" s="234"/>
      <c r="P163" s="234"/>
      <c r="Q163" s="234"/>
      <c r="R163" s="234"/>
      <c r="S163" s="234"/>
      <c r="T163" s="23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6" t="s">
        <v>120</v>
      </c>
      <c r="AU163" s="236" t="s">
        <v>83</v>
      </c>
      <c r="AV163" s="13" t="s">
        <v>83</v>
      </c>
      <c r="AW163" s="13" t="s">
        <v>32</v>
      </c>
      <c r="AX163" s="13" t="s">
        <v>76</v>
      </c>
      <c r="AY163" s="236" t="s">
        <v>111</v>
      </c>
    </row>
    <row r="164" spans="1:51" s="13" customFormat="1" ht="12">
      <c r="A164" s="13"/>
      <c r="B164" s="225"/>
      <c r="C164" s="226"/>
      <c r="D164" s="227" t="s">
        <v>120</v>
      </c>
      <c r="E164" s="228" t="s">
        <v>1</v>
      </c>
      <c r="F164" s="229" t="s">
        <v>225</v>
      </c>
      <c r="G164" s="226"/>
      <c r="H164" s="230">
        <v>3</v>
      </c>
      <c r="I164" s="231"/>
      <c r="J164" s="226"/>
      <c r="K164" s="226"/>
      <c r="L164" s="232"/>
      <c r="M164" s="233"/>
      <c r="N164" s="234"/>
      <c r="O164" s="234"/>
      <c r="P164" s="234"/>
      <c r="Q164" s="234"/>
      <c r="R164" s="234"/>
      <c r="S164" s="234"/>
      <c r="T164" s="23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6" t="s">
        <v>120</v>
      </c>
      <c r="AU164" s="236" t="s">
        <v>83</v>
      </c>
      <c r="AV164" s="13" t="s">
        <v>83</v>
      </c>
      <c r="AW164" s="13" t="s">
        <v>32</v>
      </c>
      <c r="AX164" s="13" t="s">
        <v>76</v>
      </c>
      <c r="AY164" s="236" t="s">
        <v>111</v>
      </c>
    </row>
    <row r="165" spans="1:51" s="14" customFormat="1" ht="12">
      <c r="A165" s="14"/>
      <c r="B165" s="237"/>
      <c r="C165" s="238"/>
      <c r="D165" s="227" t="s">
        <v>120</v>
      </c>
      <c r="E165" s="239" t="s">
        <v>1</v>
      </c>
      <c r="F165" s="240" t="s">
        <v>149</v>
      </c>
      <c r="G165" s="238"/>
      <c r="H165" s="241">
        <v>9.4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7" t="s">
        <v>120</v>
      </c>
      <c r="AU165" s="247" t="s">
        <v>83</v>
      </c>
      <c r="AV165" s="14" t="s">
        <v>118</v>
      </c>
      <c r="AW165" s="14" t="s">
        <v>32</v>
      </c>
      <c r="AX165" s="14" t="s">
        <v>81</v>
      </c>
      <c r="AY165" s="247" t="s">
        <v>111</v>
      </c>
    </row>
    <row r="166" spans="1:65" s="2" customFormat="1" ht="21.75" customHeight="1">
      <c r="A166" s="37"/>
      <c r="B166" s="38"/>
      <c r="C166" s="211" t="s">
        <v>7</v>
      </c>
      <c r="D166" s="211" t="s">
        <v>114</v>
      </c>
      <c r="E166" s="212" t="s">
        <v>226</v>
      </c>
      <c r="F166" s="213" t="s">
        <v>227</v>
      </c>
      <c r="G166" s="214" t="s">
        <v>161</v>
      </c>
      <c r="H166" s="215">
        <v>30</v>
      </c>
      <c r="I166" s="216"/>
      <c r="J166" s="217">
        <f>ROUND(I166*H166,1)</f>
        <v>0</v>
      </c>
      <c r="K166" s="218"/>
      <c r="L166" s="43"/>
      <c r="M166" s="219" t="s">
        <v>1</v>
      </c>
      <c r="N166" s="220" t="s">
        <v>41</v>
      </c>
      <c r="O166" s="90"/>
      <c r="P166" s="221">
        <f>O166*H166</f>
        <v>0</v>
      </c>
      <c r="Q166" s="221">
        <v>0.0003</v>
      </c>
      <c r="R166" s="221">
        <f>Q166*H166</f>
        <v>0.009</v>
      </c>
      <c r="S166" s="221">
        <v>0</v>
      </c>
      <c r="T166" s="222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3" t="s">
        <v>145</v>
      </c>
      <c r="AT166" s="223" t="s">
        <v>114</v>
      </c>
      <c r="AU166" s="223" t="s">
        <v>83</v>
      </c>
      <c r="AY166" s="16" t="s">
        <v>111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6" t="s">
        <v>81</v>
      </c>
      <c r="BK166" s="224">
        <f>ROUND(I166*H166,1)</f>
        <v>0</v>
      </c>
      <c r="BL166" s="16" t="s">
        <v>145</v>
      </c>
      <c r="BM166" s="223" t="s">
        <v>228</v>
      </c>
    </row>
    <row r="167" spans="1:51" s="13" customFormat="1" ht="12">
      <c r="A167" s="13"/>
      <c r="B167" s="225"/>
      <c r="C167" s="226"/>
      <c r="D167" s="227" t="s">
        <v>120</v>
      </c>
      <c r="E167" s="228" t="s">
        <v>1</v>
      </c>
      <c r="F167" s="229" t="s">
        <v>229</v>
      </c>
      <c r="G167" s="226"/>
      <c r="H167" s="230">
        <v>30</v>
      </c>
      <c r="I167" s="231"/>
      <c r="J167" s="226"/>
      <c r="K167" s="226"/>
      <c r="L167" s="232"/>
      <c r="M167" s="260"/>
      <c r="N167" s="261"/>
      <c r="O167" s="261"/>
      <c r="P167" s="261"/>
      <c r="Q167" s="261"/>
      <c r="R167" s="261"/>
      <c r="S167" s="261"/>
      <c r="T167" s="26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6" t="s">
        <v>120</v>
      </c>
      <c r="AU167" s="236" t="s">
        <v>83</v>
      </c>
      <c r="AV167" s="13" t="s">
        <v>83</v>
      </c>
      <c r="AW167" s="13" t="s">
        <v>32</v>
      </c>
      <c r="AX167" s="13" t="s">
        <v>81</v>
      </c>
      <c r="AY167" s="236" t="s">
        <v>111</v>
      </c>
    </row>
    <row r="168" spans="1:31" s="2" customFormat="1" ht="6.95" customHeight="1">
      <c r="A168" s="37"/>
      <c r="B168" s="65"/>
      <c r="C168" s="66"/>
      <c r="D168" s="66"/>
      <c r="E168" s="66"/>
      <c r="F168" s="66"/>
      <c r="G168" s="66"/>
      <c r="H168" s="66"/>
      <c r="I168" s="66"/>
      <c r="J168" s="66"/>
      <c r="K168" s="66"/>
      <c r="L168" s="43"/>
      <c r="M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</row>
  </sheetData>
  <sheetProtection password="CC35" sheet="1" objects="1" scenarios="1" formatColumns="0" formatRows="0" autoFilter="0"/>
  <autoFilter ref="C117:K167"/>
  <mergeCells count="6">
    <mergeCell ref="E7:H7"/>
    <mergeCell ref="E16:H16"/>
    <mergeCell ref="E25:H25"/>
    <mergeCell ref="E85:H85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vaclav syba</dc:creator>
  <cp:keywords/>
  <dc:description/>
  <cp:lastModifiedBy>vaclav syba</cp:lastModifiedBy>
  <dcterms:created xsi:type="dcterms:W3CDTF">2022-09-07T18:46:19Z</dcterms:created>
  <dcterms:modified xsi:type="dcterms:W3CDTF">2022-09-07T18:46:21Z</dcterms:modified>
  <cp:category/>
  <cp:version/>
  <cp:contentType/>
  <cp:contentStatus/>
</cp:coreProperties>
</file>